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apignat1_jh_edu/Documents/courses/EEII/icer_project/"/>
    </mc:Choice>
  </mc:AlternateContent>
  <xr:revisionPtr revIDLastSave="242" documentId="14_{E9FC03E9-02DA-492B-BB36-1F0F04C7B527}" xr6:coauthVersionLast="47" xr6:coauthVersionMax="47" xr10:uidLastSave="{9F48D260-04FE-46C3-8AF0-8D1C1483E45F}"/>
  <bookViews>
    <workbookView xWindow="-108" yWindow="-108" windowWidth="23256" windowHeight="13896" activeTab="1" xr2:uid="{00000000-000D-0000-FFFF-FFFF00000000}"/>
  </bookViews>
  <sheets>
    <sheet name="Input Parameters" sheetId="1" r:id="rId1"/>
    <sheet name="TRT_DISC" sheetId="2" r:id="rId2"/>
    <sheet name="LSM" sheetId="3" r:id="rId3"/>
    <sheet name="SEM" sheetId="4" r:id="rId4"/>
    <sheet name="LIR" sheetId="5" r:id="rId5"/>
    <sheet name="PT" sheetId="6" r:id="rId6"/>
    <sheet name="BN" sheetId="8" r:id="rId7"/>
    <sheet name="Base_Case" sheetId="7" r:id="rId8"/>
  </sheets>
  <definedNames>
    <definedName name="AGE_BL">'Input Parameters'!$C$6</definedName>
    <definedName name="BMI_BL">'Input Parameters'!$C$7</definedName>
    <definedName name="c_BN_1">'Input Parameters'!$C$64</definedName>
    <definedName name="c_BN_2">'Input Parameters'!$C$65</definedName>
    <definedName name="c_DM">'Input Parameters'!$C$56</definedName>
    <definedName name="c_HF1">'Input Parameters'!$C$54</definedName>
    <definedName name="c_HF2">'Input Parameters'!$C$55</definedName>
    <definedName name="c_LIR_1">'Input Parameters'!$C$60</definedName>
    <definedName name="c_LIR_2">'Input Parameters'!$C$61</definedName>
    <definedName name="c_MI1">'Input Parameters'!$C$52</definedName>
    <definedName name="c_MI2">'Input Parameters'!$C$53</definedName>
    <definedName name="c_Other">'Input Parameters'!$C$49</definedName>
    <definedName name="c_PT_1">'Input Parameters'!$C$62</definedName>
    <definedName name="c_PT_2">'Input Parameters'!$C$63</definedName>
    <definedName name="c_SEM">'Input Parameters'!$C$59</definedName>
    <definedName name="c_Stroke1">'Input Parameters'!$C$50</definedName>
    <definedName name="c_Stroke2">'Input Parameters'!$C$51</definedName>
    <definedName name="dis_BMI">'Input Parameters'!$C$11</definedName>
    <definedName name="disc_BN">'Input Parameters'!$C$86</definedName>
    <definedName name="disc_LIR">'Input Parameters'!$C$84</definedName>
    <definedName name="disc_LSM">'Input Parameters'!$C$82</definedName>
    <definedName name="disc_PT">'Input Parameters'!$C$85</definedName>
    <definedName name="disc_SEM">'Input Parameters'!$C$83</definedName>
    <definedName name="h_red_BN">'Input Parameters'!$C$79</definedName>
    <definedName name="h_red_LIR">'Input Parameters'!$C$77</definedName>
    <definedName name="h_red_LSM">'Input Parameters'!$C$75</definedName>
    <definedName name="h_red_PT">'Input Parameters'!$C$78</definedName>
    <definedName name="h_red_SEM">'Input Parameters'!$C$76</definedName>
    <definedName name="HbA1C_BL">'Input Parameters'!$C$9</definedName>
    <definedName name="HT_f_high">'Input Parameters'!$C$94</definedName>
    <definedName name="HT_f_low">'Input Parameters'!$C$92</definedName>
    <definedName name="HT_f_mod">'Input Parameters'!$C$93</definedName>
    <definedName name="HT_m_high">'Input Parameters'!$C$91</definedName>
    <definedName name="HT_m_low">'Input Parameters'!$C$89</definedName>
    <definedName name="HT_m_mod">'Input Parameters'!$C$90</definedName>
    <definedName name="p_MI">'Input Parameters'!$C$14</definedName>
    <definedName name="p_MI_HF_mid">'Input Parameters'!$C$21</definedName>
    <definedName name="p_MI_HF_old">'Input Parameters'!$C$22</definedName>
    <definedName name="p_MI_HF_young">'Input Parameters'!$C$20</definedName>
    <definedName name="p_MI_mort">'Input Parameters'!$C$19</definedName>
    <definedName name="p_MI_rec_mid">'Input Parameters'!$C$24</definedName>
    <definedName name="p_MI_rec_old">'Input Parameters'!$C$25</definedName>
    <definedName name="p_MI_rec_young">'Input Parameters'!$C$23</definedName>
    <definedName name="p_Other">'Input Parameters'!$C$16</definedName>
    <definedName name="p_recur_MI_F">'Input Parameters'!$C$40</definedName>
    <definedName name="p_recur_MI_M">'Input Parameters'!$C$41</definedName>
    <definedName name="p_recur_Stroke">'Input Parameters'!$C$39</definedName>
    <definedName name="p_Stroke">'Input Parameters'!$C$15</definedName>
    <definedName name="p_Stroke_mort">'Input Parameters'!$C$28</definedName>
    <definedName name="p_Stroke_rec">'Input Parameters'!$C$29</definedName>
    <definedName name="p_toHF_mid">'Input Parameters'!$C$45</definedName>
    <definedName name="p_toHF_old">'Input Parameters'!$C$46</definedName>
    <definedName name="p_toHF_young">'Input Parameters'!$C$44</definedName>
    <definedName name="PREV_FEMALE">'Input Parameters'!$C$3</definedName>
    <definedName name="PREV_HT">'Input Parameters'!$C$4</definedName>
    <definedName name="PREV_SMOKE">'Input Parameters'!$C$5</definedName>
    <definedName name="r_">'Input Parameters'!$C$10</definedName>
    <definedName name="rr_DM">'Input Parameters'!$C$36</definedName>
    <definedName name="rr_HF">'Input Parameters'!$C$35</definedName>
    <definedName name="rr_MI">'Input Parameters'!$C$32</definedName>
    <definedName name="rr_Other">'Input Parameters'!$C$34</definedName>
    <definedName name="rr_Stroke">'Input Parameters'!$C$33</definedName>
    <definedName name="SBP_BL">'Input Parameters'!$C$8</definedName>
    <definedName name="w_red_BN">'Input Parameters'!$C$72</definedName>
    <definedName name="w_red_LIR">'Input Parameters'!$C$70</definedName>
    <definedName name="w_red_LSM">'Input Parameters'!$C$68</definedName>
    <definedName name="w_red_PT">'Input Parameters'!$C$71</definedName>
    <definedName name="w_red_SEM">'Input Parameters'!$C$69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J3" i="2"/>
  <c r="U4" i="8"/>
  <c r="V4" i="8"/>
  <c r="U5" i="8"/>
  <c r="V5" i="8"/>
  <c r="U6" i="8"/>
  <c r="V6" i="8"/>
  <c r="U7" i="8"/>
  <c r="V7" i="8"/>
  <c r="U8" i="8"/>
  <c r="V8" i="8"/>
  <c r="U9" i="8"/>
  <c r="V9" i="8"/>
  <c r="U10" i="8"/>
  <c r="V10" i="8"/>
  <c r="U11" i="8"/>
  <c r="V11" i="8"/>
  <c r="U12" i="8"/>
  <c r="V12" i="8"/>
  <c r="U13" i="8"/>
  <c r="V13" i="8"/>
  <c r="U14" i="8"/>
  <c r="V14" i="8"/>
  <c r="U15" i="8"/>
  <c r="V15" i="8"/>
  <c r="U16" i="8"/>
  <c r="V16" i="8"/>
  <c r="U17" i="8"/>
  <c r="V17" i="8"/>
  <c r="U18" i="8"/>
  <c r="V18" i="8"/>
  <c r="U19" i="8"/>
  <c r="V19" i="8"/>
  <c r="U20" i="8"/>
  <c r="V20" i="8"/>
  <c r="U21" i="8"/>
  <c r="V21" i="8"/>
  <c r="U22" i="8"/>
  <c r="V22" i="8"/>
  <c r="U23" i="8"/>
  <c r="V23" i="8"/>
  <c r="U24" i="8"/>
  <c r="V24" i="8"/>
  <c r="U25" i="8"/>
  <c r="V25" i="8"/>
  <c r="U26" i="8"/>
  <c r="V26" i="8"/>
  <c r="U27" i="8"/>
  <c r="V27" i="8"/>
  <c r="U28" i="8"/>
  <c r="V28" i="8"/>
  <c r="U29" i="8"/>
  <c r="V29" i="8"/>
  <c r="U30" i="8"/>
  <c r="V30" i="8"/>
  <c r="U31" i="8"/>
  <c r="V31" i="8"/>
  <c r="U32" i="8"/>
  <c r="V32" i="8"/>
  <c r="U33" i="8"/>
  <c r="V33" i="8"/>
  <c r="U34" i="8"/>
  <c r="V34" i="8"/>
  <c r="U35" i="8"/>
  <c r="V35" i="8"/>
  <c r="U36" i="8"/>
  <c r="V36" i="8"/>
  <c r="U37" i="8"/>
  <c r="V37" i="8"/>
  <c r="U38" i="8"/>
  <c r="V38" i="8"/>
  <c r="U39" i="8"/>
  <c r="V39" i="8"/>
  <c r="U40" i="8"/>
  <c r="V40" i="8"/>
  <c r="U41" i="8"/>
  <c r="V41" i="8"/>
  <c r="U42" i="8"/>
  <c r="V42" i="8"/>
  <c r="U43" i="8"/>
  <c r="V43" i="8"/>
  <c r="U44" i="8"/>
  <c r="V44" i="8"/>
  <c r="U45" i="8"/>
  <c r="V45" i="8"/>
  <c r="U46" i="8"/>
  <c r="V46" i="8"/>
  <c r="U47" i="8"/>
  <c r="V47" i="8"/>
  <c r="U48" i="8"/>
  <c r="V48" i="8"/>
  <c r="U49" i="8"/>
  <c r="V49" i="8"/>
  <c r="U50" i="8"/>
  <c r="V50" i="8"/>
  <c r="U51" i="8"/>
  <c r="V51" i="8"/>
  <c r="U52" i="8"/>
  <c r="V52" i="8"/>
  <c r="U53" i="8"/>
  <c r="V53" i="8"/>
  <c r="AC53" i="8" s="1"/>
  <c r="U54" i="8"/>
  <c r="V54" i="8"/>
  <c r="U55" i="8"/>
  <c r="V55" i="8"/>
  <c r="U56" i="8"/>
  <c r="V56" i="8"/>
  <c r="U57" i="8"/>
  <c r="V57" i="8"/>
  <c r="U58" i="8"/>
  <c r="V58" i="8"/>
  <c r="U59" i="8"/>
  <c r="V59" i="8"/>
  <c r="U60" i="8"/>
  <c r="V60" i="8"/>
  <c r="U61" i="8"/>
  <c r="V61" i="8"/>
  <c r="U62" i="8"/>
  <c r="V62" i="8"/>
  <c r="U63" i="8"/>
  <c r="V63" i="8"/>
  <c r="U64" i="8"/>
  <c r="V64" i="8"/>
  <c r="U65" i="8"/>
  <c r="V65" i="8"/>
  <c r="U66" i="8"/>
  <c r="V66" i="8"/>
  <c r="U67" i="8"/>
  <c r="V67" i="8"/>
  <c r="V3" i="8"/>
  <c r="U3" i="8"/>
  <c r="J4" i="8"/>
  <c r="K4" i="8"/>
  <c r="J5" i="8"/>
  <c r="K5" i="8"/>
  <c r="J6" i="8"/>
  <c r="K6" i="8"/>
  <c r="J7" i="8"/>
  <c r="K7" i="8"/>
  <c r="J8" i="8"/>
  <c r="K8" i="8"/>
  <c r="J9" i="8"/>
  <c r="K9" i="8"/>
  <c r="J10" i="8"/>
  <c r="K10" i="8"/>
  <c r="J11" i="8"/>
  <c r="K11" i="8"/>
  <c r="J12" i="8"/>
  <c r="K12" i="8"/>
  <c r="J13" i="8"/>
  <c r="K13" i="8"/>
  <c r="J14" i="8"/>
  <c r="K14" i="8"/>
  <c r="J15" i="8"/>
  <c r="K15" i="8"/>
  <c r="J16" i="8"/>
  <c r="K16" i="8"/>
  <c r="J17" i="8"/>
  <c r="K17" i="8"/>
  <c r="J18" i="8"/>
  <c r="K18" i="8"/>
  <c r="J19" i="8"/>
  <c r="K19" i="8"/>
  <c r="J20" i="8"/>
  <c r="K20" i="8"/>
  <c r="J21" i="8"/>
  <c r="K21" i="8"/>
  <c r="J22" i="8"/>
  <c r="K22" i="8"/>
  <c r="J23" i="8"/>
  <c r="K23" i="8"/>
  <c r="J24" i="8"/>
  <c r="K24" i="8"/>
  <c r="J25" i="8"/>
  <c r="K25" i="8"/>
  <c r="J26" i="8"/>
  <c r="K26" i="8"/>
  <c r="J27" i="8"/>
  <c r="K27" i="8"/>
  <c r="J28" i="8"/>
  <c r="K28" i="8"/>
  <c r="J29" i="8"/>
  <c r="K29" i="8"/>
  <c r="J30" i="8"/>
  <c r="K30" i="8"/>
  <c r="J31" i="8"/>
  <c r="K31" i="8"/>
  <c r="J32" i="8"/>
  <c r="K32" i="8"/>
  <c r="J33" i="8"/>
  <c r="K33" i="8"/>
  <c r="J34" i="8"/>
  <c r="K34" i="8"/>
  <c r="J35" i="8"/>
  <c r="K35" i="8"/>
  <c r="J36" i="8"/>
  <c r="K36" i="8"/>
  <c r="J37" i="8"/>
  <c r="K37" i="8"/>
  <c r="J38" i="8"/>
  <c r="K38" i="8"/>
  <c r="J39" i="8"/>
  <c r="K39" i="8"/>
  <c r="J40" i="8"/>
  <c r="K40" i="8"/>
  <c r="J41" i="8"/>
  <c r="K41" i="8"/>
  <c r="J42" i="8"/>
  <c r="K42" i="8"/>
  <c r="J43" i="8"/>
  <c r="K43" i="8"/>
  <c r="J44" i="8"/>
  <c r="K44" i="8"/>
  <c r="J45" i="8"/>
  <c r="K45" i="8"/>
  <c r="T45" i="8" s="1"/>
  <c r="J46" i="8"/>
  <c r="K46" i="8"/>
  <c r="J47" i="8"/>
  <c r="K47" i="8"/>
  <c r="J48" i="8"/>
  <c r="K48" i="8"/>
  <c r="J49" i="8"/>
  <c r="K49" i="8"/>
  <c r="J50" i="8"/>
  <c r="K50" i="8"/>
  <c r="J51" i="8"/>
  <c r="K51" i="8"/>
  <c r="T51" i="8" s="1"/>
  <c r="J52" i="8"/>
  <c r="K52" i="8"/>
  <c r="J53" i="8"/>
  <c r="K53" i="8"/>
  <c r="J54" i="8"/>
  <c r="K54" i="8"/>
  <c r="J55" i="8"/>
  <c r="K55" i="8"/>
  <c r="J56" i="8"/>
  <c r="K56" i="8"/>
  <c r="J57" i="8"/>
  <c r="K57" i="8"/>
  <c r="T57" i="8" s="1"/>
  <c r="J58" i="8"/>
  <c r="K58" i="8"/>
  <c r="T58" i="8" s="1"/>
  <c r="J59" i="8"/>
  <c r="K59" i="8"/>
  <c r="J60" i="8"/>
  <c r="K60" i="8"/>
  <c r="J61" i="8"/>
  <c r="K61" i="8"/>
  <c r="J62" i="8"/>
  <c r="K62" i="8"/>
  <c r="J63" i="8"/>
  <c r="K63" i="8"/>
  <c r="J64" i="8"/>
  <c r="K64" i="8"/>
  <c r="J65" i="8"/>
  <c r="K65" i="8"/>
  <c r="J66" i="8"/>
  <c r="K66" i="8"/>
  <c r="J67" i="8"/>
  <c r="K67" i="8"/>
  <c r="K3" i="8"/>
  <c r="J3" i="8"/>
  <c r="U4" i="6"/>
  <c r="V4" i="6"/>
  <c r="U5" i="6"/>
  <c r="V5" i="6"/>
  <c r="U6" i="6"/>
  <c r="V6" i="6"/>
  <c r="U7" i="6"/>
  <c r="V7" i="6"/>
  <c r="U8" i="6"/>
  <c r="V8" i="6"/>
  <c r="U9" i="6"/>
  <c r="V9" i="6"/>
  <c r="U10" i="6"/>
  <c r="V10" i="6"/>
  <c r="U11" i="6"/>
  <c r="V11" i="6"/>
  <c r="U12" i="6"/>
  <c r="V12" i="6"/>
  <c r="U13" i="6"/>
  <c r="V13" i="6"/>
  <c r="U14" i="6"/>
  <c r="V14" i="6"/>
  <c r="U15" i="6"/>
  <c r="V15" i="6"/>
  <c r="U16" i="6"/>
  <c r="V16" i="6"/>
  <c r="U17" i="6"/>
  <c r="V17" i="6"/>
  <c r="U18" i="6"/>
  <c r="V18" i="6"/>
  <c r="U19" i="6"/>
  <c r="V19" i="6"/>
  <c r="U20" i="6"/>
  <c r="V20" i="6"/>
  <c r="U21" i="6"/>
  <c r="V21" i="6"/>
  <c r="U22" i="6"/>
  <c r="V22" i="6"/>
  <c r="U23" i="6"/>
  <c r="V23" i="6"/>
  <c r="U24" i="6"/>
  <c r="V24" i="6"/>
  <c r="U25" i="6"/>
  <c r="V25" i="6"/>
  <c r="U26" i="6"/>
  <c r="V26" i="6"/>
  <c r="U27" i="6"/>
  <c r="V27" i="6"/>
  <c r="U28" i="6"/>
  <c r="V28" i="6"/>
  <c r="U29" i="6"/>
  <c r="V29" i="6"/>
  <c r="U30" i="6"/>
  <c r="V30" i="6"/>
  <c r="U31" i="6"/>
  <c r="V31" i="6"/>
  <c r="U32" i="6"/>
  <c r="V32" i="6"/>
  <c r="U33" i="6"/>
  <c r="V33" i="6"/>
  <c r="U34" i="6"/>
  <c r="V34" i="6"/>
  <c r="U35" i="6"/>
  <c r="V35" i="6"/>
  <c r="U36" i="6"/>
  <c r="V36" i="6"/>
  <c r="U37" i="6"/>
  <c r="V37" i="6"/>
  <c r="U38" i="6"/>
  <c r="V38" i="6"/>
  <c r="U39" i="6"/>
  <c r="V39" i="6"/>
  <c r="U40" i="6"/>
  <c r="V40" i="6"/>
  <c r="U41" i="6"/>
  <c r="V41" i="6"/>
  <c r="U42" i="6"/>
  <c r="V42" i="6"/>
  <c r="U43" i="6"/>
  <c r="V43" i="6"/>
  <c r="U44" i="6"/>
  <c r="V44" i="6"/>
  <c r="U45" i="6"/>
  <c r="V45" i="6"/>
  <c r="U46" i="6"/>
  <c r="V46" i="6"/>
  <c r="U47" i="6"/>
  <c r="V47" i="6"/>
  <c r="U48" i="6"/>
  <c r="V48" i="6"/>
  <c r="U49" i="6"/>
  <c r="V49" i="6"/>
  <c r="U50" i="6"/>
  <c r="V50" i="6"/>
  <c r="U51" i="6"/>
  <c r="V51" i="6"/>
  <c r="U52" i="6"/>
  <c r="V52" i="6"/>
  <c r="U53" i="6"/>
  <c r="V53" i="6"/>
  <c r="U54" i="6"/>
  <c r="V54" i="6"/>
  <c r="U55" i="6"/>
  <c r="V55" i="6"/>
  <c r="U56" i="6"/>
  <c r="V56" i="6"/>
  <c r="U57" i="6"/>
  <c r="V57" i="6"/>
  <c r="U58" i="6"/>
  <c r="V58" i="6"/>
  <c r="U59" i="6"/>
  <c r="V59" i="6"/>
  <c r="U60" i="6"/>
  <c r="V60" i="6"/>
  <c r="U61" i="6"/>
  <c r="V61" i="6"/>
  <c r="U62" i="6"/>
  <c r="V62" i="6"/>
  <c r="U63" i="6"/>
  <c r="V63" i="6"/>
  <c r="U64" i="6"/>
  <c r="V64" i="6"/>
  <c r="U65" i="6"/>
  <c r="V65" i="6"/>
  <c r="U66" i="6"/>
  <c r="V66" i="6"/>
  <c r="U67" i="6"/>
  <c r="V67" i="6"/>
  <c r="V3" i="6"/>
  <c r="U3" i="6"/>
  <c r="J4" i="6"/>
  <c r="K4" i="6"/>
  <c r="J5" i="6"/>
  <c r="K5" i="6"/>
  <c r="J6" i="6"/>
  <c r="K6" i="6"/>
  <c r="J7" i="6"/>
  <c r="K7" i="6"/>
  <c r="J8" i="6"/>
  <c r="K8" i="6"/>
  <c r="J9" i="6"/>
  <c r="K9" i="6"/>
  <c r="J10" i="6"/>
  <c r="K10" i="6"/>
  <c r="J11" i="6"/>
  <c r="K11" i="6"/>
  <c r="J12" i="6"/>
  <c r="K12" i="6"/>
  <c r="J13" i="6"/>
  <c r="K13" i="6"/>
  <c r="J14" i="6"/>
  <c r="K14" i="6"/>
  <c r="J15" i="6"/>
  <c r="K15" i="6"/>
  <c r="J16" i="6"/>
  <c r="K16" i="6"/>
  <c r="J17" i="6"/>
  <c r="K17" i="6"/>
  <c r="J18" i="6"/>
  <c r="K18" i="6"/>
  <c r="J19" i="6"/>
  <c r="K19" i="6"/>
  <c r="J20" i="6"/>
  <c r="K20" i="6"/>
  <c r="J21" i="6"/>
  <c r="K21" i="6"/>
  <c r="J22" i="6"/>
  <c r="K22" i="6"/>
  <c r="J23" i="6"/>
  <c r="K23" i="6"/>
  <c r="J24" i="6"/>
  <c r="K24" i="6"/>
  <c r="J25" i="6"/>
  <c r="K25" i="6"/>
  <c r="J26" i="6"/>
  <c r="K26" i="6"/>
  <c r="J27" i="6"/>
  <c r="K27" i="6"/>
  <c r="J28" i="6"/>
  <c r="K28" i="6"/>
  <c r="J29" i="6"/>
  <c r="K29" i="6"/>
  <c r="J30" i="6"/>
  <c r="K30" i="6"/>
  <c r="J31" i="6"/>
  <c r="K31" i="6"/>
  <c r="J32" i="6"/>
  <c r="K32" i="6"/>
  <c r="J33" i="6"/>
  <c r="K33" i="6"/>
  <c r="J34" i="6"/>
  <c r="K34" i="6"/>
  <c r="J35" i="6"/>
  <c r="K35" i="6"/>
  <c r="J36" i="6"/>
  <c r="K36" i="6"/>
  <c r="J37" i="6"/>
  <c r="K37" i="6"/>
  <c r="J38" i="6"/>
  <c r="K38" i="6"/>
  <c r="J39" i="6"/>
  <c r="K39" i="6"/>
  <c r="J40" i="6"/>
  <c r="K40" i="6"/>
  <c r="J41" i="6"/>
  <c r="K41" i="6"/>
  <c r="J42" i="6"/>
  <c r="K42" i="6"/>
  <c r="J43" i="6"/>
  <c r="K43" i="6"/>
  <c r="J44" i="6"/>
  <c r="K44" i="6"/>
  <c r="J45" i="6"/>
  <c r="K45" i="6"/>
  <c r="J46" i="6"/>
  <c r="K46" i="6"/>
  <c r="J47" i="6"/>
  <c r="K47" i="6"/>
  <c r="J48" i="6"/>
  <c r="K48" i="6"/>
  <c r="J49" i="6"/>
  <c r="K49" i="6"/>
  <c r="J50" i="6"/>
  <c r="K50" i="6"/>
  <c r="J51" i="6"/>
  <c r="K51" i="6"/>
  <c r="J52" i="6"/>
  <c r="K52" i="6"/>
  <c r="J53" i="6"/>
  <c r="K53" i="6"/>
  <c r="J54" i="6"/>
  <c r="K54" i="6"/>
  <c r="J55" i="6"/>
  <c r="K55" i="6"/>
  <c r="J56" i="6"/>
  <c r="K56" i="6"/>
  <c r="J57" i="6"/>
  <c r="K57" i="6"/>
  <c r="J58" i="6"/>
  <c r="K58" i="6"/>
  <c r="J59" i="6"/>
  <c r="K59" i="6"/>
  <c r="J60" i="6"/>
  <c r="K60" i="6"/>
  <c r="J61" i="6"/>
  <c r="K61" i="6"/>
  <c r="J62" i="6"/>
  <c r="K62" i="6"/>
  <c r="J63" i="6"/>
  <c r="K63" i="6"/>
  <c r="J64" i="6"/>
  <c r="K64" i="6"/>
  <c r="J65" i="6"/>
  <c r="K65" i="6"/>
  <c r="J66" i="6"/>
  <c r="K66" i="6"/>
  <c r="J67" i="6"/>
  <c r="K67" i="6"/>
  <c r="K3" i="6"/>
  <c r="J3" i="6"/>
  <c r="U67" i="5"/>
  <c r="V67" i="5"/>
  <c r="U4" i="5"/>
  <c r="V4" i="5"/>
  <c r="U5" i="5"/>
  <c r="V5" i="5"/>
  <c r="U6" i="5"/>
  <c r="V6" i="5"/>
  <c r="U7" i="5"/>
  <c r="V7" i="5"/>
  <c r="U8" i="5"/>
  <c r="V8" i="5"/>
  <c r="U9" i="5"/>
  <c r="V9" i="5"/>
  <c r="U10" i="5"/>
  <c r="V10" i="5"/>
  <c r="U11" i="5"/>
  <c r="V11" i="5"/>
  <c r="U12" i="5"/>
  <c r="V12" i="5"/>
  <c r="U13" i="5"/>
  <c r="V13" i="5"/>
  <c r="U14" i="5"/>
  <c r="V14" i="5"/>
  <c r="U15" i="5"/>
  <c r="V15" i="5"/>
  <c r="U16" i="5"/>
  <c r="V16" i="5"/>
  <c r="U17" i="5"/>
  <c r="V17" i="5"/>
  <c r="U18" i="5"/>
  <c r="V18" i="5"/>
  <c r="U19" i="5"/>
  <c r="V19" i="5"/>
  <c r="U20" i="5"/>
  <c r="V20" i="5"/>
  <c r="U21" i="5"/>
  <c r="V21" i="5"/>
  <c r="U22" i="5"/>
  <c r="V22" i="5"/>
  <c r="U23" i="5"/>
  <c r="V23" i="5"/>
  <c r="U24" i="5"/>
  <c r="V24" i="5"/>
  <c r="U25" i="5"/>
  <c r="V25" i="5"/>
  <c r="U26" i="5"/>
  <c r="V26" i="5"/>
  <c r="U27" i="5"/>
  <c r="V27" i="5"/>
  <c r="U28" i="5"/>
  <c r="V28" i="5"/>
  <c r="U29" i="5"/>
  <c r="V29" i="5"/>
  <c r="U30" i="5"/>
  <c r="V30" i="5"/>
  <c r="U31" i="5"/>
  <c r="V31" i="5"/>
  <c r="U32" i="5"/>
  <c r="V32" i="5"/>
  <c r="U33" i="5"/>
  <c r="V33" i="5"/>
  <c r="U34" i="5"/>
  <c r="V34" i="5"/>
  <c r="U35" i="5"/>
  <c r="V35" i="5"/>
  <c r="U36" i="5"/>
  <c r="V36" i="5"/>
  <c r="U37" i="5"/>
  <c r="V37" i="5"/>
  <c r="U38" i="5"/>
  <c r="V38" i="5"/>
  <c r="U39" i="5"/>
  <c r="V39" i="5"/>
  <c r="U40" i="5"/>
  <c r="V40" i="5"/>
  <c r="U41" i="5"/>
  <c r="V41" i="5"/>
  <c r="U42" i="5"/>
  <c r="V42" i="5"/>
  <c r="U43" i="5"/>
  <c r="V43" i="5"/>
  <c r="U44" i="5"/>
  <c r="V44" i="5"/>
  <c r="U45" i="5"/>
  <c r="V45" i="5"/>
  <c r="U46" i="5"/>
  <c r="V46" i="5"/>
  <c r="U47" i="5"/>
  <c r="V47" i="5"/>
  <c r="U48" i="5"/>
  <c r="V48" i="5"/>
  <c r="U49" i="5"/>
  <c r="V49" i="5"/>
  <c r="U50" i="5"/>
  <c r="V50" i="5"/>
  <c r="U51" i="5"/>
  <c r="V51" i="5"/>
  <c r="U52" i="5"/>
  <c r="V52" i="5"/>
  <c r="U53" i="5"/>
  <c r="V53" i="5"/>
  <c r="U54" i="5"/>
  <c r="V54" i="5"/>
  <c r="U55" i="5"/>
  <c r="V55" i="5"/>
  <c r="U56" i="5"/>
  <c r="V56" i="5"/>
  <c r="U57" i="5"/>
  <c r="V57" i="5"/>
  <c r="U58" i="5"/>
  <c r="V58" i="5"/>
  <c r="AC58" i="5" s="1"/>
  <c r="U59" i="5"/>
  <c r="V59" i="5"/>
  <c r="U60" i="5"/>
  <c r="V60" i="5"/>
  <c r="U61" i="5"/>
  <c r="V61" i="5"/>
  <c r="U62" i="5"/>
  <c r="V62" i="5"/>
  <c r="U63" i="5"/>
  <c r="V63" i="5"/>
  <c r="U64" i="5"/>
  <c r="V64" i="5"/>
  <c r="U65" i="5"/>
  <c r="V65" i="5"/>
  <c r="U66" i="5"/>
  <c r="V66" i="5"/>
  <c r="V3" i="5"/>
  <c r="U3" i="5"/>
  <c r="J4" i="5"/>
  <c r="K4" i="5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41" i="5"/>
  <c r="K41" i="5"/>
  <c r="J42" i="5"/>
  <c r="K42" i="5"/>
  <c r="J43" i="5"/>
  <c r="K43" i="5"/>
  <c r="J44" i="5"/>
  <c r="K44" i="5"/>
  <c r="J45" i="5"/>
  <c r="K45" i="5"/>
  <c r="J46" i="5"/>
  <c r="K46" i="5"/>
  <c r="J47" i="5"/>
  <c r="K47" i="5"/>
  <c r="J48" i="5"/>
  <c r="K48" i="5"/>
  <c r="J49" i="5"/>
  <c r="K49" i="5"/>
  <c r="J50" i="5"/>
  <c r="K50" i="5"/>
  <c r="J51" i="5"/>
  <c r="T51" i="5" s="1"/>
  <c r="K51" i="5"/>
  <c r="J52" i="5"/>
  <c r="K52" i="5"/>
  <c r="J53" i="5"/>
  <c r="K53" i="5"/>
  <c r="J54" i="5"/>
  <c r="K54" i="5"/>
  <c r="J55" i="5"/>
  <c r="K55" i="5"/>
  <c r="J56" i="5"/>
  <c r="K56" i="5"/>
  <c r="J57" i="5"/>
  <c r="K57" i="5"/>
  <c r="J58" i="5"/>
  <c r="K58" i="5"/>
  <c r="J59" i="5"/>
  <c r="K59" i="5"/>
  <c r="J60" i="5"/>
  <c r="K60" i="5"/>
  <c r="J61" i="5"/>
  <c r="K61" i="5"/>
  <c r="J62" i="5"/>
  <c r="K62" i="5"/>
  <c r="J63" i="5"/>
  <c r="K63" i="5"/>
  <c r="J64" i="5"/>
  <c r="K64" i="5"/>
  <c r="J65" i="5"/>
  <c r="K65" i="5"/>
  <c r="J66" i="5"/>
  <c r="K66" i="5"/>
  <c r="J67" i="5"/>
  <c r="K67" i="5"/>
  <c r="K3" i="5"/>
  <c r="J3" i="5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T51" i="2" s="1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K3" i="2"/>
  <c r="U4" i="2"/>
  <c r="V4" i="2"/>
  <c r="U5" i="2"/>
  <c r="V5" i="2"/>
  <c r="U6" i="2"/>
  <c r="V6" i="2"/>
  <c r="U7" i="2"/>
  <c r="V7" i="2"/>
  <c r="U8" i="2"/>
  <c r="V8" i="2"/>
  <c r="U9" i="2"/>
  <c r="V9" i="2"/>
  <c r="U10" i="2"/>
  <c r="V10" i="2"/>
  <c r="U11" i="2"/>
  <c r="V11" i="2"/>
  <c r="U12" i="2"/>
  <c r="V12" i="2"/>
  <c r="U13" i="2"/>
  <c r="V13" i="2"/>
  <c r="U14" i="2"/>
  <c r="V14" i="2"/>
  <c r="U15" i="2"/>
  <c r="V15" i="2"/>
  <c r="U16" i="2"/>
  <c r="V16" i="2"/>
  <c r="U17" i="2"/>
  <c r="V17" i="2"/>
  <c r="U18" i="2"/>
  <c r="V18" i="2"/>
  <c r="U19" i="2"/>
  <c r="V19" i="2"/>
  <c r="U20" i="2"/>
  <c r="V20" i="2"/>
  <c r="U21" i="2"/>
  <c r="V21" i="2"/>
  <c r="U22" i="2"/>
  <c r="V22" i="2"/>
  <c r="U23" i="2"/>
  <c r="V23" i="2"/>
  <c r="U24" i="2"/>
  <c r="V24" i="2"/>
  <c r="U25" i="2"/>
  <c r="V25" i="2"/>
  <c r="U26" i="2"/>
  <c r="V26" i="2"/>
  <c r="U27" i="2"/>
  <c r="V27" i="2"/>
  <c r="U28" i="2"/>
  <c r="V28" i="2"/>
  <c r="U29" i="2"/>
  <c r="V29" i="2"/>
  <c r="U30" i="2"/>
  <c r="V30" i="2"/>
  <c r="U31" i="2"/>
  <c r="V31" i="2"/>
  <c r="U32" i="2"/>
  <c r="V32" i="2"/>
  <c r="U33" i="2"/>
  <c r="V33" i="2"/>
  <c r="U34" i="2"/>
  <c r="V34" i="2"/>
  <c r="U35" i="2"/>
  <c r="V35" i="2"/>
  <c r="U36" i="2"/>
  <c r="V36" i="2"/>
  <c r="U37" i="2"/>
  <c r="V37" i="2"/>
  <c r="U38" i="2"/>
  <c r="V38" i="2"/>
  <c r="U39" i="2"/>
  <c r="V39" i="2"/>
  <c r="U40" i="2"/>
  <c r="V40" i="2"/>
  <c r="U41" i="2"/>
  <c r="V41" i="2"/>
  <c r="U42" i="2"/>
  <c r="V42" i="2"/>
  <c r="U43" i="2"/>
  <c r="V43" i="2"/>
  <c r="U44" i="2"/>
  <c r="V44" i="2"/>
  <c r="U45" i="2"/>
  <c r="V45" i="2"/>
  <c r="U46" i="2"/>
  <c r="V46" i="2"/>
  <c r="U47" i="2"/>
  <c r="V47" i="2"/>
  <c r="U48" i="2"/>
  <c r="V48" i="2"/>
  <c r="U49" i="2"/>
  <c r="V49" i="2"/>
  <c r="U50" i="2"/>
  <c r="V50" i="2"/>
  <c r="U51" i="2"/>
  <c r="V51" i="2"/>
  <c r="U52" i="2"/>
  <c r="V52" i="2"/>
  <c r="U53" i="2"/>
  <c r="V53" i="2"/>
  <c r="U54" i="2"/>
  <c r="V54" i="2"/>
  <c r="U55" i="2"/>
  <c r="V55" i="2"/>
  <c r="U56" i="2"/>
  <c r="V56" i="2"/>
  <c r="U57" i="2"/>
  <c r="V57" i="2"/>
  <c r="U58" i="2"/>
  <c r="V58" i="2"/>
  <c r="U59" i="2"/>
  <c r="V59" i="2"/>
  <c r="U60" i="2"/>
  <c r="V60" i="2"/>
  <c r="U61" i="2"/>
  <c r="V61" i="2"/>
  <c r="U62" i="2"/>
  <c r="V62" i="2"/>
  <c r="U63" i="2"/>
  <c r="V63" i="2"/>
  <c r="U64" i="2"/>
  <c r="V64" i="2"/>
  <c r="U65" i="2"/>
  <c r="V65" i="2"/>
  <c r="U66" i="2"/>
  <c r="V66" i="2"/>
  <c r="U67" i="2"/>
  <c r="AC67" i="2" s="1"/>
  <c r="V67" i="2"/>
  <c r="V3" i="2"/>
  <c r="U3" i="2"/>
  <c r="U4" i="3"/>
  <c r="V4" i="3"/>
  <c r="U5" i="3"/>
  <c r="V5" i="3"/>
  <c r="U6" i="3"/>
  <c r="V6" i="3"/>
  <c r="U7" i="3"/>
  <c r="V7" i="3"/>
  <c r="U8" i="3"/>
  <c r="V8" i="3"/>
  <c r="U9" i="3"/>
  <c r="V9" i="3"/>
  <c r="U10" i="3"/>
  <c r="V10" i="3"/>
  <c r="U11" i="3"/>
  <c r="V11" i="3"/>
  <c r="U12" i="3"/>
  <c r="V12" i="3"/>
  <c r="U13" i="3"/>
  <c r="V13" i="3"/>
  <c r="U14" i="3"/>
  <c r="V14" i="3"/>
  <c r="U15" i="3"/>
  <c r="V15" i="3"/>
  <c r="U16" i="3"/>
  <c r="V16" i="3"/>
  <c r="U17" i="3"/>
  <c r="V17" i="3"/>
  <c r="U18" i="3"/>
  <c r="V18" i="3"/>
  <c r="U19" i="3"/>
  <c r="V19" i="3"/>
  <c r="U20" i="3"/>
  <c r="V20" i="3"/>
  <c r="U21" i="3"/>
  <c r="V21" i="3"/>
  <c r="U22" i="3"/>
  <c r="V22" i="3"/>
  <c r="U23" i="3"/>
  <c r="V23" i="3"/>
  <c r="U24" i="3"/>
  <c r="V24" i="3"/>
  <c r="U25" i="3"/>
  <c r="V25" i="3"/>
  <c r="U26" i="3"/>
  <c r="V26" i="3"/>
  <c r="U27" i="3"/>
  <c r="V27" i="3"/>
  <c r="U28" i="3"/>
  <c r="V28" i="3"/>
  <c r="U29" i="3"/>
  <c r="V29" i="3"/>
  <c r="U30" i="3"/>
  <c r="V30" i="3"/>
  <c r="U31" i="3"/>
  <c r="V31" i="3"/>
  <c r="U32" i="3"/>
  <c r="V32" i="3"/>
  <c r="U33" i="3"/>
  <c r="V33" i="3"/>
  <c r="U34" i="3"/>
  <c r="V34" i="3"/>
  <c r="U35" i="3"/>
  <c r="V35" i="3"/>
  <c r="U36" i="3"/>
  <c r="V36" i="3"/>
  <c r="U37" i="3"/>
  <c r="V37" i="3"/>
  <c r="U38" i="3"/>
  <c r="V38" i="3"/>
  <c r="U39" i="3"/>
  <c r="V39" i="3"/>
  <c r="U40" i="3"/>
  <c r="V40" i="3"/>
  <c r="U41" i="3"/>
  <c r="V41" i="3"/>
  <c r="U42" i="3"/>
  <c r="V42" i="3"/>
  <c r="U43" i="3"/>
  <c r="V43" i="3"/>
  <c r="U44" i="3"/>
  <c r="V44" i="3"/>
  <c r="U45" i="3"/>
  <c r="V45" i="3"/>
  <c r="U46" i="3"/>
  <c r="V46" i="3"/>
  <c r="U47" i="3"/>
  <c r="V47" i="3"/>
  <c r="U48" i="3"/>
  <c r="V48" i="3"/>
  <c r="U49" i="3"/>
  <c r="V49" i="3"/>
  <c r="U50" i="3"/>
  <c r="V50" i="3"/>
  <c r="U51" i="3"/>
  <c r="V51" i="3"/>
  <c r="U52" i="3"/>
  <c r="V52" i="3"/>
  <c r="U53" i="3"/>
  <c r="V53" i="3"/>
  <c r="U54" i="3"/>
  <c r="V54" i="3"/>
  <c r="U55" i="3"/>
  <c r="V55" i="3"/>
  <c r="U56" i="3"/>
  <c r="V56" i="3"/>
  <c r="U57" i="3"/>
  <c r="V57" i="3"/>
  <c r="U58" i="3"/>
  <c r="V58" i="3"/>
  <c r="U59" i="3"/>
  <c r="V59" i="3"/>
  <c r="U60" i="3"/>
  <c r="V60" i="3"/>
  <c r="U61" i="3"/>
  <c r="V61" i="3"/>
  <c r="U62" i="3"/>
  <c r="V62" i="3"/>
  <c r="U63" i="3"/>
  <c r="V63" i="3"/>
  <c r="U64" i="3"/>
  <c r="V64" i="3"/>
  <c r="U65" i="3"/>
  <c r="V65" i="3"/>
  <c r="U66" i="3"/>
  <c r="V66" i="3"/>
  <c r="U67" i="3"/>
  <c r="AC67" i="3" s="1"/>
  <c r="V67" i="3"/>
  <c r="V3" i="3"/>
  <c r="U3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T59" i="3" s="1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K3" i="3"/>
  <c r="J3" i="3"/>
  <c r="U4" i="4"/>
  <c r="V4" i="4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U24" i="4"/>
  <c r="V24" i="4"/>
  <c r="U25" i="4"/>
  <c r="V25" i="4"/>
  <c r="U26" i="4"/>
  <c r="V26" i="4"/>
  <c r="U27" i="4"/>
  <c r="V27" i="4"/>
  <c r="U28" i="4"/>
  <c r="V28" i="4"/>
  <c r="U29" i="4"/>
  <c r="V29" i="4"/>
  <c r="U30" i="4"/>
  <c r="V30" i="4"/>
  <c r="U31" i="4"/>
  <c r="V31" i="4"/>
  <c r="U32" i="4"/>
  <c r="V32" i="4"/>
  <c r="U33" i="4"/>
  <c r="V33" i="4"/>
  <c r="U34" i="4"/>
  <c r="V34" i="4"/>
  <c r="U35" i="4"/>
  <c r="V35" i="4"/>
  <c r="U36" i="4"/>
  <c r="V36" i="4"/>
  <c r="U37" i="4"/>
  <c r="V37" i="4"/>
  <c r="U38" i="4"/>
  <c r="V38" i="4"/>
  <c r="U39" i="4"/>
  <c r="V39" i="4"/>
  <c r="U40" i="4"/>
  <c r="V40" i="4"/>
  <c r="U41" i="4"/>
  <c r="V41" i="4"/>
  <c r="U42" i="4"/>
  <c r="V42" i="4"/>
  <c r="U43" i="4"/>
  <c r="V43" i="4"/>
  <c r="U44" i="4"/>
  <c r="V44" i="4"/>
  <c r="U45" i="4"/>
  <c r="V45" i="4"/>
  <c r="U46" i="4"/>
  <c r="V46" i="4"/>
  <c r="U47" i="4"/>
  <c r="V47" i="4"/>
  <c r="U48" i="4"/>
  <c r="V48" i="4"/>
  <c r="U49" i="4"/>
  <c r="V49" i="4"/>
  <c r="U50" i="4"/>
  <c r="V50" i="4"/>
  <c r="U51" i="4"/>
  <c r="V51" i="4"/>
  <c r="U52" i="4"/>
  <c r="V52" i="4"/>
  <c r="U53" i="4"/>
  <c r="V53" i="4"/>
  <c r="U54" i="4"/>
  <c r="V54" i="4"/>
  <c r="U55" i="4"/>
  <c r="V55" i="4"/>
  <c r="U56" i="4"/>
  <c r="V56" i="4"/>
  <c r="U57" i="4"/>
  <c r="V57" i="4"/>
  <c r="U58" i="4"/>
  <c r="V58" i="4"/>
  <c r="U59" i="4"/>
  <c r="V59" i="4"/>
  <c r="U60" i="4"/>
  <c r="V60" i="4"/>
  <c r="U61" i="4"/>
  <c r="V61" i="4"/>
  <c r="U62" i="4"/>
  <c r="V62" i="4"/>
  <c r="U63" i="4"/>
  <c r="V63" i="4"/>
  <c r="U64" i="4"/>
  <c r="V64" i="4"/>
  <c r="U65" i="4"/>
  <c r="V65" i="4"/>
  <c r="U66" i="4"/>
  <c r="V66" i="4"/>
  <c r="U67" i="4"/>
  <c r="V67" i="4"/>
  <c r="V3" i="4"/>
  <c r="U3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T45" i="4" s="1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T53" i="4" s="1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J64" i="4"/>
  <c r="K64" i="4"/>
  <c r="J65" i="4"/>
  <c r="K65" i="4"/>
  <c r="J66" i="4"/>
  <c r="K66" i="4"/>
  <c r="J67" i="4"/>
  <c r="K67" i="4"/>
  <c r="K3" i="4"/>
  <c r="J3" i="4"/>
  <c r="I3" i="4"/>
  <c r="A40" i="7"/>
  <c r="B40" i="7"/>
  <c r="C40" i="7"/>
  <c r="A45" i="7"/>
  <c r="A44" i="7"/>
  <c r="A43" i="7"/>
  <c r="A42" i="7"/>
  <c r="A41" i="7"/>
  <c r="H45" i="8"/>
  <c r="I45" i="8"/>
  <c r="L45" i="8"/>
  <c r="M45" i="8"/>
  <c r="N45" i="8"/>
  <c r="O45" i="8"/>
  <c r="P45" i="8"/>
  <c r="Q45" i="8"/>
  <c r="R45" i="8"/>
  <c r="S45" i="8"/>
  <c r="W45" i="8"/>
  <c r="X45" i="8"/>
  <c r="Y45" i="8"/>
  <c r="Z45" i="8"/>
  <c r="AA45" i="8"/>
  <c r="AB45" i="8"/>
  <c r="H46" i="8"/>
  <c r="I46" i="8"/>
  <c r="L46" i="8"/>
  <c r="M46" i="8"/>
  <c r="N46" i="8"/>
  <c r="O46" i="8"/>
  <c r="P46" i="8"/>
  <c r="Q46" i="8"/>
  <c r="R46" i="8"/>
  <c r="S46" i="8"/>
  <c r="W46" i="8"/>
  <c r="X46" i="8"/>
  <c r="Y46" i="8"/>
  <c r="Z46" i="8"/>
  <c r="AA46" i="8"/>
  <c r="AB46" i="8"/>
  <c r="H47" i="8"/>
  <c r="I47" i="8"/>
  <c r="L47" i="8"/>
  <c r="M47" i="8"/>
  <c r="N47" i="8"/>
  <c r="O47" i="8"/>
  <c r="P47" i="8"/>
  <c r="Q47" i="8"/>
  <c r="R47" i="8"/>
  <c r="S47" i="8"/>
  <c r="W47" i="8"/>
  <c r="X47" i="8"/>
  <c r="Y47" i="8"/>
  <c r="Z47" i="8"/>
  <c r="AA47" i="8"/>
  <c r="AB47" i="8"/>
  <c r="AC47" i="8"/>
  <c r="H48" i="8"/>
  <c r="I48" i="8"/>
  <c r="L48" i="8"/>
  <c r="M48" i="8"/>
  <c r="N48" i="8"/>
  <c r="O48" i="8"/>
  <c r="P48" i="8"/>
  <c r="Q48" i="8"/>
  <c r="R48" i="8"/>
  <c r="S48" i="8"/>
  <c r="W48" i="8"/>
  <c r="X48" i="8"/>
  <c r="Y48" i="8"/>
  <c r="Z48" i="8"/>
  <c r="AA48" i="8"/>
  <c r="AB48" i="8"/>
  <c r="H49" i="8"/>
  <c r="I49" i="8"/>
  <c r="T49" i="8"/>
  <c r="L49" i="8"/>
  <c r="M49" i="8"/>
  <c r="N49" i="8"/>
  <c r="O49" i="8"/>
  <c r="P49" i="8"/>
  <c r="Q49" i="8"/>
  <c r="R49" i="8"/>
  <c r="S49" i="8"/>
  <c r="W49" i="8"/>
  <c r="X49" i="8"/>
  <c r="Y49" i="8"/>
  <c r="Z49" i="8"/>
  <c r="AA49" i="8"/>
  <c r="AB49" i="8"/>
  <c r="H50" i="8"/>
  <c r="I50" i="8"/>
  <c r="L50" i="8"/>
  <c r="M50" i="8"/>
  <c r="N50" i="8"/>
  <c r="O50" i="8"/>
  <c r="P50" i="8"/>
  <c r="Q50" i="8"/>
  <c r="R50" i="8"/>
  <c r="S50" i="8"/>
  <c r="W50" i="8"/>
  <c r="X50" i="8"/>
  <c r="Y50" i="8"/>
  <c r="Z50" i="8"/>
  <c r="AA50" i="8"/>
  <c r="AB50" i="8"/>
  <c r="H51" i="8"/>
  <c r="I51" i="8"/>
  <c r="L51" i="8"/>
  <c r="M51" i="8"/>
  <c r="N51" i="8"/>
  <c r="O51" i="8"/>
  <c r="P51" i="8"/>
  <c r="Q51" i="8"/>
  <c r="R51" i="8"/>
  <c r="S51" i="8"/>
  <c r="W51" i="8"/>
  <c r="X51" i="8"/>
  <c r="Y51" i="8"/>
  <c r="Z51" i="8"/>
  <c r="AA51" i="8"/>
  <c r="AB51" i="8"/>
  <c r="H52" i="8"/>
  <c r="I52" i="8"/>
  <c r="L52" i="8"/>
  <c r="M52" i="8"/>
  <c r="N52" i="8"/>
  <c r="O52" i="8"/>
  <c r="P52" i="8"/>
  <c r="Q52" i="8"/>
  <c r="R52" i="8"/>
  <c r="S52" i="8"/>
  <c r="W52" i="8"/>
  <c r="X52" i="8"/>
  <c r="Y52" i="8"/>
  <c r="Z52" i="8"/>
  <c r="AA52" i="8"/>
  <c r="AB52" i="8"/>
  <c r="AC52" i="8" s="1"/>
  <c r="H53" i="8"/>
  <c r="I53" i="8"/>
  <c r="L53" i="8"/>
  <c r="M53" i="8"/>
  <c r="N53" i="8"/>
  <c r="O53" i="8"/>
  <c r="P53" i="8"/>
  <c r="Q53" i="8"/>
  <c r="R53" i="8"/>
  <c r="S53" i="8"/>
  <c r="W53" i="8"/>
  <c r="X53" i="8"/>
  <c r="Y53" i="8"/>
  <c r="Z53" i="8"/>
  <c r="AA53" i="8"/>
  <c r="AB53" i="8"/>
  <c r="H54" i="8"/>
  <c r="I54" i="8"/>
  <c r="L54" i="8"/>
  <c r="M54" i="8"/>
  <c r="N54" i="8"/>
  <c r="O54" i="8"/>
  <c r="P54" i="8"/>
  <c r="Q54" i="8"/>
  <c r="R54" i="8"/>
  <c r="S54" i="8"/>
  <c r="T54" i="8"/>
  <c r="AC54" i="8"/>
  <c r="W54" i="8"/>
  <c r="X54" i="8"/>
  <c r="Y54" i="8"/>
  <c r="Z54" i="8"/>
  <c r="AA54" i="8"/>
  <c r="AB54" i="8"/>
  <c r="H55" i="8"/>
  <c r="I55" i="8"/>
  <c r="L55" i="8"/>
  <c r="M55" i="8"/>
  <c r="N55" i="8"/>
  <c r="O55" i="8"/>
  <c r="P55" i="8"/>
  <c r="Q55" i="8"/>
  <c r="R55" i="8"/>
  <c r="S55" i="8"/>
  <c r="W55" i="8"/>
  <c r="X55" i="8"/>
  <c r="Y55" i="8"/>
  <c r="Z55" i="8"/>
  <c r="AA55" i="8"/>
  <c r="AB55" i="8"/>
  <c r="H56" i="8"/>
  <c r="I56" i="8"/>
  <c r="T56" i="8"/>
  <c r="L56" i="8"/>
  <c r="M56" i="8"/>
  <c r="N56" i="8"/>
  <c r="O56" i="8"/>
  <c r="P56" i="8"/>
  <c r="Q56" i="8"/>
  <c r="R56" i="8"/>
  <c r="S56" i="8"/>
  <c r="W56" i="8"/>
  <c r="X56" i="8"/>
  <c r="Y56" i="8"/>
  <c r="Z56" i="8"/>
  <c r="AA56" i="8"/>
  <c r="AB56" i="8"/>
  <c r="H57" i="8"/>
  <c r="I57" i="8"/>
  <c r="L57" i="8"/>
  <c r="M57" i="8"/>
  <c r="N57" i="8"/>
  <c r="O57" i="8"/>
  <c r="P57" i="8"/>
  <c r="Q57" i="8"/>
  <c r="R57" i="8"/>
  <c r="S57" i="8"/>
  <c r="W57" i="8"/>
  <c r="X57" i="8"/>
  <c r="Y57" i="8"/>
  <c r="Z57" i="8"/>
  <c r="AA57" i="8"/>
  <c r="AB57" i="8"/>
  <c r="H58" i="8"/>
  <c r="I58" i="8"/>
  <c r="L58" i="8"/>
  <c r="M58" i="8"/>
  <c r="N58" i="8"/>
  <c r="O58" i="8"/>
  <c r="P58" i="8"/>
  <c r="Q58" i="8"/>
  <c r="R58" i="8"/>
  <c r="AC58" i="8" s="1"/>
  <c r="S58" i="8"/>
  <c r="W58" i="8"/>
  <c r="X58" i="8"/>
  <c r="Y58" i="8"/>
  <c r="Z58" i="8"/>
  <c r="AA58" i="8"/>
  <c r="AB58" i="8"/>
  <c r="H59" i="8"/>
  <c r="I59" i="8"/>
  <c r="L59" i="8"/>
  <c r="M59" i="8"/>
  <c r="N59" i="8"/>
  <c r="O59" i="8"/>
  <c r="P59" i="8"/>
  <c r="Q59" i="8"/>
  <c r="R59" i="8"/>
  <c r="S59" i="8"/>
  <c r="W59" i="8"/>
  <c r="X59" i="8"/>
  <c r="Y59" i="8"/>
  <c r="Z59" i="8"/>
  <c r="AA59" i="8"/>
  <c r="AB59" i="8"/>
  <c r="H60" i="8"/>
  <c r="I60" i="8"/>
  <c r="L60" i="8"/>
  <c r="M60" i="8"/>
  <c r="N60" i="8"/>
  <c r="O60" i="8"/>
  <c r="P60" i="8"/>
  <c r="Q60" i="8"/>
  <c r="R60" i="8"/>
  <c r="S60" i="8"/>
  <c r="W60" i="8"/>
  <c r="X60" i="8"/>
  <c r="Y60" i="8"/>
  <c r="Z60" i="8"/>
  <c r="AA60" i="8"/>
  <c r="AB60" i="8"/>
  <c r="AC60" i="8"/>
  <c r="H61" i="8"/>
  <c r="I61" i="8"/>
  <c r="L61" i="8"/>
  <c r="M61" i="8"/>
  <c r="N61" i="8"/>
  <c r="O61" i="8"/>
  <c r="P61" i="8"/>
  <c r="Q61" i="8"/>
  <c r="R61" i="8"/>
  <c r="S61" i="8"/>
  <c r="AC61" i="8"/>
  <c r="W61" i="8"/>
  <c r="X61" i="8"/>
  <c r="Y61" i="8"/>
  <c r="Z61" i="8"/>
  <c r="AA61" i="8"/>
  <c r="AB61" i="8"/>
  <c r="H62" i="8"/>
  <c r="I62" i="8"/>
  <c r="L62" i="8"/>
  <c r="M62" i="8"/>
  <c r="N62" i="8"/>
  <c r="O62" i="8"/>
  <c r="P62" i="8"/>
  <c r="Q62" i="8"/>
  <c r="R62" i="8"/>
  <c r="S62" i="8"/>
  <c r="W62" i="8"/>
  <c r="X62" i="8"/>
  <c r="Y62" i="8"/>
  <c r="Z62" i="8"/>
  <c r="AA62" i="8"/>
  <c r="AB62" i="8"/>
  <c r="H63" i="8"/>
  <c r="I63" i="8"/>
  <c r="L63" i="8"/>
  <c r="M63" i="8"/>
  <c r="N63" i="8"/>
  <c r="O63" i="8"/>
  <c r="P63" i="8"/>
  <c r="Q63" i="8"/>
  <c r="R63" i="8"/>
  <c r="S63" i="8"/>
  <c r="W63" i="8"/>
  <c r="X63" i="8"/>
  <c r="Y63" i="8"/>
  <c r="Z63" i="8"/>
  <c r="AA63" i="8"/>
  <c r="AB63" i="8"/>
  <c r="H64" i="8"/>
  <c r="I64" i="8"/>
  <c r="L64" i="8"/>
  <c r="M64" i="8"/>
  <c r="N64" i="8"/>
  <c r="O64" i="8"/>
  <c r="P64" i="8"/>
  <c r="Q64" i="8"/>
  <c r="R64" i="8"/>
  <c r="S64" i="8"/>
  <c r="T64" i="8"/>
  <c r="W64" i="8"/>
  <c r="X64" i="8"/>
  <c r="Y64" i="8"/>
  <c r="Z64" i="8"/>
  <c r="AA64" i="8"/>
  <c r="AB64" i="8"/>
  <c r="H65" i="8"/>
  <c r="I65" i="8"/>
  <c r="L65" i="8"/>
  <c r="M65" i="8"/>
  <c r="N65" i="8"/>
  <c r="O65" i="8"/>
  <c r="P65" i="8"/>
  <c r="Q65" i="8"/>
  <c r="R65" i="8"/>
  <c r="S65" i="8"/>
  <c r="W65" i="8"/>
  <c r="X65" i="8"/>
  <c r="Y65" i="8"/>
  <c r="Z65" i="8"/>
  <c r="AA65" i="8"/>
  <c r="AB65" i="8"/>
  <c r="H66" i="8"/>
  <c r="I66" i="8"/>
  <c r="L66" i="8"/>
  <c r="M66" i="8"/>
  <c r="N66" i="8"/>
  <c r="O66" i="8"/>
  <c r="P66" i="8"/>
  <c r="Q66" i="8"/>
  <c r="R66" i="8"/>
  <c r="S66" i="8"/>
  <c r="W66" i="8"/>
  <c r="X66" i="8"/>
  <c r="Y66" i="8"/>
  <c r="Z66" i="8"/>
  <c r="AA66" i="8"/>
  <c r="AB66" i="8"/>
  <c r="H67" i="8"/>
  <c r="I67" i="8"/>
  <c r="L67" i="8"/>
  <c r="M67" i="8"/>
  <c r="N67" i="8"/>
  <c r="O67" i="8"/>
  <c r="P67" i="8"/>
  <c r="Q67" i="8"/>
  <c r="R67" i="8"/>
  <c r="S67" i="8"/>
  <c r="T67" i="8"/>
  <c r="W67" i="8"/>
  <c r="X67" i="8"/>
  <c r="Y67" i="8"/>
  <c r="Z67" i="8"/>
  <c r="AA67" i="8"/>
  <c r="AB67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H45" i="6"/>
  <c r="I45" i="6"/>
  <c r="L45" i="6"/>
  <c r="M45" i="6"/>
  <c r="N45" i="6"/>
  <c r="O45" i="6"/>
  <c r="P45" i="6"/>
  <c r="Q45" i="6"/>
  <c r="R45" i="6"/>
  <c r="S45" i="6"/>
  <c r="T45" i="6"/>
  <c r="W45" i="6"/>
  <c r="X45" i="6"/>
  <c r="Y45" i="6"/>
  <c r="Z45" i="6"/>
  <c r="AA45" i="6"/>
  <c r="AB45" i="6"/>
  <c r="H46" i="6"/>
  <c r="I46" i="6"/>
  <c r="L46" i="6"/>
  <c r="M46" i="6"/>
  <c r="N46" i="6"/>
  <c r="O46" i="6"/>
  <c r="P46" i="6"/>
  <c r="Q46" i="6"/>
  <c r="R46" i="6"/>
  <c r="S46" i="6"/>
  <c r="W46" i="6"/>
  <c r="X46" i="6"/>
  <c r="Y46" i="6"/>
  <c r="Z46" i="6"/>
  <c r="AA46" i="6"/>
  <c r="AB46" i="6"/>
  <c r="AC46" i="6"/>
  <c r="H47" i="6"/>
  <c r="I47" i="6"/>
  <c r="L47" i="6"/>
  <c r="M47" i="6"/>
  <c r="N47" i="6"/>
  <c r="O47" i="6"/>
  <c r="P47" i="6"/>
  <c r="Q47" i="6"/>
  <c r="R47" i="6"/>
  <c r="S47" i="6"/>
  <c r="AC47" i="6" s="1"/>
  <c r="W47" i="6"/>
  <c r="X47" i="6"/>
  <c r="Y47" i="6"/>
  <c r="Z47" i="6"/>
  <c r="AA47" i="6"/>
  <c r="AB47" i="6"/>
  <c r="H48" i="6"/>
  <c r="I48" i="6"/>
  <c r="L48" i="6"/>
  <c r="M48" i="6"/>
  <c r="N48" i="6"/>
  <c r="O48" i="6"/>
  <c r="P48" i="6"/>
  <c r="Q48" i="6"/>
  <c r="R48" i="6"/>
  <c r="S48" i="6"/>
  <c r="W48" i="6"/>
  <c r="X48" i="6"/>
  <c r="Y48" i="6"/>
  <c r="Z48" i="6"/>
  <c r="AA48" i="6"/>
  <c r="AB48" i="6"/>
  <c r="AC48" i="6"/>
  <c r="H49" i="6"/>
  <c r="I49" i="6"/>
  <c r="T49" i="6"/>
  <c r="L49" i="6"/>
  <c r="M49" i="6"/>
  <c r="N49" i="6"/>
  <c r="O49" i="6"/>
  <c r="P49" i="6"/>
  <c r="Q49" i="6"/>
  <c r="R49" i="6"/>
  <c r="S49" i="6"/>
  <c r="W49" i="6"/>
  <c r="X49" i="6"/>
  <c r="Y49" i="6"/>
  <c r="Z49" i="6"/>
  <c r="AA49" i="6"/>
  <c r="AB49" i="6"/>
  <c r="H50" i="6"/>
  <c r="I50" i="6"/>
  <c r="L50" i="6"/>
  <c r="M50" i="6"/>
  <c r="N50" i="6"/>
  <c r="O50" i="6"/>
  <c r="P50" i="6"/>
  <c r="Q50" i="6"/>
  <c r="R50" i="6"/>
  <c r="S50" i="6"/>
  <c r="AC50" i="6"/>
  <c r="W50" i="6"/>
  <c r="X50" i="6"/>
  <c r="Y50" i="6"/>
  <c r="Z50" i="6"/>
  <c r="AA50" i="6"/>
  <c r="AB50" i="6"/>
  <c r="H51" i="6"/>
  <c r="I51" i="6"/>
  <c r="L51" i="6"/>
  <c r="M51" i="6"/>
  <c r="N51" i="6"/>
  <c r="O51" i="6"/>
  <c r="P51" i="6"/>
  <c r="Q51" i="6"/>
  <c r="R51" i="6"/>
  <c r="S51" i="6"/>
  <c r="W51" i="6"/>
  <c r="X51" i="6"/>
  <c r="Y51" i="6"/>
  <c r="Z51" i="6"/>
  <c r="AA51" i="6"/>
  <c r="AB51" i="6"/>
  <c r="H52" i="6"/>
  <c r="I52" i="6"/>
  <c r="L52" i="6"/>
  <c r="M52" i="6"/>
  <c r="N52" i="6"/>
  <c r="T52" i="6" s="1"/>
  <c r="O52" i="6"/>
  <c r="P52" i="6"/>
  <c r="Q52" i="6"/>
  <c r="R52" i="6"/>
  <c r="S52" i="6"/>
  <c r="W52" i="6"/>
  <c r="X52" i="6"/>
  <c r="Y52" i="6"/>
  <c r="Z52" i="6"/>
  <c r="AA52" i="6"/>
  <c r="AB52" i="6"/>
  <c r="H53" i="6"/>
  <c r="I53" i="6"/>
  <c r="L53" i="6"/>
  <c r="M53" i="6"/>
  <c r="N53" i="6"/>
  <c r="O53" i="6"/>
  <c r="P53" i="6"/>
  <c r="Q53" i="6"/>
  <c r="R53" i="6"/>
  <c r="S53" i="6"/>
  <c r="W53" i="6"/>
  <c r="X53" i="6"/>
  <c r="Y53" i="6"/>
  <c r="Z53" i="6"/>
  <c r="AA53" i="6"/>
  <c r="AB53" i="6"/>
  <c r="AC53" i="6"/>
  <c r="H54" i="6"/>
  <c r="I54" i="6"/>
  <c r="L54" i="6"/>
  <c r="M54" i="6"/>
  <c r="N54" i="6"/>
  <c r="O54" i="6"/>
  <c r="P54" i="6"/>
  <c r="Q54" i="6"/>
  <c r="R54" i="6"/>
  <c r="S54" i="6"/>
  <c r="AC54" i="6"/>
  <c r="W54" i="6"/>
  <c r="X54" i="6"/>
  <c r="Y54" i="6"/>
  <c r="Z54" i="6"/>
  <c r="AA54" i="6"/>
  <c r="AB54" i="6"/>
  <c r="H55" i="6"/>
  <c r="I55" i="6"/>
  <c r="L55" i="6"/>
  <c r="M55" i="6"/>
  <c r="N55" i="6"/>
  <c r="O55" i="6"/>
  <c r="P55" i="6"/>
  <c r="Q55" i="6"/>
  <c r="R55" i="6"/>
  <c r="S55" i="6"/>
  <c r="W55" i="6"/>
  <c r="X55" i="6"/>
  <c r="Y55" i="6"/>
  <c r="Z55" i="6"/>
  <c r="AA55" i="6"/>
  <c r="AB55" i="6"/>
  <c r="AC55" i="6"/>
  <c r="H56" i="6"/>
  <c r="I56" i="6"/>
  <c r="L56" i="6"/>
  <c r="M56" i="6"/>
  <c r="N56" i="6"/>
  <c r="O56" i="6"/>
  <c r="P56" i="6"/>
  <c r="Q56" i="6"/>
  <c r="R56" i="6"/>
  <c r="T56" i="6" s="1"/>
  <c r="S56" i="6"/>
  <c r="W56" i="6"/>
  <c r="X56" i="6"/>
  <c r="Y56" i="6"/>
  <c r="Z56" i="6"/>
  <c r="AA56" i="6"/>
  <c r="AB56" i="6"/>
  <c r="H57" i="6"/>
  <c r="I57" i="6"/>
  <c r="L57" i="6"/>
  <c r="M57" i="6"/>
  <c r="N57" i="6"/>
  <c r="O57" i="6"/>
  <c r="P57" i="6"/>
  <c r="Q57" i="6"/>
  <c r="R57" i="6"/>
  <c r="S57" i="6"/>
  <c r="W57" i="6"/>
  <c r="X57" i="6"/>
  <c r="Y57" i="6"/>
  <c r="AC57" i="6" s="1"/>
  <c r="Z57" i="6"/>
  <c r="AA57" i="6"/>
  <c r="AB57" i="6"/>
  <c r="H58" i="6"/>
  <c r="I58" i="6"/>
  <c r="L58" i="6"/>
  <c r="M58" i="6"/>
  <c r="N58" i="6"/>
  <c r="O58" i="6"/>
  <c r="P58" i="6"/>
  <c r="Q58" i="6"/>
  <c r="R58" i="6"/>
  <c r="S58" i="6"/>
  <c r="W58" i="6"/>
  <c r="X58" i="6"/>
  <c r="Y58" i="6"/>
  <c r="Z58" i="6"/>
  <c r="AA58" i="6"/>
  <c r="AB58" i="6"/>
  <c r="H59" i="6"/>
  <c r="I59" i="6"/>
  <c r="L59" i="6"/>
  <c r="M59" i="6"/>
  <c r="N59" i="6"/>
  <c r="O59" i="6"/>
  <c r="P59" i="6"/>
  <c r="Q59" i="6"/>
  <c r="R59" i="6"/>
  <c r="S59" i="6"/>
  <c r="W59" i="6"/>
  <c r="X59" i="6"/>
  <c r="Y59" i="6"/>
  <c r="Z59" i="6"/>
  <c r="AA59" i="6"/>
  <c r="AB59" i="6"/>
  <c r="H60" i="6"/>
  <c r="I60" i="6"/>
  <c r="L60" i="6"/>
  <c r="M60" i="6"/>
  <c r="N60" i="6"/>
  <c r="O60" i="6"/>
  <c r="P60" i="6"/>
  <c r="Q60" i="6"/>
  <c r="R60" i="6"/>
  <c r="S60" i="6"/>
  <c r="W60" i="6"/>
  <c r="X60" i="6"/>
  <c r="Y60" i="6"/>
  <c r="Z60" i="6"/>
  <c r="AA60" i="6"/>
  <c r="AB60" i="6"/>
  <c r="AC60" i="6"/>
  <c r="H61" i="6"/>
  <c r="I61" i="6"/>
  <c r="L61" i="6"/>
  <c r="M61" i="6"/>
  <c r="N61" i="6"/>
  <c r="O61" i="6"/>
  <c r="P61" i="6"/>
  <c r="Q61" i="6"/>
  <c r="R61" i="6"/>
  <c r="S61" i="6"/>
  <c r="W61" i="6"/>
  <c r="X61" i="6"/>
  <c r="Y61" i="6"/>
  <c r="Z61" i="6"/>
  <c r="AA61" i="6"/>
  <c r="AB61" i="6"/>
  <c r="H62" i="6"/>
  <c r="I62" i="6"/>
  <c r="L62" i="6"/>
  <c r="M62" i="6"/>
  <c r="N62" i="6"/>
  <c r="O62" i="6"/>
  <c r="P62" i="6"/>
  <c r="Q62" i="6"/>
  <c r="R62" i="6"/>
  <c r="S62" i="6"/>
  <c r="W62" i="6"/>
  <c r="X62" i="6"/>
  <c r="Y62" i="6"/>
  <c r="Z62" i="6"/>
  <c r="AA62" i="6"/>
  <c r="AB62" i="6"/>
  <c r="H63" i="6"/>
  <c r="I63" i="6"/>
  <c r="T63" i="6"/>
  <c r="L63" i="6"/>
  <c r="M63" i="6"/>
  <c r="N63" i="6"/>
  <c r="O63" i="6"/>
  <c r="P63" i="6"/>
  <c r="Q63" i="6"/>
  <c r="R63" i="6"/>
  <c r="S63" i="6"/>
  <c r="W63" i="6"/>
  <c r="X63" i="6"/>
  <c r="Y63" i="6"/>
  <c r="Z63" i="6"/>
  <c r="AA63" i="6"/>
  <c r="AB63" i="6"/>
  <c r="H64" i="6"/>
  <c r="I64" i="6"/>
  <c r="L64" i="6"/>
  <c r="M64" i="6"/>
  <c r="N64" i="6"/>
  <c r="O64" i="6"/>
  <c r="P64" i="6"/>
  <c r="Q64" i="6"/>
  <c r="R64" i="6"/>
  <c r="S64" i="6"/>
  <c r="W64" i="6"/>
  <c r="X64" i="6"/>
  <c r="Y64" i="6"/>
  <c r="Z64" i="6"/>
  <c r="AA64" i="6"/>
  <c r="AB64" i="6"/>
  <c r="H65" i="6"/>
  <c r="I65" i="6"/>
  <c r="L65" i="6"/>
  <c r="M65" i="6"/>
  <c r="T65" i="6" s="1"/>
  <c r="N65" i="6"/>
  <c r="O65" i="6"/>
  <c r="P65" i="6"/>
  <c r="Q65" i="6"/>
  <c r="R65" i="6"/>
  <c r="S65" i="6"/>
  <c r="W65" i="6"/>
  <c r="X65" i="6"/>
  <c r="Y65" i="6"/>
  <c r="Z65" i="6"/>
  <c r="AA65" i="6"/>
  <c r="AB65" i="6"/>
  <c r="H66" i="6"/>
  <c r="I66" i="6"/>
  <c r="L66" i="6"/>
  <c r="M66" i="6"/>
  <c r="N66" i="6"/>
  <c r="O66" i="6"/>
  <c r="P66" i="6"/>
  <c r="Q66" i="6"/>
  <c r="R66" i="6"/>
  <c r="S66" i="6"/>
  <c r="W66" i="6"/>
  <c r="X66" i="6"/>
  <c r="Y66" i="6"/>
  <c r="Z66" i="6"/>
  <c r="AA66" i="6"/>
  <c r="AB66" i="6"/>
  <c r="H67" i="6"/>
  <c r="I67" i="6"/>
  <c r="L67" i="6"/>
  <c r="M67" i="6"/>
  <c r="N67" i="6"/>
  <c r="O67" i="6"/>
  <c r="P67" i="6"/>
  <c r="Q67" i="6"/>
  <c r="R67" i="6"/>
  <c r="S67" i="6"/>
  <c r="W67" i="6"/>
  <c r="X67" i="6"/>
  <c r="AC67" i="6" s="1"/>
  <c r="Y67" i="6"/>
  <c r="Z67" i="6"/>
  <c r="AA67" i="6"/>
  <c r="AB67" i="6"/>
  <c r="C45" i="6"/>
  <c r="D45" i="6"/>
  <c r="E45" i="6"/>
  <c r="C46" i="6"/>
  <c r="D46" i="6"/>
  <c r="E46" i="6"/>
  <c r="C47" i="6"/>
  <c r="D47" i="6"/>
  <c r="E47" i="6"/>
  <c r="C48" i="6"/>
  <c r="D48" i="6"/>
  <c r="E48" i="6"/>
  <c r="C49" i="6"/>
  <c r="D49" i="6"/>
  <c r="E49" i="6"/>
  <c r="C50" i="6"/>
  <c r="D50" i="6"/>
  <c r="E50" i="6"/>
  <c r="C51" i="6"/>
  <c r="D51" i="6"/>
  <c r="E51" i="6"/>
  <c r="C52" i="6"/>
  <c r="D52" i="6"/>
  <c r="E52" i="6"/>
  <c r="C53" i="6"/>
  <c r="D53" i="6"/>
  <c r="E53" i="6"/>
  <c r="C54" i="6"/>
  <c r="D54" i="6"/>
  <c r="E54" i="6"/>
  <c r="C55" i="6"/>
  <c r="D55" i="6"/>
  <c r="E55" i="6"/>
  <c r="C56" i="6"/>
  <c r="D56" i="6"/>
  <c r="E56" i="6"/>
  <c r="C57" i="6"/>
  <c r="D57" i="6"/>
  <c r="E57" i="6"/>
  <c r="C58" i="6"/>
  <c r="D58" i="6"/>
  <c r="E58" i="6"/>
  <c r="C59" i="6"/>
  <c r="D59" i="6"/>
  <c r="E59" i="6"/>
  <c r="C60" i="6"/>
  <c r="D60" i="6"/>
  <c r="E60" i="6"/>
  <c r="C61" i="6"/>
  <c r="D61" i="6"/>
  <c r="E61" i="6"/>
  <c r="C62" i="6"/>
  <c r="D62" i="6"/>
  <c r="E62" i="6"/>
  <c r="C63" i="6"/>
  <c r="D63" i="6"/>
  <c r="E63" i="6"/>
  <c r="C64" i="6"/>
  <c r="D64" i="6"/>
  <c r="E64" i="6"/>
  <c r="C65" i="6"/>
  <c r="D65" i="6"/>
  <c r="E65" i="6"/>
  <c r="C66" i="6"/>
  <c r="D66" i="6"/>
  <c r="E66" i="6"/>
  <c r="C67" i="6"/>
  <c r="D67" i="6"/>
  <c r="E67" i="6"/>
  <c r="EV69" i="8"/>
  <c r="EU69" i="8"/>
  <c r="EV68" i="8"/>
  <c r="EV70" i="8" s="1"/>
  <c r="EU68" i="8"/>
  <c r="EU70" i="8" s="1"/>
  <c r="H45" i="5"/>
  <c r="I45" i="5"/>
  <c r="L45" i="5"/>
  <c r="M45" i="5"/>
  <c r="N45" i="5"/>
  <c r="O45" i="5"/>
  <c r="P45" i="5"/>
  <c r="Q45" i="5"/>
  <c r="R45" i="5"/>
  <c r="S45" i="5"/>
  <c r="T45" i="5" s="1"/>
  <c r="W45" i="5"/>
  <c r="X45" i="5"/>
  <c r="Y45" i="5"/>
  <c r="Z45" i="5"/>
  <c r="AA45" i="5"/>
  <c r="AB45" i="5"/>
  <c r="H46" i="5"/>
  <c r="I46" i="5"/>
  <c r="L46" i="5"/>
  <c r="M46" i="5"/>
  <c r="N46" i="5"/>
  <c r="O46" i="5"/>
  <c r="P46" i="5"/>
  <c r="Q46" i="5"/>
  <c r="R46" i="5"/>
  <c r="AC46" i="5" s="1"/>
  <c r="S46" i="5"/>
  <c r="T46" i="5"/>
  <c r="W46" i="5"/>
  <c r="X46" i="5"/>
  <c r="Y46" i="5"/>
  <c r="Z46" i="5"/>
  <c r="AA46" i="5"/>
  <c r="AB46" i="5"/>
  <c r="H47" i="5"/>
  <c r="I47" i="5"/>
  <c r="L47" i="5"/>
  <c r="M47" i="5"/>
  <c r="N47" i="5"/>
  <c r="O47" i="5"/>
  <c r="P47" i="5"/>
  <c r="Q47" i="5"/>
  <c r="R47" i="5"/>
  <c r="S47" i="5"/>
  <c r="W47" i="5"/>
  <c r="X47" i="5"/>
  <c r="Y47" i="5"/>
  <c r="Z47" i="5"/>
  <c r="AA47" i="5"/>
  <c r="AB47" i="5"/>
  <c r="H48" i="5"/>
  <c r="I48" i="5"/>
  <c r="L48" i="5"/>
  <c r="M48" i="5"/>
  <c r="N48" i="5"/>
  <c r="O48" i="5"/>
  <c r="P48" i="5"/>
  <c r="Q48" i="5"/>
  <c r="R48" i="5"/>
  <c r="AC48" i="5" s="1"/>
  <c r="S48" i="5"/>
  <c r="W48" i="5"/>
  <c r="X48" i="5"/>
  <c r="Y48" i="5"/>
  <c r="Z48" i="5"/>
  <c r="AA48" i="5"/>
  <c r="AB48" i="5"/>
  <c r="H49" i="5"/>
  <c r="I49" i="5"/>
  <c r="L49" i="5"/>
  <c r="M49" i="5"/>
  <c r="N49" i="5"/>
  <c r="O49" i="5"/>
  <c r="P49" i="5"/>
  <c r="Q49" i="5"/>
  <c r="R49" i="5"/>
  <c r="S49" i="5"/>
  <c r="W49" i="5"/>
  <c r="X49" i="5"/>
  <c r="Y49" i="5"/>
  <c r="Z49" i="5"/>
  <c r="AA49" i="5"/>
  <c r="AB49" i="5"/>
  <c r="AC49" i="5"/>
  <c r="H50" i="5"/>
  <c r="I50" i="5"/>
  <c r="L50" i="5"/>
  <c r="M50" i="5"/>
  <c r="N50" i="5"/>
  <c r="O50" i="5"/>
  <c r="P50" i="5"/>
  <c r="Q50" i="5"/>
  <c r="R50" i="5"/>
  <c r="S50" i="5"/>
  <c r="W50" i="5"/>
  <c r="X50" i="5"/>
  <c r="Y50" i="5"/>
  <c r="Z50" i="5"/>
  <c r="AA50" i="5"/>
  <c r="AB50" i="5"/>
  <c r="H51" i="5"/>
  <c r="I51" i="5"/>
  <c r="L51" i="5"/>
  <c r="M51" i="5"/>
  <c r="N51" i="5"/>
  <c r="O51" i="5"/>
  <c r="P51" i="5"/>
  <c r="Q51" i="5"/>
  <c r="R51" i="5"/>
  <c r="S51" i="5"/>
  <c r="W51" i="5"/>
  <c r="X51" i="5"/>
  <c r="Y51" i="5"/>
  <c r="Z51" i="5"/>
  <c r="AA51" i="5"/>
  <c r="AB51" i="5"/>
  <c r="H52" i="5"/>
  <c r="I52" i="5"/>
  <c r="L52" i="5"/>
  <c r="M52" i="5"/>
  <c r="N52" i="5"/>
  <c r="O52" i="5"/>
  <c r="P52" i="5"/>
  <c r="Q52" i="5"/>
  <c r="R52" i="5"/>
  <c r="S52" i="5"/>
  <c r="W52" i="5"/>
  <c r="X52" i="5"/>
  <c r="Y52" i="5"/>
  <c r="Z52" i="5"/>
  <c r="AA52" i="5"/>
  <c r="AB52" i="5"/>
  <c r="H53" i="5"/>
  <c r="I53" i="5"/>
  <c r="L53" i="5"/>
  <c r="M53" i="5"/>
  <c r="N53" i="5"/>
  <c r="O53" i="5"/>
  <c r="P53" i="5"/>
  <c r="T53" i="5" s="1"/>
  <c r="Q53" i="5"/>
  <c r="R53" i="5"/>
  <c r="S53" i="5"/>
  <c r="W53" i="5"/>
  <c r="X53" i="5"/>
  <c r="Y53" i="5"/>
  <c r="Z53" i="5"/>
  <c r="AA53" i="5"/>
  <c r="AB53" i="5"/>
  <c r="H54" i="5"/>
  <c r="I54" i="5"/>
  <c r="L54" i="5"/>
  <c r="M54" i="5"/>
  <c r="N54" i="5"/>
  <c r="O54" i="5"/>
  <c r="P54" i="5"/>
  <c r="Q54" i="5"/>
  <c r="R54" i="5"/>
  <c r="AC54" i="5" s="1"/>
  <c r="S54" i="5"/>
  <c r="T54" i="5"/>
  <c r="W54" i="5"/>
  <c r="X54" i="5"/>
  <c r="Y54" i="5"/>
  <c r="Z54" i="5"/>
  <c r="AA54" i="5"/>
  <c r="AB54" i="5"/>
  <c r="H55" i="5"/>
  <c r="I55" i="5"/>
  <c r="L55" i="5"/>
  <c r="M55" i="5"/>
  <c r="N55" i="5"/>
  <c r="O55" i="5"/>
  <c r="P55" i="5"/>
  <c r="Q55" i="5"/>
  <c r="R55" i="5"/>
  <c r="S55" i="5"/>
  <c r="T55" i="5" s="1"/>
  <c r="W55" i="5"/>
  <c r="X55" i="5"/>
  <c r="Y55" i="5"/>
  <c r="Z55" i="5"/>
  <c r="AA55" i="5"/>
  <c r="AB55" i="5"/>
  <c r="H56" i="5"/>
  <c r="I56" i="5"/>
  <c r="L56" i="5"/>
  <c r="M56" i="5"/>
  <c r="N56" i="5"/>
  <c r="O56" i="5"/>
  <c r="P56" i="5"/>
  <c r="Q56" i="5"/>
  <c r="R56" i="5"/>
  <c r="T56" i="5" s="1"/>
  <c r="S56" i="5"/>
  <c r="W56" i="5"/>
  <c r="X56" i="5"/>
  <c r="Y56" i="5"/>
  <c r="Z56" i="5"/>
  <c r="AA56" i="5"/>
  <c r="AB56" i="5"/>
  <c r="H57" i="5"/>
  <c r="I57" i="5"/>
  <c r="L57" i="5"/>
  <c r="M57" i="5"/>
  <c r="N57" i="5"/>
  <c r="O57" i="5"/>
  <c r="P57" i="5"/>
  <c r="Q57" i="5"/>
  <c r="R57" i="5"/>
  <c r="S57" i="5"/>
  <c r="W57" i="5"/>
  <c r="X57" i="5"/>
  <c r="AC57" i="5" s="1"/>
  <c r="Y57" i="5"/>
  <c r="Z57" i="5"/>
  <c r="AA57" i="5"/>
  <c r="AB57" i="5"/>
  <c r="H58" i="5"/>
  <c r="I58" i="5"/>
  <c r="L58" i="5"/>
  <c r="M58" i="5"/>
  <c r="N58" i="5"/>
  <c r="O58" i="5"/>
  <c r="P58" i="5"/>
  <c r="Q58" i="5"/>
  <c r="R58" i="5"/>
  <c r="S58" i="5"/>
  <c r="W58" i="5"/>
  <c r="X58" i="5"/>
  <c r="Y58" i="5"/>
  <c r="Z58" i="5"/>
  <c r="AA58" i="5"/>
  <c r="AB58" i="5"/>
  <c r="H59" i="5"/>
  <c r="I59" i="5"/>
  <c r="L59" i="5"/>
  <c r="M59" i="5"/>
  <c r="N59" i="5"/>
  <c r="O59" i="5"/>
  <c r="P59" i="5"/>
  <c r="Q59" i="5"/>
  <c r="R59" i="5"/>
  <c r="S59" i="5"/>
  <c r="W59" i="5"/>
  <c r="X59" i="5"/>
  <c r="Y59" i="5"/>
  <c r="Z59" i="5"/>
  <c r="AA59" i="5"/>
  <c r="AB59" i="5"/>
  <c r="H60" i="5"/>
  <c r="I60" i="5"/>
  <c r="L60" i="5"/>
  <c r="M60" i="5"/>
  <c r="N60" i="5"/>
  <c r="O60" i="5"/>
  <c r="P60" i="5"/>
  <c r="Q60" i="5"/>
  <c r="R60" i="5"/>
  <c r="T60" i="5" s="1"/>
  <c r="S60" i="5"/>
  <c r="W60" i="5"/>
  <c r="X60" i="5"/>
  <c r="Y60" i="5"/>
  <c r="Z60" i="5"/>
  <c r="AA60" i="5"/>
  <c r="AB60" i="5"/>
  <c r="H61" i="5"/>
  <c r="I61" i="5"/>
  <c r="L61" i="5"/>
  <c r="M61" i="5"/>
  <c r="N61" i="5"/>
  <c r="O61" i="5"/>
  <c r="P61" i="5"/>
  <c r="Q61" i="5"/>
  <c r="R61" i="5"/>
  <c r="T61" i="5" s="1"/>
  <c r="S61" i="5"/>
  <c r="W61" i="5"/>
  <c r="X61" i="5"/>
  <c r="Y61" i="5"/>
  <c r="AC61" i="5" s="1"/>
  <c r="Z61" i="5"/>
  <c r="AA61" i="5"/>
  <c r="AB61" i="5"/>
  <c r="H62" i="5"/>
  <c r="I62" i="5"/>
  <c r="L62" i="5"/>
  <c r="M62" i="5"/>
  <c r="N62" i="5"/>
  <c r="O62" i="5"/>
  <c r="P62" i="5"/>
  <c r="Q62" i="5"/>
  <c r="R62" i="5"/>
  <c r="S62" i="5"/>
  <c r="W62" i="5"/>
  <c r="AC62" i="5" s="1"/>
  <c r="X62" i="5"/>
  <c r="Y62" i="5"/>
  <c r="Z62" i="5"/>
  <c r="AA62" i="5"/>
  <c r="AB62" i="5"/>
  <c r="H63" i="5"/>
  <c r="I63" i="5"/>
  <c r="L63" i="5"/>
  <c r="M63" i="5"/>
  <c r="N63" i="5"/>
  <c r="O63" i="5"/>
  <c r="P63" i="5"/>
  <c r="Q63" i="5"/>
  <c r="R63" i="5"/>
  <c r="S63" i="5"/>
  <c r="W63" i="5"/>
  <c r="X63" i="5"/>
  <c r="Y63" i="5"/>
  <c r="Z63" i="5"/>
  <c r="AA63" i="5"/>
  <c r="AB63" i="5"/>
  <c r="AC63" i="5"/>
  <c r="H64" i="5"/>
  <c r="I64" i="5"/>
  <c r="T64" i="5"/>
  <c r="L64" i="5"/>
  <c r="M64" i="5"/>
  <c r="N64" i="5"/>
  <c r="O64" i="5"/>
  <c r="P64" i="5"/>
  <c r="Q64" i="5"/>
  <c r="R64" i="5"/>
  <c r="S64" i="5"/>
  <c r="AC64" i="5"/>
  <c r="W64" i="5"/>
  <c r="X64" i="5"/>
  <c r="Y64" i="5"/>
  <c r="Z64" i="5"/>
  <c r="AA64" i="5"/>
  <c r="AB64" i="5"/>
  <c r="H65" i="5"/>
  <c r="I65" i="5"/>
  <c r="L65" i="5"/>
  <c r="M65" i="5"/>
  <c r="N65" i="5"/>
  <c r="O65" i="5"/>
  <c r="P65" i="5"/>
  <c r="Q65" i="5"/>
  <c r="R65" i="5"/>
  <c r="S65" i="5"/>
  <c r="W65" i="5"/>
  <c r="X65" i="5"/>
  <c r="Y65" i="5"/>
  <c r="Z65" i="5"/>
  <c r="AA65" i="5"/>
  <c r="AB65" i="5"/>
  <c r="H66" i="5"/>
  <c r="I66" i="5"/>
  <c r="L66" i="5"/>
  <c r="M66" i="5"/>
  <c r="N66" i="5"/>
  <c r="O66" i="5"/>
  <c r="P66" i="5"/>
  <c r="Q66" i="5"/>
  <c r="R66" i="5"/>
  <c r="S66" i="5"/>
  <c r="W66" i="5"/>
  <c r="X66" i="5"/>
  <c r="Y66" i="5"/>
  <c r="Z66" i="5"/>
  <c r="AA66" i="5"/>
  <c r="AB66" i="5"/>
  <c r="H67" i="5"/>
  <c r="I67" i="5"/>
  <c r="L67" i="5"/>
  <c r="M67" i="5"/>
  <c r="N67" i="5"/>
  <c r="O67" i="5"/>
  <c r="P67" i="5"/>
  <c r="Q67" i="5"/>
  <c r="R67" i="5"/>
  <c r="S67" i="5"/>
  <c r="AC67" i="5"/>
  <c r="W67" i="5"/>
  <c r="X67" i="5"/>
  <c r="Y67" i="5"/>
  <c r="Z67" i="5"/>
  <c r="AA67" i="5"/>
  <c r="AB67" i="5"/>
  <c r="C45" i="5"/>
  <c r="D45" i="5"/>
  <c r="E45" i="5"/>
  <c r="C46" i="5"/>
  <c r="D46" i="5"/>
  <c r="E46" i="5"/>
  <c r="C47" i="5"/>
  <c r="D47" i="5"/>
  <c r="E47" i="5"/>
  <c r="C48" i="5"/>
  <c r="D48" i="5"/>
  <c r="E48" i="5"/>
  <c r="C49" i="5"/>
  <c r="D49" i="5"/>
  <c r="E49" i="5"/>
  <c r="C50" i="5"/>
  <c r="D50" i="5"/>
  <c r="E50" i="5"/>
  <c r="C51" i="5"/>
  <c r="D51" i="5"/>
  <c r="E51" i="5"/>
  <c r="C52" i="5"/>
  <c r="D52" i="5"/>
  <c r="E52" i="5"/>
  <c r="C53" i="5"/>
  <c r="D53" i="5"/>
  <c r="E53" i="5"/>
  <c r="C54" i="5"/>
  <c r="D54" i="5"/>
  <c r="E54" i="5"/>
  <c r="C55" i="5"/>
  <c r="D55" i="5"/>
  <c r="E55" i="5"/>
  <c r="C56" i="5"/>
  <c r="D56" i="5"/>
  <c r="E56" i="5"/>
  <c r="C57" i="5"/>
  <c r="D57" i="5"/>
  <c r="E57" i="5"/>
  <c r="C58" i="5"/>
  <c r="D58" i="5"/>
  <c r="E58" i="5"/>
  <c r="C59" i="5"/>
  <c r="D59" i="5"/>
  <c r="E59" i="5"/>
  <c r="C60" i="5"/>
  <c r="D60" i="5"/>
  <c r="E60" i="5"/>
  <c r="C61" i="5"/>
  <c r="D61" i="5"/>
  <c r="E61" i="5"/>
  <c r="C62" i="5"/>
  <c r="D62" i="5"/>
  <c r="E62" i="5"/>
  <c r="C63" i="5"/>
  <c r="D63" i="5"/>
  <c r="E63" i="5"/>
  <c r="C64" i="5"/>
  <c r="D64" i="5"/>
  <c r="E64" i="5"/>
  <c r="C65" i="5"/>
  <c r="D65" i="5"/>
  <c r="E65" i="5"/>
  <c r="C66" i="5"/>
  <c r="D66" i="5"/>
  <c r="E66" i="5"/>
  <c r="C67" i="5"/>
  <c r="D67" i="5"/>
  <c r="E67" i="5"/>
  <c r="H45" i="2"/>
  <c r="I45" i="2"/>
  <c r="L45" i="2"/>
  <c r="M45" i="2"/>
  <c r="N45" i="2"/>
  <c r="O45" i="2"/>
  <c r="T45" i="2" s="1"/>
  <c r="P45" i="2"/>
  <c r="Q45" i="2"/>
  <c r="R45" i="2"/>
  <c r="S45" i="2"/>
  <c r="W45" i="2"/>
  <c r="X45" i="2"/>
  <c r="Y45" i="2"/>
  <c r="Z45" i="2"/>
  <c r="AA45" i="2"/>
  <c r="AB45" i="2"/>
  <c r="H46" i="2"/>
  <c r="I46" i="2"/>
  <c r="L46" i="2"/>
  <c r="M46" i="2"/>
  <c r="T46" i="2" s="1"/>
  <c r="N46" i="2"/>
  <c r="O46" i="2"/>
  <c r="P46" i="2"/>
  <c r="Q46" i="2"/>
  <c r="R46" i="2"/>
  <c r="S46" i="2"/>
  <c r="W46" i="2"/>
  <c r="X46" i="2"/>
  <c r="Y46" i="2"/>
  <c r="Z46" i="2"/>
  <c r="AA46" i="2"/>
  <c r="AB46" i="2"/>
  <c r="AC46" i="2"/>
  <c r="H47" i="2"/>
  <c r="I47" i="2"/>
  <c r="L47" i="2"/>
  <c r="M47" i="2"/>
  <c r="N47" i="2"/>
  <c r="O47" i="2"/>
  <c r="P47" i="2"/>
  <c r="Q47" i="2"/>
  <c r="R47" i="2"/>
  <c r="S47" i="2"/>
  <c r="W47" i="2"/>
  <c r="X47" i="2"/>
  <c r="Y47" i="2"/>
  <c r="Z47" i="2"/>
  <c r="AA47" i="2"/>
  <c r="AB47" i="2"/>
  <c r="H48" i="2"/>
  <c r="I48" i="2"/>
  <c r="L48" i="2"/>
  <c r="M48" i="2"/>
  <c r="N48" i="2"/>
  <c r="O48" i="2"/>
  <c r="P48" i="2"/>
  <c r="Q48" i="2"/>
  <c r="R48" i="2"/>
  <c r="S48" i="2"/>
  <c r="W48" i="2"/>
  <c r="AC48" i="2" s="1"/>
  <c r="X48" i="2"/>
  <c r="Y48" i="2"/>
  <c r="Z48" i="2"/>
  <c r="AA48" i="2"/>
  <c r="AB48" i="2"/>
  <c r="H49" i="2"/>
  <c r="I49" i="2"/>
  <c r="L49" i="2"/>
  <c r="M49" i="2"/>
  <c r="N49" i="2"/>
  <c r="O49" i="2"/>
  <c r="P49" i="2"/>
  <c r="Q49" i="2"/>
  <c r="R49" i="2"/>
  <c r="S49" i="2"/>
  <c r="W49" i="2"/>
  <c r="X49" i="2"/>
  <c r="Y49" i="2"/>
  <c r="Z49" i="2"/>
  <c r="AA49" i="2"/>
  <c r="AB49" i="2"/>
  <c r="AC49" i="2" s="1"/>
  <c r="H50" i="2"/>
  <c r="I50" i="2"/>
  <c r="L50" i="2"/>
  <c r="M50" i="2"/>
  <c r="N50" i="2"/>
  <c r="O50" i="2"/>
  <c r="P50" i="2"/>
  <c r="Q50" i="2"/>
  <c r="R50" i="2"/>
  <c r="S50" i="2"/>
  <c r="W50" i="2"/>
  <c r="X50" i="2"/>
  <c r="Y50" i="2"/>
  <c r="AC50" i="2" s="1"/>
  <c r="Z50" i="2"/>
  <c r="AA50" i="2"/>
  <c r="AB50" i="2"/>
  <c r="H51" i="2"/>
  <c r="I51" i="2"/>
  <c r="L51" i="2"/>
  <c r="M51" i="2"/>
  <c r="N51" i="2"/>
  <c r="O51" i="2"/>
  <c r="P51" i="2"/>
  <c r="Q51" i="2"/>
  <c r="R51" i="2"/>
  <c r="S51" i="2"/>
  <c r="W51" i="2"/>
  <c r="X51" i="2"/>
  <c r="Y51" i="2"/>
  <c r="Z51" i="2"/>
  <c r="AA51" i="2"/>
  <c r="AB51" i="2"/>
  <c r="H52" i="2"/>
  <c r="I52" i="2"/>
  <c r="L52" i="2"/>
  <c r="M52" i="2"/>
  <c r="N52" i="2"/>
  <c r="O52" i="2"/>
  <c r="P52" i="2"/>
  <c r="Q52" i="2"/>
  <c r="R52" i="2"/>
  <c r="S52" i="2"/>
  <c r="W52" i="2"/>
  <c r="X52" i="2"/>
  <c r="Y52" i="2"/>
  <c r="Z52" i="2"/>
  <c r="AA52" i="2"/>
  <c r="AB52" i="2"/>
  <c r="H53" i="2"/>
  <c r="I53" i="2"/>
  <c r="L53" i="2"/>
  <c r="M53" i="2"/>
  <c r="N53" i="2"/>
  <c r="O53" i="2"/>
  <c r="P53" i="2"/>
  <c r="Q53" i="2"/>
  <c r="R53" i="2"/>
  <c r="S53" i="2"/>
  <c r="AC53" i="2"/>
  <c r="W53" i="2"/>
  <c r="X53" i="2"/>
  <c r="Y53" i="2"/>
  <c r="Z53" i="2"/>
  <c r="AA53" i="2"/>
  <c r="AB53" i="2"/>
  <c r="H54" i="2"/>
  <c r="I54" i="2"/>
  <c r="L54" i="2"/>
  <c r="M54" i="2"/>
  <c r="N54" i="2"/>
  <c r="O54" i="2"/>
  <c r="P54" i="2"/>
  <c r="Q54" i="2"/>
  <c r="R54" i="2"/>
  <c r="S54" i="2"/>
  <c r="W54" i="2"/>
  <c r="X54" i="2"/>
  <c r="Y54" i="2"/>
  <c r="Z54" i="2"/>
  <c r="AA54" i="2"/>
  <c r="AB54" i="2"/>
  <c r="AC54" i="2"/>
  <c r="H55" i="2"/>
  <c r="I55" i="2"/>
  <c r="L55" i="2"/>
  <c r="M55" i="2"/>
  <c r="N55" i="2"/>
  <c r="O55" i="2"/>
  <c r="P55" i="2"/>
  <c r="Q55" i="2"/>
  <c r="R55" i="2"/>
  <c r="S55" i="2"/>
  <c r="W55" i="2"/>
  <c r="X55" i="2"/>
  <c r="Y55" i="2"/>
  <c r="Z55" i="2"/>
  <c r="AA55" i="2"/>
  <c r="AB55" i="2"/>
  <c r="H56" i="2"/>
  <c r="I56" i="2"/>
  <c r="L56" i="2"/>
  <c r="M56" i="2"/>
  <c r="N56" i="2"/>
  <c r="O56" i="2"/>
  <c r="P56" i="2"/>
  <c r="Q56" i="2"/>
  <c r="R56" i="2"/>
  <c r="S56" i="2"/>
  <c r="W56" i="2"/>
  <c r="X56" i="2"/>
  <c r="Y56" i="2"/>
  <c r="Z56" i="2"/>
  <c r="AA56" i="2"/>
  <c r="AB56" i="2"/>
  <c r="AC56" i="2"/>
  <c r="H57" i="2"/>
  <c r="I57" i="2"/>
  <c r="L57" i="2"/>
  <c r="M57" i="2"/>
  <c r="N57" i="2"/>
  <c r="O57" i="2"/>
  <c r="P57" i="2"/>
  <c r="Q57" i="2"/>
  <c r="R57" i="2"/>
  <c r="S57" i="2"/>
  <c r="AC57" i="2"/>
  <c r="W57" i="2"/>
  <c r="X57" i="2"/>
  <c r="Y57" i="2"/>
  <c r="Z57" i="2"/>
  <c r="AA57" i="2"/>
  <c r="AB57" i="2"/>
  <c r="H58" i="2"/>
  <c r="I58" i="2"/>
  <c r="L58" i="2"/>
  <c r="M58" i="2"/>
  <c r="N58" i="2"/>
  <c r="O58" i="2"/>
  <c r="P58" i="2"/>
  <c r="Q58" i="2"/>
  <c r="R58" i="2"/>
  <c r="S58" i="2"/>
  <c r="W58" i="2"/>
  <c r="X58" i="2"/>
  <c r="Y58" i="2"/>
  <c r="Z58" i="2"/>
  <c r="AA58" i="2"/>
  <c r="AB58" i="2"/>
  <c r="H59" i="2"/>
  <c r="I59" i="2"/>
  <c r="L59" i="2"/>
  <c r="M59" i="2"/>
  <c r="N59" i="2"/>
  <c r="O59" i="2"/>
  <c r="P59" i="2"/>
  <c r="Q59" i="2"/>
  <c r="R59" i="2"/>
  <c r="S59" i="2"/>
  <c r="W59" i="2"/>
  <c r="X59" i="2"/>
  <c r="Y59" i="2"/>
  <c r="Z59" i="2"/>
  <c r="AA59" i="2"/>
  <c r="AB59" i="2"/>
  <c r="H60" i="2"/>
  <c r="I60" i="2"/>
  <c r="L60" i="2"/>
  <c r="M60" i="2"/>
  <c r="N60" i="2"/>
  <c r="O60" i="2"/>
  <c r="P60" i="2"/>
  <c r="Q60" i="2"/>
  <c r="R60" i="2"/>
  <c r="S60" i="2"/>
  <c r="W60" i="2"/>
  <c r="X60" i="2"/>
  <c r="Y60" i="2"/>
  <c r="Z60" i="2"/>
  <c r="AA60" i="2"/>
  <c r="AB60" i="2"/>
  <c r="H61" i="2"/>
  <c r="I61" i="2"/>
  <c r="L61" i="2"/>
  <c r="M61" i="2"/>
  <c r="N61" i="2"/>
  <c r="O61" i="2"/>
  <c r="P61" i="2"/>
  <c r="Q61" i="2"/>
  <c r="R61" i="2"/>
  <c r="S61" i="2"/>
  <c r="W61" i="2"/>
  <c r="X61" i="2"/>
  <c r="Y61" i="2"/>
  <c r="Z61" i="2"/>
  <c r="AA61" i="2"/>
  <c r="AB61" i="2"/>
  <c r="H62" i="2"/>
  <c r="I62" i="2"/>
  <c r="L62" i="2"/>
  <c r="M62" i="2"/>
  <c r="N62" i="2"/>
  <c r="O62" i="2"/>
  <c r="P62" i="2"/>
  <c r="Q62" i="2"/>
  <c r="R62" i="2"/>
  <c r="S62" i="2"/>
  <c r="T62" i="2"/>
  <c r="AC62" i="2"/>
  <c r="W62" i="2"/>
  <c r="X62" i="2"/>
  <c r="Y62" i="2"/>
  <c r="Z62" i="2"/>
  <c r="AA62" i="2"/>
  <c r="AB62" i="2"/>
  <c r="H63" i="2"/>
  <c r="I63" i="2"/>
  <c r="T63" i="2"/>
  <c r="L63" i="2"/>
  <c r="M63" i="2"/>
  <c r="N63" i="2"/>
  <c r="O63" i="2"/>
  <c r="P63" i="2"/>
  <c r="Q63" i="2"/>
  <c r="R63" i="2"/>
  <c r="S63" i="2"/>
  <c r="W63" i="2"/>
  <c r="X63" i="2"/>
  <c r="Y63" i="2"/>
  <c r="Z63" i="2"/>
  <c r="AA63" i="2"/>
  <c r="AB63" i="2"/>
  <c r="H64" i="2"/>
  <c r="I64" i="2"/>
  <c r="L64" i="2"/>
  <c r="M64" i="2"/>
  <c r="N64" i="2"/>
  <c r="O64" i="2"/>
  <c r="P64" i="2"/>
  <c r="Q64" i="2"/>
  <c r="R64" i="2"/>
  <c r="S64" i="2"/>
  <c r="T64" i="2"/>
  <c r="W64" i="2"/>
  <c r="X64" i="2"/>
  <c r="Y64" i="2"/>
  <c r="Z64" i="2"/>
  <c r="AA64" i="2"/>
  <c r="AB64" i="2"/>
  <c r="H65" i="2"/>
  <c r="I65" i="2"/>
  <c r="L65" i="2"/>
  <c r="M65" i="2"/>
  <c r="N65" i="2"/>
  <c r="O65" i="2"/>
  <c r="P65" i="2"/>
  <c r="Q65" i="2"/>
  <c r="R65" i="2"/>
  <c r="S65" i="2"/>
  <c r="T65" i="2"/>
  <c r="W65" i="2"/>
  <c r="X65" i="2"/>
  <c r="Y65" i="2"/>
  <c r="Z65" i="2"/>
  <c r="AA65" i="2"/>
  <c r="AB65" i="2"/>
  <c r="H66" i="2"/>
  <c r="I66" i="2"/>
  <c r="L66" i="2"/>
  <c r="M66" i="2"/>
  <c r="N66" i="2"/>
  <c r="O66" i="2"/>
  <c r="P66" i="2"/>
  <c r="Q66" i="2"/>
  <c r="R66" i="2"/>
  <c r="S66" i="2"/>
  <c r="W66" i="2"/>
  <c r="X66" i="2"/>
  <c r="Y66" i="2"/>
  <c r="Z66" i="2"/>
  <c r="AA66" i="2"/>
  <c r="AB66" i="2"/>
  <c r="AC66" i="2"/>
  <c r="H67" i="2"/>
  <c r="I67" i="2"/>
  <c r="L67" i="2"/>
  <c r="M67" i="2"/>
  <c r="N67" i="2"/>
  <c r="O67" i="2"/>
  <c r="P67" i="2"/>
  <c r="Q67" i="2"/>
  <c r="R67" i="2"/>
  <c r="S67" i="2"/>
  <c r="W67" i="2"/>
  <c r="X67" i="2"/>
  <c r="Y67" i="2"/>
  <c r="Z67" i="2"/>
  <c r="AA67" i="2"/>
  <c r="AB67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H45" i="4"/>
  <c r="I45" i="4"/>
  <c r="L45" i="4"/>
  <c r="M45" i="4"/>
  <c r="N45" i="4"/>
  <c r="O45" i="4"/>
  <c r="P45" i="4"/>
  <c r="Q45" i="4"/>
  <c r="R45" i="4"/>
  <c r="S45" i="4"/>
  <c r="W45" i="4"/>
  <c r="X45" i="4"/>
  <c r="Y45" i="4"/>
  <c r="Z45" i="4"/>
  <c r="AA45" i="4"/>
  <c r="AB45" i="4"/>
  <c r="H46" i="4"/>
  <c r="I46" i="4"/>
  <c r="L46" i="4"/>
  <c r="M46" i="4"/>
  <c r="T46" i="4" s="1"/>
  <c r="N46" i="4"/>
  <c r="O46" i="4"/>
  <c r="P46" i="4"/>
  <c r="Q46" i="4"/>
  <c r="R46" i="4"/>
  <c r="S46" i="4"/>
  <c r="W46" i="4"/>
  <c r="X46" i="4"/>
  <c r="Y46" i="4"/>
  <c r="Z46" i="4"/>
  <c r="AA46" i="4"/>
  <c r="AB46" i="4"/>
  <c r="AC46" i="4"/>
  <c r="H47" i="4"/>
  <c r="I47" i="4"/>
  <c r="L47" i="4"/>
  <c r="M47" i="4"/>
  <c r="N47" i="4"/>
  <c r="O47" i="4"/>
  <c r="P47" i="4"/>
  <c r="Q47" i="4"/>
  <c r="R47" i="4"/>
  <c r="S47" i="4"/>
  <c r="W47" i="4"/>
  <c r="X47" i="4"/>
  <c r="Y47" i="4"/>
  <c r="Z47" i="4"/>
  <c r="AA47" i="4"/>
  <c r="AB47" i="4"/>
  <c r="AC47" i="4"/>
  <c r="H48" i="4"/>
  <c r="I48" i="4"/>
  <c r="L48" i="4"/>
  <c r="M48" i="4"/>
  <c r="N48" i="4"/>
  <c r="O48" i="4"/>
  <c r="P48" i="4"/>
  <c r="Q48" i="4"/>
  <c r="R48" i="4"/>
  <c r="S48" i="4"/>
  <c r="W48" i="4"/>
  <c r="X48" i="4"/>
  <c r="Y48" i="4"/>
  <c r="Z48" i="4"/>
  <c r="AA48" i="4"/>
  <c r="AB48" i="4"/>
  <c r="H49" i="4"/>
  <c r="I49" i="4"/>
  <c r="L49" i="4"/>
  <c r="M49" i="4"/>
  <c r="N49" i="4"/>
  <c r="O49" i="4"/>
  <c r="P49" i="4"/>
  <c r="Q49" i="4"/>
  <c r="R49" i="4"/>
  <c r="S49" i="4"/>
  <c r="W49" i="4"/>
  <c r="X49" i="4"/>
  <c r="Y49" i="4"/>
  <c r="Z49" i="4"/>
  <c r="AA49" i="4"/>
  <c r="AB49" i="4"/>
  <c r="H50" i="4"/>
  <c r="I50" i="4"/>
  <c r="L50" i="4"/>
  <c r="M50" i="4"/>
  <c r="N50" i="4"/>
  <c r="O50" i="4"/>
  <c r="P50" i="4"/>
  <c r="Q50" i="4"/>
  <c r="R50" i="4"/>
  <c r="S50" i="4"/>
  <c r="W50" i="4"/>
  <c r="X50" i="4"/>
  <c r="Y50" i="4"/>
  <c r="Z50" i="4"/>
  <c r="AA50" i="4"/>
  <c r="AB50" i="4"/>
  <c r="H51" i="4"/>
  <c r="I51" i="4"/>
  <c r="L51" i="4"/>
  <c r="M51" i="4"/>
  <c r="N51" i="4"/>
  <c r="O51" i="4"/>
  <c r="P51" i="4"/>
  <c r="Q51" i="4"/>
  <c r="R51" i="4"/>
  <c r="S51" i="4"/>
  <c r="W51" i="4"/>
  <c r="X51" i="4"/>
  <c r="Y51" i="4"/>
  <c r="Z51" i="4"/>
  <c r="AA51" i="4"/>
  <c r="AB51" i="4"/>
  <c r="H52" i="4"/>
  <c r="I52" i="4"/>
  <c r="L52" i="4"/>
  <c r="M52" i="4"/>
  <c r="N52" i="4"/>
  <c r="O52" i="4"/>
  <c r="P52" i="4"/>
  <c r="Q52" i="4"/>
  <c r="R52" i="4"/>
  <c r="S52" i="4"/>
  <c r="W52" i="4"/>
  <c r="X52" i="4"/>
  <c r="Y52" i="4"/>
  <c r="Z52" i="4"/>
  <c r="AA52" i="4"/>
  <c r="AB52" i="4"/>
  <c r="H53" i="4"/>
  <c r="I53" i="4"/>
  <c r="L53" i="4"/>
  <c r="M53" i="4"/>
  <c r="N53" i="4"/>
  <c r="O53" i="4"/>
  <c r="P53" i="4"/>
  <c r="Q53" i="4"/>
  <c r="R53" i="4"/>
  <c r="S53" i="4"/>
  <c r="W53" i="4"/>
  <c r="X53" i="4"/>
  <c r="Y53" i="4"/>
  <c r="Z53" i="4"/>
  <c r="AA53" i="4"/>
  <c r="AB53" i="4"/>
  <c r="H54" i="4"/>
  <c r="I54" i="4"/>
  <c r="L54" i="4"/>
  <c r="M54" i="4"/>
  <c r="T54" i="4" s="1"/>
  <c r="N54" i="4"/>
  <c r="O54" i="4"/>
  <c r="P54" i="4"/>
  <c r="Q54" i="4"/>
  <c r="R54" i="4"/>
  <c r="S54" i="4"/>
  <c r="W54" i="4"/>
  <c r="X54" i="4"/>
  <c r="Y54" i="4"/>
  <c r="Z54" i="4"/>
  <c r="AA54" i="4"/>
  <c r="AB54" i="4"/>
  <c r="AC54" i="4"/>
  <c r="H55" i="4"/>
  <c r="I55" i="4"/>
  <c r="L55" i="4"/>
  <c r="M55" i="4"/>
  <c r="N55" i="4"/>
  <c r="O55" i="4"/>
  <c r="P55" i="4"/>
  <c r="Q55" i="4"/>
  <c r="R55" i="4"/>
  <c r="S55" i="4"/>
  <c r="W55" i="4"/>
  <c r="X55" i="4"/>
  <c r="Y55" i="4"/>
  <c r="Z55" i="4"/>
  <c r="AA55" i="4"/>
  <c r="AB55" i="4"/>
  <c r="AC55" i="4"/>
  <c r="H56" i="4"/>
  <c r="I56" i="4"/>
  <c r="L56" i="4"/>
  <c r="M56" i="4"/>
  <c r="N56" i="4"/>
  <c r="O56" i="4"/>
  <c r="P56" i="4"/>
  <c r="Q56" i="4"/>
  <c r="R56" i="4"/>
  <c r="S56" i="4"/>
  <c r="W56" i="4"/>
  <c r="X56" i="4"/>
  <c r="Y56" i="4"/>
  <c r="Z56" i="4"/>
  <c r="AA56" i="4"/>
  <c r="AB56" i="4"/>
  <c r="H57" i="4"/>
  <c r="I57" i="4"/>
  <c r="L57" i="4"/>
  <c r="M57" i="4"/>
  <c r="N57" i="4"/>
  <c r="O57" i="4"/>
  <c r="P57" i="4"/>
  <c r="Q57" i="4"/>
  <c r="R57" i="4"/>
  <c r="S57" i="4"/>
  <c r="W57" i="4"/>
  <c r="X57" i="4"/>
  <c r="Y57" i="4"/>
  <c r="Z57" i="4"/>
  <c r="AA57" i="4"/>
  <c r="AB57" i="4"/>
  <c r="H58" i="4"/>
  <c r="I58" i="4"/>
  <c r="L58" i="4"/>
  <c r="M58" i="4"/>
  <c r="N58" i="4"/>
  <c r="O58" i="4"/>
  <c r="P58" i="4"/>
  <c r="Q58" i="4"/>
  <c r="R58" i="4"/>
  <c r="S58" i="4"/>
  <c r="W58" i="4"/>
  <c r="X58" i="4"/>
  <c r="Y58" i="4"/>
  <c r="Z58" i="4"/>
  <c r="AA58" i="4"/>
  <c r="AB58" i="4"/>
  <c r="H59" i="4"/>
  <c r="I59" i="4"/>
  <c r="L59" i="4"/>
  <c r="M59" i="4"/>
  <c r="N59" i="4"/>
  <c r="O59" i="4"/>
  <c r="P59" i="4"/>
  <c r="Q59" i="4"/>
  <c r="R59" i="4"/>
  <c r="S59" i="4"/>
  <c r="W59" i="4"/>
  <c r="X59" i="4"/>
  <c r="Y59" i="4"/>
  <c r="Z59" i="4"/>
  <c r="AA59" i="4"/>
  <c r="AB59" i="4"/>
  <c r="H60" i="4"/>
  <c r="I60" i="4"/>
  <c r="L60" i="4"/>
  <c r="M60" i="4"/>
  <c r="N60" i="4"/>
  <c r="O60" i="4"/>
  <c r="P60" i="4"/>
  <c r="Q60" i="4"/>
  <c r="R60" i="4"/>
  <c r="S60" i="4"/>
  <c r="W60" i="4"/>
  <c r="X60" i="4"/>
  <c r="Y60" i="4"/>
  <c r="Z60" i="4"/>
  <c r="AA60" i="4"/>
  <c r="AB60" i="4"/>
  <c r="H61" i="4"/>
  <c r="I61" i="4"/>
  <c r="L61" i="4"/>
  <c r="M61" i="4"/>
  <c r="N61" i="4"/>
  <c r="O61" i="4"/>
  <c r="P61" i="4"/>
  <c r="Q61" i="4"/>
  <c r="R61" i="4"/>
  <c r="S61" i="4"/>
  <c r="W61" i="4"/>
  <c r="X61" i="4"/>
  <c r="Y61" i="4"/>
  <c r="Z61" i="4"/>
  <c r="AA61" i="4"/>
  <c r="AB61" i="4"/>
  <c r="H62" i="4"/>
  <c r="I62" i="4"/>
  <c r="L62" i="4"/>
  <c r="M62" i="4"/>
  <c r="N62" i="4"/>
  <c r="O62" i="4"/>
  <c r="P62" i="4"/>
  <c r="Q62" i="4"/>
  <c r="R62" i="4"/>
  <c r="S62" i="4"/>
  <c r="W62" i="4"/>
  <c r="X62" i="4"/>
  <c r="Y62" i="4"/>
  <c r="Z62" i="4"/>
  <c r="AA62" i="4"/>
  <c r="AB62" i="4"/>
  <c r="H63" i="4"/>
  <c r="I63" i="4"/>
  <c r="L63" i="4"/>
  <c r="M63" i="4"/>
  <c r="N63" i="4"/>
  <c r="O63" i="4"/>
  <c r="P63" i="4"/>
  <c r="Q63" i="4"/>
  <c r="R63" i="4"/>
  <c r="S63" i="4"/>
  <c r="W63" i="4"/>
  <c r="X63" i="4"/>
  <c r="Y63" i="4"/>
  <c r="Z63" i="4"/>
  <c r="AA63" i="4"/>
  <c r="AB63" i="4"/>
  <c r="H64" i="4"/>
  <c r="I64" i="4"/>
  <c r="L64" i="4"/>
  <c r="M64" i="4"/>
  <c r="N64" i="4"/>
  <c r="O64" i="4"/>
  <c r="P64" i="4"/>
  <c r="Q64" i="4"/>
  <c r="R64" i="4"/>
  <c r="S64" i="4"/>
  <c r="W64" i="4"/>
  <c r="AC64" i="4" s="1"/>
  <c r="X64" i="4"/>
  <c r="Y64" i="4"/>
  <c r="Z64" i="4"/>
  <c r="AA64" i="4"/>
  <c r="AB64" i="4"/>
  <c r="H65" i="4"/>
  <c r="I65" i="4"/>
  <c r="L65" i="4"/>
  <c r="M65" i="4"/>
  <c r="N65" i="4"/>
  <c r="O65" i="4"/>
  <c r="P65" i="4"/>
  <c r="Q65" i="4"/>
  <c r="R65" i="4"/>
  <c r="S65" i="4"/>
  <c r="T65" i="4"/>
  <c r="W65" i="4"/>
  <c r="X65" i="4"/>
  <c r="Y65" i="4"/>
  <c r="Z65" i="4"/>
  <c r="AA65" i="4"/>
  <c r="AB65" i="4"/>
  <c r="H66" i="4"/>
  <c r="I66" i="4"/>
  <c r="L66" i="4"/>
  <c r="M66" i="4"/>
  <c r="N66" i="4"/>
  <c r="O66" i="4"/>
  <c r="P66" i="4"/>
  <c r="Q66" i="4"/>
  <c r="R66" i="4"/>
  <c r="S66" i="4"/>
  <c r="W66" i="4"/>
  <c r="X66" i="4"/>
  <c r="Y66" i="4"/>
  <c r="Z66" i="4"/>
  <c r="AA66" i="4"/>
  <c r="AB66" i="4"/>
  <c r="H67" i="4"/>
  <c r="I67" i="4"/>
  <c r="L67" i="4"/>
  <c r="M67" i="4"/>
  <c r="N67" i="4"/>
  <c r="O67" i="4"/>
  <c r="P67" i="4"/>
  <c r="Q67" i="4"/>
  <c r="R67" i="4"/>
  <c r="S67" i="4"/>
  <c r="W67" i="4"/>
  <c r="X67" i="4"/>
  <c r="Y67" i="4"/>
  <c r="Z67" i="4"/>
  <c r="AA67" i="4"/>
  <c r="AB67" i="4"/>
  <c r="C45" i="4"/>
  <c r="D45" i="4"/>
  <c r="E45" i="4"/>
  <c r="C46" i="4"/>
  <c r="D46" i="4"/>
  <c r="E46" i="4"/>
  <c r="C47" i="4"/>
  <c r="D47" i="4"/>
  <c r="E47" i="4"/>
  <c r="C48" i="4"/>
  <c r="D48" i="4"/>
  <c r="E48" i="4"/>
  <c r="C49" i="4"/>
  <c r="D49" i="4"/>
  <c r="E49" i="4"/>
  <c r="C50" i="4"/>
  <c r="D50" i="4"/>
  <c r="E50" i="4"/>
  <c r="C51" i="4"/>
  <c r="D51" i="4"/>
  <c r="E51" i="4"/>
  <c r="C52" i="4"/>
  <c r="D52" i="4"/>
  <c r="E52" i="4"/>
  <c r="C53" i="4"/>
  <c r="D53" i="4"/>
  <c r="E53" i="4"/>
  <c r="C54" i="4"/>
  <c r="D54" i="4"/>
  <c r="E54" i="4"/>
  <c r="C55" i="4"/>
  <c r="D55" i="4"/>
  <c r="E55" i="4"/>
  <c r="C56" i="4"/>
  <c r="D56" i="4"/>
  <c r="E56" i="4"/>
  <c r="C57" i="4"/>
  <c r="D57" i="4"/>
  <c r="E57" i="4"/>
  <c r="C58" i="4"/>
  <c r="D58" i="4"/>
  <c r="E58" i="4"/>
  <c r="C59" i="4"/>
  <c r="D59" i="4"/>
  <c r="E59" i="4"/>
  <c r="C60" i="4"/>
  <c r="D60" i="4"/>
  <c r="E60" i="4"/>
  <c r="C61" i="4"/>
  <c r="D61" i="4"/>
  <c r="E61" i="4"/>
  <c r="C62" i="4"/>
  <c r="D62" i="4"/>
  <c r="E62" i="4"/>
  <c r="C63" i="4"/>
  <c r="D63" i="4"/>
  <c r="E63" i="4"/>
  <c r="C64" i="4"/>
  <c r="D64" i="4"/>
  <c r="E64" i="4"/>
  <c r="C65" i="4"/>
  <c r="D65" i="4"/>
  <c r="E65" i="4"/>
  <c r="C66" i="4"/>
  <c r="D66" i="4"/>
  <c r="E66" i="4"/>
  <c r="C67" i="4"/>
  <c r="D67" i="4"/>
  <c r="E67" i="4"/>
  <c r="H59" i="3"/>
  <c r="I59" i="3"/>
  <c r="L59" i="3"/>
  <c r="M59" i="3"/>
  <c r="N59" i="3"/>
  <c r="O59" i="3"/>
  <c r="P59" i="3"/>
  <c r="Q59" i="3"/>
  <c r="R59" i="3"/>
  <c r="S59" i="3"/>
  <c r="W59" i="3"/>
  <c r="X59" i="3"/>
  <c r="Y59" i="3"/>
  <c r="Z59" i="3"/>
  <c r="AA59" i="3"/>
  <c r="AB59" i="3"/>
  <c r="H60" i="3"/>
  <c r="I60" i="3"/>
  <c r="L60" i="3"/>
  <c r="M60" i="3"/>
  <c r="N60" i="3"/>
  <c r="O60" i="3"/>
  <c r="P60" i="3"/>
  <c r="Q60" i="3"/>
  <c r="R60" i="3"/>
  <c r="AC60" i="3" s="1"/>
  <c r="S60" i="3"/>
  <c r="T60" i="3"/>
  <c r="W60" i="3"/>
  <c r="X60" i="3"/>
  <c r="Y60" i="3"/>
  <c r="Z60" i="3"/>
  <c r="AA60" i="3"/>
  <c r="AB60" i="3"/>
  <c r="H61" i="3"/>
  <c r="I61" i="3"/>
  <c r="L61" i="3"/>
  <c r="M61" i="3"/>
  <c r="N61" i="3"/>
  <c r="O61" i="3"/>
  <c r="P61" i="3"/>
  <c r="Q61" i="3"/>
  <c r="R61" i="3"/>
  <c r="S61" i="3"/>
  <c r="W61" i="3"/>
  <c r="X61" i="3"/>
  <c r="Y61" i="3"/>
  <c r="Z61" i="3"/>
  <c r="AA61" i="3"/>
  <c r="AB61" i="3"/>
  <c r="H62" i="3"/>
  <c r="I62" i="3"/>
  <c r="L62" i="3"/>
  <c r="M62" i="3"/>
  <c r="N62" i="3"/>
  <c r="O62" i="3"/>
  <c r="P62" i="3"/>
  <c r="Q62" i="3"/>
  <c r="R62" i="3"/>
  <c r="S62" i="3"/>
  <c r="W62" i="3"/>
  <c r="AC62" i="3" s="1"/>
  <c r="X62" i="3"/>
  <c r="Y62" i="3"/>
  <c r="Z62" i="3"/>
  <c r="AA62" i="3"/>
  <c r="AB62" i="3"/>
  <c r="H63" i="3"/>
  <c r="I63" i="3"/>
  <c r="L63" i="3"/>
  <c r="M63" i="3"/>
  <c r="N63" i="3"/>
  <c r="O63" i="3"/>
  <c r="P63" i="3"/>
  <c r="Q63" i="3"/>
  <c r="R63" i="3"/>
  <c r="S63" i="3"/>
  <c r="W63" i="3"/>
  <c r="X63" i="3"/>
  <c r="Y63" i="3"/>
  <c r="Z63" i="3"/>
  <c r="AA63" i="3"/>
  <c r="AB63" i="3"/>
  <c r="AC63" i="3"/>
  <c r="H64" i="3"/>
  <c r="I64" i="3"/>
  <c r="T64" i="3"/>
  <c r="L64" i="3"/>
  <c r="M64" i="3"/>
  <c r="N64" i="3"/>
  <c r="O64" i="3"/>
  <c r="P64" i="3"/>
  <c r="Q64" i="3"/>
  <c r="R64" i="3"/>
  <c r="S64" i="3"/>
  <c r="W64" i="3"/>
  <c r="X64" i="3"/>
  <c r="Y64" i="3"/>
  <c r="Z64" i="3"/>
  <c r="AA64" i="3"/>
  <c r="AB64" i="3"/>
  <c r="AC64" i="3"/>
  <c r="H65" i="3"/>
  <c r="I65" i="3"/>
  <c r="L65" i="3"/>
  <c r="M65" i="3"/>
  <c r="N65" i="3"/>
  <c r="O65" i="3"/>
  <c r="P65" i="3"/>
  <c r="Q65" i="3"/>
  <c r="R65" i="3"/>
  <c r="S65" i="3"/>
  <c r="W65" i="3"/>
  <c r="X65" i="3"/>
  <c r="Y65" i="3"/>
  <c r="Z65" i="3"/>
  <c r="AA65" i="3"/>
  <c r="AB65" i="3"/>
  <c r="H66" i="3"/>
  <c r="I66" i="3"/>
  <c r="L66" i="3"/>
  <c r="M66" i="3"/>
  <c r="N66" i="3"/>
  <c r="O66" i="3"/>
  <c r="P66" i="3"/>
  <c r="Q66" i="3"/>
  <c r="R66" i="3"/>
  <c r="S66" i="3"/>
  <c r="W66" i="3"/>
  <c r="X66" i="3"/>
  <c r="Y66" i="3"/>
  <c r="Z66" i="3"/>
  <c r="AA66" i="3"/>
  <c r="AB66" i="3"/>
  <c r="H67" i="3"/>
  <c r="I67" i="3"/>
  <c r="L67" i="3"/>
  <c r="M67" i="3"/>
  <c r="N67" i="3"/>
  <c r="O67" i="3"/>
  <c r="P67" i="3"/>
  <c r="Q67" i="3"/>
  <c r="R67" i="3"/>
  <c r="S67" i="3"/>
  <c r="W67" i="3"/>
  <c r="X67" i="3"/>
  <c r="Y67" i="3"/>
  <c r="Z67" i="3"/>
  <c r="AA67" i="3"/>
  <c r="AB67" i="3"/>
  <c r="C60" i="3"/>
  <c r="D60" i="3"/>
  <c r="E60" i="3"/>
  <c r="C61" i="3"/>
  <c r="D61" i="3"/>
  <c r="E61" i="3"/>
  <c r="C62" i="3"/>
  <c r="D62" i="3"/>
  <c r="E62" i="3"/>
  <c r="C63" i="3"/>
  <c r="D63" i="3"/>
  <c r="E63" i="3"/>
  <c r="C64" i="3"/>
  <c r="D64" i="3"/>
  <c r="E64" i="3"/>
  <c r="C65" i="3"/>
  <c r="D65" i="3"/>
  <c r="E65" i="3"/>
  <c r="C66" i="3"/>
  <c r="D66" i="3"/>
  <c r="E66" i="3"/>
  <c r="C67" i="3"/>
  <c r="D67" i="3"/>
  <c r="E67" i="3"/>
  <c r="C59" i="3"/>
  <c r="D59" i="3"/>
  <c r="E59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C48" i="3"/>
  <c r="E4" i="8"/>
  <c r="C4" i="8"/>
  <c r="DN3" i="8"/>
  <c r="DM3" i="8"/>
  <c r="DL3" i="8"/>
  <c r="DK3" i="8"/>
  <c r="DJ3" i="8"/>
  <c r="DI3" i="8"/>
  <c r="DH3" i="8"/>
  <c r="DG3" i="8"/>
  <c r="DF3" i="8"/>
  <c r="DE3" i="8"/>
  <c r="DD3" i="8"/>
  <c r="DC3" i="8"/>
  <c r="DB3" i="8"/>
  <c r="DA3" i="8"/>
  <c r="CZ3" i="8"/>
  <c r="CY3" i="8"/>
  <c r="CX3" i="8"/>
  <c r="CW3" i="8"/>
  <c r="CV3" i="8"/>
  <c r="CU3" i="8"/>
  <c r="CT3" i="8"/>
  <c r="CS3" i="8"/>
  <c r="CR3" i="8"/>
  <c r="CQ3" i="8"/>
  <c r="CP3" i="8"/>
  <c r="CO3" i="8"/>
  <c r="CN3" i="8"/>
  <c r="AD3" i="8"/>
  <c r="CM3" i="8" s="1"/>
  <c r="DP3" i="8" s="1"/>
  <c r="H44" i="8"/>
  <c r="D44" i="8"/>
  <c r="H43" i="8"/>
  <c r="E43" i="8"/>
  <c r="D43" i="8"/>
  <c r="C43" i="8"/>
  <c r="H42" i="8"/>
  <c r="D42" i="8"/>
  <c r="C42" i="8"/>
  <c r="H41" i="8"/>
  <c r="D41" i="8"/>
  <c r="H40" i="8"/>
  <c r="D40" i="8"/>
  <c r="H39" i="8"/>
  <c r="D39" i="8"/>
  <c r="H38" i="8"/>
  <c r="D38" i="8"/>
  <c r="H37" i="8"/>
  <c r="D37" i="8"/>
  <c r="H36" i="8"/>
  <c r="D36" i="8"/>
  <c r="H35" i="8"/>
  <c r="D35" i="8"/>
  <c r="H34" i="8"/>
  <c r="D34" i="8"/>
  <c r="H33" i="8"/>
  <c r="D33" i="8"/>
  <c r="H32" i="8"/>
  <c r="D32" i="8"/>
  <c r="H31" i="8"/>
  <c r="D31" i="8"/>
  <c r="C31" i="8"/>
  <c r="H30" i="8"/>
  <c r="D30" i="8"/>
  <c r="H29" i="8"/>
  <c r="D29" i="8"/>
  <c r="H28" i="8"/>
  <c r="D28" i="8"/>
  <c r="H27" i="8"/>
  <c r="D27" i="8"/>
  <c r="H26" i="8"/>
  <c r="D26" i="8"/>
  <c r="H25" i="8"/>
  <c r="D25" i="8"/>
  <c r="H24" i="8"/>
  <c r="D24" i="8"/>
  <c r="H23" i="8"/>
  <c r="D23" i="8"/>
  <c r="H22" i="8"/>
  <c r="D22" i="8"/>
  <c r="H21" i="8"/>
  <c r="D21" i="8"/>
  <c r="H20" i="8"/>
  <c r="D20" i="8"/>
  <c r="H19" i="8"/>
  <c r="E19" i="8"/>
  <c r="D19" i="8"/>
  <c r="H18" i="8"/>
  <c r="D18" i="8"/>
  <c r="H17" i="8"/>
  <c r="D17" i="8"/>
  <c r="H16" i="8"/>
  <c r="D16" i="8"/>
  <c r="C16" i="8"/>
  <c r="H15" i="8"/>
  <c r="E15" i="8"/>
  <c r="I15" i="8" s="1"/>
  <c r="D15" i="8"/>
  <c r="C15" i="8"/>
  <c r="H14" i="8"/>
  <c r="D14" i="8"/>
  <c r="C14" i="8"/>
  <c r="H13" i="8"/>
  <c r="D13" i="8"/>
  <c r="H12" i="8"/>
  <c r="D12" i="8"/>
  <c r="H11" i="8"/>
  <c r="D11" i="8"/>
  <c r="H10" i="8"/>
  <c r="E10" i="8"/>
  <c r="D10" i="8"/>
  <c r="H9" i="8"/>
  <c r="D9" i="8"/>
  <c r="H8" i="8"/>
  <c r="D8" i="8"/>
  <c r="H7" i="8"/>
  <c r="E7" i="8"/>
  <c r="D7" i="8"/>
  <c r="H6" i="8"/>
  <c r="D6" i="8"/>
  <c r="H5" i="8"/>
  <c r="D5" i="8"/>
  <c r="AB4" i="8"/>
  <c r="AA4" i="8"/>
  <c r="W4" i="8"/>
  <c r="H4" i="8"/>
  <c r="D4" i="8"/>
  <c r="C20" i="8"/>
  <c r="DO3" i="8"/>
  <c r="CJ3" i="8"/>
  <c r="CI3" i="8"/>
  <c r="CH3" i="8"/>
  <c r="CG3" i="8"/>
  <c r="CC3" i="8"/>
  <c r="CB3" i="8"/>
  <c r="BY3" i="8"/>
  <c r="BW3" i="8"/>
  <c r="BG3" i="8"/>
  <c r="AB3" i="8"/>
  <c r="Z3" i="8"/>
  <c r="Y3" i="8"/>
  <c r="X3" i="8"/>
  <c r="S3" i="8"/>
  <c r="R3" i="8"/>
  <c r="M3" i="8"/>
  <c r="L3" i="8"/>
  <c r="H3" i="8"/>
  <c r="E3" i="8"/>
  <c r="D3" i="8"/>
  <c r="C3" i="8"/>
  <c r="B3" i="8"/>
  <c r="E4" i="6"/>
  <c r="E13" i="6" s="1"/>
  <c r="C4" i="6"/>
  <c r="C8" i="6" s="1"/>
  <c r="DN3" i="6"/>
  <c r="DM3" i="6"/>
  <c r="DL3" i="6"/>
  <c r="DK3" i="6"/>
  <c r="DJ3" i="6"/>
  <c r="DI3" i="6"/>
  <c r="DH3" i="6"/>
  <c r="DG3" i="6"/>
  <c r="DF3" i="6"/>
  <c r="DE3" i="6"/>
  <c r="DD3" i="6"/>
  <c r="DC3" i="6"/>
  <c r="DB3" i="6"/>
  <c r="DA3" i="6"/>
  <c r="CZ3" i="6"/>
  <c r="CY3" i="6"/>
  <c r="CX3" i="6"/>
  <c r="CW3" i="6"/>
  <c r="CV3" i="6"/>
  <c r="CU3" i="6"/>
  <c r="CT3" i="6"/>
  <c r="CS3" i="6"/>
  <c r="CR3" i="6"/>
  <c r="CQ3" i="6"/>
  <c r="CP3" i="6"/>
  <c r="CO3" i="6"/>
  <c r="CN3" i="6"/>
  <c r="AD3" i="6"/>
  <c r="BG3" i="6" s="1"/>
  <c r="H44" i="6"/>
  <c r="D44" i="6"/>
  <c r="H43" i="6"/>
  <c r="D43" i="6"/>
  <c r="H42" i="6"/>
  <c r="D42" i="6"/>
  <c r="H41" i="6"/>
  <c r="D41" i="6"/>
  <c r="H40" i="6"/>
  <c r="D40" i="6"/>
  <c r="H39" i="6"/>
  <c r="D39" i="6"/>
  <c r="H38" i="6"/>
  <c r="D38" i="6"/>
  <c r="H37" i="6"/>
  <c r="D37" i="6"/>
  <c r="H36" i="6"/>
  <c r="D36" i="6"/>
  <c r="H35" i="6"/>
  <c r="D35" i="6"/>
  <c r="H34" i="6"/>
  <c r="D34" i="6"/>
  <c r="H33" i="6"/>
  <c r="D33" i="6"/>
  <c r="H32" i="6"/>
  <c r="D32" i="6"/>
  <c r="H31" i="6"/>
  <c r="D31" i="6"/>
  <c r="H30" i="6"/>
  <c r="D30" i="6"/>
  <c r="H29" i="6"/>
  <c r="D29" i="6"/>
  <c r="H28" i="6"/>
  <c r="D28" i="6"/>
  <c r="H27" i="6"/>
  <c r="D27" i="6"/>
  <c r="H26" i="6"/>
  <c r="D26" i="6"/>
  <c r="H25" i="6"/>
  <c r="D25" i="6"/>
  <c r="H24" i="6"/>
  <c r="D24" i="6"/>
  <c r="H23" i="6"/>
  <c r="D23" i="6"/>
  <c r="H22" i="6"/>
  <c r="D22" i="6"/>
  <c r="H21" i="6"/>
  <c r="D21" i="6"/>
  <c r="H20" i="6"/>
  <c r="D20" i="6"/>
  <c r="H19" i="6"/>
  <c r="D19" i="6"/>
  <c r="H18" i="6"/>
  <c r="D18" i="6"/>
  <c r="H17" i="6"/>
  <c r="D17" i="6"/>
  <c r="H16" i="6"/>
  <c r="D16" i="6"/>
  <c r="H15" i="6"/>
  <c r="D15" i="6"/>
  <c r="H14" i="6"/>
  <c r="D14" i="6"/>
  <c r="H13" i="6"/>
  <c r="D13" i="6"/>
  <c r="H12" i="6"/>
  <c r="D12" i="6"/>
  <c r="H11" i="6"/>
  <c r="D11" i="6"/>
  <c r="H10" i="6"/>
  <c r="D10" i="6"/>
  <c r="H9" i="6"/>
  <c r="D9" i="6"/>
  <c r="H8" i="6"/>
  <c r="D8" i="6"/>
  <c r="H7" i="6"/>
  <c r="D7" i="6"/>
  <c r="H6" i="6"/>
  <c r="D6" i="6"/>
  <c r="H5" i="6"/>
  <c r="D5" i="6"/>
  <c r="Y4" i="6"/>
  <c r="I4" i="6"/>
  <c r="H4" i="6"/>
  <c r="D4" i="6"/>
  <c r="DO3" i="6"/>
  <c r="CJ3" i="6"/>
  <c r="CF3" i="6"/>
  <c r="BZ3" i="6"/>
  <c r="BY3" i="6"/>
  <c r="BJ3" i="6"/>
  <c r="BI3" i="6"/>
  <c r="AA3" i="6"/>
  <c r="X3" i="6"/>
  <c r="S3" i="6"/>
  <c r="R3" i="6"/>
  <c r="Q3" i="6"/>
  <c r="H3" i="6"/>
  <c r="E3" i="6"/>
  <c r="D3" i="6"/>
  <c r="C3" i="6"/>
  <c r="B3" i="6"/>
  <c r="DN3" i="5"/>
  <c r="DM3" i="5"/>
  <c r="DL3" i="5"/>
  <c r="DK3" i="5"/>
  <c r="DJ3" i="5"/>
  <c r="DI3" i="5"/>
  <c r="DH3" i="5"/>
  <c r="DG3" i="5"/>
  <c r="DF3" i="5"/>
  <c r="DE3" i="5"/>
  <c r="DD3" i="5"/>
  <c r="DC3" i="5"/>
  <c r="DB3" i="5"/>
  <c r="DA3" i="5"/>
  <c r="CZ3" i="5"/>
  <c r="CY3" i="5"/>
  <c r="CX3" i="5"/>
  <c r="CW3" i="5"/>
  <c r="CV3" i="5"/>
  <c r="CU3" i="5"/>
  <c r="CT3" i="5"/>
  <c r="CS3" i="5"/>
  <c r="CR3" i="5"/>
  <c r="CQ3" i="5"/>
  <c r="CP3" i="5"/>
  <c r="CO3" i="5"/>
  <c r="CN3" i="5"/>
  <c r="AD3" i="5"/>
  <c r="CM3" i="5" s="1"/>
  <c r="DP3" i="5" s="1"/>
  <c r="H44" i="5"/>
  <c r="D44" i="5"/>
  <c r="H43" i="5"/>
  <c r="D43" i="5"/>
  <c r="H42" i="5"/>
  <c r="D42" i="5"/>
  <c r="H41" i="5"/>
  <c r="D41" i="5"/>
  <c r="H40" i="5"/>
  <c r="D40" i="5"/>
  <c r="H39" i="5"/>
  <c r="D39" i="5"/>
  <c r="H38" i="5"/>
  <c r="D38" i="5"/>
  <c r="H37" i="5"/>
  <c r="D37" i="5"/>
  <c r="H36" i="5"/>
  <c r="D36" i="5"/>
  <c r="H35" i="5"/>
  <c r="D35" i="5"/>
  <c r="H34" i="5"/>
  <c r="D34" i="5"/>
  <c r="H33" i="5"/>
  <c r="D33" i="5"/>
  <c r="H32" i="5"/>
  <c r="D32" i="5"/>
  <c r="H31" i="5"/>
  <c r="D31" i="5"/>
  <c r="H30" i="5"/>
  <c r="D30" i="5"/>
  <c r="H29" i="5"/>
  <c r="D29" i="5"/>
  <c r="H28" i="5"/>
  <c r="D28" i="5"/>
  <c r="H27" i="5"/>
  <c r="D27" i="5"/>
  <c r="H26" i="5"/>
  <c r="D26" i="5"/>
  <c r="H25" i="5"/>
  <c r="D25" i="5"/>
  <c r="H24" i="5"/>
  <c r="D24" i="5"/>
  <c r="H23" i="5"/>
  <c r="D23" i="5"/>
  <c r="H22" i="5"/>
  <c r="D22" i="5"/>
  <c r="H21" i="5"/>
  <c r="D21" i="5"/>
  <c r="H20" i="5"/>
  <c r="D20" i="5"/>
  <c r="H19" i="5"/>
  <c r="D19" i="5"/>
  <c r="H18" i="5"/>
  <c r="D18" i="5"/>
  <c r="H17" i="5"/>
  <c r="D17" i="5"/>
  <c r="H16" i="5"/>
  <c r="D16" i="5"/>
  <c r="H15" i="5"/>
  <c r="D15" i="5"/>
  <c r="H14" i="5"/>
  <c r="D14" i="5"/>
  <c r="H13" i="5"/>
  <c r="D13" i="5"/>
  <c r="H12" i="5"/>
  <c r="D12" i="5"/>
  <c r="H11" i="5"/>
  <c r="D11" i="5"/>
  <c r="H10" i="5"/>
  <c r="D10" i="5"/>
  <c r="H9" i="5"/>
  <c r="D9" i="5"/>
  <c r="H8" i="5"/>
  <c r="D8" i="5"/>
  <c r="H7" i="5"/>
  <c r="D7" i="5"/>
  <c r="H6" i="5"/>
  <c r="D6" i="5"/>
  <c r="H5" i="5"/>
  <c r="D5" i="5"/>
  <c r="H4" i="5"/>
  <c r="D4" i="5"/>
  <c r="DO3" i="5"/>
  <c r="CJ3" i="5"/>
  <c r="S3" i="5"/>
  <c r="R3" i="5"/>
  <c r="H3" i="5"/>
  <c r="E3" i="5"/>
  <c r="E4" i="5" s="1"/>
  <c r="D3" i="5"/>
  <c r="C3" i="5"/>
  <c r="B3" i="5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AD3" i="4"/>
  <c r="H44" i="4"/>
  <c r="D44" i="4"/>
  <c r="H43" i="4"/>
  <c r="D43" i="4"/>
  <c r="H42" i="4"/>
  <c r="D42" i="4"/>
  <c r="H41" i="4"/>
  <c r="D41" i="4"/>
  <c r="H40" i="4"/>
  <c r="D40" i="4"/>
  <c r="H39" i="4"/>
  <c r="D39" i="4"/>
  <c r="H38" i="4"/>
  <c r="D38" i="4"/>
  <c r="H37" i="4"/>
  <c r="D37" i="4"/>
  <c r="H36" i="4"/>
  <c r="D36" i="4"/>
  <c r="H35" i="4"/>
  <c r="D35" i="4"/>
  <c r="H34" i="4"/>
  <c r="D34" i="4"/>
  <c r="H33" i="4"/>
  <c r="D33" i="4"/>
  <c r="H32" i="4"/>
  <c r="D32" i="4"/>
  <c r="H31" i="4"/>
  <c r="D31" i="4"/>
  <c r="H30" i="4"/>
  <c r="D30" i="4"/>
  <c r="H29" i="4"/>
  <c r="D29" i="4"/>
  <c r="H28" i="4"/>
  <c r="D28" i="4"/>
  <c r="H27" i="4"/>
  <c r="D27" i="4"/>
  <c r="H26" i="4"/>
  <c r="D26" i="4"/>
  <c r="H25" i="4"/>
  <c r="D25" i="4"/>
  <c r="H24" i="4"/>
  <c r="D24" i="4"/>
  <c r="H23" i="4"/>
  <c r="D23" i="4"/>
  <c r="H22" i="4"/>
  <c r="D22" i="4"/>
  <c r="H21" i="4"/>
  <c r="D21" i="4"/>
  <c r="H20" i="4"/>
  <c r="D20" i="4"/>
  <c r="H19" i="4"/>
  <c r="D19" i="4"/>
  <c r="H18" i="4"/>
  <c r="D18" i="4"/>
  <c r="H17" i="4"/>
  <c r="D17" i="4"/>
  <c r="H16" i="4"/>
  <c r="D16" i="4"/>
  <c r="H15" i="4"/>
  <c r="D15" i="4"/>
  <c r="H14" i="4"/>
  <c r="D14" i="4"/>
  <c r="H13" i="4"/>
  <c r="D13" i="4"/>
  <c r="H12" i="4"/>
  <c r="D12" i="4"/>
  <c r="H11" i="4"/>
  <c r="D11" i="4"/>
  <c r="H10" i="4"/>
  <c r="D10" i="4"/>
  <c r="H9" i="4"/>
  <c r="D9" i="4"/>
  <c r="H8" i="4"/>
  <c r="D8" i="4"/>
  <c r="H7" i="4"/>
  <c r="D7" i="4"/>
  <c r="H6" i="4"/>
  <c r="D6" i="4"/>
  <c r="H5" i="4"/>
  <c r="D5" i="4"/>
  <c r="H4" i="4"/>
  <c r="D4" i="4"/>
  <c r="CJ3" i="4"/>
  <c r="BG3" i="4"/>
  <c r="S3" i="4"/>
  <c r="R3" i="4"/>
  <c r="H3" i="4"/>
  <c r="E3" i="4"/>
  <c r="E4" i="4" s="1"/>
  <c r="E26" i="4" s="1"/>
  <c r="D3" i="4"/>
  <c r="C3" i="4"/>
  <c r="C4" i="4" s="1"/>
  <c r="C28" i="4" s="1"/>
  <c r="B3" i="4"/>
  <c r="C4" i="2"/>
  <c r="R4" i="2" s="1"/>
  <c r="C5" i="2"/>
  <c r="C6" i="2"/>
  <c r="C7" i="2"/>
  <c r="C8" i="2"/>
  <c r="C9" i="2"/>
  <c r="C10" i="2"/>
  <c r="S10" i="2" s="1"/>
  <c r="C11" i="2"/>
  <c r="S11" i="2" s="1"/>
  <c r="C12" i="2"/>
  <c r="S12" i="2" s="1"/>
  <c r="C13" i="2"/>
  <c r="R13" i="2" s="1"/>
  <c r="C14" i="2"/>
  <c r="S14" i="2" s="1"/>
  <c r="C15" i="2"/>
  <c r="S15" i="2" s="1"/>
  <c r="C16" i="2"/>
  <c r="S16" i="2" s="1"/>
  <c r="C17" i="2"/>
  <c r="S17" i="2" s="1"/>
  <c r="C18" i="2"/>
  <c r="S18" i="2" s="1"/>
  <c r="C19" i="2"/>
  <c r="S19" i="2" s="1"/>
  <c r="C20" i="2"/>
  <c r="S20" i="2" s="1"/>
  <c r="C21" i="2"/>
  <c r="R21" i="2" s="1"/>
  <c r="C22" i="2"/>
  <c r="S22" i="2" s="1"/>
  <c r="C23" i="2"/>
  <c r="R23" i="2" s="1"/>
  <c r="C24" i="2"/>
  <c r="R24" i="2" s="1"/>
  <c r="C25" i="2"/>
  <c r="S25" i="2" s="1"/>
  <c r="C26" i="2"/>
  <c r="R26" i="2" s="1"/>
  <c r="C27" i="2"/>
  <c r="S27" i="2" s="1"/>
  <c r="C28" i="2"/>
  <c r="C29" i="2"/>
  <c r="C30" i="2"/>
  <c r="S30" i="2" s="1"/>
  <c r="C31" i="2"/>
  <c r="S31" i="2" s="1"/>
  <c r="C32" i="2"/>
  <c r="S32" i="2" s="1"/>
  <c r="C33" i="2"/>
  <c r="R33" i="2" s="1"/>
  <c r="C34" i="2"/>
  <c r="S34" i="2" s="1"/>
  <c r="C35" i="2"/>
  <c r="S35" i="2" s="1"/>
  <c r="C36" i="2"/>
  <c r="C37" i="2"/>
  <c r="R37" i="2" s="1"/>
  <c r="C38" i="2"/>
  <c r="C39" i="2"/>
  <c r="C40" i="2"/>
  <c r="S40" i="2" s="1"/>
  <c r="C41" i="2"/>
  <c r="S41" i="2" s="1"/>
  <c r="C42" i="2"/>
  <c r="S42" i="2" s="1"/>
  <c r="C43" i="2"/>
  <c r="S43" i="2" s="1"/>
  <c r="C44" i="2"/>
  <c r="S36" i="2"/>
  <c r="R43" i="2"/>
  <c r="S3" i="2"/>
  <c r="R3" i="2"/>
  <c r="S3" i="3"/>
  <c r="R3" i="3"/>
  <c r="AD3" i="3"/>
  <c r="CM3" i="3" s="1"/>
  <c r="H44" i="3"/>
  <c r="D44" i="3"/>
  <c r="H43" i="3"/>
  <c r="D43" i="3"/>
  <c r="H42" i="3"/>
  <c r="D42" i="3"/>
  <c r="H41" i="3"/>
  <c r="D41" i="3"/>
  <c r="H40" i="3"/>
  <c r="D40" i="3"/>
  <c r="H39" i="3"/>
  <c r="D39" i="3"/>
  <c r="H38" i="3"/>
  <c r="D38" i="3"/>
  <c r="H37" i="3"/>
  <c r="D37" i="3"/>
  <c r="H36" i="3"/>
  <c r="D36" i="3"/>
  <c r="H35" i="3"/>
  <c r="D35" i="3"/>
  <c r="H34" i="3"/>
  <c r="D34" i="3"/>
  <c r="H33" i="3"/>
  <c r="D33" i="3"/>
  <c r="H32" i="3"/>
  <c r="D32" i="3"/>
  <c r="H31" i="3"/>
  <c r="D31" i="3"/>
  <c r="H30" i="3"/>
  <c r="D30" i="3"/>
  <c r="H29" i="3"/>
  <c r="D29" i="3"/>
  <c r="H28" i="3"/>
  <c r="D28" i="3"/>
  <c r="H27" i="3"/>
  <c r="D27" i="3"/>
  <c r="H26" i="3"/>
  <c r="D26" i="3"/>
  <c r="H25" i="3"/>
  <c r="D25" i="3"/>
  <c r="H24" i="3"/>
  <c r="D24" i="3"/>
  <c r="H23" i="3"/>
  <c r="D23" i="3"/>
  <c r="H22" i="3"/>
  <c r="D22" i="3"/>
  <c r="H21" i="3"/>
  <c r="D21" i="3"/>
  <c r="H20" i="3"/>
  <c r="D20" i="3"/>
  <c r="H19" i="3"/>
  <c r="D19" i="3"/>
  <c r="H18" i="3"/>
  <c r="D18" i="3"/>
  <c r="H17" i="3"/>
  <c r="D17" i="3"/>
  <c r="H16" i="3"/>
  <c r="D16" i="3"/>
  <c r="H15" i="3"/>
  <c r="D15" i="3"/>
  <c r="H14" i="3"/>
  <c r="D14" i="3"/>
  <c r="H13" i="3"/>
  <c r="D13" i="3"/>
  <c r="H12" i="3"/>
  <c r="D12" i="3"/>
  <c r="H11" i="3"/>
  <c r="D11" i="3"/>
  <c r="H10" i="3"/>
  <c r="D10" i="3"/>
  <c r="H9" i="3"/>
  <c r="D9" i="3"/>
  <c r="H8" i="3"/>
  <c r="D8" i="3"/>
  <c r="H7" i="3"/>
  <c r="D7" i="3"/>
  <c r="H6" i="3"/>
  <c r="D6" i="3"/>
  <c r="H5" i="3"/>
  <c r="D5" i="3"/>
  <c r="H4" i="3"/>
  <c r="D4" i="3"/>
  <c r="CJ3" i="3"/>
  <c r="H3" i="3"/>
  <c r="E3" i="3"/>
  <c r="E4" i="3" s="1"/>
  <c r="E9" i="3" s="1"/>
  <c r="D3" i="3"/>
  <c r="C3" i="3"/>
  <c r="C4" i="3" s="1"/>
  <c r="C37" i="3" s="1"/>
  <c r="S37" i="3" s="1"/>
  <c r="B3" i="3"/>
  <c r="C25" i="1"/>
  <c r="C24" i="1"/>
  <c r="C23" i="1"/>
  <c r="DM3" i="2"/>
  <c r="DH3" i="2"/>
  <c r="DG3" i="2"/>
  <c r="DE3" i="2"/>
  <c r="DC3" i="2"/>
  <c r="CY3" i="2"/>
  <c r="CV3" i="2"/>
  <c r="CT3" i="2"/>
  <c r="CS3" i="2"/>
  <c r="CQ3" i="2"/>
  <c r="CO3" i="2"/>
  <c r="CP3" i="2"/>
  <c r="DO3" i="2"/>
  <c r="DN3" i="2"/>
  <c r="DL3" i="2"/>
  <c r="DK3" i="2"/>
  <c r="DJ3" i="2"/>
  <c r="DI3" i="2"/>
  <c r="DF3" i="2"/>
  <c r="DD3" i="2"/>
  <c r="DB3" i="2"/>
  <c r="DA3" i="2"/>
  <c r="CZ3" i="2"/>
  <c r="CX3" i="2"/>
  <c r="CW3" i="2"/>
  <c r="CU3" i="2"/>
  <c r="CR3" i="2"/>
  <c r="CN3" i="2"/>
  <c r="CM3" i="2"/>
  <c r="CJ3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" i="2"/>
  <c r="E3" i="2"/>
  <c r="C29" i="1"/>
  <c r="C16" i="1"/>
  <c r="D3" i="2"/>
  <c r="C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3" i="2"/>
  <c r="B3" i="2"/>
  <c r="T65" i="8" l="1"/>
  <c r="T50" i="8"/>
  <c r="AC65" i="6"/>
  <c r="T67" i="6"/>
  <c r="AC50" i="5"/>
  <c r="T66" i="5"/>
  <c r="T50" i="5"/>
  <c r="T67" i="5"/>
  <c r="T59" i="5"/>
  <c r="T67" i="2"/>
  <c r="T59" i="2"/>
  <c r="T58" i="2"/>
  <c r="T67" i="3"/>
  <c r="AC50" i="4"/>
  <c r="T60" i="8"/>
  <c r="AC57" i="8"/>
  <c r="T46" i="8"/>
  <c r="AC45" i="8"/>
  <c r="AC65" i="8"/>
  <c r="T59" i="8"/>
  <c r="T62" i="8"/>
  <c r="AC62" i="8"/>
  <c r="T55" i="8"/>
  <c r="AC55" i="8"/>
  <c r="AC66" i="8"/>
  <c r="T66" i="8"/>
  <c r="AC67" i="8"/>
  <c r="AC63" i="8"/>
  <c r="AC51" i="8"/>
  <c r="AC49" i="8"/>
  <c r="AC46" i="8"/>
  <c r="AC48" i="8"/>
  <c r="T53" i="8"/>
  <c r="AC50" i="8"/>
  <c r="T63" i="8"/>
  <c r="AC56" i="8"/>
  <c r="AC59" i="8"/>
  <c r="T61" i="8"/>
  <c r="AC64" i="8"/>
  <c r="T52" i="8"/>
  <c r="T48" i="8"/>
  <c r="T47" i="8"/>
  <c r="AC64" i="6"/>
  <c r="T64" i="6"/>
  <c r="AC61" i="6"/>
  <c r="T61" i="6"/>
  <c r="AC49" i="6"/>
  <c r="AC45" i="6"/>
  <c r="AC58" i="6"/>
  <c r="T66" i="6"/>
  <c r="AC51" i="6"/>
  <c r="T51" i="6"/>
  <c r="T62" i="6"/>
  <c r="AC62" i="6"/>
  <c r="AC56" i="6"/>
  <c r="AC66" i="6"/>
  <c r="T46" i="6"/>
  <c r="T60" i="6"/>
  <c r="T58" i="6"/>
  <c r="AC63" i="6"/>
  <c r="T50" i="6"/>
  <c r="T55" i="6"/>
  <c r="AC59" i="6"/>
  <c r="T59" i="6"/>
  <c r="T57" i="6"/>
  <c r="T53" i="6"/>
  <c r="T48" i="6"/>
  <c r="AC52" i="6"/>
  <c r="T54" i="6"/>
  <c r="T47" i="6"/>
  <c r="AC65" i="5"/>
  <c r="T63" i="5"/>
  <c r="AC66" i="5"/>
  <c r="T62" i="5"/>
  <c r="T65" i="5"/>
  <c r="AC59" i="5"/>
  <c r="AC53" i="5"/>
  <c r="AC45" i="5"/>
  <c r="AC60" i="5"/>
  <c r="AC52" i="5"/>
  <c r="T52" i="5"/>
  <c r="AC55" i="5"/>
  <c r="T47" i="5"/>
  <c r="AC47" i="5"/>
  <c r="AC56" i="5"/>
  <c r="T48" i="5"/>
  <c r="T57" i="5"/>
  <c r="AC51" i="5"/>
  <c r="T58" i="5"/>
  <c r="T49" i="5"/>
  <c r="AC45" i="2"/>
  <c r="T66" i="2"/>
  <c r="AC65" i="2"/>
  <c r="AC59" i="2"/>
  <c r="AC64" i="2"/>
  <c r="T47" i="2"/>
  <c r="AC47" i="2"/>
  <c r="AC60" i="2"/>
  <c r="T55" i="2"/>
  <c r="AC55" i="2"/>
  <c r="AC52" i="2"/>
  <c r="T52" i="2"/>
  <c r="T53" i="2"/>
  <c r="AC61" i="2"/>
  <c r="T50" i="2"/>
  <c r="T54" i="2"/>
  <c r="T60" i="2"/>
  <c r="AC58" i="2"/>
  <c r="AC63" i="2"/>
  <c r="T48" i="2"/>
  <c r="T61" i="2"/>
  <c r="T57" i="2"/>
  <c r="T56" i="2"/>
  <c r="T49" i="2"/>
  <c r="AC51" i="2"/>
  <c r="AC66" i="4"/>
  <c r="AC53" i="4"/>
  <c r="AC45" i="4"/>
  <c r="T60" i="4"/>
  <c r="AC60" i="4"/>
  <c r="AC65" i="4"/>
  <c r="AC59" i="4"/>
  <c r="T67" i="4"/>
  <c r="AC67" i="4"/>
  <c r="T64" i="4"/>
  <c r="AC51" i="4"/>
  <c r="T51" i="4"/>
  <c r="AC61" i="4"/>
  <c r="AC56" i="4"/>
  <c r="AC52" i="4"/>
  <c r="T52" i="4"/>
  <c r="T48" i="4"/>
  <c r="AC62" i="4"/>
  <c r="T62" i="4"/>
  <c r="T55" i="4"/>
  <c r="T66" i="4"/>
  <c r="AC63" i="4"/>
  <c r="T63" i="4"/>
  <c r="AC58" i="4"/>
  <c r="T56" i="4"/>
  <c r="T50" i="4"/>
  <c r="T49" i="4"/>
  <c r="AC49" i="4"/>
  <c r="AC48" i="4"/>
  <c r="T61" i="4"/>
  <c r="T59" i="4"/>
  <c r="T58" i="4"/>
  <c r="T57" i="4"/>
  <c r="T47" i="4"/>
  <c r="AC57" i="4"/>
  <c r="AC59" i="3"/>
  <c r="T61" i="3"/>
  <c r="AC61" i="3"/>
  <c r="T63" i="3"/>
  <c r="T66" i="3"/>
  <c r="T62" i="3"/>
  <c r="AC65" i="3"/>
  <c r="T65" i="3"/>
  <c r="AC66" i="3"/>
  <c r="C47" i="3"/>
  <c r="C46" i="3"/>
  <c r="E58" i="3"/>
  <c r="R48" i="3"/>
  <c r="C45" i="3"/>
  <c r="E57" i="3"/>
  <c r="Q48" i="3"/>
  <c r="S47" i="3"/>
  <c r="E56" i="3"/>
  <c r="P48" i="3"/>
  <c r="R47" i="3"/>
  <c r="E55" i="3"/>
  <c r="O48" i="3"/>
  <c r="Q47" i="3"/>
  <c r="C58" i="3"/>
  <c r="E54" i="3"/>
  <c r="I54" i="3" s="1"/>
  <c r="N48" i="3"/>
  <c r="P47" i="3"/>
  <c r="C57" i="3"/>
  <c r="E53" i="3"/>
  <c r="M48" i="3"/>
  <c r="O47" i="3"/>
  <c r="C56" i="3"/>
  <c r="E52" i="3"/>
  <c r="AB48" i="3"/>
  <c r="L48" i="3"/>
  <c r="N47" i="3"/>
  <c r="C55" i="3"/>
  <c r="E51" i="3"/>
  <c r="I51" i="3" s="1"/>
  <c r="AA48" i="3"/>
  <c r="M47" i="3"/>
  <c r="C54" i="3"/>
  <c r="E50" i="3"/>
  <c r="Z48" i="3"/>
  <c r="AB47" i="3"/>
  <c r="L47" i="3"/>
  <c r="S48" i="3"/>
  <c r="C53" i="3"/>
  <c r="E49" i="3"/>
  <c r="Y48" i="3"/>
  <c r="AA47" i="3"/>
  <c r="C52" i="3"/>
  <c r="E48" i="3"/>
  <c r="I48" i="3" s="1"/>
  <c r="X48" i="3"/>
  <c r="Z47" i="3"/>
  <c r="C51" i="3"/>
  <c r="E47" i="3"/>
  <c r="I47" i="3" s="1"/>
  <c r="W48" i="3"/>
  <c r="Y47" i="3"/>
  <c r="C50" i="3"/>
  <c r="E46" i="3"/>
  <c r="I46" i="3" s="1"/>
  <c r="X47" i="3"/>
  <c r="C49" i="3"/>
  <c r="E45" i="3"/>
  <c r="DQ3" i="8"/>
  <c r="O20" i="8"/>
  <c r="N20" i="8"/>
  <c r="Z20" i="8"/>
  <c r="X20" i="8"/>
  <c r="Y20" i="8"/>
  <c r="S20" i="8"/>
  <c r="P20" i="8"/>
  <c r="AB20" i="8"/>
  <c r="W20" i="8"/>
  <c r="AA20" i="8"/>
  <c r="R20" i="8"/>
  <c r="Q20" i="8"/>
  <c r="M20" i="8"/>
  <c r="L20" i="8"/>
  <c r="Z43" i="8"/>
  <c r="Y43" i="8"/>
  <c r="X43" i="8"/>
  <c r="M43" i="8"/>
  <c r="L43" i="8"/>
  <c r="S43" i="8"/>
  <c r="R43" i="8"/>
  <c r="O43" i="8"/>
  <c r="N43" i="8"/>
  <c r="AA43" i="8"/>
  <c r="W43" i="8"/>
  <c r="P43" i="8"/>
  <c r="AB43" i="8"/>
  <c r="Q43" i="8"/>
  <c r="S15" i="8"/>
  <c r="R15" i="8"/>
  <c r="N15" i="8"/>
  <c r="X15" i="8"/>
  <c r="AA15" i="8"/>
  <c r="Y15" i="8"/>
  <c r="Z15" i="8"/>
  <c r="AB15" i="8"/>
  <c r="W15" i="8"/>
  <c r="Q15" i="8"/>
  <c r="O15" i="8"/>
  <c r="P15" i="8"/>
  <c r="X14" i="8"/>
  <c r="W14" i="8"/>
  <c r="R14" i="8"/>
  <c r="O14" i="8"/>
  <c r="L14" i="8"/>
  <c r="P14" i="8"/>
  <c r="M14" i="8"/>
  <c r="N14" i="8"/>
  <c r="S14" i="8"/>
  <c r="Q14" i="8"/>
  <c r="X31" i="8"/>
  <c r="W31" i="8"/>
  <c r="P31" i="8"/>
  <c r="O31" i="8"/>
  <c r="N31" i="8"/>
  <c r="L31" i="8"/>
  <c r="R31" i="8"/>
  <c r="Z31" i="8"/>
  <c r="Y31" i="8"/>
  <c r="S31" i="8"/>
  <c r="AA31" i="8"/>
  <c r="AB31" i="8"/>
  <c r="Q31" i="8"/>
  <c r="M31" i="8"/>
  <c r="BZ3" i="5"/>
  <c r="N16" i="8"/>
  <c r="M16" i="8"/>
  <c r="Y16" i="8"/>
  <c r="AB16" i="8"/>
  <c r="AA16" i="8"/>
  <c r="Z16" i="8"/>
  <c r="X16" i="8"/>
  <c r="W16" i="8"/>
  <c r="CA3" i="8"/>
  <c r="BK3" i="8"/>
  <c r="BZ3" i="8"/>
  <c r="BJ3" i="8"/>
  <c r="BX3" i="8"/>
  <c r="N3" i="8"/>
  <c r="BU3" i="8"/>
  <c r="AA3" i="8"/>
  <c r="CF3" i="8"/>
  <c r="BL3" i="8"/>
  <c r="Q3" i="8"/>
  <c r="CD3" i="8"/>
  <c r="O3" i="8"/>
  <c r="CE3" i="8"/>
  <c r="BI3" i="8"/>
  <c r="P3" i="8"/>
  <c r="BH3" i="8"/>
  <c r="BV3" i="8"/>
  <c r="W3" i="8"/>
  <c r="BT3" i="8"/>
  <c r="BS3" i="8"/>
  <c r="BQ3" i="8"/>
  <c r="BP3" i="8"/>
  <c r="AA14" i="8"/>
  <c r="AB14" i="8"/>
  <c r="L15" i="8"/>
  <c r="L16" i="8"/>
  <c r="C32" i="8"/>
  <c r="BG3" i="5"/>
  <c r="L4" i="8"/>
  <c r="M15" i="8"/>
  <c r="O16" i="8"/>
  <c r="O42" i="8"/>
  <c r="N42" i="8"/>
  <c r="M42" i="8"/>
  <c r="Y42" i="8"/>
  <c r="W42" i="8"/>
  <c r="X42" i="8"/>
  <c r="AA42" i="8"/>
  <c r="L42" i="8"/>
  <c r="Z42" i="8"/>
  <c r="S42" i="8"/>
  <c r="Q42" i="8"/>
  <c r="P42" i="8"/>
  <c r="R42" i="8"/>
  <c r="AB42" i="8"/>
  <c r="I43" i="8"/>
  <c r="BX3" i="5"/>
  <c r="CA3" i="5"/>
  <c r="BV3" i="5"/>
  <c r="CG3" i="5"/>
  <c r="BQ3" i="5"/>
  <c r="Y14" i="8"/>
  <c r="C44" i="8"/>
  <c r="C34" i="8"/>
  <c r="C22" i="8"/>
  <c r="C25" i="8"/>
  <c r="C23" i="8"/>
  <c r="C5" i="8"/>
  <c r="Z4" i="8"/>
  <c r="C30" i="8"/>
  <c r="C8" i="8"/>
  <c r="Y4" i="8"/>
  <c r="C19" i="8"/>
  <c r="I19" i="8" s="1"/>
  <c r="C11" i="8"/>
  <c r="C27" i="8"/>
  <c r="C36" i="8"/>
  <c r="C41" i="8"/>
  <c r="C38" i="8"/>
  <c r="C33" i="8"/>
  <c r="C13" i="8"/>
  <c r="C7" i="8"/>
  <c r="I7" i="8" s="1"/>
  <c r="X4" i="8"/>
  <c r="C39" i="8"/>
  <c r="C37" i="8"/>
  <c r="C10" i="8"/>
  <c r="S4" i="8"/>
  <c r="C28" i="8"/>
  <c r="Q4" i="8"/>
  <c r="C18" i="8"/>
  <c r="R4" i="8"/>
  <c r="C35" i="8"/>
  <c r="C9" i="8"/>
  <c r="O4" i="8"/>
  <c r="N4" i="8"/>
  <c r="C40" i="8"/>
  <c r="C12" i="8"/>
  <c r="M4" i="8"/>
  <c r="C26" i="8"/>
  <c r="C17" i="8"/>
  <c r="C29" i="8"/>
  <c r="Z14" i="8"/>
  <c r="C21" i="8"/>
  <c r="E34" i="8"/>
  <c r="E37" i="8"/>
  <c r="E40" i="8"/>
  <c r="E28" i="8"/>
  <c r="E36" i="8"/>
  <c r="E35" i="8"/>
  <c r="I35" i="8" s="1"/>
  <c r="E31" i="8"/>
  <c r="I31" i="8" s="1"/>
  <c r="E11" i="8"/>
  <c r="I11" i="8" s="1"/>
  <c r="E41" i="8"/>
  <c r="E25" i="8"/>
  <c r="I25" i="8" s="1"/>
  <c r="E20" i="8"/>
  <c r="I20" i="8" s="1"/>
  <c r="E14" i="8"/>
  <c r="I14" i="8" s="1"/>
  <c r="I4" i="8"/>
  <c r="E32" i="8"/>
  <c r="E23" i="8"/>
  <c r="E16" i="8"/>
  <c r="I16" i="8" s="1"/>
  <c r="E42" i="8"/>
  <c r="I42" i="8" s="1"/>
  <c r="E18" i="8"/>
  <c r="E30" i="8"/>
  <c r="I30" i="8" s="1"/>
  <c r="E9" i="8"/>
  <c r="E38" i="8"/>
  <c r="E33" i="8"/>
  <c r="I33" i="8" s="1"/>
  <c r="E44" i="8"/>
  <c r="I44" i="8" s="1"/>
  <c r="E21" i="8"/>
  <c r="I21" i="8" s="1"/>
  <c r="E29" i="8"/>
  <c r="E13" i="8"/>
  <c r="I13" i="8" s="1"/>
  <c r="E26" i="8"/>
  <c r="E22" i="8"/>
  <c r="E5" i="8"/>
  <c r="I5" i="8" s="1"/>
  <c r="E12" i="8"/>
  <c r="I12" i="8" s="1"/>
  <c r="E17" i="8"/>
  <c r="E6" i="8"/>
  <c r="E39" i="8"/>
  <c r="E27" i="8"/>
  <c r="E24" i="8"/>
  <c r="I24" i="8" s="1"/>
  <c r="E8" i="8"/>
  <c r="I8" i="8" s="1"/>
  <c r="BM3" i="8"/>
  <c r="P4" i="8"/>
  <c r="P16" i="8"/>
  <c r="AQ4" i="8"/>
  <c r="CZ4" i="8" s="1"/>
  <c r="BN3" i="8"/>
  <c r="Q16" i="8"/>
  <c r="I3" i="8"/>
  <c r="BE4" i="8" s="1"/>
  <c r="DN4" i="8" s="1"/>
  <c r="BO3" i="8"/>
  <c r="C6" i="8"/>
  <c r="R16" i="8"/>
  <c r="C24" i="8"/>
  <c r="BR3" i="8"/>
  <c r="S16" i="8"/>
  <c r="BQ3" i="4"/>
  <c r="BX3" i="6"/>
  <c r="BS3" i="6"/>
  <c r="BP3" i="6"/>
  <c r="CI3" i="6"/>
  <c r="CM3" i="6"/>
  <c r="DP3" i="6" s="1"/>
  <c r="DQ3" i="6" s="1"/>
  <c r="AB3" i="5"/>
  <c r="Q3" i="5"/>
  <c r="L3" i="5"/>
  <c r="E25" i="5"/>
  <c r="E36" i="5"/>
  <c r="E10" i="5"/>
  <c r="I10" i="5" s="1"/>
  <c r="E19" i="5"/>
  <c r="E24" i="5"/>
  <c r="E23" i="5"/>
  <c r="AA3" i="5"/>
  <c r="CH3" i="5"/>
  <c r="C44" i="6"/>
  <c r="C34" i="6"/>
  <c r="C37" i="6"/>
  <c r="C40" i="6"/>
  <c r="C43" i="6"/>
  <c r="C42" i="6"/>
  <c r="C29" i="6"/>
  <c r="C41" i="6"/>
  <c r="C39" i="6"/>
  <c r="C32" i="6"/>
  <c r="C35" i="6"/>
  <c r="C38" i="6"/>
  <c r="C30" i="6"/>
  <c r="C31" i="6"/>
  <c r="C20" i="6"/>
  <c r="C23" i="6"/>
  <c r="C26" i="6"/>
  <c r="C36" i="6"/>
  <c r="C25" i="6"/>
  <c r="C33" i="6"/>
  <c r="C28" i="6"/>
  <c r="C21" i="6"/>
  <c r="C13" i="6"/>
  <c r="I13" i="6" s="1"/>
  <c r="C27" i="6"/>
  <c r="C16" i="6"/>
  <c r="C24" i="6"/>
  <c r="C12" i="6"/>
  <c r="C15" i="6"/>
  <c r="C18" i="6"/>
  <c r="C11" i="6"/>
  <c r="C17" i="6"/>
  <c r="W4" i="6"/>
  <c r="C14" i="6"/>
  <c r="C7" i="6"/>
  <c r="C10" i="6"/>
  <c r="S4" i="6"/>
  <c r="R4" i="6"/>
  <c r="Q4" i="6"/>
  <c r="P4" i="6"/>
  <c r="C6" i="6"/>
  <c r="O4" i="6"/>
  <c r="C19" i="6"/>
  <c r="C9" i="6"/>
  <c r="N4" i="6"/>
  <c r="M4" i="6"/>
  <c r="AB4" i="6"/>
  <c r="L4" i="6"/>
  <c r="AA4" i="6"/>
  <c r="C5" i="6"/>
  <c r="Z4" i="6"/>
  <c r="I3" i="5"/>
  <c r="AL4" i="5" s="1"/>
  <c r="CU4" i="5" s="1"/>
  <c r="BI3" i="5"/>
  <c r="CI3" i="5"/>
  <c r="BJ3" i="5"/>
  <c r="C4" i="5"/>
  <c r="E34" i="6"/>
  <c r="E37" i="6"/>
  <c r="E40" i="6"/>
  <c r="E43" i="6"/>
  <c r="E36" i="6"/>
  <c r="E42" i="6"/>
  <c r="E41" i="6"/>
  <c r="I41" i="6" s="1"/>
  <c r="E39" i="6"/>
  <c r="I39" i="6" s="1"/>
  <c r="E32" i="6"/>
  <c r="E35" i="6"/>
  <c r="E38" i="6"/>
  <c r="E28" i="6"/>
  <c r="E44" i="6"/>
  <c r="E31" i="6"/>
  <c r="E30" i="6"/>
  <c r="E23" i="6"/>
  <c r="E26" i="6"/>
  <c r="E22" i="6"/>
  <c r="E29" i="6"/>
  <c r="E25" i="6"/>
  <c r="E33" i="6"/>
  <c r="E24" i="6"/>
  <c r="I24" i="6" s="1"/>
  <c r="E27" i="6"/>
  <c r="I27" i="6" s="1"/>
  <c r="E12" i="6"/>
  <c r="I12" i="6" s="1"/>
  <c r="E18" i="6"/>
  <c r="E11" i="6"/>
  <c r="E14" i="6"/>
  <c r="E20" i="6"/>
  <c r="E17" i="6"/>
  <c r="E19" i="6"/>
  <c r="E15" i="6"/>
  <c r="E7" i="6"/>
  <c r="E16" i="6"/>
  <c r="I16" i="6" s="1"/>
  <c r="E10" i="6"/>
  <c r="E21" i="6"/>
  <c r="E6" i="6"/>
  <c r="E9" i="6"/>
  <c r="E5" i="6"/>
  <c r="E8" i="6"/>
  <c r="I8" i="6" s="1"/>
  <c r="BK3" i="5"/>
  <c r="AQ4" i="6"/>
  <c r="CZ4" i="6" s="1"/>
  <c r="S8" i="6"/>
  <c r="R8" i="6"/>
  <c r="Q8" i="6"/>
  <c r="P8" i="6"/>
  <c r="O8" i="6"/>
  <c r="N8" i="6"/>
  <c r="M8" i="6"/>
  <c r="AB8" i="6"/>
  <c r="L8" i="6"/>
  <c r="AA8" i="6"/>
  <c r="Z8" i="6"/>
  <c r="Y8" i="6"/>
  <c r="X8" i="6"/>
  <c r="W8" i="6"/>
  <c r="BR3" i="3"/>
  <c r="R17" i="2"/>
  <c r="AB3" i="4"/>
  <c r="M3" i="5"/>
  <c r="BR3" i="5"/>
  <c r="X4" i="6"/>
  <c r="N3" i="5"/>
  <c r="BS3" i="5"/>
  <c r="O3" i="5"/>
  <c r="BT3" i="5"/>
  <c r="P3" i="5"/>
  <c r="BU3" i="5"/>
  <c r="E17" i="4"/>
  <c r="BW3" i="5"/>
  <c r="BP3" i="4"/>
  <c r="CF3" i="5"/>
  <c r="Y3" i="5"/>
  <c r="BY3" i="5"/>
  <c r="CI3" i="4"/>
  <c r="Z3" i="5"/>
  <c r="C22" i="6"/>
  <c r="BK3" i="6"/>
  <c r="CA3" i="6"/>
  <c r="BL3" i="6"/>
  <c r="CB3" i="6"/>
  <c r="BM3" i="6"/>
  <c r="CC3" i="6"/>
  <c r="BN3" i="6"/>
  <c r="CD3" i="6"/>
  <c r="W3" i="6"/>
  <c r="BO3" i="6"/>
  <c r="CE3" i="6"/>
  <c r="I3" i="6"/>
  <c r="AL4" i="6" s="1"/>
  <c r="CU4" i="6" s="1"/>
  <c r="Y3" i="6"/>
  <c r="BQ3" i="6"/>
  <c r="CG3" i="6"/>
  <c r="Z3" i="6"/>
  <c r="BR3" i="6"/>
  <c r="CH3" i="6"/>
  <c r="L3" i="6"/>
  <c r="AB3" i="6"/>
  <c r="BT3" i="6"/>
  <c r="M3" i="6"/>
  <c r="BU3" i="6"/>
  <c r="N3" i="6"/>
  <c r="BV3" i="6"/>
  <c r="O3" i="6"/>
  <c r="BW3" i="6"/>
  <c r="P3" i="6"/>
  <c r="BH3" i="6"/>
  <c r="C10" i="5"/>
  <c r="E8" i="5"/>
  <c r="E21" i="5"/>
  <c r="DQ3" i="5"/>
  <c r="S24" i="2"/>
  <c r="S5" i="2"/>
  <c r="R5" i="2"/>
  <c r="R40" i="2"/>
  <c r="W10" i="5"/>
  <c r="P10" i="5"/>
  <c r="AA10" i="5"/>
  <c r="C17" i="5"/>
  <c r="C44" i="5"/>
  <c r="C37" i="5"/>
  <c r="C40" i="5"/>
  <c r="C43" i="5"/>
  <c r="C32" i="5"/>
  <c r="C27" i="5"/>
  <c r="C38" i="5"/>
  <c r="C33" i="5"/>
  <c r="C29" i="5"/>
  <c r="C16" i="5"/>
  <c r="C19" i="5"/>
  <c r="I19" i="5" s="1"/>
  <c r="C39" i="5"/>
  <c r="C30" i="5"/>
  <c r="C24" i="5"/>
  <c r="I24" i="5" s="1"/>
  <c r="C35" i="5"/>
  <c r="C22" i="5"/>
  <c r="C20" i="5"/>
  <c r="C36" i="5"/>
  <c r="C34" i="5"/>
  <c r="C18" i="5"/>
  <c r="C14" i="5"/>
  <c r="C12" i="5"/>
  <c r="C6" i="5"/>
  <c r="O4" i="5"/>
  <c r="C28" i="5"/>
  <c r="C9" i="5"/>
  <c r="W4" i="5"/>
  <c r="N4" i="5"/>
  <c r="C13" i="5"/>
  <c r="M4" i="5"/>
  <c r="AA4" i="5"/>
  <c r="C5" i="5"/>
  <c r="Z4" i="5"/>
  <c r="C42" i="5"/>
  <c r="Y4" i="5"/>
  <c r="X4" i="5"/>
  <c r="AB4" i="5"/>
  <c r="L4" i="5"/>
  <c r="C11" i="5"/>
  <c r="C7" i="5"/>
  <c r="C26" i="5"/>
  <c r="C41" i="5"/>
  <c r="C23" i="5"/>
  <c r="I23" i="5" s="1"/>
  <c r="S4" i="5"/>
  <c r="C15" i="5"/>
  <c r="R4" i="5"/>
  <c r="P4" i="5"/>
  <c r="C25" i="5"/>
  <c r="AA3" i="4"/>
  <c r="S23" i="2"/>
  <c r="Q4" i="5"/>
  <c r="E11" i="3"/>
  <c r="E12" i="3"/>
  <c r="E13" i="3"/>
  <c r="E41" i="3"/>
  <c r="E43" i="3"/>
  <c r="E32" i="3"/>
  <c r="E5" i="3"/>
  <c r="CE3" i="4"/>
  <c r="CH3" i="4"/>
  <c r="X3" i="4"/>
  <c r="BV3" i="4"/>
  <c r="BU3" i="4"/>
  <c r="CG3" i="4"/>
  <c r="M3" i="4"/>
  <c r="BT3" i="4"/>
  <c r="BS3" i="4"/>
  <c r="CF3" i="4"/>
  <c r="L3" i="4"/>
  <c r="BW3" i="4"/>
  <c r="O3" i="4"/>
  <c r="N3" i="4"/>
  <c r="BR3" i="4"/>
  <c r="E16" i="4"/>
  <c r="E9" i="4"/>
  <c r="E20" i="4"/>
  <c r="E6" i="4"/>
  <c r="Y3" i="4"/>
  <c r="BH3" i="5"/>
  <c r="E12" i="4"/>
  <c r="AZ4" i="4"/>
  <c r="DI4" i="4" s="1"/>
  <c r="S9" i="2"/>
  <c r="R9" i="2"/>
  <c r="Z3" i="4"/>
  <c r="I4" i="5"/>
  <c r="BL3" i="5"/>
  <c r="CH3" i="2"/>
  <c r="S4" i="2"/>
  <c r="BM3" i="5"/>
  <c r="CC3" i="5"/>
  <c r="E5" i="5"/>
  <c r="E13" i="5"/>
  <c r="E7" i="5"/>
  <c r="E29" i="5"/>
  <c r="CB3" i="5"/>
  <c r="BN3" i="5"/>
  <c r="CD3" i="5"/>
  <c r="E34" i="5"/>
  <c r="E37" i="5"/>
  <c r="E43" i="5"/>
  <c r="E33" i="5"/>
  <c r="E41" i="5"/>
  <c r="E39" i="5"/>
  <c r="E27" i="5"/>
  <c r="E30" i="5"/>
  <c r="E38" i="5"/>
  <c r="I38" i="5" s="1"/>
  <c r="E44" i="5"/>
  <c r="E42" i="5"/>
  <c r="E26" i="5"/>
  <c r="E22" i="5"/>
  <c r="E28" i="5"/>
  <c r="E15" i="5"/>
  <c r="I15" i="5" s="1"/>
  <c r="E14" i="5"/>
  <c r="E12" i="5"/>
  <c r="E16" i="5"/>
  <c r="E6" i="5"/>
  <c r="E31" i="5"/>
  <c r="E9" i="5"/>
  <c r="E32" i="5"/>
  <c r="E17" i="5"/>
  <c r="E11" i="5"/>
  <c r="E40" i="5"/>
  <c r="I40" i="5" s="1"/>
  <c r="W3" i="5"/>
  <c r="BO3" i="5"/>
  <c r="CE3" i="5"/>
  <c r="E20" i="5"/>
  <c r="E35" i="5"/>
  <c r="E18" i="5"/>
  <c r="X3" i="5"/>
  <c r="BP3" i="5"/>
  <c r="R4" i="3"/>
  <c r="C16" i="4"/>
  <c r="X16" i="4" s="1"/>
  <c r="S4" i="3"/>
  <c r="C40" i="3"/>
  <c r="AB40" i="3" s="1"/>
  <c r="C41" i="4"/>
  <c r="S4" i="4"/>
  <c r="C26" i="4"/>
  <c r="AB26" i="4" s="1"/>
  <c r="C13" i="4"/>
  <c r="C7" i="3"/>
  <c r="R7" i="3" s="1"/>
  <c r="C8" i="3"/>
  <c r="N8" i="3" s="1"/>
  <c r="C36" i="3"/>
  <c r="S36" i="3" s="1"/>
  <c r="C19" i="3"/>
  <c r="N19" i="3" s="1"/>
  <c r="C22" i="3"/>
  <c r="R22" i="3" s="1"/>
  <c r="C23" i="3"/>
  <c r="C24" i="3"/>
  <c r="C33" i="3"/>
  <c r="AB33" i="3" s="1"/>
  <c r="C34" i="3"/>
  <c r="Q34" i="3" s="1"/>
  <c r="C35" i="3"/>
  <c r="AB16" i="4"/>
  <c r="AA16" i="4"/>
  <c r="Y16" i="4"/>
  <c r="DP3" i="4"/>
  <c r="R44" i="2"/>
  <c r="S44" i="2"/>
  <c r="S28" i="2"/>
  <c r="R28" i="2"/>
  <c r="E17" i="3"/>
  <c r="E33" i="3"/>
  <c r="E18" i="3"/>
  <c r="E34" i="3"/>
  <c r="E19" i="3"/>
  <c r="E35" i="3"/>
  <c r="E20" i="3"/>
  <c r="E36" i="3"/>
  <c r="E44" i="3"/>
  <c r="E21" i="3"/>
  <c r="E37" i="3"/>
  <c r="I37" i="3" s="1"/>
  <c r="E6" i="3"/>
  <c r="E22" i="3"/>
  <c r="E38" i="3"/>
  <c r="E7" i="3"/>
  <c r="E23" i="3"/>
  <c r="E39" i="3"/>
  <c r="E8" i="3"/>
  <c r="E24" i="3"/>
  <c r="E40" i="3"/>
  <c r="E14" i="3"/>
  <c r="E15" i="3"/>
  <c r="E16" i="3"/>
  <c r="E25" i="3"/>
  <c r="E31" i="3"/>
  <c r="E26" i="3"/>
  <c r="E27" i="3"/>
  <c r="E28" i="3"/>
  <c r="E30" i="3"/>
  <c r="E29" i="3"/>
  <c r="E10" i="3"/>
  <c r="E42" i="3"/>
  <c r="S29" i="2"/>
  <c r="R29" i="2"/>
  <c r="S8" i="2"/>
  <c r="R8" i="2"/>
  <c r="C21" i="3"/>
  <c r="S21" i="3" s="1"/>
  <c r="E37" i="4"/>
  <c r="E40" i="4"/>
  <c r="E43" i="4"/>
  <c r="E36" i="4"/>
  <c r="E39" i="4"/>
  <c r="E44" i="4"/>
  <c r="E29" i="4"/>
  <c r="E32" i="4"/>
  <c r="E35" i="4"/>
  <c r="E38" i="4"/>
  <c r="E33" i="4"/>
  <c r="E24" i="4"/>
  <c r="E34" i="4"/>
  <c r="E41" i="4"/>
  <c r="E30" i="4"/>
  <c r="E28" i="4"/>
  <c r="I28" i="4" s="1"/>
  <c r="E31" i="4"/>
  <c r="E22" i="4"/>
  <c r="E19" i="4"/>
  <c r="E27" i="4"/>
  <c r="E15" i="4"/>
  <c r="E42" i="4"/>
  <c r="E5" i="4"/>
  <c r="E8" i="4"/>
  <c r="E11" i="4"/>
  <c r="E14" i="4"/>
  <c r="I4" i="4"/>
  <c r="E23" i="4"/>
  <c r="E25" i="4"/>
  <c r="S39" i="2"/>
  <c r="R39" i="2"/>
  <c r="S7" i="2"/>
  <c r="R7" i="2"/>
  <c r="C20" i="3"/>
  <c r="L20" i="3" s="1"/>
  <c r="C44" i="4"/>
  <c r="C34" i="4"/>
  <c r="C37" i="4"/>
  <c r="C40" i="4"/>
  <c r="C43" i="4"/>
  <c r="C42" i="4"/>
  <c r="C36" i="4"/>
  <c r="C29" i="4"/>
  <c r="C32" i="4"/>
  <c r="C35" i="4"/>
  <c r="C25" i="4"/>
  <c r="C39" i="4"/>
  <c r="C38" i="4"/>
  <c r="C33" i="4"/>
  <c r="C24" i="4"/>
  <c r="C23" i="4"/>
  <c r="C17" i="4"/>
  <c r="C20" i="4"/>
  <c r="C31" i="4"/>
  <c r="C22" i="4"/>
  <c r="C30" i="4"/>
  <c r="C19" i="4"/>
  <c r="C18" i="4"/>
  <c r="C9" i="4"/>
  <c r="N4" i="4"/>
  <c r="C12" i="4"/>
  <c r="M4" i="4"/>
  <c r="C15" i="4"/>
  <c r="AB4" i="4"/>
  <c r="L4" i="4"/>
  <c r="AA4" i="4"/>
  <c r="C5" i="4"/>
  <c r="Z4" i="4"/>
  <c r="C8" i="4"/>
  <c r="Y4" i="4"/>
  <c r="C11" i="4"/>
  <c r="X4" i="4"/>
  <c r="C14" i="4"/>
  <c r="W4" i="4"/>
  <c r="S38" i="2"/>
  <c r="R38" i="2"/>
  <c r="E13" i="4"/>
  <c r="M28" i="4"/>
  <c r="AB28" i="4"/>
  <c r="L28" i="4"/>
  <c r="AA28" i="4"/>
  <c r="Z28" i="4"/>
  <c r="X28" i="4"/>
  <c r="S28" i="4"/>
  <c r="R28" i="4"/>
  <c r="Q28" i="4"/>
  <c r="P28" i="4"/>
  <c r="O28" i="4"/>
  <c r="Y28" i="4"/>
  <c r="W28" i="4"/>
  <c r="N28" i="4"/>
  <c r="R41" i="2"/>
  <c r="S6" i="2"/>
  <c r="R6" i="2"/>
  <c r="S13" i="2"/>
  <c r="C18" i="3"/>
  <c r="P18" i="3" s="1"/>
  <c r="C7" i="4"/>
  <c r="C10" i="4"/>
  <c r="E18" i="4"/>
  <c r="C21" i="4"/>
  <c r="C17" i="3"/>
  <c r="O4" i="4"/>
  <c r="R22" i="2"/>
  <c r="P4" i="4"/>
  <c r="E7" i="4"/>
  <c r="E10" i="4"/>
  <c r="E21" i="4"/>
  <c r="C27" i="4"/>
  <c r="C39" i="3"/>
  <c r="Z39" i="3" s="1"/>
  <c r="Q4" i="4"/>
  <c r="C6" i="4"/>
  <c r="C9" i="3"/>
  <c r="Y9" i="3" s="1"/>
  <c r="C25" i="3"/>
  <c r="AA25" i="3" s="1"/>
  <c r="C41" i="3"/>
  <c r="M41" i="3" s="1"/>
  <c r="C10" i="3"/>
  <c r="L10" i="3" s="1"/>
  <c r="C26" i="3"/>
  <c r="C42" i="3"/>
  <c r="Z42" i="3" s="1"/>
  <c r="C11" i="3"/>
  <c r="M11" i="3" s="1"/>
  <c r="C27" i="3"/>
  <c r="W27" i="3" s="1"/>
  <c r="C43" i="3"/>
  <c r="C12" i="3"/>
  <c r="AB12" i="3" s="1"/>
  <c r="C28" i="3"/>
  <c r="Y28" i="3" s="1"/>
  <c r="C44" i="3"/>
  <c r="Z44" i="3" s="1"/>
  <c r="P4" i="3"/>
  <c r="C13" i="3"/>
  <c r="W13" i="3" s="1"/>
  <c r="C29" i="3"/>
  <c r="R29" i="3" s="1"/>
  <c r="C5" i="3"/>
  <c r="X5" i="3" s="1"/>
  <c r="N4" i="3"/>
  <c r="C14" i="3"/>
  <c r="Z14" i="3" s="1"/>
  <c r="C30" i="3"/>
  <c r="AA30" i="3" s="1"/>
  <c r="C15" i="3"/>
  <c r="Q15" i="3" s="1"/>
  <c r="C31" i="3"/>
  <c r="X31" i="3" s="1"/>
  <c r="C16" i="3"/>
  <c r="C32" i="3"/>
  <c r="X4" i="3"/>
  <c r="C38" i="3"/>
  <c r="C6" i="3"/>
  <c r="R4" i="4"/>
  <c r="P3" i="4"/>
  <c r="BH3" i="4"/>
  <c r="BX3" i="4"/>
  <c r="Q3" i="4"/>
  <c r="BI3" i="4"/>
  <c r="BY3" i="4"/>
  <c r="BJ3" i="4"/>
  <c r="BZ3" i="4"/>
  <c r="BK3" i="4"/>
  <c r="CA3" i="4"/>
  <c r="BL3" i="4"/>
  <c r="CB3" i="4"/>
  <c r="BM3" i="4"/>
  <c r="CC3" i="4"/>
  <c r="BN3" i="4"/>
  <c r="CD3" i="4"/>
  <c r="W3" i="4"/>
  <c r="BO3" i="4"/>
  <c r="AA37" i="3"/>
  <c r="R37" i="3"/>
  <c r="S33" i="2"/>
  <c r="R11" i="2"/>
  <c r="S26" i="2"/>
  <c r="R18" i="2"/>
  <c r="R10" i="2"/>
  <c r="R12" i="2"/>
  <c r="R27" i="2"/>
  <c r="R42" i="2"/>
  <c r="R25" i="2"/>
  <c r="R34" i="2"/>
  <c r="R36" i="2"/>
  <c r="R16" i="2"/>
  <c r="R32" i="2"/>
  <c r="R35" i="2"/>
  <c r="R20" i="2"/>
  <c r="S21" i="2"/>
  <c r="S37" i="2"/>
  <c r="R14" i="2"/>
  <c r="R30" i="2"/>
  <c r="R15" i="2"/>
  <c r="R19" i="2"/>
  <c r="R31" i="2"/>
  <c r="BW3" i="2"/>
  <c r="BU3" i="2"/>
  <c r="BV3" i="2"/>
  <c r="BZ3" i="2"/>
  <c r="BY3" i="2"/>
  <c r="CA3" i="2"/>
  <c r="BT3" i="2"/>
  <c r="BX3" i="2"/>
  <c r="CB3" i="2"/>
  <c r="CC3" i="2"/>
  <c r="CD3" i="2"/>
  <c r="I3" i="3"/>
  <c r="AQ4" i="3" s="1"/>
  <c r="CZ4" i="3" s="1"/>
  <c r="M3" i="3"/>
  <c r="P3" i="3"/>
  <c r="Q3" i="3"/>
  <c r="BM3" i="3"/>
  <c r="BS3" i="3"/>
  <c r="BW3" i="3"/>
  <c r="CD3" i="3"/>
  <c r="I4" i="3"/>
  <c r="BT3" i="3"/>
  <c r="BV3" i="3"/>
  <c r="BX3" i="3"/>
  <c r="AA10" i="3"/>
  <c r="BY3" i="3"/>
  <c r="AA3" i="3"/>
  <c r="BZ3" i="3"/>
  <c r="Z3" i="3"/>
  <c r="BG3" i="3"/>
  <c r="CC3" i="3"/>
  <c r="BH3" i="3"/>
  <c r="BI3" i="3"/>
  <c r="CE3" i="3"/>
  <c r="CG3" i="3"/>
  <c r="CH3" i="3"/>
  <c r="BN3" i="3"/>
  <c r="CI3" i="3"/>
  <c r="BL3" i="3"/>
  <c r="BO3" i="3"/>
  <c r="Y37" i="3"/>
  <c r="AB3" i="3"/>
  <c r="BQ3" i="3"/>
  <c r="BQ3" i="2"/>
  <c r="BP3" i="2"/>
  <c r="BK3" i="2"/>
  <c r="BJ3" i="2"/>
  <c r="BI3" i="2"/>
  <c r="BH3" i="2"/>
  <c r="DP3" i="3"/>
  <c r="O4" i="3"/>
  <c r="L4" i="3"/>
  <c r="AB4" i="3"/>
  <c r="AA4" i="3"/>
  <c r="W4" i="3"/>
  <c r="Q4" i="3"/>
  <c r="M4" i="3"/>
  <c r="Z4" i="3"/>
  <c r="Y4" i="3"/>
  <c r="P37" i="3"/>
  <c r="O37" i="3"/>
  <c r="N37" i="3"/>
  <c r="L37" i="3"/>
  <c r="Q37" i="3"/>
  <c r="M37" i="3"/>
  <c r="X37" i="3"/>
  <c r="W37" i="3"/>
  <c r="AB37" i="3"/>
  <c r="Z37" i="3"/>
  <c r="BL3" i="2"/>
  <c r="X3" i="3"/>
  <c r="L3" i="3"/>
  <c r="CG3" i="2"/>
  <c r="BS3" i="2"/>
  <c r="CI3" i="2"/>
  <c r="BR3" i="2"/>
  <c r="CF3" i="2"/>
  <c r="BN3" i="2"/>
  <c r="CE3" i="2"/>
  <c r="BM3" i="2"/>
  <c r="BO3" i="2"/>
  <c r="I7" i="2"/>
  <c r="CF3" i="3"/>
  <c r="BP3" i="3"/>
  <c r="W3" i="3"/>
  <c r="CB3" i="3"/>
  <c r="BK3" i="3"/>
  <c r="O3" i="3"/>
  <c r="CA3" i="3"/>
  <c r="BJ3" i="3"/>
  <c r="N3" i="3"/>
  <c r="Y3" i="3"/>
  <c r="BU3" i="3"/>
  <c r="I44" i="2"/>
  <c r="I28" i="2"/>
  <c r="DP3" i="2"/>
  <c r="I29" i="2"/>
  <c r="I13" i="2"/>
  <c r="I33" i="2"/>
  <c r="I17" i="2"/>
  <c r="I6" i="2"/>
  <c r="M5" i="2"/>
  <c r="I41" i="2"/>
  <c r="I25" i="2"/>
  <c r="I34" i="2"/>
  <c r="I42" i="2"/>
  <c r="I19" i="2"/>
  <c r="L15" i="2"/>
  <c r="I40" i="2"/>
  <c r="I24" i="2"/>
  <c r="I39" i="2"/>
  <c r="N38" i="2"/>
  <c r="I9" i="2"/>
  <c r="I30" i="2"/>
  <c r="I14" i="2"/>
  <c r="I23" i="2"/>
  <c r="I12" i="2"/>
  <c r="AA22" i="2"/>
  <c r="I26" i="2"/>
  <c r="I10" i="2"/>
  <c r="I8" i="2"/>
  <c r="I32" i="2"/>
  <c r="I16" i="2"/>
  <c r="Q6" i="2"/>
  <c r="O37" i="2"/>
  <c r="AA21" i="2"/>
  <c r="Q35" i="2"/>
  <c r="I5" i="2"/>
  <c r="L13" i="2"/>
  <c r="L14" i="2"/>
  <c r="L41" i="2"/>
  <c r="I35" i="2"/>
  <c r="Y25" i="2"/>
  <c r="M9" i="2"/>
  <c r="L40" i="2"/>
  <c r="Z24" i="2"/>
  <c r="I18" i="2"/>
  <c r="M8" i="2"/>
  <c r="M39" i="2"/>
  <c r="Z23" i="2"/>
  <c r="N7" i="2"/>
  <c r="P36" i="2"/>
  <c r="AA44" i="2"/>
  <c r="I38" i="2"/>
  <c r="I22" i="2"/>
  <c r="L12" i="2"/>
  <c r="AA20" i="2"/>
  <c r="Q34" i="2"/>
  <c r="I43" i="2"/>
  <c r="Q33" i="2"/>
  <c r="I27" i="2"/>
  <c r="I11" i="2"/>
  <c r="I37" i="2"/>
  <c r="W27" i="2"/>
  <c r="I21" i="2"/>
  <c r="L11" i="2"/>
  <c r="L16" i="2"/>
  <c r="I31" i="2"/>
  <c r="I15" i="2"/>
  <c r="I36" i="2"/>
  <c r="X26" i="2"/>
  <c r="I20" i="2"/>
  <c r="M10" i="2"/>
  <c r="Z44" i="2"/>
  <c r="AA43" i="2"/>
  <c r="AB42" i="2"/>
  <c r="L39" i="2"/>
  <c r="M38" i="2"/>
  <c r="N37" i="2"/>
  <c r="O36" i="2"/>
  <c r="P35" i="2"/>
  <c r="P34" i="2"/>
  <c r="P33" i="2"/>
  <c r="Q32" i="2"/>
  <c r="Q31" i="2"/>
  <c r="Q30" i="2"/>
  <c r="W26" i="2"/>
  <c r="X25" i="2"/>
  <c r="Y24" i="2"/>
  <c r="Y23" i="2"/>
  <c r="Z22" i="2"/>
  <c r="Z21" i="2"/>
  <c r="Z20" i="2"/>
  <c r="AB19" i="2"/>
  <c r="AB18" i="2"/>
  <c r="L10" i="2"/>
  <c r="L9" i="2"/>
  <c r="L8" i="2"/>
  <c r="M7" i="2"/>
  <c r="P6" i="2"/>
  <c r="L5" i="2"/>
  <c r="Y44" i="2"/>
  <c r="Z43" i="2"/>
  <c r="AA42" i="2"/>
  <c r="L38" i="2"/>
  <c r="M37" i="2"/>
  <c r="N36" i="2"/>
  <c r="O35" i="2"/>
  <c r="O34" i="2"/>
  <c r="O33" i="2"/>
  <c r="P32" i="2"/>
  <c r="P31" i="2"/>
  <c r="P30" i="2"/>
  <c r="Q29" i="2"/>
  <c r="Q28" i="2"/>
  <c r="W25" i="2"/>
  <c r="X24" i="2"/>
  <c r="X23" i="2"/>
  <c r="Y22" i="2"/>
  <c r="Y21" i="2"/>
  <c r="Y20" i="2"/>
  <c r="AA19" i="2"/>
  <c r="AA18" i="2"/>
  <c r="AB17" i="2"/>
  <c r="AB16" i="2"/>
  <c r="L7" i="2"/>
  <c r="O6" i="2"/>
  <c r="X44" i="2"/>
  <c r="Y43" i="2"/>
  <c r="Z42" i="2"/>
  <c r="AB41" i="2"/>
  <c r="AB40" i="2"/>
  <c r="L37" i="2"/>
  <c r="M36" i="2"/>
  <c r="N35" i="2"/>
  <c r="N34" i="2"/>
  <c r="N33" i="2"/>
  <c r="O32" i="2"/>
  <c r="O31" i="2"/>
  <c r="O30" i="2"/>
  <c r="P29" i="2"/>
  <c r="P28" i="2"/>
  <c r="Q27" i="2"/>
  <c r="W24" i="2"/>
  <c r="W23" i="2"/>
  <c r="X22" i="2"/>
  <c r="X21" i="2"/>
  <c r="X20" i="2"/>
  <c r="Z19" i="2"/>
  <c r="Z18" i="2"/>
  <c r="AA17" i="2"/>
  <c r="AA16" i="2"/>
  <c r="AB15" i="2"/>
  <c r="AB14" i="2"/>
  <c r="AB13" i="2"/>
  <c r="AB12" i="2"/>
  <c r="AB11" i="2"/>
  <c r="AB10" i="2"/>
  <c r="N6" i="2"/>
  <c r="AB5" i="2"/>
  <c r="W44" i="2"/>
  <c r="X43" i="2"/>
  <c r="Y42" i="2"/>
  <c r="AA41" i="2"/>
  <c r="AA40" i="2"/>
  <c r="AB39" i="2"/>
  <c r="L36" i="2"/>
  <c r="M35" i="2"/>
  <c r="M34" i="2"/>
  <c r="M33" i="2"/>
  <c r="N32" i="2"/>
  <c r="N31" i="2"/>
  <c r="N30" i="2"/>
  <c r="O29" i="2"/>
  <c r="O28" i="2"/>
  <c r="P27" i="2"/>
  <c r="Q26" i="2"/>
  <c r="W22" i="2"/>
  <c r="W21" i="2"/>
  <c r="W20" i="2"/>
  <c r="Y19" i="2"/>
  <c r="Y18" i="2"/>
  <c r="Z17" i="2"/>
  <c r="Z16" i="2"/>
  <c r="AA15" i="2"/>
  <c r="AA14" i="2"/>
  <c r="AA13" i="2"/>
  <c r="AA12" i="2"/>
  <c r="AA11" i="2"/>
  <c r="AA10" i="2"/>
  <c r="AB9" i="2"/>
  <c r="AB8" i="2"/>
  <c r="M6" i="2"/>
  <c r="AA5" i="2"/>
  <c r="W43" i="2"/>
  <c r="X42" i="2"/>
  <c r="Z41" i="2"/>
  <c r="Z40" i="2"/>
  <c r="AA39" i="2"/>
  <c r="AB38" i="2"/>
  <c r="AB37" i="2"/>
  <c r="L35" i="2"/>
  <c r="L34" i="2"/>
  <c r="L33" i="2"/>
  <c r="M32" i="2"/>
  <c r="M31" i="2"/>
  <c r="M30" i="2"/>
  <c r="N29" i="2"/>
  <c r="N28" i="2"/>
  <c r="O27" i="2"/>
  <c r="P26" i="2"/>
  <c r="Q25" i="2"/>
  <c r="X19" i="2"/>
  <c r="X18" i="2"/>
  <c r="Y17" i="2"/>
  <c r="Y16" i="2"/>
  <c r="Z15" i="2"/>
  <c r="Z14" i="2"/>
  <c r="Z13" i="2"/>
  <c r="Z12" i="2"/>
  <c r="Z11" i="2"/>
  <c r="Z10" i="2"/>
  <c r="AA9" i="2"/>
  <c r="AA8" i="2"/>
  <c r="AB7" i="2"/>
  <c r="L6" i="2"/>
  <c r="Z5" i="2"/>
  <c r="W42" i="2"/>
  <c r="Y41" i="2"/>
  <c r="Y40" i="2"/>
  <c r="Z39" i="2"/>
  <c r="AA38" i="2"/>
  <c r="AA37" i="2"/>
  <c r="AB36" i="2"/>
  <c r="L32" i="2"/>
  <c r="L31" i="2"/>
  <c r="L30" i="2"/>
  <c r="M29" i="2"/>
  <c r="M28" i="2"/>
  <c r="N27" i="2"/>
  <c r="O26" i="2"/>
  <c r="P25" i="2"/>
  <c r="Q24" i="2"/>
  <c r="Q23" i="2"/>
  <c r="W19" i="2"/>
  <c r="W18" i="2"/>
  <c r="X17" i="2"/>
  <c r="X16" i="2"/>
  <c r="Y15" i="2"/>
  <c r="Y14" i="2"/>
  <c r="Y13" i="2"/>
  <c r="Y12" i="2"/>
  <c r="Y11" i="2"/>
  <c r="Y10" i="2"/>
  <c r="Z9" i="2"/>
  <c r="Z8" i="2"/>
  <c r="AA7" i="2"/>
  <c r="Y5" i="2"/>
  <c r="X41" i="2"/>
  <c r="X40" i="2"/>
  <c r="Y39" i="2"/>
  <c r="Z38" i="2"/>
  <c r="Z37" i="2"/>
  <c r="AA36" i="2"/>
  <c r="AB35" i="2"/>
  <c r="L29" i="2"/>
  <c r="L28" i="2"/>
  <c r="M27" i="2"/>
  <c r="N26" i="2"/>
  <c r="O25" i="2"/>
  <c r="P24" i="2"/>
  <c r="P23" i="2"/>
  <c r="Q22" i="2"/>
  <c r="Q21" i="2"/>
  <c r="W17" i="2"/>
  <c r="W16" i="2"/>
  <c r="X15" i="2"/>
  <c r="X14" i="2"/>
  <c r="X13" i="2"/>
  <c r="X12" i="2"/>
  <c r="X11" i="2"/>
  <c r="X10" i="2"/>
  <c r="Y9" i="2"/>
  <c r="Y8" i="2"/>
  <c r="Z7" i="2"/>
  <c r="X5" i="2"/>
  <c r="Q44" i="2"/>
  <c r="W41" i="2"/>
  <c r="W40" i="2"/>
  <c r="X39" i="2"/>
  <c r="Y38" i="2"/>
  <c r="Y37" i="2"/>
  <c r="Z36" i="2"/>
  <c r="AA35" i="2"/>
  <c r="AB34" i="2"/>
  <c r="AB33" i="2"/>
  <c r="L27" i="2"/>
  <c r="M26" i="2"/>
  <c r="N25" i="2"/>
  <c r="O24" i="2"/>
  <c r="O23" i="2"/>
  <c r="P22" i="2"/>
  <c r="P21" i="2"/>
  <c r="Q20" i="2"/>
  <c r="W15" i="2"/>
  <c r="W14" i="2"/>
  <c r="W13" i="2"/>
  <c r="W12" i="2"/>
  <c r="W11" i="2"/>
  <c r="W10" i="2"/>
  <c r="X9" i="2"/>
  <c r="X8" i="2"/>
  <c r="Y7" i="2"/>
  <c r="AB6" i="2"/>
  <c r="W5" i="2"/>
  <c r="P44" i="2"/>
  <c r="Q43" i="2"/>
  <c r="W39" i="2"/>
  <c r="X38" i="2"/>
  <c r="X37" i="2"/>
  <c r="Y36" i="2"/>
  <c r="Z35" i="2"/>
  <c r="AA34" i="2"/>
  <c r="AA33" i="2"/>
  <c r="AB32" i="2"/>
  <c r="AB31" i="2"/>
  <c r="AB30" i="2"/>
  <c r="AB29" i="2"/>
  <c r="L26" i="2"/>
  <c r="M25" i="2"/>
  <c r="N24" i="2"/>
  <c r="N23" i="2"/>
  <c r="O22" i="2"/>
  <c r="O21" i="2"/>
  <c r="P20" i="2"/>
  <c r="Q19" i="2"/>
  <c r="W9" i="2"/>
  <c r="W8" i="2"/>
  <c r="X7" i="2"/>
  <c r="AA6" i="2"/>
  <c r="O44" i="2"/>
  <c r="P43" i="2"/>
  <c r="Q42" i="2"/>
  <c r="W38" i="2"/>
  <c r="W37" i="2"/>
  <c r="X36" i="2"/>
  <c r="Y35" i="2"/>
  <c r="Z34" i="2"/>
  <c r="Z33" i="2"/>
  <c r="AA32" i="2"/>
  <c r="AA31" i="2"/>
  <c r="AA30" i="2"/>
  <c r="AA29" i="2"/>
  <c r="AB28" i="2"/>
  <c r="L25" i="2"/>
  <c r="M24" i="2"/>
  <c r="M23" i="2"/>
  <c r="N22" i="2"/>
  <c r="N21" i="2"/>
  <c r="O20" i="2"/>
  <c r="P19" i="2"/>
  <c r="Q18" i="2"/>
  <c r="Q17" i="2"/>
  <c r="W7" i="2"/>
  <c r="Z6" i="2"/>
  <c r="N44" i="2"/>
  <c r="O43" i="2"/>
  <c r="P42" i="2"/>
  <c r="Q41" i="2"/>
  <c r="Q40" i="2"/>
  <c r="W36" i="2"/>
  <c r="X35" i="2"/>
  <c r="Y34" i="2"/>
  <c r="Y33" i="2"/>
  <c r="Z32" i="2"/>
  <c r="Z31" i="2"/>
  <c r="Z30" i="2"/>
  <c r="Z29" i="2"/>
  <c r="AA28" i="2"/>
  <c r="AB27" i="2"/>
  <c r="L24" i="2"/>
  <c r="L23" i="2"/>
  <c r="M22" i="2"/>
  <c r="M21" i="2"/>
  <c r="N20" i="2"/>
  <c r="O19" i="2"/>
  <c r="P18" i="2"/>
  <c r="P17" i="2"/>
  <c r="Q16" i="2"/>
  <c r="Q15" i="2"/>
  <c r="Q14" i="2"/>
  <c r="Q13" i="2"/>
  <c r="Q12" i="2"/>
  <c r="Q11" i="2"/>
  <c r="Y6" i="2"/>
  <c r="M44" i="2"/>
  <c r="N43" i="2"/>
  <c r="O42" i="2"/>
  <c r="P41" i="2"/>
  <c r="P40" i="2"/>
  <c r="Q39" i="2"/>
  <c r="W35" i="2"/>
  <c r="X34" i="2"/>
  <c r="X33" i="2"/>
  <c r="Y32" i="2"/>
  <c r="Y31" i="2"/>
  <c r="Y30" i="2"/>
  <c r="Y29" i="2"/>
  <c r="Z28" i="2"/>
  <c r="AA27" i="2"/>
  <c r="AB26" i="2"/>
  <c r="L22" i="2"/>
  <c r="L21" i="2"/>
  <c r="M20" i="2"/>
  <c r="N19" i="2"/>
  <c r="O18" i="2"/>
  <c r="O17" i="2"/>
  <c r="P16" i="2"/>
  <c r="P15" i="2"/>
  <c r="P14" i="2"/>
  <c r="P13" i="2"/>
  <c r="P12" i="2"/>
  <c r="P11" i="2"/>
  <c r="Q10" i="2"/>
  <c r="Q9" i="2"/>
  <c r="Q8" i="2"/>
  <c r="X6" i="2"/>
  <c r="Q5" i="2"/>
  <c r="L44" i="2"/>
  <c r="M43" i="2"/>
  <c r="N42" i="2"/>
  <c r="O41" i="2"/>
  <c r="O40" i="2"/>
  <c r="P39" i="2"/>
  <c r="Q38" i="2"/>
  <c r="W34" i="2"/>
  <c r="W33" i="2"/>
  <c r="X32" i="2"/>
  <c r="X31" i="2"/>
  <c r="X30" i="2"/>
  <c r="X29" i="2"/>
  <c r="Y28" i="2"/>
  <c r="Z27" i="2"/>
  <c r="AA26" i="2"/>
  <c r="AB25" i="2"/>
  <c r="L20" i="2"/>
  <c r="M19" i="2"/>
  <c r="N18" i="2"/>
  <c r="N17" i="2"/>
  <c r="O16" i="2"/>
  <c r="O15" i="2"/>
  <c r="O14" i="2"/>
  <c r="O13" i="2"/>
  <c r="O12" i="2"/>
  <c r="O11" i="2"/>
  <c r="P10" i="2"/>
  <c r="P9" i="2"/>
  <c r="P8" i="2"/>
  <c r="Q7" i="2"/>
  <c r="W6" i="2"/>
  <c r="P5" i="2"/>
  <c r="L43" i="2"/>
  <c r="M42" i="2"/>
  <c r="N41" i="2"/>
  <c r="N40" i="2"/>
  <c r="O39" i="2"/>
  <c r="P38" i="2"/>
  <c r="Q37" i="2"/>
  <c r="W32" i="2"/>
  <c r="W31" i="2"/>
  <c r="W30" i="2"/>
  <c r="W29" i="2"/>
  <c r="X28" i="2"/>
  <c r="Y27" i="2"/>
  <c r="Z26" i="2"/>
  <c r="AA25" i="2"/>
  <c r="AB24" i="2"/>
  <c r="AB23" i="2"/>
  <c r="L19" i="2"/>
  <c r="M18" i="2"/>
  <c r="M17" i="2"/>
  <c r="N16" i="2"/>
  <c r="N15" i="2"/>
  <c r="N14" i="2"/>
  <c r="N13" i="2"/>
  <c r="N12" i="2"/>
  <c r="N11" i="2"/>
  <c r="O10" i="2"/>
  <c r="O9" i="2"/>
  <c r="O8" i="2"/>
  <c r="P7" i="2"/>
  <c r="O5" i="2"/>
  <c r="AB44" i="2"/>
  <c r="L42" i="2"/>
  <c r="M41" i="2"/>
  <c r="M40" i="2"/>
  <c r="N39" i="2"/>
  <c r="O38" i="2"/>
  <c r="P37" i="2"/>
  <c r="Q36" i="2"/>
  <c r="W28" i="2"/>
  <c r="X27" i="2"/>
  <c r="Y26" i="2"/>
  <c r="Z25" i="2"/>
  <c r="AA24" i="2"/>
  <c r="AA23" i="2"/>
  <c r="AB22" i="2"/>
  <c r="AB21" i="2"/>
  <c r="AB20" i="2"/>
  <c r="L18" i="2"/>
  <c r="L17" i="2"/>
  <c r="M16" i="2"/>
  <c r="M15" i="2"/>
  <c r="M14" i="2"/>
  <c r="M13" i="2"/>
  <c r="M12" i="2"/>
  <c r="M11" i="2"/>
  <c r="N10" i="2"/>
  <c r="N9" i="2"/>
  <c r="N8" i="2"/>
  <c r="O7" i="2"/>
  <c r="N5" i="2"/>
  <c r="AB43" i="2"/>
  <c r="O4" i="2"/>
  <c r="L4" i="2"/>
  <c r="I4" i="2"/>
  <c r="N4" i="2"/>
  <c r="M4" i="2"/>
  <c r="Z4" i="2"/>
  <c r="Y4" i="2"/>
  <c r="X4" i="2"/>
  <c r="W4" i="2"/>
  <c r="Q4" i="2"/>
  <c r="AB4" i="2"/>
  <c r="AA4" i="2"/>
  <c r="P4" i="2"/>
  <c r="I3" i="2"/>
  <c r="BE4" i="2" s="1"/>
  <c r="CI4" i="2" s="1"/>
  <c r="AB3" i="2"/>
  <c r="Q3" i="2"/>
  <c r="W3" i="2"/>
  <c r="X3" i="2"/>
  <c r="Y3" i="2"/>
  <c r="Z3" i="2"/>
  <c r="AA3" i="2"/>
  <c r="L3" i="2"/>
  <c r="M3" i="2"/>
  <c r="O3" i="2"/>
  <c r="P3" i="2"/>
  <c r="I45" i="3" l="1"/>
  <c r="AB30" i="3"/>
  <c r="AC48" i="3"/>
  <c r="I56" i="3"/>
  <c r="W47" i="3"/>
  <c r="N52" i="3"/>
  <c r="O52" i="3"/>
  <c r="P52" i="3"/>
  <c r="Q52" i="3"/>
  <c r="R52" i="3"/>
  <c r="S52" i="3"/>
  <c r="L52" i="3"/>
  <c r="W52" i="3"/>
  <c r="X52" i="3"/>
  <c r="Y52" i="3"/>
  <c r="Z52" i="3"/>
  <c r="AA52" i="3"/>
  <c r="AB52" i="3"/>
  <c r="M52" i="3"/>
  <c r="AB55" i="3"/>
  <c r="L55" i="3"/>
  <c r="M55" i="3"/>
  <c r="N55" i="3"/>
  <c r="O55" i="3"/>
  <c r="P55" i="3"/>
  <c r="Q55" i="3"/>
  <c r="R55" i="3"/>
  <c r="S55" i="3"/>
  <c r="Z55" i="3"/>
  <c r="W55" i="3"/>
  <c r="X55" i="3"/>
  <c r="Y55" i="3"/>
  <c r="AA55" i="3"/>
  <c r="W58" i="3"/>
  <c r="X58" i="3"/>
  <c r="Y58" i="3"/>
  <c r="Z58" i="3"/>
  <c r="AA58" i="3"/>
  <c r="L58" i="3"/>
  <c r="AB58" i="3"/>
  <c r="M58" i="3"/>
  <c r="N58" i="3"/>
  <c r="O58" i="3"/>
  <c r="P58" i="3"/>
  <c r="Q58" i="3"/>
  <c r="R58" i="3"/>
  <c r="S58" i="3"/>
  <c r="I55" i="3"/>
  <c r="S49" i="3"/>
  <c r="R49" i="3"/>
  <c r="W49" i="3"/>
  <c r="X49" i="3"/>
  <c r="Y49" i="3"/>
  <c r="Z49" i="3"/>
  <c r="AA49" i="3"/>
  <c r="AB49" i="3"/>
  <c r="L49" i="3"/>
  <c r="M49" i="3"/>
  <c r="Q49" i="3"/>
  <c r="N49" i="3"/>
  <c r="O49" i="3"/>
  <c r="P49" i="3"/>
  <c r="I49" i="3"/>
  <c r="I52" i="3"/>
  <c r="T47" i="3"/>
  <c r="M53" i="3"/>
  <c r="N53" i="3"/>
  <c r="O53" i="3"/>
  <c r="AB53" i="3"/>
  <c r="P53" i="3"/>
  <c r="Q53" i="3"/>
  <c r="R53" i="3"/>
  <c r="S53" i="3"/>
  <c r="W53" i="3"/>
  <c r="L53" i="3"/>
  <c r="X53" i="3"/>
  <c r="Y53" i="3"/>
  <c r="Z53" i="3"/>
  <c r="AA53" i="3"/>
  <c r="Z56" i="3"/>
  <c r="X56" i="3"/>
  <c r="AA56" i="3"/>
  <c r="L56" i="3"/>
  <c r="AB56" i="3"/>
  <c r="M56" i="3"/>
  <c r="N56" i="3"/>
  <c r="O56" i="3"/>
  <c r="P56" i="3"/>
  <c r="Q56" i="3"/>
  <c r="R56" i="3"/>
  <c r="S56" i="3"/>
  <c r="Y56" i="3"/>
  <c r="W56" i="3"/>
  <c r="Q50" i="3"/>
  <c r="R50" i="3"/>
  <c r="S50" i="3"/>
  <c r="W50" i="3"/>
  <c r="X50" i="3"/>
  <c r="Y50" i="3"/>
  <c r="O50" i="3"/>
  <c r="Z50" i="3"/>
  <c r="AA50" i="3"/>
  <c r="AB50" i="3"/>
  <c r="P50" i="3"/>
  <c r="L50" i="3"/>
  <c r="M50" i="3"/>
  <c r="N50" i="3"/>
  <c r="I53" i="3"/>
  <c r="I57" i="3"/>
  <c r="I50" i="3"/>
  <c r="Y57" i="3"/>
  <c r="Z57" i="3"/>
  <c r="AA57" i="3"/>
  <c r="AB57" i="3"/>
  <c r="L57" i="3"/>
  <c r="M57" i="3"/>
  <c r="N57" i="3"/>
  <c r="O57" i="3"/>
  <c r="P57" i="3"/>
  <c r="W57" i="3"/>
  <c r="Q57" i="3"/>
  <c r="X57" i="3"/>
  <c r="R57" i="3"/>
  <c r="S57" i="3"/>
  <c r="X45" i="3"/>
  <c r="Y45" i="3"/>
  <c r="Z45" i="3"/>
  <c r="AA45" i="3"/>
  <c r="AB45" i="3"/>
  <c r="L45" i="3"/>
  <c r="M45" i="3"/>
  <c r="N45" i="3"/>
  <c r="O45" i="3"/>
  <c r="P45" i="3"/>
  <c r="W45" i="3"/>
  <c r="Q45" i="3"/>
  <c r="R45" i="3"/>
  <c r="S45" i="3"/>
  <c r="W35" i="3"/>
  <c r="R35" i="3"/>
  <c r="L54" i="3"/>
  <c r="M54" i="3"/>
  <c r="AA54" i="3"/>
  <c r="AB54" i="3"/>
  <c r="N54" i="3"/>
  <c r="O54" i="3"/>
  <c r="P54" i="3"/>
  <c r="Q54" i="3"/>
  <c r="R54" i="3"/>
  <c r="S54" i="3"/>
  <c r="W54" i="3"/>
  <c r="X54" i="3"/>
  <c r="Y54" i="3"/>
  <c r="Z54" i="3"/>
  <c r="T48" i="3"/>
  <c r="X40" i="3"/>
  <c r="O51" i="3"/>
  <c r="P51" i="3"/>
  <c r="Q51" i="3"/>
  <c r="R51" i="3"/>
  <c r="S51" i="3"/>
  <c r="N51" i="3"/>
  <c r="M51" i="3"/>
  <c r="W51" i="3"/>
  <c r="X51" i="3"/>
  <c r="Y51" i="3"/>
  <c r="Z51" i="3"/>
  <c r="AA51" i="3"/>
  <c r="AB51" i="3"/>
  <c r="L51" i="3"/>
  <c r="I58" i="3"/>
  <c r="Z46" i="3"/>
  <c r="AA46" i="3"/>
  <c r="AB46" i="3"/>
  <c r="L46" i="3"/>
  <c r="M46" i="3"/>
  <c r="N46" i="3"/>
  <c r="O46" i="3"/>
  <c r="P46" i="3"/>
  <c r="Q46" i="3"/>
  <c r="R46" i="3"/>
  <c r="X46" i="3"/>
  <c r="S46" i="3"/>
  <c r="Y46" i="3"/>
  <c r="W46" i="3"/>
  <c r="Y42" i="3"/>
  <c r="Q10" i="3"/>
  <c r="Z30" i="3"/>
  <c r="O10" i="3"/>
  <c r="W41" i="3"/>
  <c r="N41" i="3"/>
  <c r="AA23" i="3"/>
  <c r="X10" i="3"/>
  <c r="O14" i="3"/>
  <c r="M15" i="3"/>
  <c r="Y14" i="3"/>
  <c r="X14" i="3"/>
  <c r="Q14" i="3"/>
  <c r="Q30" i="3"/>
  <c r="L11" i="3"/>
  <c r="I32" i="8"/>
  <c r="I38" i="8"/>
  <c r="I9" i="8"/>
  <c r="I18" i="8"/>
  <c r="I29" i="8"/>
  <c r="I41" i="8"/>
  <c r="AC16" i="8"/>
  <c r="T16" i="8"/>
  <c r="P6" i="8"/>
  <c r="O6" i="8"/>
  <c r="M6" i="8"/>
  <c r="AB6" i="8"/>
  <c r="Q6" i="8"/>
  <c r="L6" i="8"/>
  <c r="N6" i="8"/>
  <c r="AA6" i="8"/>
  <c r="Z6" i="8"/>
  <c r="W6" i="8"/>
  <c r="R6" i="8"/>
  <c r="Y6" i="8"/>
  <c r="X6" i="8"/>
  <c r="S6" i="8"/>
  <c r="W28" i="8"/>
  <c r="S28" i="8"/>
  <c r="R28" i="8"/>
  <c r="N28" i="8"/>
  <c r="X28" i="8"/>
  <c r="P28" i="8"/>
  <c r="O28" i="8"/>
  <c r="M28" i="8"/>
  <c r="L28" i="8"/>
  <c r="Z28" i="8"/>
  <c r="Y28" i="8"/>
  <c r="Q28" i="8"/>
  <c r="AB28" i="8"/>
  <c r="AA28" i="8"/>
  <c r="P16" i="3"/>
  <c r="AZ4" i="3"/>
  <c r="DI4" i="3" s="1"/>
  <c r="BE4" i="3"/>
  <c r="DN4" i="3" s="1"/>
  <c r="CK3" i="8"/>
  <c r="S13" i="4"/>
  <c r="AA13" i="4"/>
  <c r="BE4" i="5"/>
  <c r="P23" i="8"/>
  <c r="O23" i="8"/>
  <c r="W23" i="8"/>
  <c r="AB23" i="8"/>
  <c r="Y23" i="8"/>
  <c r="R23" i="8"/>
  <c r="N23" i="8"/>
  <c r="Q23" i="8"/>
  <c r="S23" i="8"/>
  <c r="M23" i="8"/>
  <c r="L23" i="8"/>
  <c r="AA23" i="8"/>
  <c r="X23" i="8"/>
  <c r="Z23" i="8"/>
  <c r="AL4" i="3"/>
  <c r="CU4" i="3" s="1"/>
  <c r="Z25" i="8"/>
  <c r="X25" i="8"/>
  <c r="Y25" i="8"/>
  <c r="O25" i="8"/>
  <c r="L25" i="8"/>
  <c r="W25" i="8"/>
  <c r="N25" i="8"/>
  <c r="M25" i="8"/>
  <c r="Q25" i="8"/>
  <c r="P25" i="8"/>
  <c r="AB25" i="8"/>
  <c r="AA25" i="8"/>
  <c r="S25" i="8"/>
  <c r="R25" i="8"/>
  <c r="Q20" i="3"/>
  <c r="Y17" i="8"/>
  <c r="X17" i="8"/>
  <c r="Q17" i="8"/>
  <c r="N17" i="8"/>
  <c r="S17" i="8"/>
  <c r="O17" i="8"/>
  <c r="M17" i="8"/>
  <c r="R17" i="8"/>
  <c r="L17" i="8"/>
  <c r="AB17" i="8"/>
  <c r="AA17" i="8"/>
  <c r="W17" i="8"/>
  <c r="Z17" i="8"/>
  <c r="P17" i="8"/>
  <c r="M41" i="4"/>
  <c r="Y41" i="4"/>
  <c r="W41" i="4"/>
  <c r="L41" i="4"/>
  <c r="M36" i="8"/>
  <c r="AB36" i="8"/>
  <c r="L36" i="8"/>
  <c r="AA36" i="8"/>
  <c r="Z36" i="8"/>
  <c r="Q36" i="8"/>
  <c r="O36" i="8"/>
  <c r="P36" i="8"/>
  <c r="Y36" i="8"/>
  <c r="X36" i="8"/>
  <c r="W36" i="8"/>
  <c r="R36" i="8"/>
  <c r="N36" i="8"/>
  <c r="S36" i="8"/>
  <c r="T31" i="8"/>
  <c r="AC31" i="8"/>
  <c r="CI4" i="8"/>
  <c r="Q26" i="8"/>
  <c r="P26" i="8"/>
  <c r="S26" i="8"/>
  <c r="O26" i="8"/>
  <c r="R26" i="8"/>
  <c r="M26" i="8"/>
  <c r="L26" i="8"/>
  <c r="X26" i="8"/>
  <c r="W26" i="8"/>
  <c r="AB26" i="8"/>
  <c r="Z26" i="8"/>
  <c r="N26" i="8"/>
  <c r="AA26" i="8"/>
  <c r="Y26" i="8"/>
  <c r="L22" i="8"/>
  <c r="AB22" i="8"/>
  <c r="AA22" i="8"/>
  <c r="W22" i="8"/>
  <c r="R22" i="8"/>
  <c r="Q22" i="8"/>
  <c r="M22" i="8"/>
  <c r="X22" i="8"/>
  <c r="S22" i="8"/>
  <c r="P22" i="8"/>
  <c r="O22" i="8"/>
  <c r="N22" i="8"/>
  <c r="Y22" i="8"/>
  <c r="Z22" i="8"/>
  <c r="S41" i="8"/>
  <c r="R41" i="8"/>
  <c r="AA41" i="8"/>
  <c r="AB41" i="8"/>
  <c r="Z41" i="8"/>
  <c r="Y41" i="8"/>
  <c r="Q41" i="8"/>
  <c r="P41" i="8"/>
  <c r="O41" i="8"/>
  <c r="N41" i="8"/>
  <c r="M41" i="8"/>
  <c r="L41" i="8"/>
  <c r="X41" i="8"/>
  <c r="W41" i="8"/>
  <c r="W34" i="8"/>
  <c r="AA34" i="8"/>
  <c r="Z34" i="8"/>
  <c r="AB34" i="8"/>
  <c r="Y34" i="8"/>
  <c r="N34" i="8"/>
  <c r="L34" i="8"/>
  <c r="M34" i="8"/>
  <c r="S34" i="8"/>
  <c r="R34" i="8"/>
  <c r="Q34" i="8"/>
  <c r="X34" i="8"/>
  <c r="P34" i="8"/>
  <c r="O34" i="8"/>
  <c r="I42" i="6"/>
  <c r="Y40" i="8"/>
  <c r="X40" i="8"/>
  <c r="W40" i="8"/>
  <c r="N40" i="8"/>
  <c r="M40" i="8"/>
  <c r="L40" i="8"/>
  <c r="Q40" i="8"/>
  <c r="AB40" i="8"/>
  <c r="S40" i="8"/>
  <c r="P40" i="8"/>
  <c r="O40" i="8"/>
  <c r="AA40" i="8"/>
  <c r="R40" i="8"/>
  <c r="Z40" i="8"/>
  <c r="AB27" i="8"/>
  <c r="L27" i="8"/>
  <c r="AA27" i="8"/>
  <c r="Z27" i="8"/>
  <c r="N27" i="8"/>
  <c r="P27" i="8"/>
  <c r="X27" i="8"/>
  <c r="W27" i="8"/>
  <c r="O27" i="8"/>
  <c r="M27" i="8"/>
  <c r="Q27" i="8"/>
  <c r="Y27" i="8"/>
  <c r="S27" i="8"/>
  <c r="R27" i="8"/>
  <c r="T3" i="6"/>
  <c r="AK4" i="6" s="1"/>
  <c r="CT4" i="6" s="1"/>
  <c r="I28" i="8"/>
  <c r="I6" i="6"/>
  <c r="S19" i="8"/>
  <c r="O19" i="8"/>
  <c r="M19" i="8"/>
  <c r="N19" i="8"/>
  <c r="Z19" i="8"/>
  <c r="W19" i="8"/>
  <c r="R19" i="8"/>
  <c r="L19" i="8"/>
  <c r="Q19" i="8"/>
  <c r="AB19" i="8"/>
  <c r="AA19" i="8"/>
  <c r="Y19" i="8"/>
  <c r="X19" i="8"/>
  <c r="P19" i="8"/>
  <c r="AA35" i="3"/>
  <c r="I43" i="5"/>
  <c r="Y10" i="5"/>
  <c r="I21" i="6"/>
  <c r="I29" i="6"/>
  <c r="I27" i="8"/>
  <c r="I37" i="8"/>
  <c r="N39" i="8"/>
  <c r="M39" i="8"/>
  <c r="AB39" i="8"/>
  <c r="L39" i="8"/>
  <c r="AA39" i="8"/>
  <c r="S39" i="8"/>
  <c r="Q39" i="8"/>
  <c r="R39" i="8"/>
  <c r="W39" i="8"/>
  <c r="X39" i="8"/>
  <c r="P39" i="8"/>
  <c r="Z39" i="8"/>
  <c r="Y39" i="8"/>
  <c r="O39" i="8"/>
  <c r="M10" i="3"/>
  <c r="P14" i="3"/>
  <c r="L10" i="5"/>
  <c r="T3" i="5"/>
  <c r="I39" i="8"/>
  <c r="I34" i="8"/>
  <c r="BU4" i="8"/>
  <c r="AC42" i="8"/>
  <c r="T42" i="8"/>
  <c r="S32" i="8"/>
  <c r="R32" i="8"/>
  <c r="AA32" i="8"/>
  <c r="Z32" i="8"/>
  <c r="Y32" i="8"/>
  <c r="P32" i="8"/>
  <c r="N32" i="8"/>
  <c r="M32" i="8"/>
  <c r="O32" i="8"/>
  <c r="Q32" i="8"/>
  <c r="W32" i="8"/>
  <c r="L32" i="8"/>
  <c r="AB32" i="8"/>
  <c r="X32" i="8"/>
  <c r="T14" i="8"/>
  <c r="AC14" i="8"/>
  <c r="T43" i="8"/>
  <c r="AC43" i="8"/>
  <c r="AC20" i="8"/>
  <c r="T20" i="8"/>
  <c r="R12" i="8"/>
  <c r="Q12" i="8"/>
  <c r="O12" i="8"/>
  <c r="W12" i="8"/>
  <c r="S12" i="8"/>
  <c r="P12" i="8"/>
  <c r="X12" i="8"/>
  <c r="AB12" i="8"/>
  <c r="AA12" i="8"/>
  <c r="L12" i="8"/>
  <c r="Z12" i="8"/>
  <c r="Y12" i="8"/>
  <c r="N12" i="8"/>
  <c r="M12" i="8"/>
  <c r="S44" i="8"/>
  <c r="M44" i="8"/>
  <c r="L44" i="8"/>
  <c r="P44" i="8"/>
  <c r="N44" i="8"/>
  <c r="O44" i="8"/>
  <c r="AA44" i="8"/>
  <c r="X44" i="8"/>
  <c r="Y44" i="8"/>
  <c r="R44" i="8"/>
  <c r="W44" i="8"/>
  <c r="AB44" i="8"/>
  <c r="Z44" i="8"/>
  <c r="Q44" i="8"/>
  <c r="I36" i="8"/>
  <c r="AB10" i="8"/>
  <c r="L10" i="8"/>
  <c r="AA10" i="8"/>
  <c r="Q10" i="8"/>
  <c r="N10" i="8"/>
  <c r="Z10" i="8"/>
  <c r="W10" i="8"/>
  <c r="X10" i="8"/>
  <c r="Y10" i="8"/>
  <c r="R10" i="8"/>
  <c r="P10" i="8"/>
  <c r="O10" i="8"/>
  <c r="S10" i="8"/>
  <c r="M10" i="8"/>
  <c r="W11" i="8"/>
  <c r="AA11" i="8"/>
  <c r="X11" i="8"/>
  <c r="N11" i="8"/>
  <c r="L11" i="8"/>
  <c r="Z11" i="8"/>
  <c r="Y11" i="8"/>
  <c r="S11" i="8"/>
  <c r="R11" i="8"/>
  <c r="Q11" i="8"/>
  <c r="P11" i="8"/>
  <c r="AB11" i="8"/>
  <c r="O11" i="8"/>
  <c r="M11" i="8"/>
  <c r="M35" i="3"/>
  <c r="I40" i="8"/>
  <c r="X37" i="8"/>
  <c r="W37" i="8"/>
  <c r="AB37" i="8"/>
  <c r="AA37" i="8"/>
  <c r="M37" i="8"/>
  <c r="L37" i="8"/>
  <c r="R37" i="8"/>
  <c r="Q37" i="8"/>
  <c r="O37" i="8"/>
  <c r="N37" i="8"/>
  <c r="Y37" i="8"/>
  <c r="Z37" i="8"/>
  <c r="S37" i="8"/>
  <c r="P37" i="8"/>
  <c r="AL4" i="4"/>
  <c r="CU4" i="4" s="1"/>
  <c r="I34" i="5"/>
  <c r="AZ4" i="8"/>
  <c r="DI4" i="8" s="1"/>
  <c r="I6" i="8"/>
  <c r="Z21" i="8"/>
  <c r="Y21" i="8"/>
  <c r="S21" i="8"/>
  <c r="Q21" i="8"/>
  <c r="R21" i="8"/>
  <c r="N21" i="8"/>
  <c r="M21" i="8"/>
  <c r="X21" i="8"/>
  <c r="W21" i="8"/>
  <c r="P21" i="8"/>
  <c r="O21" i="8"/>
  <c r="AB21" i="8"/>
  <c r="AA21" i="8"/>
  <c r="L21" i="8"/>
  <c r="Q9" i="8"/>
  <c r="P9" i="8"/>
  <c r="X9" i="8"/>
  <c r="Z9" i="8"/>
  <c r="AB9" i="8"/>
  <c r="Y9" i="8"/>
  <c r="W9" i="8"/>
  <c r="O9" i="8"/>
  <c r="N9" i="8"/>
  <c r="M9" i="8"/>
  <c r="L9" i="8"/>
  <c r="S9" i="8"/>
  <c r="R9" i="8"/>
  <c r="AA9" i="8"/>
  <c r="M8" i="8"/>
  <c r="AA8" i="8"/>
  <c r="X8" i="8"/>
  <c r="Q8" i="8"/>
  <c r="O8" i="8"/>
  <c r="P8" i="8"/>
  <c r="L8" i="8"/>
  <c r="Z8" i="8"/>
  <c r="Y8" i="8"/>
  <c r="S8" i="8"/>
  <c r="AB8" i="8"/>
  <c r="R8" i="8"/>
  <c r="W8" i="8"/>
  <c r="N8" i="8"/>
  <c r="AC3" i="8"/>
  <c r="I17" i="8"/>
  <c r="I23" i="8"/>
  <c r="R35" i="8"/>
  <c r="Q35" i="8"/>
  <c r="P35" i="8"/>
  <c r="AA35" i="8"/>
  <c r="Z35" i="8"/>
  <c r="AB35" i="8"/>
  <c r="L35" i="8"/>
  <c r="Y35" i="8"/>
  <c r="X35" i="8"/>
  <c r="S35" i="8"/>
  <c r="O35" i="8"/>
  <c r="N35" i="8"/>
  <c r="M35" i="8"/>
  <c r="W35" i="8"/>
  <c r="M30" i="8"/>
  <c r="AB30" i="8"/>
  <c r="L30" i="8"/>
  <c r="X30" i="8"/>
  <c r="W30" i="8"/>
  <c r="R30" i="8"/>
  <c r="S30" i="8"/>
  <c r="O30" i="8"/>
  <c r="AA30" i="8"/>
  <c r="Q30" i="8"/>
  <c r="P30" i="8"/>
  <c r="N30" i="8"/>
  <c r="Z30" i="8"/>
  <c r="Y30" i="8"/>
  <c r="R29" i="8"/>
  <c r="Q29" i="8"/>
  <c r="M29" i="8"/>
  <c r="L29" i="8"/>
  <c r="X29" i="8"/>
  <c r="S29" i="8"/>
  <c r="N29" i="8"/>
  <c r="O29" i="8"/>
  <c r="W29" i="8"/>
  <c r="P29" i="8"/>
  <c r="Z29" i="8"/>
  <c r="Y29" i="8"/>
  <c r="AB29" i="8"/>
  <c r="AA29" i="8"/>
  <c r="AC4" i="8"/>
  <c r="T4" i="8"/>
  <c r="AA7" i="8"/>
  <c r="Z7" i="8"/>
  <c r="X7" i="8"/>
  <c r="Y7" i="8"/>
  <c r="W7" i="8"/>
  <c r="S7" i="8"/>
  <c r="R7" i="8"/>
  <c r="P7" i="8"/>
  <c r="O7" i="8"/>
  <c r="N7" i="8"/>
  <c r="AB7" i="8"/>
  <c r="Q7" i="8"/>
  <c r="M7" i="8"/>
  <c r="L7" i="8"/>
  <c r="T3" i="8"/>
  <c r="AL4" i="8"/>
  <c r="CU4" i="8" s="1"/>
  <c r="M13" i="8"/>
  <c r="AB13" i="8"/>
  <c r="L13" i="8"/>
  <c r="Z13" i="8"/>
  <c r="X13" i="8"/>
  <c r="W13" i="8"/>
  <c r="AA13" i="8"/>
  <c r="N13" i="8"/>
  <c r="R13" i="8"/>
  <c r="Q13" i="8"/>
  <c r="P13" i="8"/>
  <c r="O13" i="8"/>
  <c r="S13" i="8"/>
  <c r="Y13" i="8"/>
  <c r="P15" i="3"/>
  <c r="CD4" i="4"/>
  <c r="X10" i="5"/>
  <c r="I17" i="6"/>
  <c r="AA24" i="8"/>
  <c r="Z24" i="8"/>
  <c r="P24" i="8"/>
  <c r="N24" i="8"/>
  <c r="O24" i="8"/>
  <c r="W24" i="8"/>
  <c r="Q24" i="8"/>
  <c r="M24" i="8"/>
  <c r="Y24" i="8"/>
  <c r="AB24" i="8"/>
  <c r="S24" i="8"/>
  <c r="R24" i="8"/>
  <c r="L24" i="8"/>
  <c r="X24" i="8"/>
  <c r="I22" i="8"/>
  <c r="N33" i="8"/>
  <c r="M33" i="8"/>
  <c r="S33" i="8"/>
  <c r="R33" i="8"/>
  <c r="Y33" i="8"/>
  <c r="X33" i="8"/>
  <c r="AB33" i="8"/>
  <c r="Q33" i="8"/>
  <c r="P33" i="8"/>
  <c r="O33" i="8"/>
  <c r="L33" i="8"/>
  <c r="AA33" i="8"/>
  <c r="Z33" i="8"/>
  <c r="W33" i="8"/>
  <c r="L30" i="3"/>
  <c r="M14" i="3"/>
  <c r="N14" i="3"/>
  <c r="AQ4" i="4"/>
  <c r="R10" i="5"/>
  <c r="I20" i="6"/>
  <c r="I28" i="6"/>
  <c r="I26" i="8"/>
  <c r="S18" i="8"/>
  <c r="AB18" i="8"/>
  <c r="Y18" i="8"/>
  <c r="AA18" i="8"/>
  <c r="W18" i="8"/>
  <c r="O18" i="8"/>
  <c r="N18" i="8"/>
  <c r="M18" i="8"/>
  <c r="L18" i="8"/>
  <c r="Z18" i="8"/>
  <c r="R18" i="8"/>
  <c r="Q18" i="8"/>
  <c r="X18" i="8"/>
  <c r="P18" i="8"/>
  <c r="S38" i="8"/>
  <c r="R38" i="8"/>
  <c r="Q38" i="8"/>
  <c r="AB38" i="8"/>
  <c r="AA38" i="8"/>
  <c r="X38" i="8"/>
  <c r="W38" i="8"/>
  <c r="Z38" i="8"/>
  <c r="N38" i="8"/>
  <c r="P38" i="8"/>
  <c r="O38" i="8"/>
  <c r="Y38" i="8"/>
  <c r="M38" i="8"/>
  <c r="L38" i="8"/>
  <c r="Q5" i="8"/>
  <c r="AB5" i="8"/>
  <c r="Z5" i="8"/>
  <c r="AA5" i="8"/>
  <c r="X5" i="8"/>
  <c r="W5" i="8"/>
  <c r="S5" i="8"/>
  <c r="P5" i="8"/>
  <c r="O5" i="8"/>
  <c r="L5" i="8"/>
  <c r="N5" i="8"/>
  <c r="Y5" i="8"/>
  <c r="R5" i="8"/>
  <c r="M5" i="8"/>
  <c r="AC15" i="8"/>
  <c r="T15" i="8"/>
  <c r="I10" i="8"/>
  <c r="I5" i="6"/>
  <c r="I9" i="6"/>
  <c r="I33" i="6"/>
  <c r="I40" i="6"/>
  <c r="I44" i="6"/>
  <c r="I38" i="6"/>
  <c r="I11" i="6"/>
  <c r="I35" i="6"/>
  <c r="I15" i="6"/>
  <c r="I30" i="6"/>
  <c r="I18" i="6"/>
  <c r="I32" i="6"/>
  <c r="AN4" i="6"/>
  <c r="CW4" i="6" s="1"/>
  <c r="BP4" i="6"/>
  <c r="X37" i="6"/>
  <c r="W37" i="6"/>
  <c r="S37" i="6"/>
  <c r="R37" i="6"/>
  <c r="P37" i="6"/>
  <c r="O37" i="6"/>
  <c r="N37" i="6"/>
  <c r="M37" i="6"/>
  <c r="L37" i="6"/>
  <c r="AB37" i="6"/>
  <c r="AA37" i="6"/>
  <c r="Z37" i="6"/>
  <c r="Y37" i="6"/>
  <c r="Q37" i="6"/>
  <c r="AZ4" i="6"/>
  <c r="DI4" i="6" s="1"/>
  <c r="I14" i="6"/>
  <c r="Y26" i="6"/>
  <c r="X26" i="6"/>
  <c r="W26" i="6"/>
  <c r="S26" i="6"/>
  <c r="R26" i="6"/>
  <c r="Q26" i="6"/>
  <c r="P26" i="6"/>
  <c r="O26" i="6"/>
  <c r="N26" i="6"/>
  <c r="M26" i="6"/>
  <c r="AB26" i="6"/>
  <c r="L26" i="6"/>
  <c r="AA26" i="6"/>
  <c r="Z26" i="6"/>
  <c r="S44" i="6"/>
  <c r="R44" i="6"/>
  <c r="Q44" i="6"/>
  <c r="P44" i="6"/>
  <c r="O44" i="6"/>
  <c r="N44" i="6"/>
  <c r="M44" i="6"/>
  <c r="AB44" i="6"/>
  <c r="L44" i="6"/>
  <c r="AA44" i="6"/>
  <c r="Z44" i="6"/>
  <c r="Y44" i="6"/>
  <c r="X44" i="6"/>
  <c r="W44" i="6"/>
  <c r="T4" i="6"/>
  <c r="AC4" i="6"/>
  <c r="W34" i="6"/>
  <c r="S34" i="6"/>
  <c r="Q34" i="6"/>
  <c r="R34" i="6"/>
  <c r="P34" i="6"/>
  <c r="O34" i="6"/>
  <c r="M34" i="6"/>
  <c r="L34" i="6"/>
  <c r="AB34" i="6"/>
  <c r="AA34" i="6"/>
  <c r="Z34" i="6"/>
  <c r="Y34" i="6"/>
  <c r="X34" i="6"/>
  <c r="N34" i="6"/>
  <c r="AA41" i="4"/>
  <c r="L16" i="4"/>
  <c r="I37" i="5"/>
  <c r="M10" i="5"/>
  <c r="AC3" i="6"/>
  <c r="AU4" i="6" s="1"/>
  <c r="DD4" i="6" s="1"/>
  <c r="BE4" i="6"/>
  <c r="DN4" i="6" s="1"/>
  <c r="X23" i="6"/>
  <c r="W23" i="6"/>
  <c r="S23" i="6"/>
  <c r="R23" i="6"/>
  <c r="P23" i="6"/>
  <c r="O23" i="6"/>
  <c r="N23" i="6"/>
  <c r="AB23" i="6"/>
  <c r="L23" i="6"/>
  <c r="AA23" i="6"/>
  <c r="Z23" i="6"/>
  <c r="Y23" i="6"/>
  <c r="Q23" i="6"/>
  <c r="M23" i="6"/>
  <c r="P14" i="6"/>
  <c r="O14" i="6"/>
  <c r="N14" i="6"/>
  <c r="M14" i="6"/>
  <c r="AA14" i="6"/>
  <c r="Z14" i="6"/>
  <c r="Y14" i="6"/>
  <c r="X14" i="6"/>
  <c r="W14" i="6"/>
  <c r="S14" i="6"/>
  <c r="AB14" i="6"/>
  <c r="R14" i="6"/>
  <c r="Q14" i="6"/>
  <c r="L14" i="6"/>
  <c r="M36" i="6"/>
  <c r="AB36" i="6"/>
  <c r="L36" i="6"/>
  <c r="AA36" i="6"/>
  <c r="Y36" i="6"/>
  <c r="X36" i="6"/>
  <c r="W36" i="6"/>
  <c r="Z36" i="6"/>
  <c r="S36" i="6"/>
  <c r="R36" i="6"/>
  <c r="Q36" i="6"/>
  <c r="P36" i="6"/>
  <c r="O36" i="6"/>
  <c r="N36" i="6"/>
  <c r="AB24" i="3"/>
  <c r="R41" i="4"/>
  <c r="M16" i="4"/>
  <c r="N10" i="5"/>
  <c r="N9" i="6"/>
  <c r="M9" i="6"/>
  <c r="AB9" i="6"/>
  <c r="L9" i="6"/>
  <c r="AA9" i="6"/>
  <c r="Z9" i="6"/>
  <c r="Y9" i="6"/>
  <c r="X9" i="6"/>
  <c r="W9" i="6"/>
  <c r="S9" i="6"/>
  <c r="R9" i="6"/>
  <c r="Q9" i="6"/>
  <c r="P9" i="6"/>
  <c r="O9" i="6"/>
  <c r="Q17" i="6"/>
  <c r="P17" i="6"/>
  <c r="O17" i="6"/>
  <c r="N17" i="6"/>
  <c r="AB17" i="6"/>
  <c r="L17" i="6"/>
  <c r="AA17" i="6"/>
  <c r="Z17" i="6"/>
  <c r="Y17" i="6"/>
  <c r="X17" i="6"/>
  <c r="W17" i="6"/>
  <c r="S17" i="6"/>
  <c r="R17" i="6"/>
  <c r="M17" i="6"/>
  <c r="S20" i="6"/>
  <c r="Q20" i="6"/>
  <c r="N20" i="6"/>
  <c r="AA20" i="6"/>
  <c r="Z20" i="6"/>
  <c r="X20" i="6"/>
  <c r="W20" i="6"/>
  <c r="R20" i="6"/>
  <c r="P20" i="6"/>
  <c r="O20" i="6"/>
  <c r="M20" i="6"/>
  <c r="L20" i="6"/>
  <c r="AB20" i="6"/>
  <c r="Y20" i="6"/>
  <c r="BE4" i="4"/>
  <c r="DN4" i="4" s="1"/>
  <c r="S41" i="4"/>
  <c r="N16" i="4"/>
  <c r="T3" i="4"/>
  <c r="AM4" i="4" s="1"/>
  <c r="CV4" i="4" s="1"/>
  <c r="O10" i="5"/>
  <c r="AA19" i="6"/>
  <c r="Z19" i="6"/>
  <c r="X19" i="6"/>
  <c r="S19" i="6"/>
  <c r="P19" i="6"/>
  <c r="O19" i="6"/>
  <c r="AB19" i="6"/>
  <c r="Y19" i="6"/>
  <c r="W19" i="6"/>
  <c r="R19" i="6"/>
  <c r="Q19" i="6"/>
  <c r="N19" i="6"/>
  <c r="M19" i="6"/>
  <c r="L19" i="6"/>
  <c r="O11" i="6"/>
  <c r="N11" i="6"/>
  <c r="M11" i="6"/>
  <c r="AB11" i="6"/>
  <c r="L11" i="6"/>
  <c r="Z11" i="6"/>
  <c r="Y11" i="6"/>
  <c r="W11" i="6"/>
  <c r="S11" i="6"/>
  <c r="R11" i="6"/>
  <c r="AA11" i="6"/>
  <c r="X11" i="6"/>
  <c r="Q11" i="6"/>
  <c r="P11" i="6"/>
  <c r="AB31" i="6"/>
  <c r="L31" i="6"/>
  <c r="AA31" i="6"/>
  <c r="Z31" i="6"/>
  <c r="X31" i="6"/>
  <c r="W31" i="6"/>
  <c r="S31" i="6"/>
  <c r="R31" i="6"/>
  <c r="P31" i="6"/>
  <c r="Y31" i="6"/>
  <c r="Q31" i="6"/>
  <c r="O31" i="6"/>
  <c r="N31" i="6"/>
  <c r="M31" i="6"/>
  <c r="Y40" i="3"/>
  <c r="M26" i="4"/>
  <c r="O16" i="4"/>
  <c r="R5" i="6"/>
  <c r="Q5" i="6"/>
  <c r="P5" i="6"/>
  <c r="O5" i="6"/>
  <c r="N5" i="6"/>
  <c r="M5" i="6"/>
  <c r="AB5" i="6"/>
  <c r="L5" i="6"/>
  <c r="AA5" i="6"/>
  <c r="Z5" i="6"/>
  <c r="Y5" i="6"/>
  <c r="X5" i="6"/>
  <c r="W5" i="6"/>
  <c r="S5" i="6"/>
  <c r="Z10" i="6"/>
  <c r="Y10" i="6"/>
  <c r="X10" i="6"/>
  <c r="W10" i="6"/>
  <c r="S10" i="6"/>
  <c r="R10" i="6"/>
  <c r="Q10" i="6"/>
  <c r="P10" i="6"/>
  <c r="O10" i="6"/>
  <c r="N10" i="6"/>
  <c r="M10" i="6"/>
  <c r="L10" i="6"/>
  <c r="AB10" i="6"/>
  <c r="AA10" i="6"/>
  <c r="AB18" i="6"/>
  <c r="L18" i="6"/>
  <c r="AA18" i="6"/>
  <c r="Z18" i="6"/>
  <c r="Y18" i="6"/>
  <c r="X18" i="6"/>
  <c r="W18" i="6"/>
  <c r="S18" i="6"/>
  <c r="R18" i="6"/>
  <c r="Q18" i="6"/>
  <c r="P18" i="6"/>
  <c r="O18" i="6"/>
  <c r="N18" i="6"/>
  <c r="M18" i="6"/>
  <c r="Q30" i="6"/>
  <c r="P30" i="6"/>
  <c r="O30" i="6"/>
  <c r="M30" i="6"/>
  <c r="AB30" i="6"/>
  <c r="L30" i="6"/>
  <c r="Y30" i="6"/>
  <c r="X30" i="6"/>
  <c r="W30" i="6"/>
  <c r="AA30" i="6"/>
  <c r="Z30" i="6"/>
  <c r="S30" i="6"/>
  <c r="R30" i="6"/>
  <c r="N30" i="6"/>
  <c r="W15" i="3"/>
  <c r="R40" i="3"/>
  <c r="N26" i="4"/>
  <c r="Q16" i="4"/>
  <c r="AA15" i="6"/>
  <c r="Z15" i="6"/>
  <c r="Y15" i="6"/>
  <c r="X15" i="6"/>
  <c r="S15" i="6"/>
  <c r="R15" i="6"/>
  <c r="Q15" i="6"/>
  <c r="O15" i="6"/>
  <c r="N15" i="6"/>
  <c r="AB15" i="6"/>
  <c r="W15" i="6"/>
  <c r="P15" i="6"/>
  <c r="M15" i="6"/>
  <c r="L15" i="6"/>
  <c r="S38" i="6"/>
  <c r="R38" i="6"/>
  <c r="Q38" i="6"/>
  <c r="P38" i="6"/>
  <c r="O38" i="6"/>
  <c r="N38" i="6"/>
  <c r="M38" i="6"/>
  <c r="L38" i="6"/>
  <c r="AB38" i="6"/>
  <c r="AA38" i="6"/>
  <c r="Z38" i="6"/>
  <c r="Y38" i="6"/>
  <c r="X38" i="6"/>
  <c r="W38" i="6"/>
  <c r="L34" i="3"/>
  <c r="R16" i="4"/>
  <c r="BP4" i="5"/>
  <c r="CK3" i="6"/>
  <c r="I36" i="6"/>
  <c r="Z12" i="6"/>
  <c r="Y12" i="6"/>
  <c r="X12" i="6"/>
  <c r="W12" i="6"/>
  <c r="S12" i="6"/>
  <c r="R12" i="6"/>
  <c r="Q12" i="6"/>
  <c r="P12" i="6"/>
  <c r="N12" i="6"/>
  <c r="M12" i="6"/>
  <c r="AB12" i="6"/>
  <c r="AA12" i="6"/>
  <c r="O12" i="6"/>
  <c r="L12" i="6"/>
  <c r="R35" i="6"/>
  <c r="P35" i="6"/>
  <c r="N35" i="6"/>
  <c r="AB35" i="6"/>
  <c r="L35" i="6"/>
  <c r="AA35" i="6"/>
  <c r="Z35" i="6"/>
  <c r="Y35" i="6"/>
  <c r="X35" i="6"/>
  <c r="W35" i="6"/>
  <c r="S35" i="6"/>
  <c r="Q35" i="6"/>
  <c r="O35" i="6"/>
  <c r="M35" i="6"/>
  <c r="O34" i="3"/>
  <c r="P41" i="3"/>
  <c r="AA14" i="3"/>
  <c r="S16" i="4"/>
  <c r="Q10" i="5"/>
  <c r="M22" i="6"/>
  <c r="AB22" i="6"/>
  <c r="L22" i="6"/>
  <c r="AA22" i="6"/>
  <c r="Z22" i="6"/>
  <c r="Y22" i="6"/>
  <c r="X22" i="6"/>
  <c r="W22" i="6"/>
  <c r="S22" i="6"/>
  <c r="Q22" i="6"/>
  <c r="P22" i="6"/>
  <c r="R22" i="6"/>
  <c r="O22" i="6"/>
  <c r="N22" i="6"/>
  <c r="I25" i="6"/>
  <c r="I43" i="6"/>
  <c r="M6" i="6"/>
  <c r="AB6" i="6"/>
  <c r="L6" i="6"/>
  <c r="AA6" i="6"/>
  <c r="Z6" i="6"/>
  <c r="Y6" i="6"/>
  <c r="X6" i="6"/>
  <c r="W6" i="6"/>
  <c r="S6" i="6"/>
  <c r="R6" i="6"/>
  <c r="Q6" i="6"/>
  <c r="P6" i="6"/>
  <c r="O6" i="6"/>
  <c r="N6" i="6"/>
  <c r="X7" i="6"/>
  <c r="W7" i="6"/>
  <c r="S7" i="6"/>
  <c r="R7" i="6"/>
  <c r="Q7" i="6"/>
  <c r="P7" i="6"/>
  <c r="O7" i="6"/>
  <c r="N7" i="6"/>
  <c r="M7" i="6"/>
  <c r="AB7" i="6"/>
  <c r="L7" i="6"/>
  <c r="AA7" i="6"/>
  <c r="Z7" i="6"/>
  <c r="Y7" i="6"/>
  <c r="S24" i="6"/>
  <c r="R24" i="6"/>
  <c r="Q24" i="6"/>
  <c r="P24" i="6"/>
  <c r="O24" i="6"/>
  <c r="N24" i="6"/>
  <c r="M24" i="6"/>
  <c r="AB24" i="6"/>
  <c r="L24" i="6"/>
  <c r="AA24" i="6"/>
  <c r="Z24" i="6"/>
  <c r="Y24" i="6"/>
  <c r="X24" i="6"/>
  <c r="W24" i="6"/>
  <c r="W32" i="6"/>
  <c r="S32" i="6"/>
  <c r="R32" i="6"/>
  <c r="Q32" i="6"/>
  <c r="O32" i="6"/>
  <c r="N32" i="6"/>
  <c r="M32" i="6"/>
  <c r="AA32" i="6"/>
  <c r="AB32" i="6"/>
  <c r="Z32" i="6"/>
  <c r="Y32" i="6"/>
  <c r="X32" i="6"/>
  <c r="P32" i="6"/>
  <c r="L32" i="6"/>
  <c r="S16" i="6"/>
  <c r="Q16" i="6"/>
  <c r="P16" i="6"/>
  <c r="O16" i="6"/>
  <c r="N16" i="6"/>
  <c r="M16" i="6"/>
  <c r="AB16" i="6"/>
  <c r="L16" i="6"/>
  <c r="Z16" i="6"/>
  <c r="Y16" i="6"/>
  <c r="AA16" i="6"/>
  <c r="X16" i="6"/>
  <c r="W16" i="6"/>
  <c r="R16" i="6"/>
  <c r="N39" i="6"/>
  <c r="M39" i="6"/>
  <c r="AB39" i="6"/>
  <c r="L39" i="6"/>
  <c r="AA39" i="6"/>
  <c r="Z39" i="6"/>
  <c r="Y39" i="6"/>
  <c r="X39" i="6"/>
  <c r="W39" i="6"/>
  <c r="S39" i="6"/>
  <c r="R39" i="6"/>
  <c r="Q39" i="6"/>
  <c r="P39" i="6"/>
  <c r="O39" i="6"/>
  <c r="N25" i="6"/>
  <c r="M25" i="6"/>
  <c r="AB25" i="6"/>
  <c r="L25" i="6"/>
  <c r="AA25" i="6"/>
  <c r="Z25" i="6"/>
  <c r="Y25" i="6"/>
  <c r="X25" i="6"/>
  <c r="W25" i="6"/>
  <c r="S25" i="6"/>
  <c r="R25" i="6"/>
  <c r="Q25" i="6"/>
  <c r="P25" i="6"/>
  <c r="O25" i="6"/>
  <c r="Z34" i="3"/>
  <c r="N40" i="3"/>
  <c r="AA34" i="3"/>
  <c r="X41" i="3"/>
  <c r="Z16" i="4"/>
  <c r="I13" i="5"/>
  <c r="T10" i="5"/>
  <c r="S10" i="5"/>
  <c r="AC8" i="6"/>
  <c r="T8" i="6"/>
  <c r="I10" i="6"/>
  <c r="I22" i="6"/>
  <c r="I37" i="6"/>
  <c r="S27" i="6"/>
  <c r="R27" i="6"/>
  <c r="Q27" i="6"/>
  <c r="P27" i="6"/>
  <c r="O27" i="6"/>
  <c r="N27" i="6"/>
  <c r="M27" i="6"/>
  <c r="AB27" i="6"/>
  <c r="L27" i="6"/>
  <c r="AA27" i="6"/>
  <c r="Z27" i="6"/>
  <c r="Y27" i="6"/>
  <c r="X27" i="6"/>
  <c r="W27" i="6"/>
  <c r="S41" i="6"/>
  <c r="R41" i="6"/>
  <c r="Q41" i="6"/>
  <c r="P41" i="6"/>
  <c r="O41" i="6"/>
  <c r="N41" i="6"/>
  <c r="M41" i="6"/>
  <c r="AB41" i="6"/>
  <c r="L41" i="6"/>
  <c r="AA41" i="6"/>
  <c r="Z41" i="6"/>
  <c r="Y41" i="6"/>
  <c r="X41" i="6"/>
  <c r="W41" i="6"/>
  <c r="AZ4" i="5"/>
  <c r="L40" i="3"/>
  <c r="I14" i="3"/>
  <c r="I26" i="6"/>
  <c r="I34" i="6"/>
  <c r="S13" i="6"/>
  <c r="R13" i="6"/>
  <c r="P13" i="6"/>
  <c r="O13" i="6"/>
  <c r="N13" i="6"/>
  <c r="M13" i="6"/>
  <c r="AB13" i="6"/>
  <c r="L13" i="6"/>
  <c r="AA13" i="6"/>
  <c r="Y13" i="6"/>
  <c r="X13" i="6"/>
  <c r="Z13" i="6"/>
  <c r="W13" i="6"/>
  <c r="Q13" i="6"/>
  <c r="R29" i="6"/>
  <c r="Q29" i="6"/>
  <c r="N29" i="6"/>
  <c r="M29" i="6"/>
  <c r="AB29" i="6"/>
  <c r="L29" i="6"/>
  <c r="Z29" i="6"/>
  <c r="W29" i="6"/>
  <c r="S29" i="6"/>
  <c r="P29" i="6"/>
  <c r="O29" i="6"/>
  <c r="AA29" i="6"/>
  <c r="Y29" i="6"/>
  <c r="X29" i="6"/>
  <c r="P40" i="3"/>
  <c r="Q41" i="3"/>
  <c r="W14" i="3"/>
  <c r="I11" i="5"/>
  <c r="AQ4" i="5"/>
  <c r="CZ4" i="5" s="1"/>
  <c r="Z10" i="5"/>
  <c r="BU4" i="6"/>
  <c r="I7" i="6"/>
  <c r="I23" i="6"/>
  <c r="C31" i="5"/>
  <c r="I31" i="5" s="1"/>
  <c r="C21" i="5"/>
  <c r="C8" i="5"/>
  <c r="R21" i="6"/>
  <c r="Q21" i="6"/>
  <c r="P21" i="6"/>
  <c r="N21" i="6"/>
  <c r="AB21" i="6"/>
  <c r="L21" i="6"/>
  <c r="Y21" i="6"/>
  <c r="X21" i="6"/>
  <c r="AA21" i="6"/>
  <c r="Z21" i="6"/>
  <c r="W21" i="6"/>
  <c r="S21" i="6"/>
  <c r="O21" i="6"/>
  <c r="M21" i="6"/>
  <c r="O42" i="6"/>
  <c r="N42" i="6"/>
  <c r="M42" i="6"/>
  <c r="AB42" i="6"/>
  <c r="L42" i="6"/>
  <c r="AA42" i="6"/>
  <c r="Z42" i="6"/>
  <c r="Y42" i="6"/>
  <c r="X42" i="6"/>
  <c r="W42" i="6"/>
  <c r="Q42" i="6"/>
  <c r="P42" i="6"/>
  <c r="S42" i="6"/>
  <c r="R42" i="6"/>
  <c r="Q40" i="3"/>
  <c r="M40" i="3"/>
  <c r="W40" i="3"/>
  <c r="I27" i="5"/>
  <c r="AA28" i="6"/>
  <c r="Z28" i="6"/>
  <c r="Y28" i="6"/>
  <c r="W28" i="6"/>
  <c r="S28" i="6"/>
  <c r="R28" i="6"/>
  <c r="Q28" i="6"/>
  <c r="O28" i="6"/>
  <c r="AB28" i="6"/>
  <c r="X28" i="6"/>
  <c r="P28" i="6"/>
  <c r="N28" i="6"/>
  <c r="M28" i="6"/>
  <c r="L28" i="6"/>
  <c r="Z43" i="6"/>
  <c r="Y43" i="6"/>
  <c r="X43" i="6"/>
  <c r="W43" i="6"/>
  <c r="S43" i="6"/>
  <c r="R43" i="6"/>
  <c r="Q43" i="6"/>
  <c r="P43" i="6"/>
  <c r="O43" i="6"/>
  <c r="N43" i="6"/>
  <c r="M43" i="6"/>
  <c r="L43" i="6"/>
  <c r="AB43" i="6"/>
  <c r="AA43" i="6"/>
  <c r="O40" i="3"/>
  <c r="W16" i="4"/>
  <c r="I32" i="5"/>
  <c r="AB10" i="5"/>
  <c r="I19" i="6"/>
  <c r="I31" i="6"/>
  <c r="R33" i="6"/>
  <c r="Q33" i="6"/>
  <c r="P33" i="6"/>
  <c r="N33" i="6"/>
  <c r="M33" i="6"/>
  <c r="AB33" i="6"/>
  <c r="L33" i="6"/>
  <c r="AA33" i="6"/>
  <c r="Z33" i="6"/>
  <c r="Y33" i="6"/>
  <c r="X33" i="6"/>
  <c r="W33" i="6"/>
  <c r="S33" i="6"/>
  <c r="O33" i="6"/>
  <c r="Y40" i="6"/>
  <c r="X40" i="6"/>
  <c r="W40" i="6"/>
  <c r="S40" i="6"/>
  <c r="AB40" i="6"/>
  <c r="AA40" i="6"/>
  <c r="Z40" i="6"/>
  <c r="R40" i="6"/>
  <c r="Q40" i="6"/>
  <c r="P40" i="6"/>
  <c r="O40" i="6"/>
  <c r="N40" i="6"/>
  <c r="M40" i="6"/>
  <c r="L40" i="6"/>
  <c r="I16" i="5"/>
  <c r="I14" i="5"/>
  <c r="I18" i="5"/>
  <c r="I28" i="5"/>
  <c r="I12" i="5"/>
  <c r="I35" i="5"/>
  <c r="R23" i="5"/>
  <c r="Q23" i="5"/>
  <c r="O23" i="5"/>
  <c r="Z23" i="5"/>
  <c r="N23" i="5"/>
  <c r="M23" i="5"/>
  <c r="L23" i="5"/>
  <c r="X23" i="5"/>
  <c r="W23" i="5"/>
  <c r="P23" i="5"/>
  <c r="S23" i="5"/>
  <c r="AB23" i="5"/>
  <c r="AA23" i="5"/>
  <c r="Y23" i="5"/>
  <c r="T3" i="3"/>
  <c r="I20" i="5"/>
  <c r="I22" i="5"/>
  <c r="S41" i="5"/>
  <c r="Q41" i="5"/>
  <c r="P41" i="5"/>
  <c r="AA41" i="5"/>
  <c r="X41" i="5"/>
  <c r="W41" i="5"/>
  <c r="R41" i="5"/>
  <c r="L41" i="5"/>
  <c r="Y41" i="5"/>
  <c r="O41" i="5"/>
  <c r="N41" i="5"/>
  <c r="AB41" i="5"/>
  <c r="Z41" i="5"/>
  <c r="M41" i="5"/>
  <c r="O42" i="5"/>
  <c r="N42" i="5"/>
  <c r="AB42" i="5"/>
  <c r="L42" i="5"/>
  <c r="AA42" i="5"/>
  <c r="R42" i="5"/>
  <c r="W42" i="5"/>
  <c r="S42" i="5"/>
  <c r="Q42" i="5"/>
  <c r="M42" i="5"/>
  <c r="Z42" i="5"/>
  <c r="Y42" i="5"/>
  <c r="X42" i="5"/>
  <c r="P42" i="5"/>
  <c r="X30" i="5"/>
  <c r="W30" i="5"/>
  <c r="P30" i="5"/>
  <c r="AA30" i="5"/>
  <c r="R30" i="5"/>
  <c r="S30" i="5"/>
  <c r="Q30" i="5"/>
  <c r="O30" i="5"/>
  <c r="AB30" i="5"/>
  <c r="Z30" i="5"/>
  <c r="M30" i="5"/>
  <c r="L30" i="5"/>
  <c r="Y30" i="5"/>
  <c r="N30" i="5"/>
  <c r="P17" i="5"/>
  <c r="O17" i="5"/>
  <c r="M17" i="5"/>
  <c r="X17" i="5"/>
  <c r="R17" i="5"/>
  <c r="Q17" i="5"/>
  <c r="N17" i="5"/>
  <c r="L17" i="5"/>
  <c r="S17" i="5"/>
  <c r="AB17" i="5"/>
  <c r="AA17" i="5"/>
  <c r="Z17" i="5"/>
  <c r="Y17" i="5"/>
  <c r="W17" i="5"/>
  <c r="T3" i="2"/>
  <c r="AC3" i="4"/>
  <c r="AY4" i="4" s="1"/>
  <c r="DH4" i="4" s="1"/>
  <c r="I20" i="4"/>
  <c r="T41" i="4"/>
  <c r="I26" i="5"/>
  <c r="I29" i="5"/>
  <c r="Y9" i="5"/>
  <c r="X9" i="5"/>
  <c r="W9" i="5"/>
  <c r="M9" i="5"/>
  <c r="Z9" i="5"/>
  <c r="L9" i="5"/>
  <c r="AB9" i="5"/>
  <c r="AA9" i="5"/>
  <c r="N9" i="5"/>
  <c r="P9" i="5"/>
  <c r="Q9" i="5"/>
  <c r="S9" i="5"/>
  <c r="R9" i="5"/>
  <c r="O9" i="5"/>
  <c r="N39" i="5"/>
  <c r="M39" i="5"/>
  <c r="AA39" i="5"/>
  <c r="Z39" i="5"/>
  <c r="O39" i="5"/>
  <c r="L39" i="5"/>
  <c r="AB39" i="5"/>
  <c r="X39" i="5"/>
  <c r="P39" i="5"/>
  <c r="W39" i="5"/>
  <c r="Y39" i="5"/>
  <c r="S39" i="5"/>
  <c r="R39" i="5"/>
  <c r="Q39" i="5"/>
  <c r="X41" i="4"/>
  <c r="I42" i="5"/>
  <c r="I7" i="5"/>
  <c r="R28" i="5"/>
  <c r="Q28" i="5"/>
  <c r="P28" i="5"/>
  <c r="N28" i="5"/>
  <c r="Z28" i="5"/>
  <c r="W28" i="5"/>
  <c r="S28" i="5"/>
  <c r="O28" i="5"/>
  <c r="M28" i="5"/>
  <c r="L28" i="5"/>
  <c r="X28" i="5"/>
  <c r="AB28" i="5"/>
  <c r="Y28" i="5"/>
  <c r="AA28" i="5"/>
  <c r="S19" i="5"/>
  <c r="N19" i="5"/>
  <c r="O19" i="5"/>
  <c r="M19" i="5"/>
  <c r="L19" i="5"/>
  <c r="AB19" i="5"/>
  <c r="Z19" i="5"/>
  <c r="Y19" i="5"/>
  <c r="AA19" i="5"/>
  <c r="W19" i="5"/>
  <c r="R19" i="5"/>
  <c r="Q19" i="5"/>
  <c r="X19" i="5"/>
  <c r="P19" i="5"/>
  <c r="AC34" i="2"/>
  <c r="T34" i="2"/>
  <c r="R35" i="5"/>
  <c r="Q35" i="5"/>
  <c r="O35" i="5"/>
  <c r="N35" i="5"/>
  <c r="L35" i="5"/>
  <c r="AB35" i="5"/>
  <c r="S35" i="5"/>
  <c r="M35" i="5"/>
  <c r="AA35" i="5"/>
  <c r="Z35" i="5"/>
  <c r="Y35" i="5"/>
  <c r="X35" i="5"/>
  <c r="W35" i="5"/>
  <c r="P35" i="5"/>
  <c r="T10" i="2"/>
  <c r="I44" i="5"/>
  <c r="Z5" i="5"/>
  <c r="S5" i="5"/>
  <c r="R5" i="5"/>
  <c r="Y5" i="5"/>
  <c r="X5" i="5"/>
  <c r="W5" i="5"/>
  <c r="P5" i="5"/>
  <c r="O5" i="5"/>
  <c r="N5" i="5"/>
  <c r="M5" i="5"/>
  <c r="L5" i="5"/>
  <c r="AB5" i="5"/>
  <c r="AA5" i="5"/>
  <c r="Q5" i="5"/>
  <c r="M29" i="5"/>
  <c r="AB29" i="5"/>
  <c r="L29" i="5"/>
  <c r="AA29" i="5"/>
  <c r="Y29" i="5"/>
  <c r="S29" i="5"/>
  <c r="R29" i="5"/>
  <c r="Q29" i="5"/>
  <c r="P29" i="5"/>
  <c r="X29" i="5"/>
  <c r="W29" i="5"/>
  <c r="N29" i="5"/>
  <c r="O29" i="5"/>
  <c r="Z29" i="5"/>
  <c r="AB41" i="4"/>
  <c r="I30" i="5"/>
  <c r="I5" i="5"/>
  <c r="X6" i="5"/>
  <c r="W6" i="5"/>
  <c r="Z6" i="5"/>
  <c r="Y6" i="5"/>
  <c r="R6" i="5"/>
  <c r="O6" i="5"/>
  <c r="N6" i="5"/>
  <c r="S6" i="5"/>
  <c r="Q6" i="5"/>
  <c r="P6" i="5"/>
  <c r="AA6" i="5"/>
  <c r="AB6" i="5"/>
  <c r="L6" i="5"/>
  <c r="M6" i="5"/>
  <c r="Z26" i="3"/>
  <c r="BP4" i="4"/>
  <c r="N41" i="4"/>
  <c r="I39" i="5"/>
  <c r="O11" i="5"/>
  <c r="N11" i="5"/>
  <c r="M11" i="5"/>
  <c r="AB11" i="5"/>
  <c r="L11" i="5"/>
  <c r="AA11" i="5"/>
  <c r="Z11" i="5"/>
  <c r="Y11" i="5"/>
  <c r="X11" i="5"/>
  <c r="W11" i="5"/>
  <c r="Q11" i="5"/>
  <c r="P11" i="5"/>
  <c r="R11" i="5"/>
  <c r="S11" i="5"/>
  <c r="Y12" i="5"/>
  <c r="X12" i="5"/>
  <c r="Q12" i="5"/>
  <c r="AB12" i="5"/>
  <c r="AA12" i="5"/>
  <c r="Z12" i="5"/>
  <c r="W12" i="5"/>
  <c r="O12" i="5"/>
  <c r="N12" i="5"/>
  <c r="M12" i="5"/>
  <c r="L12" i="5"/>
  <c r="S12" i="5"/>
  <c r="R12" i="5"/>
  <c r="P12" i="5"/>
  <c r="W27" i="5"/>
  <c r="S27" i="5"/>
  <c r="P27" i="5"/>
  <c r="O27" i="5"/>
  <c r="M27" i="5"/>
  <c r="AB27" i="5"/>
  <c r="N27" i="5"/>
  <c r="L27" i="5"/>
  <c r="R27" i="5"/>
  <c r="Q27" i="5"/>
  <c r="Y27" i="5"/>
  <c r="Z27" i="5"/>
  <c r="AA27" i="5"/>
  <c r="X27" i="5"/>
  <c r="M36" i="5"/>
  <c r="AB36" i="5"/>
  <c r="L36" i="5"/>
  <c r="Z36" i="5"/>
  <c r="Y36" i="5"/>
  <c r="W36" i="5"/>
  <c r="S36" i="5"/>
  <c r="P36" i="5"/>
  <c r="O36" i="5"/>
  <c r="N36" i="5"/>
  <c r="R36" i="5"/>
  <c r="X36" i="5"/>
  <c r="Q36" i="5"/>
  <c r="AA36" i="5"/>
  <c r="AB23" i="3"/>
  <c r="M24" i="5"/>
  <c r="AB24" i="5"/>
  <c r="L24" i="5"/>
  <c r="Z24" i="5"/>
  <c r="Y24" i="5"/>
  <c r="X24" i="5"/>
  <c r="W24" i="5"/>
  <c r="S24" i="5"/>
  <c r="R24" i="5"/>
  <c r="O24" i="5"/>
  <c r="N24" i="5"/>
  <c r="Q24" i="5"/>
  <c r="P24" i="5"/>
  <c r="AA24" i="5"/>
  <c r="CK3" i="5"/>
  <c r="S7" i="5"/>
  <c r="R7" i="5"/>
  <c r="Q7" i="5"/>
  <c r="P7" i="5"/>
  <c r="M7" i="5"/>
  <c r="AA7" i="5"/>
  <c r="L7" i="5"/>
  <c r="AB7" i="5"/>
  <c r="Y7" i="5"/>
  <c r="Z7" i="5"/>
  <c r="X7" i="5"/>
  <c r="W7" i="5"/>
  <c r="O7" i="5"/>
  <c r="N7" i="5"/>
  <c r="X33" i="5"/>
  <c r="W33" i="5"/>
  <c r="N33" i="5"/>
  <c r="M33" i="5"/>
  <c r="L33" i="5"/>
  <c r="Z33" i="5"/>
  <c r="AA33" i="5"/>
  <c r="Q33" i="5"/>
  <c r="R33" i="5"/>
  <c r="P33" i="5"/>
  <c r="O33" i="5"/>
  <c r="AB33" i="5"/>
  <c r="Y33" i="5"/>
  <c r="S33" i="5"/>
  <c r="M26" i="3"/>
  <c r="O41" i="4"/>
  <c r="I9" i="5"/>
  <c r="I41" i="5"/>
  <c r="AC3" i="5"/>
  <c r="AC4" i="5"/>
  <c r="T4" i="5"/>
  <c r="O14" i="5"/>
  <c r="N14" i="5"/>
  <c r="AB14" i="5"/>
  <c r="L14" i="5"/>
  <c r="W14" i="5"/>
  <c r="AA14" i="5"/>
  <c r="Z14" i="5"/>
  <c r="Y14" i="5"/>
  <c r="X14" i="5"/>
  <c r="S14" i="5"/>
  <c r="Q14" i="5"/>
  <c r="M14" i="5"/>
  <c r="P14" i="5"/>
  <c r="R14" i="5"/>
  <c r="M32" i="5"/>
  <c r="AB32" i="5"/>
  <c r="L32" i="5"/>
  <c r="AA32" i="5"/>
  <c r="Y32" i="5"/>
  <c r="Z32" i="5"/>
  <c r="X32" i="5"/>
  <c r="W32" i="5"/>
  <c r="Q32" i="5"/>
  <c r="N32" i="5"/>
  <c r="O32" i="5"/>
  <c r="S32" i="5"/>
  <c r="R32" i="5"/>
  <c r="P32" i="5"/>
  <c r="W22" i="5"/>
  <c r="O22" i="5"/>
  <c r="Z22" i="5"/>
  <c r="Y22" i="5"/>
  <c r="X22" i="5"/>
  <c r="AB22" i="5"/>
  <c r="N22" i="5"/>
  <c r="AA22" i="5"/>
  <c r="Q22" i="5"/>
  <c r="P22" i="5"/>
  <c r="M22" i="5"/>
  <c r="S22" i="5"/>
  <c r="R22" i="5"/>
  <c r="L22" i="5"/>
  <c r="AC28" i="2"/>
  <c r="AC29" i="2"/>
  <c r="I36" i="5"/>
  <c r="AB26" i="5"/>
  <c r="L26" i="5"/>
  <c r="AA26" i="5"/>
  <c r="Z26" i="5"/>
  <c r="X26" i="5"/>
  <c r="W26" i="5"/>
  <c r="R26" i="5"/>
  <c r="S26" i="5"/>
  <c r="Q26" i="5"/>
  <c r="P26" i="5"/>
  <c r="Y26" i="5"/>
  <c r="M26" i="5"/>
  <c r="O26" i="5"/>
  <c r="N26" i="5"/>
  <c r="N26" i="3"/>
  <c r="CI4" i="4"/>
  <c r="P41" i="4"/>
  <c r="I33" i="5"/>
  <c r="Z15" i="5"/>
  <c r="Y15" i="5"/>
  <c r="W15" i="5"/>
  <c r="R15" i="5"/>
  <c r="Q15" i="5"/>
  <c r="P15" i="5"/>
  <c r="O15" i="5"/>
  <c r="N15" i="5"/>
  <c r="X15" i="5"/>
  <c r="AB15" i="5"/>
  <c r="AA15" i="5"/>
  <c r="L15" i="5"/>
  <c r="S15" i="5"/>
  <c r="M15" i="5"/>
  <c r="AA18" i="5"/>
  <c r="Z18" i="5"/>
  <c r="X18" i="5"/>
  <c r="S18" i="5"/>
  <c r="AB18" i="5"/>
  <c r="Y18" i="5"/>
  <c r="W18" i="5"/>
  <c r="O18" i="5"/>
  <c r="N18" i="5"/>
  <c r="M18" i="5"/>
  <c r="L18" i="5"/>
  <c r="Q18" i="5"/>
  <c r="P18" i="5"/>
  <c r="R18" i="5"/>
  <c r="Z43" i="5"/>
  <c r="Y43" i="5"/>
  <c r="W43" i="5"/>
  <c r="L43" i="5"/>
  <c r="AB43" i="5"/>
  <c r="P43" i="5"/>
  <c r="O43" i="5"/>
  <c r="N43" i="5"/>
  <c r="AA43" i="5"/>
  <c r="X43" i="5"/>
  <c r="M43" i="5"/>
  <c r="R43" i="5"/>
  <c r="S43" i="5"/>
  <c r="Q43" i="5"/>
  <c r="X37" i="5"/>
  <c r="W37" i="5"/>
  <c r="M37" i="5"/>
  <c r="L37" i="5"/>
  <c r="N37" i="5"/>
  <c r="Z37" i="5"/>
  <c r="S37" i="5"/>
  <c r="AB37" i="5"/>
  <c r="AA37" i="5"/>
  <c r="Y37" i="5"/>
  <c r="R37" i="5"/>
  <c r="O37" i="5"/>
  <c r="Q37" i="5"/>
  <c r="P37" i="5"/>
  <c r="Q20" i="5"/>
  <c r="P20" i="5"/>
  <c r="N20" i="5"/>
  <c r="Y20" i="5"/>
  <c r="Z20" i="5"/>
  <c r="X20" i="5"/>
  <c r="W20" i="5"/>
  <c r="AA20" i="5"/>
  <c r="AB20" i="5"/>
  <c r="O20" i="5"/>
  <c r="R20" i="5"/>
  <c r="S20" i="5"/>
  <c r="L20" i="5"/>
  <c r="M20" i="5"/>
  <c r="R44" i="5"/>
  <c r="Q44" i="5"/>
  <c r="W44" i="5"/>
  <c r="S44" i="5"/>
  <c r="O44" i="5"/>
  <c r="AA44" i="5"/>
  <c r="P44" i="5"/>
  <c r="Y44" i="5"/>
  <c r="L44" i="5"/>
  <c r="X44" i="5"/>
  <c r="N44" i="5"/>
  <c r="M44" i="5"/>
  <c r="Z44" i="5"/>
  <c r="AB44" i="5"/>
  <c r="AC37" i="2"/>
  <c r="R16" i="5"/>
  <c r="M16" i="5"/>
  <c r="AB16" i="5"/>
  <c r="AA16" i="5"/>
  <c r="Z16" i="5"/>
  <c r="Y16" i="5"/>
  <c r="X16" i="5"/>
  <c r="W16" i="5"/>
  <c r="Q16" i="5"/>
  <c r="P16" i="5"/>
  <c r="O16" i="5"/>
  <c r="N16" i="5"/>
  <c r="L16" i="5"/>
  <c r="S16" i="5"/>
  <c r="Q25" i="5"/>
  <c r="P25" i="5"/>
  <c r="O25" i="5"/>
  <c r="M25" i="5"/>
  <c r="S25" i="5"/>
  <c r="N25" i="5"/>
  <c r="AB25" i="5"/>
  <c r="Z25" i="5"/>
  <c r="Y25" i="5"/>
  <c r="X25" i="5"/>
  <c r="W25" i="5"/>
  <c r="L25" i="5"/>
  <c r="AA25" i="5"/>
  <c r="R25" i="5"/>
  <c r="I25" i="5"/>
  <c r="Z41" i="4"/>
  <c r="I17" i="5"/>
  <c r="S38" i="5"/>
  <c r="R38" i="5"/>
  <c r="P38" i="5"/>
  <c r="O38" i="5"/>
  <c r="X38" i="5"/>
  <c r="W38" i="5"/>
  <c r="Y38" i="5"/>
  <c r="Z38" i="5"/>
  <c r="Q38" i="5"/>
  <c r="N38" i="5"/>
  <c r="M38" i="5"/>
  <c r="L38" i="5"/>
  <c r="AB38" i="5"/>
  <c r="AA38" i="5"/>
  <c r="Y26" i="3"/>
  <c r="Q23" i="3"/>
  <c r="I41" i="4"/>
  <c r="Q41" i="4"/>
  <c r="I6" i="5"/>
  <c r="S13" i="5"/>
  <c r="Q13" i="5"/>
  <c r="AB13" i="5"/>
  <c r="L13" i="5"/>
  <c r="P13" i="5"/>
  <c r="O13" i="5"/>
  <c r="N13" i="5"/>
  <c r="M13" i="5"/>
  <c r="AA13" i="5"/>
  <c r="Z13" i="5"/>
  <c r="Y13" i="5"/>
  <c r="X13" i="5"/>
  <c r="W13" i="5"/>
  <c r="R13" i="5"/>
  <c r="W34" i="5"/>
  <c r="S34" i="5"/>
  <c r="Y34" i="5"/>
  <c r="X34" i="5"/>
  <c r="Q34" i="5"/>
  <c r="AA34" i="5"/>
  <c r="Z34" i="5"/>
  <c r="R34" i="5"/>
  <c r="O34" i="5"/>
  <c r="AB34" i="5"/>
  <c r="P34" i="5"/>
  <c r="N34" i="5"/>
  <c r="M34" i="5"/>
  <c r="L34" i="5"/>
  <c r="Y40" i="5"/>
  <c r="X40" i="5"/>
  <c r="S40" i="5"/>
  <c r="R40" i="5"/>
  <c r="P40" i="5"/>
  <c r="AB40" i="5"/>
  <c r="AA40" i="5"/>
  <c r="W40" i="5"/>
  <c r="M40" i="5"/>
  <c r="N40" i="5"/>
  <c r="L40" i="5"/>
  <c r="Z40" i="5"/>
  <c r="Q40" i="5"/>
  <c r="O40" i="5"/>
  <c r="Y11" i="3"/>
  <c r="O11" i="3"/>
  <c r="P11" i="3"/>
  <c r="L31" i="3"/>
  <c r="Z11" i="3"/>
  <c r="X16" i="3"/>
  <c r="Q31" i="3"/>
  <c r="AA11" i="3"/>
  <c r="L16" i="3"/>
  <c r="O44" i="3"/>
  <c r="S7" i="3"/>
  <c r="N16" i="3"/>
  <c r="M42" i="3"/>
  <c r="Z31" i="3"/>
  <c r="M16" i="3"/>
  <c r="I32" i="3"/>
  <c r="O42" i="3"/>
  <c r="Q16" i="3"/>
  <c r="AB11" i="3"/>
  <c r="W42" i="3"/>
  <c r="O16" i="3"/>
  <c r="Z40" i="3"/>
  <c r="AA40" i="3"/>
  <c r="X42" i="3"/>
  <c r="I11" i="3"/>
  <c r="N7" i="3"/>
  <c r="L32" i="3"/>
  <c r="N11" i="3"/>
  <c r="L42" i="3"/>
  <c r="Q11" i="3"/>
  <c r="Y16" i="3"/>
  <c r="W11" i="3"/>
  <c r="Z16" i="3"/>
  <c r="AA16" i="3"/>
  <c r="M31" i="3"/>
  <c r="W16" i="3"/>
  <c r="AB16" i="3"/>
  <c r="Y18" i="3"/>
  <c r="O26" i="4"/>
  <c r="AB13" i="4"/>
  <c r="AA18" i="3"/>
  <c r="O15" i="3"/>
  <c r="O18" i="3"/>
  <c r="L15" i="3"/>
  <c r="P26" i="4"/>
  <c r="S40" i="3"/>
  <c r="L13" i="4"/>
  <c r="W32" i="3"/>
  <c r="L8" i="3"/>
  <c r="P16" i="4"/>
  <c r="L18" i="3"/>
  <c r="W18" i="3"/>
  <c r="Z15" i="3"/>
  <c r="I42" i="3"/>
  <c r="M18" i="3"/>
  <c r="AA26" i="3"/>
  <c r="AA15" i="3"/>
  <c r="W7" i="3"/>
  <c r="X27" i="3"/>
  <c r="P42" i="3"/>
  <c r="Z43" i="3"/>
  <c r="N15" i="3"/>
  <c r="I7" i="3"/>
  <c r="X15" i="3"/>
  <c r="I16" i="4"/>
  <c r="L7" i="3"/>
  <c r="M7" i="3"/>
  <c r="Y32" i="3"/>
  <c r="I40" i="3"/>
  <c r="I34" i="3"/>
  <c r="P25" i="3"/>
  <c r="X25" i="3"/>
  <c r="Y25" i="3"/>
  <c r="P7" i="3"/>
  <c r="X22" i="3"/>
  <c r="X18" i="3"/>
  <c r="O19" i="3"/>
  <c r="AB7" i="3"/>
  <c r="N25" i="3"/>
  <c r="X29" i="3"/>
  <c r="O25" i="3"/>
  <c r="L25" i="3"/>
  <c r="O7" i="3"/>
  <c r="X21" i="3"/>
  <c r="I36" i="3"/>
  <c r="AB18" i="3"/>
  <c r="Y29" i="3"/>
  <c r="Z21" i="3"/>
  <c r="P13" i="4"/>
  <c r="AB25" i="3"/>
  <c r="I22" i="3"/>
  <c r="O36" i="3"/>
  <c r="Q18" i="3"/>
  <c r="Q26" i="4"/>
  <c r="Z36" i="3"/>
  <c r="R26" i="4"/>
  <c r="AB8" i="3"/>
  <c r="AA36" i="3"/>
  <c r="Y8" i="3"/>
  <c r="Z7" i="3"/>
  <c r="Q25" i="3"/>
  <c r="Z18" i="3"/>
  <c r="Y7" i="3"/>
  <c r="I18" i="3"/>
  <c r="I39" i="4"/>
  <c r="S26" i="4"/>
  <c r="Z25" i="3"/>
  <c r="AB36" i="3"/>
  <c r="Z8" i="3"/>
  <c r="AA7" i="3"/>
  <c r="N18" i="3"/>
  <c r="I13" i="4"/>
  <c r="M13" i="4"/>
  <c r="Y13" i="4"/>
  <c r="Q7" i="3"/>
  <c r="O13" i="3"/>
  <c r="P36" i="3"/>
  <c r="X7" i="3"/>
  <c r="Q22" i="3"/>
  <c r="W26" i="4"/>
  <c r="S25" i="3"/>
  <c r="P13" i="3"/>
  <c r="M8" i="3"/>
  <c r="Y26" i="4"/>
  <c r="AA24" i="3"/>
  <c r="I24" i="3"/>
  <c r="R19" i="3"/>
  <c r="O22" i="3"/>
  <c r="N13" i="4"/>
  <c r="M24" i="3"/>
  <c r="P33" i="3"/>
  <c r="M20" i="3"/>
  <c r="M22" i="3"/>
  <c r="O8" i="3"/>
  <c r="P28" i="3"/>
  <c r="S19" i="3"/>
  <c r="I21" i="4"/>
  <c r="P22" i="3"/>
  <c r="X26" i="4"/>
  <c r="O13" i="4"/>
  <c r="Z24" i="3"/>
  <c r="L24" i="3"/>
  <c r="P44" i="3"/>
  <c r="N39" i="3"/>
  <c r="W33" i="3"/>
  <c r="Y19" i="3"/>
  <c r="W36" i="3"/>
  <c r="AA20" i="3"/>
  <c r="AA8" i="3"/>
  <c r="N33" i="3"/>
  <c r="X19" i="3"/>
  <c r="W8" i="3"/>
  <c r="X36" i="3"/>
  <c r="W13" i="4"/>
  <c r="W19" i="3"/>
  <c r="O24" i="3"/>
  <c r="P23" i="3"/>
  <c r="Z19" i="3"/>
  <c r="Q24" i="3"/>
  <c r="AB22" i="3"/>
  <c r="R8" i="3"/>
  <c r="I26" i="4"/>
  <c r="Z26" i="4"/>
  <c r="Q19" i="3"/>
  <c r="R13" i="4"/>
  <c r="L39" i="3"/>
  <c r="M33" i="3"/>
  <c r="I19" i="3"/>
  <c r="Y20" i="3"/>
  <c r="P24" i="3"/>
  <c r="W22" i="3"/>
  <c r="R36" i="3"/>
  <c r="AB19" i="3"/>
  <c r="AA19" i="3"/>
  <c r="X44" i="3"/>
  <c r="L36" i="3"/>
  <c r="O23" i="3"/>
  <c r="S8" i="3"/>
  <c r="N24" i="3"/>
  <c r="Y22" i="3"/>
  <c r="I23" i="3"/>
  <c r="M23" i="3"/>
  <c r="S23" i="3"/>
  <c r="N22" i="3"/>
  <c r="S22" i="3"/>
  <c r="P19" i="3"/>
  <c r="X24" i="3"/>
  <c r="Q36" i="3"/>
  <c r="Y23" i="3"/>
  <c r="Q33" i="3"/>
  <c r="X13" i="4"/>
  <c r="Q13" i="4"/>
  <c r="Y44" i="3"/>
  <c r="M36" i="3"/>
  <c r="M32" i="3"/>
  <c r="AA32" i="3"/>
  <c r="L23" i="3"/>
  <c r="AA26" i="4"/>
  <c r="Y33" i="3"/>
  <c r="Y24" i="3"/>
  <c r="Q44" i="3"/>
  <c r="M39" i="3"/>
  <c r="N36" i="3"/>
  <c r="Z22" i="3"/>
  <c r="L19" i="3"/>
  <c r="M44" i="3"/>
  <c r="Y36" i="3"/>
  <c r="N9" i="3"/>
  <c r="AB32" i="3"/>
  <c r="L22" i="3"/>
  <c r="M19" i="3"/>
  <c r="X8" i="3"/>
  <c r="I8" i="3"/>
  <c r="I33" i="3"/>
  <c r="L26" i="4"/>
  <c r="S24" i="3"/>
  <c r="W24" i="3"/>
  <c r="W23" i="3"/>
  <c r="Z23" i="3"/>
  <c r="X23" i="3"/>
  <c r="Q8" i="3"/>
  <c r="Z5" i="3"/>
  <c r="AA22" i="3"/>
  <c r="P8" i="3"/>
  <c r="R24" i="3"/>
  <c r="Z13" i="4"/>
  <c r="AB29" i="3"/>
  <c r="AB5" i="3"/>
  <c r="I17" i="3"/>
  <c r="N29" i="3"/>
  <c r="W29" i="3"/>
  <c r="L9" i="3"/>
  <c r="P5" i="3"/>
  <c r="X35" i="3"/>
  <c r="L33" i="3"/>
  <c r="Q39" i="3"/>
  <c r="AB44" i="3"/>
  <c r="AA29" i="3"/>
  <c r="M9" i="3"/>
  <c r="Q5" i="3"/>
  <c r="AB9" i="3"/>
  <c r="Z35" i="3"/>
  <c r="Y35" i="3"/>
  <c r="N34" i="3"/>
  <c r="W39" i="3"/>
  <c r="AB20" i="3"/>
  <c r="S35" i="3"/>
  <c r="O5" i="3"/>
  <c r="P9" i="3"/>
  <c r="AB39" i="3"/>
  <c r="AA43" i="3"/>
  <c r="M5" i="3"/>
  <c r="AA33" i="3"/>
  <c r="Y5" i="3"/>
  <c r="I39" i="3"/>
  <c r="S13" i="3"/>
  <c r="I38" i="3"/>
  <c r="AB43" i="3"/>
  <c r="AB34" i="3"/>
  <c r="AC4" i="3"/>
  <c r="L13" i="3"/>
  <c r="Q29" i="3"/>
  <c r="N5" i="3"/>
  <c r="Z20" i="3"/>
  <c r="X20" i="3"/>
  <c r="N13" i="3"/>
  <c r="R33" i="3"/>
  <c r="I30" i="4"/>
  <c r="I26" i="3"/>
  <c r="I21" i="3"/>
  <c r="I12" i="3"/>
  <c r="R23" i="3"/>
  <c r="N23" i="3"/>
  <c r="P39" i="3"/>
  <c r="L5" i="3"/>
  <c r="L35" i="3"/>
  <c r="O38" i="3"/>
  <c r="Z29" i="3"/>
  <c r="W34" i="3"/>
  <c r="M13" i="3"/>
  <c r="L29" i="3"/>
  <c r="Q13" i="3"/>
  <c r="O35" i="3"/>
  <c r="I31" i="3"/>
  <c r="I44" i="3"/>
  <c r="I8" i="4"/>
  <c r="X39" i="3"/>
  <c r="S29" i="3"/>
  <c r="P20" i="3"/>
  <c r="Q35" i="3"/>
  <c r="P38" i="3"/>
  <c r="X34" i="3"/>
  <c r="L43" i="3"/>
  <c r="X33" i="3"/>
  <c r="AB35" i="3"/>
  <c r="I25" i="4"/>
  <c r="I25" i="3"/>
  <c r="S33" i="3"/>
  <c r="AA39" i="3"/>
  <c r="I9" i="3"/>
  <c r="Y39" i="3"/>
  <c r="M29" i="3"/>
  <c r="N20" i="3"/>
  <c r="Y34" i="3"/>
  <c r="AA13" i="3"/>
  <c r="Z9" i="3"/>
  <c r="W5" i="3"/>
  <c r="W20" i="3"/>
  <c r="I13" i="3"/>
  <c r="R34" i="3"/>
  <c r="S34" i="3"/>
  <c r="I16" i="3"/>
  <c r="I20" i="3"/>
  <c r="Z33" i="3"/>
  <c r="W9" i="3"/>
  <c r="X9" i="3"/>
  <c r="O9" i="3"/>
  <c r="I5" i="3"/>
  <c r="Q9" i="3"/>
  <c r="W44" i="3"/>
  <c r="O29" i="3"/>
  <c r="O20" i="3"/>
  <c r="AA5" i="3"/>
  <c r="Y13" i="3"/>
  <c r="AB38" i="3"/>
  <c r="P35" i="3"/>
  <c r="N35" i="3"/>
  <c r="P34" i="3"/>
  <c r="I15" i="3"/>
  <c r="I35" i="3"/>
  <c r="AA9" i="3"/>
  <c r="I29" i="3"/>
  <c r="O33" i="3"/>
  <c r="AB13" i="3"/>
  <c r="P29" i="3"/>
  <c r="M34" i="3"/>
  <c r="X13" i="3"/>
  <c r="O41" i="3"/>
  <c r="I10" i="4"/>
  <c r="I7" i="4"/>
  <c r="I24" i="4"/>
  <c r="I33" i="4"/>
  <c r="I38" i="4"/>
  <c r="I35" i="4"/>
  <c r="I34" i="4"/>
  <c r="I32" i="4"/>
  <c r="S6" i="3"/>
  <c r="R6" i="3"/>
  <c r="M9" i="4"/>
  <c r="S9" i="4"/>
  <c r="R9" i="4"/>
  <c r="Q9" i="4"/>
  <c r="P9" i="4"/>
  <c r="O9" i="4"/>
  <c r="N9" i="4"/>
  <c r="X9" i="4"/>
  <c r="W9" i="4"/>
  <c r="L9" i="4"/>
  <c r="AB9" i="4"/>
  <c r="AA9" i="4"/>
  <c r="Z9" i="4"/>
  <c r="Y9" i="4"/>
  <c r="R38" i="3"/>
  <c r="S38" i="3"/>
  <c r="Z6" i="3"/>
  <c r="O42" i="4"/>
  <c r="N42" i="4"/>
  <c r="M42" i="4"/>
  <c r="AB42" i="4"/>
  <c r="L42" i="4"/>
  <c r="AA42" i="4"/>
  <c r="Z42" i="4"/>
  <c r="Y42" i="4"/>
  <c r="X42" i="4"/>
  <c r="W42" i="4"/>
  <c r="S42" i="4"/>
  <c r="R42" i="4"/>
  <c r="Q42" i="4"/>
  <c r="P42" i="4"/>
  <c r="X12" i="3"/>
  <c r="O43" i="3"/>
  <c r="M6" i="3"/>
  <c r="AA12" i="3"/>
  <c r="Y30" i="3"/>
  <c r="Y10" i="3"/>
  <c r="R32" i="3"/>
  <c r="S32" i="3"/>
  <c r="S27" i="3"/>
  <c r="R27" i="3"/>
  <c r="Z27" i="3"/>
  <c r="Y27" i="3"/>
  <c r="AA27" i="3"/>
  <c r="M27" i="3"/>
  <c r="O27" i="3"/>
  <c r="N27" i="3"/>
  <c r="L27" i="3"/>
  <c r="S22" i="4"/>
  <c r="R22" i="4"/>
  <c r="Q22" i="4"/>
  <c r="P22" i="4"/>
  <c r="O22" i="4"/>
  <c r="Z22" i="4"/>
  <c r="AB22" i="4"/>
  <c r="AA22" i="4"/>
  <c r="Y22" i="4"/>
  <c r="X22" i="4"/>
  <c r="W22" i="4"/>
  <c r="N22" i="4"/>
  <c r="M22" i="4"/>
  <c r="L22" i="4"/>
  <c r="Y40" i="4"/>
  <c r="X40" i="4"/>
  <c r="W40" i="4"/>
  <c r="S40" i="4"/>
  <c r="R40" i="4"/>
  <c r="O40" i="4"/>
  <c r="Q40" i="4"/>
  <c r="N40" i="4"/>
  <c r="M40" i="4"/>
  <c r="L40" i="4"/>
  <c r="AB40" i="4"/>
  <c r="AA40" i="4"/>
  <c r="Z40" i="4"/>
  <c r="P40" i="4"/>
  <c r="I23" i="4"/>
  <c r="AP4" i="4"/>
  <c r="CY4" i="4" s="1"/>
  <c r="AO4" i="4"/>
  <c r="CX4" i="4" s="1"/>
  <c r="AN4" i="4"/>
  <c r="CW4" i="4" s="1"/>
  <c r="AH4" i="4"/>
  <c r="CQ4" i="4" s="1"/>
  <c r="AK4" i="4"/>
  <c r="CT4" i="4" s="1"/>
  <c r="AJ4" i="4"/>
  <c r="CS4" i="4" s="1"/>
  <c r="AI4" i="4"/>
  <c r="CR4" i="4" s="1"/>
  <c r="AG4" i="4"/>
  <c r="CP4" i="4" s="1"/>
  <c r="Q42" i="3"/>
  <c r="P43" i="3"/>
  <c r="X30" i="3"/>
  <c r="P10" i="3"/>
  <c r="Y21" i="3"/>
  <c r="N6" i="3"/>
  <c r="Z32" i="3"/>
  <c r="AA38" i="3"/>
  <c r="I28" i="3"/>
  <c r="AB28" i="3"/>
  <c r="R16" i="3"/>
  <c r="S16" i="3"/>
  <c r="S11" i="3"/>
  <c r="R11" i="3"/>
  <c r="N31" i="4"/>
  <c r="M31" i="4"/>
  <c r="AB31" i="4"/>
  <c r="L31" i="4"/>
  <c r="AA31" i="4"/>
  <c r="Z31" i="4"/>
  <c r="Y31" i="4"/>
  <c r="S31" i="4"/>
  <c r="R31" i="4"/>
  <c r="Q31" i="4"/>
  <c r="P31" i="4"/>
  <c r="O31" i="4"/>
  <c r="X31" i="4"/>
  <c r="W31" i="4"/>
  <c r="X37" i="4"/>
  <c r="W37" i="4"/>
  <c r="S37" i="4"/>
  <c r="R37" i="4"/>
  <c r="Q37" i="4"/>
  <c r="N37" i="4"/>
  <c r="AB37" i="4"/>
  <c r="AA37" i="4"/>
  <c r="Z37" i="4"/>
  <c r="L37" i="4"/>
  <c r="Y37" i="4"/>
  <c r="O37" i="4"/>
  <c r="M37" i="4"/>
  <c r="P37" i="4"/>
  <c r="I9" i="4"/>
  <c r="BA4" i="4"/>
  <c r="DJ4" i="4" s="1"/>
  <c r="Y5" i="4"/>
  <c r="X5" i="4"/>
  <c r="W5" i="4"/>
  <c r="S5" i="4"/>
  <c r="R5" i="4"/>
  <c r="AA5" i="4"/>
  <c r="Z5" i="4"/>
  <c r="Q5" i="4"/>
  <c r="P5" i="4"/>
  <c r="O5" i="4"/>
  <c r="N5" i="4"/>
  <c r="M5" i="4"/>
  <c r="L5" i="4"/>
  <c r="AB5" i="4"/>
  <c r="X29" i="4"/>
  <c r="W29" i="4"/>
  <c r="S29" i="4"/>
  <c r="N29" i="4"/>
  <c r="AB29" i="4"/>
  <c r="AA29" i="4"/>
  <c r="Z29" i="4"/>
  <c r="Y29" i="4"/>
  <c r="O29" i="4"/>
  <c r="R29" i="4"/>
  <c r="Q29" i="4"/>
  <c r="P29" i="4"/>
  <c r="M29" i="4"/>
  <c r="L29" i="4"/>
  <c r="O28" i="3"/>
  <c r="W12" i="3"/>
  <c r="S12" i="3"/>
  <c r="R12" i="3"/>
  <c r="M12" i="3"/>
  <c r="P6" i="3"/>
  <c r="AB21" i="3"/>
  <c r="N12" i="3"/>
  <c r="P30" i="3"/>
  <c r="R31" i="3"/>
  <c r="S31" i="3"/>
  <c r="AB42" i="3"/>
  <c r="R42" i="3"/>
  <c r="AA42" i="3"/>
  <c r="S42" i="3"/>
  <c r="AC28" i="4"/>
  <c r="T28" i="4"/>
  <c r="AB14" i="4"/>
  <c r="L14" i="4"/>
  <c r="AA14" i="4"/>
  <c r="Z14" i="4"/>
  <c r="Y14" i="4"/>
  <c r="X14" i="4"/>
  <c r="W14" i="4"/>
  <c r="M14" i="4"/>
  <c r="S14" i="4"/>
  <c r="Q14" i="4"/>
  <c r="P14" i="4"/>
  <c r="O14" i="4"/>
  <c r="R14" i="4"/>
  <c r="N14" i="4"/>
  <c r="S20" i="4"/>
  <c r="R20" i="4"/>
  <c r="Q20" i="4"/>
  <c r="P20" i="4"/>
  <c r="O20" i="4"/>
  <c r="X20" i="4"/>
  <c r="W20" i="4"/>
  <c r="N20" i="4"/>
  <c r="M20" i="4"/>
  <c r="L20" i="4"/>
  <c r="Z20" i="4"/>
  <c r="AA20" i="4"/>
  <c r="Y20" i="4"/>
  <c r="AB20" i="4"/>
  <c r="S34" i="4"/>
  <c r="Q34" i="4"/>
  <c r="P34" i="4"/>
  <c r="M34" i="4"/>
  <c r="Y34" i="4"/>
  <c r="X34" i="4"/>
  <c r="W34" i="4"/>
  <c r="R34" i="4"/>
  <c r="O34" i="4"/>
  <c r="N34" i="4"/>
  <c r="Z34" i="4"/>
  <c r="L34" i="4"/>
  <c r="AB34" i="4"/>
  <c r="AA34" i="4"/>
  <c r="I14" i="4"/>
  <c r="Q43" i="3"/>
  <c r="W10" i="3"/>
  <c r="M21" i="3"/>
  <c r="L6" i="3"/>
  <c r="O12" i="3"/>
  <c r="I43" i="3"/>
  <c r="T4" i="3"/>
  <c r="Y15" i="3"/>
  <c r="AB15" i="3"/>
  <c r="S15" i="3"/>
  <c r="R15" i="3"/>
  <c r="S26" i="3"/>
  <c r="AB26" i="3"/>
  <c r="X26" i="3"/>
  <c r="W26" i="3"/>
  <c r="Q26" i="3"/>
  <c r="P26" i="3"/>
  <c r="O26" i="3"/>
  <c r="R26" i="3"/>
  <c r="L26" i="3"/>
  <c r="S17" i="4"/>
  <c r="R17" i="4"/>
  <c r="Q17" i="4"/>
  <c r="P17" i="4"/>
  <c r="O17" i="4"/>
  <c r="N17" i="4"/>
  <c r="Z17" i="4"/>
  <c r="Y17" i="4"/>
  <c r="X17" i="4"/>
  <c r="W17" i="4"/>
  <c r="M17" i="4"/>
  <c r="L17" i="4"/>
  <c r="AA17" i="4"/>
  <c r="AB17" i="4"/>
  <c r="I17" i="4"/>
  <c r="S44" i="4"/>
  <c r="R44" i="4"/>
  <c r="Q44" i="4"/>
  <c r="P44" i="4"/>
  <c r="O44" i="4"/>
  <c r="N44" i="4"/>
  <c r="AA44" i="4"/>
  <c r="W44" i="4"/>
  <c r="AB44" i="4"/>
  <c r="Z44" i="4"/>
  <c r="Y44" i="4"/>
  <c r="X44" i="4"/>
  <c r="M44" i="4"/>
  <c r="L44" i="4"/>
  <c r="I11" i="4"/>
  <c r="AA28" i="3"/>
  <c r="R28" i="3"/>
  <c r="N28" i="3"/>
  <c r="S28" i="3"/>
  <c r="M28" i="3"/>
  <c r="L28" i="3"/>
  <c r="W28" i="3"/>
  <c r="Y6" i="3"/>
  <c r="AA17" i="3"/>
  <c r="N17" i="3"/>
  <c r="W17" i="3"/>
  <c r="S17" i="3"/>
  <c r="Y17" i="3"/>
  <c r="R17" i="3"/>
  <c r="R30" i="3"/>
  <c r="S30" i="3"/>
  <c r="W15" i="4"/>
  <c r="S15" i="4"/>
  <c r="R15" i="4"/>
  <c r="Q15" i="4"/>
  <c r="P15" i="4"/>
  <c r="O15" i="4"/>
  <c r="AB15" i="4"/>
  <c r="AA15" i="4"/>
  <c r="Z15" i="4"/>
  <c r="N15" i="4"/>
  <c r="M15" i="4"/>
  <c r="L15" i="4"/>
  <c r="Y15" i="4"/>
  <c r="X15" i="4"/>
  <c r="X28" i="3"/>
  <c r="P17" i="3"/>
  <c r="M43" i="3"/>
  <c r="W30" i="3"/>
  <c r="N31" i="3"/>
  <c r="Q21" i="3"/>
  <c r="AA6" i="3"/>
  <c r="P12" i="3"/>
  <c r="Y43" i="3"/>
  <c r="P32" i="3"/>
  <c r="X32" i="3"/>
  <c r="Z38" i="3"/>
  <c r="L41" i="3"/>
  <c r="W25" i="3"/>
  <c r="M25" i="3"/>
  <c r="R25" i="3"/>
  <c r="I18" i="4"/>
  <c r="S33" i="4"/>
  <c r="R33" i="4"/>
  <c r="Q33" i="4"/>
  <c r="P33" i="4"/>
  <c r="O33" i="4"/>
  <c r="Z33" i="4"/>
  <c r="AB33" i="4"/>
  <c r="W33" i="4"/>
  <c r="AA33" i="4"/>
  <c r="Y33" i="4"/>
  <c r="X33" i="4"/>
  <c r="L33" i="4"/>
  <c r="N33" i="4"/>
  <c r="M33" i="4"/>
  <c r="AD4" i="4"/>
  <c r="CM4" i="4" s="1"/>
  <c r="I42" i="4"/>
  <c r="I44" i="4"/>
  <c r="Q6" i="3"/>
  <c r="P18" i="4"/>
  <c r="O18" i="4"/>
  <c r="N18" i="4"/>
  <c r="M18" i="4"/>
  <c r="AB18" i="4"/>
  <c r="L18" i="4"/>
  <c r="AA18" i="4"/>
  <c r="Z18" i="4"/>
  <c r="Y18" i="4"/>
  <c r="X18" i="4"/>
  <c r="W18" i="4"/>
  <c r="S18" i="4"/>
  <c r="R18" i="4"/>
  <c r="Q18" i="4"/>
  <c r="AC3" i="2"/>
  <c r="BQ4" i="4"/>
  <c r="S14" i="3"/>
  <c r="R14" i="3"/>
  <c r="Q28" i="3"/>
  <c r="Z17" i="3"/>
  <c r="AB27" i="3"/>
  <c r="N43" i="3"/>
  <c r="O31" i="3"/>
  <c r="I41" i="3"/>
  <c r="Q12" i="3"/>
  <c r="AB31" i="3"/>
  <c r="Q17" i="3"/>
  <c r="X6" i="3"/>
  <c r="X11" i="3"/>
  <c r="R5" i="3"/>
  <c r="S5" i="3"/>
  <c r="S9" i="3"/>
  <c r="R9" i="3"/>
  <c r="P10" i="4"/>
  <c r="O10" i="4"/>
  <c r="N10" i="4"/>
  <c r="M10" i="4"/>
  <c r="AB10" i="4"/>
  <c r="L10" i="4"/>
  <c r="AA10" i="4"/>
  <c r="X10" i="4"/>
  <c r="Z10" i="4"/>
  <c r="Y10" i="4"/>
  <c r="Q10" i="4"/>
  <c r="W10" i="4"/>
  <c r="S10" i="4"/>
  <c r="R10" i="4"/>
  <c r="S38" i="4"/>
  <c r="R38" i="4"/>
  <c r="Q38" i="4"/>
  <c r="P38" i="4"/>
  <c r="O38" i="4"/>
  <c r="N38" i="4"/>
  <c r="M38" i="4"/>
  <c r="AB38" i="4"/>
  <c r="L38" i="4"/>
  <c r="Y38" i="4"/>
  <c r="Z38" i="4"/>
  <c r="X38" i="4"/>
  <c r="W38" i="4"/>
  <c r="AA38" i="4"/>
  <c r="I15" i="4"/>
  <c r="Z28" i="3"/>
  <c r="M38" i="3"/>
  <c r="R27" i="4"/>
  <c r="Q27" i="4"/>
  <c r="P27" i="4"/>
  <c r="O27" i="4"/>
  <c r="X27" i="4"/>
  <c r="W27" i="4"/>
  <c r="S27" i="4"/>
  <c r="N27" i="4"/>
  <c r="M27" i="4"/>
  <c r="AA27" i="4"/>
  <c r="Z27" i="4"/>
  <c r="Y27" i="4"/>
  <c r="L27" i="4"/>
  <c r="AB27" i="4"/>
  <c r="Z43" i="4"/>
  <c r="Y43" i="4"/>
  <c r="X43" i="4"/>
  <c r="W43" i="4"/>
  <c r="S43" i="4"/>
  <c r="P43" i="4"/>
  <c r="N43" i="4"/>
  <c r="M43" i="4"/>
  <c r="L43" i="4"/>
  <c r="AB43" i="4"/>
  <c r="AA43" i="4"/>
  <c r="R43" i="4"/>
  <c r="Q43" i="4"/>
  <c r="O43" i="4"/>
  <c r="O23" i="4"/>
  <c r="N23" i="4"/>
  <c r="M23" i="4"/>
  <c r="AB23" i="4"/>
  <c r="L23" i="4"/>
  <c r="AA23" i="4"/>
  <c r="Z23" i="4"/>
  <c r="Y23" i="4"/>
  <c r="X23" i="4"/>
  <c r="W23" i="4"/>
  <c r="S23" i="4"/>
  <c r="R23" i="4"/>
  <c r="Q23" i="4"/>
  <c r="P23" i="4"/>
  <c r="P27" i="3"/>
  <c r="N42" i="3"/>
  <c r="P21" i="3"/>
  <c r="Z24" i="4"/>
  <c r="Y24" i="4"/>
  <c r="X24" i="4"/>
  <c r="W24" i="4"/>
  <c r="P24" i="4"/>
  <c r="N24" i="4"/>
  <c r="M24" i="4"/>
  <c r="L24" i="4"/>
  <c r="AA24" i="4"/>
  <c r="S24" i="4"/>
  <c r="R24" i="4"/>
  <c r="Q24" i="4"/>
  <c r="O24" i="4"/>
  <c r="AB24" i="4"/>
  <c r="I5" i="4"/>
  <c r="DQ3" i="4"/>
  <c r="Q27" i="3"/>
  <c r="N38" i="3"/>
  <c r="N30" i="3"/>
  <c r="P31" i="3"/>
  <c r="W21" i="3"/>
  <c r="BU4" i="3"/>
  <c r="AA31" i="3"/>
  <c r="O6" i="3"/>
  <c r="CK3" i="4"/>
  <c r="S6" i="4"/>
  <c r="R6" i="4"/>
  <c r="Q6" i="4"/>
  <c r="P6" i="4"/>
  <c r="O6" i="4"/>
  <c r="N6" i="4"/>
  <c r="M6" i="4"/>
  <c r="AB6" i="4"/>
  <c r="AA6" i="4"/>
  <c r="Z6" i="4"/>
  <c r="Y6" i="4"/>
  <c r="X6" i="4"/>
  <c r="W6" i="4"/>
  <c r="L6" i="4"/>
  <c r="I6" i="4"/>
  <c r="O7" i="4"/>
  <c r="N7" i="4"/>
  <c r="M7" i="4"/>
  <c r="AB7" i="4"/>
  <c r="L7" i="4"/>
  <c r="AA7" i="4"/>
  <c r="Z7" i="4"/>
  <c r="Y7" i="4"/>
  <c r="X7" i="4"/>
  <c r="P7" i="4"/>
  <c r="W7" i="4"/>
  <c r="Q7" i="4"/>
  <c r="R7" i="4"/>
  <c r="S7" i="4"/>
  <c r="Z8" i="4"/>
  <c r="Y8" i="4"/>
  <c r="X8" i="4"/>
  <c r="R8" i="4"/>
  <c r="W8" i="4"/>
  <c r="S8" i="4"/>
  <c r="AB8" i="4"/>
  <c r="AA8" i="4"/>
  <c r="Q8" i="4"/>
  <c r="P8" i="4"/>
  <c r="L8" i="4"/>
  <c r="O8" i="4"/>
  <c r="M8" i="4"/>
  <c r="N8" i="4"/>
  <c r="S12" i="4"/>
  <c r="R12" i="4"/>
  <c r="Q12" i="4"/>
  <c r="P12" i="4"/>
  <c r="N12" i="4"/>
  <c r="O12" i="4"/>
  <c r="AA12" i="4"/>
  <c r="Z12" i="4"/>
  <c r="Y12" i="4"/>
  <c r="X12" i="4"/>
  <c r="W12" i="4"/>
  <c r="M12" i="4"/>
  <c r="L12" i="4"/>
  <c r="AB12" i="4"/>
  <c r="N39" i="4"/>
  <c r="M39" i="4"/>
  <c r="AB39" i="4"/>
  <c r="L39" i="4"/>
  <c r="AA39" i="4"/>
  <c r="Z39" i="4"/>
  <c r="Y39" i="4"/>
  <c r="X39" i="4"/>
  <c r="W39" i="4"/>
  <c r="R39" i="4"/>
  <c r="Q39" i="4"/>
  <c r="P39" i="4"/>
  <c r="O39" i="4"/>
  <c r="S39" i="4"/>
  <c r="I27" i="4"/>
  <c r="I36" i="4"/>
  <c r="I12" i="4"/>
  <c r="L38" i="3"/>
  <c r="I6" i="3"/>
  <c r="S10" i="3"/>
  <c r="R10" i="3"/>
  <c r="W6" i="3"/>
  <c r="Z12" i="3"/>
  <c r="N10" i="3"/>
  <c r="S41" i="3"/>
  <c r="R41" i="3"/>
  <c r="AB41" i="3"/>
  <c r="Q21" i="4"/>
  <c r="P21" i="4"/>
  <c r="O21" i="4"/>
  <c r="N21" i="4"/>
  <c r="M21" i="4"/>
  <c r="AB21" i="4"/>
  <c r="L21" i="4"/>
  <c r="AA21" i="4"/>
  <c r="Z21" i="4"/>
  <c r="Y21" i="4"/>
  <c r="X21" i="4"/>
  <c r="W21" i="4"/>
  <c r="S21" i="4"/>
  <c r="R21" i="4"/>
  <c r="AA11" i="4"/>
  <c r="S11" i="4"/>
  <c r="Z11" i="4"/>
  <c r="Y11" i="4"/>
  <c r="X11" i="4"/>
  <c r="W11" i="4"/>
  <c r="O11" i="4"/>
  <c r="Q11" i="4"/>
  <c r="AB11" i="4"/>
  <c r="P11" i="4"/>
  <c r="R11" i="4"/>
  <c r="M11" i="4"/>
  <c r="N11" i="4"/>
  <c r="L11" i="4"/>
  <c r="Q38" i="3"/>
  <c r="O30" i="3"/>
  <c r="Y41" i="3"/>
  <c r="W38" i="3"/>
  <c r="L12" i="3"/>
  <c r="Q32" i="3"/>
  <c r="I30" i="3"/>
  <c r="AB6" i="3"/>
  <c r="I10" i="3"/>
  <c r="R13" i="3"/>
  <c r="Z13" i="3"/>
  <c r="S25" i="4"/>
  <c r="R25" i="4"/>
  <c r="Q25" i="4"/>
  <c r="P25" i="4"/>
  <c r="O25" i="4"/>
  <c r="AA25" i="4"/>
  <c r="Y25" i="4"/>
  <c r="X25" i="4"/>
  <c r="W25" i="4"/>
  <c r="N25" i="4"/>
  <c r="M25" i="4"/>
  <c r="L25" i="4"/>
  <c r="AB25" i="4"/>
  <c r="Z25" i="4"/>
  <c r="R20" i="3"/>
  <c r="S20" i="3"/>
  <c r="I19" i="4"/>
  <c r="I43" i="4"/>
  <c r="M36" i="4"/>
  <c r="AB36" i="4"/>
  <c r="L36" i="4"/>
  <c r="AA36" i="4"/>
  <c r="Z36" i="4"/>
  <c r="Y36" i="4"/>
  <c r="X36" i="4"/>
  <c r="W36" i="4"/>
  <c r="S36" i="4"/>
  <c r="N36" i="4"/>
  <c r="R36" i="4"/>
  <c r="P36" i="4"/>
  <c r="Q36" i="4"/>
  <c r="O36" i="4"/>
  <c r="S30" i="4"/>
  <c r="R30" i="4"/>
  <c r="Q30" i="4"/>
  <c r="P30" i="4"/>
  <c r="O30" i="4"/>
  <c r="N30" i="4"/>
  <c r="Y30" i="4"/>
  <c r="X30" i="4"/>
  <c r="W30" i="4"/>
  <c r="M30" i="4"/>
  <c r="L30" i="4"/>
  <c r="Z30" i="4"/>
  <c r="AB30" i="4"/>
  <c r="AA30" i="4"/>
  <c r="W43" i="3"/>
  <c r="O21" i="3"/>
  <c r="M17" i="3"/>
  <c r="I29" i="4"/>
  <c r="W31" i="3"/>
  <c r="AB17" i="3"/>
  <c r="L21" i="3"/>
  <c r="Z41" i="3"/>
  <c r="X38" i="3"/>
  <c r="Y12" i="3"/>
  <c r="AB14" i="3"/>
  <c r="O32" i="3"/>
  <c r="L17" i="3"/>
  <c r="M30" i="3"/>
  <c r="AB10" i="3"/>
  <c r="R21" i="3"/>
  <c r="Q35" i="4"/>
  <c r="P35" i="4"/>
  <c r="O35" i="4"/>
  <c r="N35" i="4"/>
  <c r="M35" i="4"/>
  <c r="AB35" i="4"/>
  <c r="L35" i="4"/>
  <c r="AA35" i="4"/>
  <c r="X35" i="4"/>
  <c r="Y35" i="4"/>
  <c r="W35" i="4"/>
  <c r="S35" i="4"/>
  <c r="Z35" i="4"/>
  <c r="R35" i="4"/>
  <c r="I22" i="4"/>
  <c r="I40" i="4"/>
  <c r="AA19" i="4"/>
  <c r="Z19" i="4"/>
  <c r="Y19" i="4"/>
  <c r="X19" i="4"/>
  <c r="W19" i="4"/>
  <c r="N19" i="4"/>
  <c r="M19" i="4"/>
  <c r="L19" i="4"/>
  <c r="AB19" i="4"/>
  <c r="S19" i="4"/>
  <c r="R19" i="4"/>
  <c r="Q19" i="4"/>
  <c r="P19" i="4"/>
  <c r="O19" i="4"/>
  <c r="R43" i="3"/>
  <c r="S43" i="3"/>
  <c r="O17" i="3"/>
  <c r="X43" i="3"/>
  <c r="X17" i="3"/>
  <c r="AA41" i="3"/>
  <c r="Y38" i="3"/>
  <c r="L14" i="3"/>
  <c r="N32" i="3"/>
  <c r="N21" i="3"/>
  <c r="Z10" i="3"/>
  <c r="AA21" i="3"/>
  <c r="Y31" i="3"/>
  <c r="AC4" i="4"/>
  <c r="T4" i="4"/>
  <c r="N44" i="3"/>
  <c r="AA44" i="3"/>
  <c r="R44" i="3"/>
  <c r="S44" i="3"/>
  <c r="L44" i="3"/>
  <c r="R39" i="3"/>
  <c r="S39" i="3"/>
  <c r="O39" i="3"/>
  <c r="R18" i="3"/>
  <c r="S18" i="3"/>
  <c r="Y32" i="4"/>
  <c r="X32" i="4"/>
  <c r="W32" i="4"/>
  <c r="O32" i="4"/>
  <c r="N32" i="4"/>
  <c r="M32" i="4"/>
  <c r="L32" i="4"/>
  <c r="AA32" i="4"/>
  <c r="AB32" i="4"/>
  <c r="Q32" i="4"/>
  <c r="P32" i="4"/>
  <c r="Z32" i="4"/>
  <c r="S32" i="4"/>
  <c r="R32" i="4"/>
  <c r="I31" i="4"/>
  <c r="I37" i="4"/>
  <c r="I27" i="3"/>
  <c r="AC37" i="3"/>
  <c r="T37" i="3"/>
  <c r="T44" i="2"/>
  <c r="AC42" i="2"/>
  <c r="AC44" i="2"/>
  <c r="AC10" i="2"/>
  <c r="T37" i="2"/>
  <c r="T5" i="2"/>
  <c r="T11" i="2"/>
  <c r="AC4" i="2"/>
  <c r="AC12" i="2"/>
  <c r="T12" i="2"/>
  <c r="AC33" i="2"/>
  <c r="T13" i="2"/>
  <c r="T26" i="2"/>
  <c r="AC9" i="2"/>
  <c r="T28" i="2"/>
  <c r="T42" i="2"/>
  <c r="T27" i="2"/>
  <c r="T17" i="2"/>
  <c r="AC18" i="2"/>
  <c r="T41" i="2"/>
  <c r="AC25" i="2"/>
  <c r="AC13" i="2"/>
  <c r="AC26" i="2"/>
  <c r="T43" i="2"/>
  <c r="AC17" i="2"/>
  <c r="T21" i="2"/>
  <c r="AC11" i="2"/>
  <c r="AC41" i="2"/>
  <c r="AC43" i="2"/>
  <c r="T9" i="2"/>
  <c r="T4" i="2"/>
  <c r="AC21" i="2"/>
  <c r="T18" i="2"/>
  <c r="T33" i="2"/>
  <c r="T25" i="2"/>
  <c r="T7" i="2"/>
  <c r="T29" i="2"/>
  <c r="AC27" i="2"/>
  <c r="T30" i="2"/>
  <c r="AC30" i="2"/>
  <c r="T16" i="2"/>
  <c r="AC16" i="2"/>
  <c r="AC36" i="2"/>
  <c r="T36" i="2"/>
  <c r="T22" i="2"/>
  <c r="AC23" i="2"/>
  <c r="T32" i="2"/>
  <c r="AC32" i="2"/>
  <c r="AC14" i="2"/>
  <c r="T14" i="2"/>
  <c r="AC40" i="2"/>
  <c r="AC38" i="2"/>
  <c r="T40" i="2"/>
  <c r="T6" i="2"/>
  <c r="AC24" i="2"/>
  <c r="T20" i="2"/>
  <c r="AC20" i="2"/>
  <c r="T38" i="2"/>
  <c r="AC7" i="2"/>
  <c r="AC39" i="2"/>
  <c r="T8" i="2"/>
  <c r="T39" i="2"/>
  <c r="AC31" i="2"/>
  <c r="T31" i="2"/>
  <c r="T35" i="2"/>
  <c r="AC35" i="2"/>
  <c r="AC6" i="2"/>
  <c r="AC8" i="2"/>
  <c r="T23" i="2"/>
  <c r="AC22" i="2"/>
  <c r="T19" i="2"/>
  <c r="AC19" i="2"/>
  <c r="T24" i="2"/>
  <c r="T15" i="2"/>
  <c r="AC15" i="2"/>
  <c r="AC5" i="2"/>
  <c r="AC3" i="3"/>
  <c r="CK3" i="3"/>
  <c r="DQ3" i="3"/>
  <c r="DN4" i="2"/>
  <c r="DQ3" i="2"/>
  <c r="CK3" i="2"/>
  <c r="CL3" i="2" s="1"/>
  <c r="AQ4" i="2"/>
  <c r="BU4" i="2" s="1"/>
  <c r="AZ4" i="2"/>
  <c r="CD4" i="2" s="1"/>
  <c r="AL4" i="2"/>
  <c r="BP4" i="2" s="1"/>
  <c r="T55" i="3" l="1"/>
  <c r="AC47" i="3"/>
  <c r="T45" i="3"/>
  <c r="AC45" i="3"/>
  <c r="T46" i="3"/>
  <c r="T54" i="3"/>
  <c r="AC54" i="3"/>
  <c r="AC56" i="3"/>
  <c r="T56" i="3"/>
  <c r="AC49" i="3"/>
  <c r="T49" i="3"/>
  <c r="AC51" i="3"/>
  <c r="T51" i="3"/>
  <c r="AC46" i="3"/>
  <c r="T57" i="3"/>
  <c r="AC57" i="3"/>
  <c r="T52" i="3"/>
  <c r="AC52" i="3"/>
  <c r="AC53" i="3"/>
  <c r="T53" i="3"/>
  <c r="T58" i="3"/>
  <c r="AC58" i="3"/>
  <c r="AC55" i="3"/>
  <c r="CL3" i="3"/>
  <c r="AC50" i="3"/>
  <c r="T50" i="3"/>
  <c r="AC40" i="3"/>
  <c r="CI4" i="3"/>
  <c r="CD4" i="3"/>
  <c r="AC29" i="8"/>
  <c r="T29" i="8"/>
  <c r="DN4" i="5"/>
  <c r="CI4" i="5"/>
  <c r="AF4" i="5"/>
  <c r="BF4" i="5"/>
  <c r="DO4" i="5" s="1"/>
  <c r="AP4" i="5"/>
  <c r="CY4" i="5" s="1"/>
  <c r="AG4" i="5"/>
  <c r="CP4" i="5" s="1"/>
  <c r="AN4" i="5"/>
  <c r="CW4" i="5" s="1"/>
  <c r="AE4" i="5"/>
  <c r="CN4" i="5" s="1"/>
  <c r="AO4" i="5"/>
  <c r="CX4" i="5" s="1"/>
  <c r="AI4" i="5"/>
  <c r="CR4" i="5" s="1"/>
  <c r="AY4" i="5"/>
  <c r="DH4" i="5" s="1"/>
  <c r="AK4" i="5"/>
  <c r="CT4" i="5" s="1"/>
  <c r="AD4" i="5"/>
  <c r="CM4" i="5" s="1"/>
  <c r="AH4" i="5"/>
  <c r="CQ4" i="5" s="1"/>
  <c r="AM4" i="5"/>
  <c r="CV4" i="5" s="1"/>
  <c r="T5" i="8"/>
  <c r="AC5" i="8"/>
  <c r="AJ4" i="5"/>
  <c r="CS4" i="5" s="1"/>
  <c r="T38" i="8"/>
  <c r="AC38" i="8"/>
  <c r="T41" i="8"/>
  <c r="AC41" i="8"/>
  <c r="AC23" i="8"/>
  <c r="T23" i="8"/>
  <c r="AR4" i="8"/>
  <c r="DA4" i="8" s="1"/>
  <c r="BA4" i="8"/>
  <c r="DJ4" i="8" s="1"/>
  <c r="AT4" i="8"/>
  <c r="DC4" i="8" s="1"/>
  <c r="AV4" i="8"/>
  <c r="DE4" i="8" s="1"/>
  <c r="AS4" i="8"/>
  <c r="DB4" i="8" s="1"/>
  <c r="T24" i="8"/>
  <c r="AC24" i="8"/>
  <c r="AC40" i="8"/>
  <c r="T40" i="8"/>
  <c r="T28" i="8"/>
  <c r="AC28" i="8"/>
  <c r="AF4" i="6"/>
  <c r="CO4" i="6" s="1"/>
  <c r="AC39" i="8"/>
  <c r="T39" i="8"/>
  <c r="AD4" i="6"/>
  <c r="CM4" i="6" s="1"/>
  <c r="AC9" i="8"/>
  <c r="T9" i="8"/>
  <c r="T40" i="3"/>
  <c r="AC11" i="8"/>
  <c r="T11" i="8"/>
  <c r="AP4" i="6"/>
  <c r="CY4" i="6" s="1"/>
  <c r="AC21" i="8"/>
  <c r="T21" i="8"/>
  <c r="AC37" i="8"/>
  <c r="T37" i="8"/>
  <c r="T18" i="8"/>
  <c r="AC18" i="8"/>
  <c r="AC30" i="8"/>
  <c r="T30" i="8"/>
  <c r="AC10" i="8"/>
  <c r="T10" i="8"/>
  <c r="CD4" i="8"/>
  <c r="AC8" i="8"/>
  <c r="T8" i="8"/>
  <c r="AJ4" i="6"/>
  <c r="CS4" i="6" s="1"/>
  <c r="AI4" i="6"/>
  <c r="CR4" i="6" s="1"/>
  <c r="AE4" i="6"/>
  <c r="CN4" i="6" s="1"/>
  <c r="AH4" i="6"/>
  <c r="CQ4" i="6" s="1"/>
  <c r="AG4" i="6"/>
  <c r="CP4" i="6" s="1"/>
  <c r="BB4" i="4"/>
  <c r="DK4" i="4" s="1"/>
  <c r="AO4" i="6"/>
  <c r="CX4" i="6" s="1"/>
  <c r="BP4" i="8"/>
  <c r="AM4" i="6"/>
  <c r="CV4" i="6" s="1"/>
  <c r="T12" i="8"/>
  <c r="AC12" i="8"/>
  <c r="AC27" i="8"/>
  <c r="T27" i="8"/>
  <c r="AC34" i="8"/>
  <c r="T34" i="8"/>
  <c r="T22" i="8"/>
  <c r="AC22" i="8"/>
  <c r="BD4" i="6"/>
  <c r="DM4" i="6" s="1"/>
  <c r="AC10" i="5"/>
  <c r="AP4" i="8"/>
  <c r="CY4" i="8" s="1"/>
  <c r="AO4" i="8"/>
  <c r="CX4" i="8" s="1"/>
  <c r="AU4" i="8"/>
  <c r="DD4" i="8" s="1"/>
  <c r="AM4" i="8"/>
  <c r="CV4" i="8" s="1"/>
  <c r="AK4" i="8"/>
  <c r="CT4" i="8" s="1"/>
  <c r="AN4" i="8"/>
  <c r="CW4" i="8" s="1"/>
  <c r="AJ4" i="8"/>
  <c r="CS4" i="8" s="1"/>
  <c r="AH4" i="8"/>
  <c r="CQ4" i="8" s="1"/>
  <c r="BD4" i="8"/>
  <c r="DM4" i="8" s="1"/>
  <c r="AG4" i="8"/>
  <c r="CP4" i="8" s="1"/>
  <c r="BB4" i="8"/>
  <c r="DK4" i="8" s="1"/>
  <c r="AY4" i="8"/>
  <c r="DH4" i="8" s="1"/>
  <c r="AF4" i="8"/>
  <c r="CO4" i="8" s="1"/>
  <c r="AX4" i="8"/>
  <c r="DG4" i="8" s="1"/>
  <c r="AW4" i="8"/>
  <c r="DF4" i="8" s="1"/>
  <c r="AI4" i="8"/>
  <c r="CR4" i="8" s="1"/>
  <c r="AD4" i="8"/>
  <c r="CM4" i="8" s="1"/>
  <c r="AE4" i="8"/>
  <c r="CN4" i="8" s="1"/>
  <c r="BC4" i="8"/>
  <c r="DL4" i="8" s="1"/>
  <c r="BF4" i="8"/>
  <c r="AC33" i="8"/>
  <c r="T33" i="8"/>
  <c r="AC13" i="8"/>
  <c r="T13" i="8"/>
  <c r="T17" i="8"/>
  <c r="AC17" i="8"/>
  <c r="AC7" i="8"/>
  <c r="T7" i="8"/>
  <c r="T44" i="8"/>
  <c r="AC44" i="8"/>
  <c r="T19" i="8"/>
  <c r="AC19" i="8"/>
  <c r="AC25" i="8"/>
  <c r="T25" i="8"/>
  <c r="AC6" i="8"/>
  <c r="T6" i="8"/>
  <c r="T32" i="8"/>
  <c r="AC32" i="8"/>
  <c r="CL3" i="8"/>
  <c r="AE4" i="4"/>
  <c r="CN4" i="4" s="1"/>
  <c r="BP4" i="3"/>
  <c r="T35" i="8"/>
  <c r="AC35" i="8"/>
  <c r="T26" i="8"/>
  <c r="AC26" i="8"/>
  <c r="AF4" i="4"/>
  <c r="CO4" i="4" s="1"/>
  <c r="CZ4" i="4"/>
  <c r="BU4" i="4"/>
  <c r="AC36" i="8"/>
  <c r="T36" i="8"/>
  <c r="T44" i="6"/>
  <c r="AC44" i="6"/>
  <c r="T41" i="6"/>
  <c r="AC41" i="6"/>
  <c r="BY4" i="6"/>
  <c r="AC22" i="6"/>
  <c r="T22" i="6"/>
  <c r="T27" i="6"/>
  <c r="AC27" i="6"/>
  <c r="AC17" i="6"/>
  <c r="T17" i="6"/>
  <c r="T40" i="6"/>
  <c r="AC40" i="6"/>
  <c r="AC30" i="6"/>
  <c r="T30" i="6"/>
  <c r="T16" i="4"/>
  <c r="T43" i="6"/>
  <c r="AC43" i="6"/>
  <c r="T12" i="6"/>
  <c r="AC12" i="6"/>
  <c r="T15" i="6"/>
  <c r="AC15" i="6"/>
  <c r="T26" i="6"/>
  <c r="AC26" i="6"/>
  <c r="BU4" i="5"/>
  <c r="CI4" i="6"/>
  <c r="AC16" i="4"/>
  <c r="AC9" i="6"/>
  <c r="T9" i="6"/>
  <c r="BH4" i="6"/>
  <c r="AC28" i="6"/>
  <c r="T28" i="6"/>
  <c r="AC24" i="6"/>
  <c r="T24" i="6"/>
  <c r="AC6" i="6"/>
  <c r="T6" i="6"/>
  <c r="BA4" i="6"/>
  <c r="DJ4" i="6" s="1"/>
  <c r="AV4" i="6"/>
  <c r="DE4" i="6" s="1"/>
  <c r="AT4" i="6"/>
  <c r="DC4" i="6" s="1"/>
  <c r="AS4" i="6"/>
  <c r="DB4" i="6" s="1"/>
  <c r="AR4" i="6"/>
  <c r="DA4" i="6" s="1"/>
  <c r="AW4" i="6"/>
  <c r="DF4" i="6" s="1"/>
  <c r="T7" i="6"/>
  <c r="AC7" i="6"/>
  <c r="AC5" i="6"/>
  <c r="T5" i="6"/>
  <c r="AC11" i="6"/>
  <c r="T11" i="6"/>
  <c r="AC19" i="6"/>
  <c r="T19" i="6"/>
  <c r="T37" i="6"/>
  <c r="AC37" i="6"/>
  <c r="BL4" i="6"/>
  <c r="AC21" i="6"/>
  <c r="T21" i="6"/>
  <c r="AC35" i="6"/>
  <c r="T35" i="6"/>
  <c r="AC38" i="6"/>
  <c r="T38" i="6"/>
  <c r="AX4" i="6"/>
  <c r="DG4" i="6" s="1"/>
  <c r="DI4" i="5"/>
  <c r="CD4" i="5"/>
  <c r="T13" i="6"/>
  <c r="AC13" i="6"/>
  <c r="AC39" i="6"/>
  <c r="T39" i="6"/>
  <c r="CL3" i="6"/>
  <c r="AC36" i="6"/>
  <c r="T36" i="6"/>
  <c r="T34" i="6"/>
  <c r="AC34" i="6"/>
  <c r="CD4" i="6"/>
  <c r="AY4" i="6"/>
  <c r="DH4" i="6" s="1"/>
  <c r="Z8" i="5"/>
  <c r="Y8" i="5"/>
  <c r="N8" i="5"/>
  <c r="O8" i="5"/>
  <c r="M8" i="5"/>
  <c r="AB8" i="5"/>
  <c r="L8" i="5"/>
  <c r="I8" i="5"/>
  <c r="AA8" i="5"/>
  <c r="X8" i="5"/>
  <c r="S8" i="5"/>
  <c r="R8" i="5"/>
  <c r="P8" i="5"/>
  <c r="W8" i="5"/>
  <c r="Q8" i="5"/>
  <c r="BN4" i="6"/>
  <c r="T16" i="6"/>
  <c r="AC16" i="6"/>
  <c r="AC33" i="6"/>
  <c r="T33" i="6"/>
  <c r="P21" i="5"/>
  <c r="I21" i="5"/>
  <c r="O21" i="5"/>
  <c r="N21" i="5"/>
  <c r="M21" i="5"/>
  <c r="W21" i="5"/>
  <c r="X21" i="5"/>
  <c r="S21" i="5"/>
  <c r="Z21" i="5"/>
  <c r="R21" i="5"/>
  <c r="AB21" i="5"/>
  <c r="Q21" i="5"/>
  <c r="Y21" i="5"/>
  <c r="L21" i="5"/>
  <c r="AA21" i="5"/>
  <c r="T29" i="6"/>
  <c r="AC29" i="6"/>
  <c r="T20" i="6"/>
  <c r="AC20" i="6"/>
  <c r="BJ4" i="6"/>
  <c r="BO4" i="6"/>
  <c r="T31" i="6"/>
  <c r="AC31" i="6"/>
  <c r="T23" i="6"/>
  <c r="AC23" i="6"/>
  <c r="AA31" i="5"/>
  <c r="Y31" i="5"/>
  <c r="O31" i="5"/>
  <c r="R31" i="5"/>
  <c r="P31" i="5"/>
  <c r="N31" i="5"/>
  <c r="S31" i="5"/>
  <c r="Q31" i="5"/>
  <c r="M31" i="5"/>
  <c r="AB31" i="5"/>
  <c r="L31" i="5"/>
  <c r="X31" i="5"/>
  <c r="W31" i="5"/>
  <c r="Z31" i="5"/>
  <c r="BF4" i="6"/>
  <c r="BB4" i="6"/>
  <c r="DK4" i="6" s="1"/>
  <c r="AC14" i="6"/>
  <c r="T14" i="6"/>
  <c r="BR4" i="6"/>
  <c r="AC42" i="6"/>
  <c r="T42" i="6"/>
  <c r="AC25" i="6"/>
  <c r="T25" i="6"/>
  <c r="AC32" i="6"/>
  <c r="T32" i="6"/>
  <c r="T18" i="6"/>
  <c r="AC18" i="6"/>
  <c r="T10" i="6"/>
  <c r="AC10" i="6"/>
  <c r="BS4" i="6"/>
  <c r="BC4" i="6"/>
  <c r="DL4" i="6" s="1"/>
  <c r="AC41" i="4"/>
  <c r="AC32" i="5"/>
  <c r="T32" i="5"/>
  <c r="T6" i="5"/>
  <c r="AC6" i="5"/>
  <c r="AC19" i="5"/>
  <c r="T19" i="5"/>
  <c r="AF4" i="3"/>
  <c r="CO4" i="3" s="1"/>
  <c r="AM4" i="3"/>
  <c r="CV4" i="3" s="1"/>
  <c r="AP4" i="3"/>
  <c r="CY4" i="3" s="1"/>
  <c r="T34" i="5"/>
  <c r="AC34" i="5"/>
  <c r="T22" i="5"/>
  <c r="AC22" i="5"/>
  <c r="T37" i="5"/>
  <c r="AC37" i="5"/>
  <c r="T35" i="5"/>
  <c r="AC35" i="5"/>
  <c r="AC36" i="5"/>
  <c r="T36" i="5"/>
  <c r="AC11" i="5"/>
  <c r="T11" i="5"/>
  <c r="AT4" i="4"/>
  <c r="DC4" i="4" s="1"/>
  <c r="T41" i="5"/>
  <c r="AC41" i="5"/>
  <c r="AV4" i="4"/>
  <c r="DE4" i="4" s="1"/>
  <c r="AR4" i="4"/>
  <c r="DA4" i="4" s="1"/>
  <c r="AT4" i="5"/>
  <c r="DC4" i="5" s="1"/>
  <c r="AS4" i="5"/>
  <c r="DB4" i="5" s="1"/>
  <c r="AR4" i="5"/>
  <c r="DA4" i="5" s="1"/>
  <c r="BA4" i="5"/>
  <c r="DJ4" i="5" s="1"/>
  <c r="AV4" i="5"/>
  <c r="DE4" i="5" s="1"/>
  <c r="T27" i="5"/>
  <c r="AC27" i="5"/>
  <c r="AX4" i="5"/>
  <c r="DG4" i="5" s="1"/>
  <c r="AC17" i="5"/>
  <c r="T17" i="5"/>
  <c r="BB4" i="5"/>
  <c r="DK4" i="5" s="1"/>
  <c r="AW4" i="4"/>
  <c r="DF4" i="4" s="1"/>
  <c r="T16" i="5"/>
  <c r="AC16" i="5"/>
  <c r="T38" i="5"/>
  <c r="AC38" i="5"/>
  <c r="T12" i="5"/>
  <c r="AC12" i="5"/>
  <c r="AC20" i="5"/>
  <c r="T20" i="5"/>
  <c r="T23" i="5"/>
  <c r="AC23" i="5"/>
  <c r="BF4" i="4"/>
  <c r="DO4" i="4" s="1"/>
  <c r="BD4" i="4"/>
  <c r="DM4" i="4" s="1"/>
  <c r="BQ4" i="5"/>
  <c r="T33" i="5"/>
  <c r="AC33" i="5"/>
  <c r="AC29" i="5"/>
  <c r="T29" i="5"/>
  <c r="BT4" i="5"/>
  <c r="T30" i="5"/>
  <c r="AC30" i="5"/>
  <c r="AC43" i="5"/>
  <c r="T43" i="5"/>
  <c r="AC7" i="5"/>
  <c r="T7" i="5"/>
  <c r="AW4" i="5"/>
  <c r="DF4" i="5" s="1"/>
  <c r="AU4" i="4"/>
  <c r="DD4" i="4" s="1"/>
  <c r="T42" i="5"/>
  <c r="AC42" i="5"/>
  <c r="BC4" i="4"/>
  <c r="DL4" i="4" s="1"/>
  <c r="AC18" i="5"/>
  <c r="T18" i="5"/>
  <c r="AC15" i="5"/>
  <c r="T15" i="5"/>
  <c r="T40" i="5"/>
  <c r="AC40" i="5"/>
  <c r="BD4" i="5"/>
  <c r="DM4" i="5" s="1"/>
  <c r="AC14" i="5"/>
  <c r="T14" i="5"/>
  <c r="AL5" i="5"/>
  <c r="CU5" i="5" s="1"/>
  <c r="BN4" i="5"/>
  <c r="AC39" i="5"/>
  <c r="T39" i="5"/>
  <c r="AC9" i="5"/>
  <c r="T9" i="5"/>
  <c r="AS4" i="4"/>
  <c r="DB4" i="4" s="1"/>
  <c r="T5" i="5"/>
  <c r="AC5" i="5"/>
  <c r="T44" i="5"/>
  <c r="AC44" i="5"/>
  <c r="AX4" i="4"/>
  <c r="DG4" i="4" s="1"/>
  <c r="CL3" i="5"/>
  <c r="AC24" i="5"/>
  <c r="T24" i="5"/>
  <c r="BC4" i="5"/>
  <c r="T13" i="5"/>
  <c r="AC13" i="5"/>
  <c r="AC25" i="5"/>
  <c r="T25" i="5"/>
  <c r="AC26" i="5"/>
  <c r="T26" i="5"/>
  <c r="AC28" i="5"/>
  <c r="T28" i="5"/>
  <c r="AU4" i="5"/>
  <c r="DD4" i="5" s="1"/>
  <c r="AC13" i="4"/>
  <c r="AC7" i="3"/>
  <c r="AC44" i="3"/>
  <c r="T19" i="3"/>
  <c r="T7" i="3"/>
  <c r="T13" i="4"/>
  <c r="T25" i="3"/>
  <c r="T43" i="3"/>
  <c r="AC19" i="3"/>
  <c r="AC24" i="3"/>
  <c r="AC23" i="3"/>
  <c r="AC26" i="4"/>
  <c r="AC11" i="3"/>
  <c r="AC8" i="3"/>
  <c r="T24" i="3"/>
  <c r="T26" i="4"/>
  <c r="T22" i="3"/>
  <c r="T23" i="3"/>
  <c r="T36" i="3"/>
  <c r="AC22" i="3"/>
  <c r="T8" i="3"/>
  <c r="T15" i="3"/>
  <c r="AC25" i="3"/>
  <c r="T5" i="3"/>
  <c r="AC5" i="3"/>
  <c r="AC35" i="3"/>
  <c r="T29" i="3"/>
  <c r="T33" i="3"/>
  <c r="T35" i="3"/>
  <c r="T44" i="3"/>
  <c r="T16" i="3"/>
  <c r="AC26" i="3"/>
  <c r="AC14" i="3"/>
  <c r="T13" i="3"/>
  <c r="AC36" i="3"/>
  <c r="AC34" i="3"/>
  <c r="AC20" i="3"/>
  <c r="T9" i="3"/>
  <c r="T17" i="3"/>
  <c r="AC21" i="3"/>
  <c r="T42" i="3"/>
  <c r="AC13" i="3"/>
  <c r="AC33" i="3"/>
  <c r="AC10" i="3"/>
  <c r="T11" i="3"/>
  <c r="AC9" i="3"/>
  <c r="T41" i="3"/>
  <c r="AC31" i="3"/>
  <c r="T14" i="3"/>
  <c r="AC29" i="3"/>
  <c r="T34" i="3"/>
  <c r="T21" i="3"/>
  <c r="T18" i="3"/>
  <c r="AC18" i="3"/>
  <c r="T28" i="3"/>
  <c r="T31" i="3"/>
  <c r="AC32" i="3"/>
  <c r="T10" i="3"/>
  <c r="AP5" i="4"/>
  <c r="CY5" i="4" s="1"/>
  <c r="BB5" i="4"/>
  <c r="DK5" i="4" s="1"/>
  <c r="CE4" i="4"/>
  <c r="AN5" i="4"/>
  <c r="CW5" i="4" s="1"/>
  <c r="AQ5" i="4"/>
  <c r="CZ5" i="4" s="1"/>
  <c r="BS4" i="4"/>
  <c r="T32" i="4"/>
  <c r="AC32" i="4"/>
  <c r="CC4" i="4"/>
  <c r="BT4" i="4"/>
  <c r="AC15" i="3"/>
  <c r="AC16" i="3"/>
  <c r="T19" i="4"/>
  <c r="AC19" i="4"/>
  <c r="AC42" i="3"/>
  <c r="T12" i="3"/>
  <c r="AC28" i="3"/>
  <c r="T20" i="3"/>
  <c r="T39" i="3"/>
  <c r="AC43" i="3"/>
  <c r="CL3" i="4"/>
  <c r="AC41" i="3"/>
  <c r="BK4" i="4"/>
  <c r="T14" i="4"/>
  <c r="AC14" i="4"/>
  <c r="T6" i="4"/>
  <c r="AC6" i="4"/>
  <c r="T26" i="3"/>
  <c r="AC10" i="4"/>
  <c r="T10" i="4"/>
  <c r="T33" i="4"/>
  <c r="AC33" i="4"/>
  <c r="T17" i="4"/>
  <c r="AC17" i="4"/>
  <c r="T6" i="3"/>
  <c r="AC31" i="4"/>
  <c r="T31" i="4"/>
  <c r="BM4" i="4"/>
  <c r="T37" i="4"/>
  <c r="AC37" i="4"/>
  <c r="AC35" i="4"/>
  <c r="T35" i="4"/>
  <c r="T27" i="4"/>
  <c r="AC27" i="4"/>
  <c r="AC17" i="3"/>
  <c r="AM5" i="4"/>
  <c r="CV5" i="4" s="1"/>
  <c r="AH5" i="4"/>
  <c r="CQ5" i="4" s="1"/>
  <c r="AE5" i="4"/>
  <c r="CN5" i="4" s="1"/>
  <c r="AD5" i="4"/>
  <c r="CM5" i="4" s="1"/>
  <c r="BH4" i="4"/>
  <c r="T44" i="4"/>
  <c r="AC44" i="4"/>
  <c r="AL5" i="4"/>
  <c r="CU5" i="4" s="1"/>
  <c r="BN4" i="4"/>
  <c r="T22" i="4"/>
  <c r="AC22" i="4"/>
  <c r="T27" i="3"/>
  <c r="AC42" i="4"/>
  <c r="T42" i="4"/>
  <c r="T24" i="4"/>
  <c r="AC24" i="4"/>
  <c r="AC23" i="4"/>
  <c r="T23" i="4"/>
  <c r="AC38" i="4"/>
  <c r="T38" i="4"/>
  <c r="AC38" i="3"/>
  <c r="AC12" i="3"/>
  <c r="T25" i="4"/>
  <c r="AC25" i="4"/>
  <c r="BO4" i="4"/>
  <c r="T20" i="4"/>
  <c r="AC20" i="4"/>
  <c r="T40" i="4"/>
  <c r="AC40" i="4"/>
  <c r="AC21" i="4"/>
  <c r="T21" i="4"/>
  <c r="T30" i="4"/>
  <c r="AC30" i="4"/>
  <c r="AC36" i="4"/>
  <c r="T36" i="4"/>
  <c r="T5" i="4"/>
  <c r="AC5" i="4"/>
  <c r="T30" i="3"/>
  <c r="AC29" i="4"/>
  <c r="T29" i="4"/>
  <c r="BR4" i="4"/>
  <c r="T9" i="4"/>
  <c r="AC9" i="4"/>
  <c r="AC30" i="3"/>
  <c r="T8" i="4"/>
  <c r="AC8" i="4"/>
  <c r="T43" i="4"/>
  <c r="AC43" i="4"/>
  <c r="BI4" i="4"/>
  <c r="T32" i="3"/>
  <c r="T38" i="3"/>
  <c r="T11" i="4"/>
  <c r="AC11" i="4"/>
  <c r="AJ5" i="4"/>
  <c r="CS5" i="4" s="1"/>
  <c r="AI5" i="4"/>
  <c r="CR5" i="4" s="1"/>
  <c r="AW5" i="4"/>
  <c r="DF5" i="4" s="1"/>
  <c r="BL4" i="4"/>
  <c r="AC6" i="3"/>
  <c r="T34" i="4"/>
  <c r="AC34" i="4"/>
  <c r="AC39" i="4"/>
  <c r="T39" i="4"/>
  <c r="T12" i="4"/>
  <c r="AC12" i="4"/>
  <c r="AC7" i="4"/>
  <c r="T7" i="4"/>
  <c r="AC18" i="4"/>
  <c r="T18" i="4"/>
  <c r="AC39" i="3"/>
  <c r="T15" i="4"/>
  <c r="AC15" i="4"/>
  <c r="CA4" i="4"/>
  <c r="AC27" i="3"/>
  <c r="BA4" i="3"/>
  <c r="DJ4" i="3" s="1"/>
  <c r="AD4" i="3"/>
  <c r="CM4" i="3" s="1"/>
  <c r="AS4" i="3"/>
  <c r="AU4" i="3"/>
  <c r="DD4" i="3" s="1"/>
  <c r="AX4" i="3"/>
  <c r="DG4" i="3" s="1"/>
  <c r="AH4" i="3"/>
  <c r="CQ4" i="3" s="1"/>
  <c r="AV4" i="3"/>
  <c r="DE4" i="3" s="1"/>
  <c r="BB4" i="3"/>
  <c r="DK4" i="3" s="1"/>
  <c r="AW4" i="3"/>
  <c r="DF4" i="3" s="1"/>
  <c r="AI4" i="3"/>
  <c r="CR4" i="3" s="1"/>
  <c r="AY4" i="3"/>
  <c r="DH4" i="3" s="1"/>
  <c r="AK4" i="3"/>
  <c r="CT4" i="3" s="1"/>
  <c r="AR4" i="3"/>
  <c r="DA4" i="3" s="1"/>
  <c r="AE4" i="3"/>
  <c r="AN4" i="3"/>
  <c r="BF4" i="3"/>
  <c r="DO4" i="3" s="1"/>
  <c r="AJ4" i="3"/>
  <c r="AO4" i="3"/>
  <c r="CX4" i="3" s="1"/>
  <c r="BC4" i="3"/>
  <c r="BD4" i="3"/>
  <c r="DM4" i="3" s="1"/>
  <c r="AT4" i="3"/>
  <c r="DC4" i="3" s="1"/>
  <c r="AG4" i="3"/>
  <c r="CP4" i="3" s="1"/>
  <c r="DI4" i="2"/>
  <c r="CZ4" i="2"/>
  <c r="CU4" i="2"/>
  <c r="BD4" i="2"/>
  <c r="CH4" i="2" s="1"/>
  <c r="AP4" i="2"/>
  <c r="BT4" i="2" s="1"/>
  <c r="BF4" i="2"/>
  <c r="BC4" i="2"/>
  <c r="CG4" i="2" s="1"/>
  <c r="AW4" i="2"/>
  <c r="CA4" i="2" s="1"/>
  <c r="AR4" i="2"/>
  <c r="BV4" i="2" s="1"/>
  <c r="AY4" i="2"/>
  <c r="CC4" i="2" s="1"/>
  <c r="AX4" i="2"/>
  <c r="CB4" i="2" s="1"/>
  <c r="AD4" i="2"/>
  <c r="AJ4" i="2"/>
  <c r="BN4" i="2" s="1"/>
  <c r="AK4" i="2"/>
  <c r="BO4" i="2" s="1"/>
  <c r="BB4" i="2"/>
  <c r="CF4" i="2" s="1"/>
  <c r="AU4" i="2"/>
  <c r="BY4" i="2" s="1"/>
  <c r="AI4" i="2"/>
  <c r="BM4" i="2" s="1"/>
  <c r="AO4" i="2"/>
  <c r="BS4" i="2" s="1"/>
  <c r="AN4" i="2"/>
  <c r="BR4" i="2" s="1"/>
  <c r="AG4" i="2"/>
  <c r="BK4" i="2" s="1"/>
  <c r="AG5" i="6" l="1"/>
  <c r="CP5" i="6" s="1"/>
  <c r="BQ4" i="6"/>
  <c r="AN5" i="6"/>
  <c r="CW5" i="6" s="1"/>
  <c r="BK4" i="6"/>
  <c r="AP5" i="5"/>
  <c r="CY5" i="5" s="1"/>
  <c r="BR4" i="5"/>
  <c r="BV4" i="4"/>
  <c r="CF4" i="4"/>
  <c r="BZ4" i="4"/>
  <c r="BY4" i="4"/>
  <c r="CJ4" i="5"/>
  <c r="CB4" i="3"/>
  <c r="BJ4" i="3"/>
  <c r="BL4" i="3"/>
  <c r="BT4" i="3"/>
  <c r="BW4" i="8"/>
  <c r="AF5" i="4"/>
  <c r="CO5" i="4" s="1"/>
  <c r="BZ4" i="8"/>
  <c r="AL5" i="6"/>
  <c r="CU5" i="6" s="1"/>
  <c r="AD5" i="6"/>
  <c r="CM5" i="6" s="1"/>
  <c r="BJ4" i="4"/>
  <c r="AM5" i="5"/>
  <c r="CV5" i="5" s="1"/>
  <c r="AN5" i="8"/>
  <c r="CW5" i="8" s="1"/>
  <c r="AP5" i="8"/>
  <c r="CY5" i="8" s="1"/>
  <c r="BB5" i="8"/>
  <c r="DK5" i="8" s="1"/>
  <c r="BQ4" i="8"/>
  <c r="BD5" i="8"/>
  <c r="DM5" i="8" s="1"/>
  <c r="CO4" i="5"/>
  <c r="BJ4" i="5"/>
  <c r="AX5" i="4"/>
  <c r="DG5" i="4" s="1"/>
  <c r="AK5" i="4"/>
  <c r="CT5" i="4" s="1"/>
  <c r="AH5" i="5"/>
  <c r="CQ5" i="5" s="1"/>
  <c r="AG5" i="5"/>
  <c r="CP5" i="5" s="1"/>
  <c r="CG4" i="8"/>
  <c r="BY4" i="8"/>
  <c r="CA4" i="8"/>
  <c r="CB4" i="8"/>
  <c r="CC4" i="8"/>
  <c r="AK5" i="6"/>
  <c r="CT5" i="6" s="1"/>
  <c r="CF4" i="8"/>
  <c r="BK4" i="8"/>
  <c r="CH4" i="6"/>
  <c r="CH4" i="8"/>
  <c r="AZ5" i="8"/>
  <c r="DI5" i="8" s="1"/>
  <c r="AL5" i="8"/>
  <c r="CU5" i="8" s="1"/>
  <c r="BN4" i="8"/>
  <c r="BI4" i="5"/>
  <c r="BR4" i="8"/>
  <c r="AF5" i="6"/>
  <c r="CO5" i="6" s="1"/>
  <c r="BO4" i="8"/>
  <c r="AO5" i="5"/>
  <c r="CX5" i="5" s="1"/>
  <c r="AZ5" i="4"/>
  <c r="DI5" i="4" s="1"/>
  <c r="AO5" i="4"/>
  <c r="CX5" i="4" s="1"/>
  <c r="BL4" i="5"/>
  <c r="BI4" i="8"/>
  <c r="AQ5" i="8"/>
  <c r="CZ5" i="8" s="1"/>
  <c r="BS4" i="8"/>
  <c r="BE5" i="8"/>
  <c r="DN5" i="8" s="1"/>
  <c r="AK5" i="8"/>
  <c r="CT5" i="8" s="1"/>
  <c r="BC5" i="8"/>
  <c r="DL5" i="8" s="1"/>
  <c r="AU5" i="8"/>
  <c r="DD5" i="8" s="1"/>
  <c r="AY5" i="8"/>
  <c r="DH5" i="8" s="1"/>
  <c r="AO5" i="8"/>
  <c r="CX5" i="8" s="1"/>
  <c r="AG5" i="8"/>
  <c r="CP5" i="8" s="1"/>
  <c r="BJ4" i="8"/>
  <c r="CE4" i="8"/>
  <c r="AP5" i="6"/>
  <c r="CY5" i="6" s="1"/>
  <c r="AK5" i="5"/>
  <c r="CT5" i="5" s="1"/>
  <c r="BE5" i="4"/>
  <c r="DN5" i="4" s="1"/>
  <c r="BS4" i="5"/>
  <c r="BH4" i="5"/>
  <c r="BE5" i="6"/>
  <c r="DN5" i="6" s="1"/>
  <c r="AJ5" i="8"/>
  <c r="CS5" i="8" s="1"/>
  <c r="AI5" i="8"/>
  <c r="CR5" i="8" s="1"/>
  <c r="AX5" i="8"/>
  <c r="DG5" i="8" s="1"/>
  <c r="AW5" i="8"/>
  <c r="DF5" i="8" s="1"/>
  <c r="BL4" i="8"/>
  <c r="AE5" i="5"/>
  <c r="CN5" i="5" s="1"/>
  <c r="AE5" i="6"/>
  <c r="CN5" i="6" s="1"/>
  <c r="DO4" i="8"/>
  <c r="CJ4" i="8"/>
  <c r="CH4" i="4"/>
  <c r="BK4" i="5"/>
  <c r="AI5" i="5"/>
  <c r="CR5" i="5" s="1"/>
  <c r="AI5" i="6"/>
  <c r="CR5" i="6" s="1"/>
  <c r="BF5" i="8"/>
  <c r="BG4" i="8"/>
  <c r="DP4" i="8" s="1"/>
  <c r="AF5" i="8"/>
  <c r="CO5" i="8" s="1"/>
  <c r="AE5" i="8"/>
  <c r="CN5" i="8" s="1"/>
  <c r="AD5" i="8"/>
  <c r="CM5" i="8" s="1"/>
  <c r="AM5" i="8"/>
  <c r="CV5" i="8" s="1"/>
  <c r="AH5" i="8"/>
  <c r="CQ5" i="8" s="1"/>
  <c r="BH4" i="8"/>
  <c r="BT4" i="8"/>
  <c r="AZ5" i="6"/>
  <c r="DI5" i="6" s="1"/>
  <c r="BM4" i="6"/>
  <c r="BX4" i="8"/>
  <c r="AO5" i="6"/>
  <c r="CX5" i="6" s="1"/>
  <c r="BA5" i="8"/>
  <c r="DJ5" i="8" s="1"/>
  <c r="AV5" i="8"/>
  <c r="DE5" i="8" s="1"/>
  <c r="AT5" i="8"/>
  <c r="DC5" i="8" s="1"/>
  <c r="AS5" i="8"/>
  <c r="DB5" i="8" s="1"/>
  <c r="AR5" i="8"/>
  <c r="DA5" i="8" s="1"/>
  <c r="BV4" i="8"/>
  <c r="CC4" i="5"/>
  <c r="AM5" i="6"/>
  <c r="CV5" i="6" s="1"/>
  <c r="AQ5" i="5"/>
  <c r="CZ5" i="5" s="1"/>
  <c r="AD5" i="5"/>
  <c r="CM5" i="5" s="1"/>
  <c r="BO4" i="5"/>
  <c r="AQ5" i="6"/>
  <c r="CZ5" i="6" s="1"/>
  <c r="AF5" i="5"/>
  <c r="CO5" i="5" s="1"/>
  <c r="AG5" i="4"/>
  <c r="CP5" i="4" s="1"/>
  <c r="AH5" i="6"/>
  <c r="CQ5" i="6" s="1"/>
  <c r="BI4" i="6"/>
  <c r="AN5" i="5"/>
  <c r="CW5" i="5" s="1"/>
  <c r="BM4" i="5"/>
  <c r="AJ5" i="5"/>
  <c r="CS5" i="5" s="1"/>
  <c r="BT4" i="6"/>
  <c r="AJ5" i="6"/>
  <c r="CS5" i="6" s="1"/>
  <c r="BM4" i="8"/>
  <c r="BD5" i="6"/>
  <c r="DM5" i="6" s="1"/>
  <c r="AU5" i="6"/>
  <c r="DD5" i="6" s="1"/>
  <c r="BG4" i="6"/>
  <c r="DP4" i="6" s="1"/>
  <c r="DQ4" i="6" s="1"/>
  <c r="AY5" i="6"/>
  <c r="DH5" i="6" s="1"/>
  <c r="BC5" i="6"/>
  <c r="DL5" i="6" s="1"/>
  <c r="AN6" i="6"/>
  <c r="CW6" i="6" s="1"/>
  <c r="BQ5" i="6"/>
  <c r="CA4" i="6"/>
  <c r="BF5" i="6"/>
  <c r="T21" i="5"/>
  <c r="AC21" i="5"/>
  <c r="AV5" i="6"/>
  <c r="DE5" i="6" s="1"/>
  <c r="AT5" i="6"/>
  <c r="DC5" i="6" s="1"/>
  <c r="AS5" i="6"/>
  <c r="DB5" i="6" s="1"/>
  <c r="AR5" i="6"/>
  <c r="DA5" i="6" s="1"/>
  <c r="BA5" i="6"/>
  <c r="DJ5" i="6" s="1"/>
  <c r="BV4" i="6"/>
  <c r="CF4" i="6"/>
  <c r="T31" i="5"/>
  <c r="AC31" i="5"/>
  <c r="BW4" i="6"/>
  <c r="DO4" i="6"/>
  <c r="CJ4" i="6"/>
  <c r="BX4" i="6"/>
  <c r="BH4" i="3"/>
  <c r="BE5" i="5"/>
  <c r="DN5" i="5" s="1"/>
  <c r="DL4" i="5"/>
  <c r="AW5" i="6"/>
  <c r="DF5" i="6" s="1"/>
  <c r="BZ4" i="6"/>
  <c r="BL5" i="6"/>
  <c r="BK5" i="6"/>
  <c r="AX5" i="6"/>
  <c r="DG5" i="6" s="1"/>
  <c r="CE4" i="6"/>
  <c r="CH5" i="6"/>
  <c r="AD5" i="3"/>
  <c r="CM5" i="3" s="1"/>
  <c r="AC8" i="5"/>
  <c r="T8" i="5"/>
  <c r="CC4" i="6"/>
  <c r="BR5" i="6"/>
  <c r="CG4" i="6"/>
  <c r="BB5" i="6"/>
  <c r="DK5" i="6" s="1"/>
  <c r="CB4" i="6"/>
  <c r="AU5" i="5"/>
  <c r="DD5" i="5" s="1"/>
  <c r="BF5" i="5"/>
  <c r="DO5" i="5" s="1"/>
  <c r="AY5" i="4"/>
  <c r="DH5" i="4" s="1"/>
  <c r="BQ4" i="3"/>
  <c r="AR5" i="4"/>
  <c r="DA5" i="4" s="1"/>
  <c r="BU5" i="5"/>
  <c r="BZ4" i="5"/>
  <c r="AW5" i="5"/>
  <c r="DF5" i="5" s="1"/>
  <c r="BC5" i="4"/>
  <c r="DL5" i="4" s="1"/>
  <c r="AS5" i="4"/>
  <c r="DB5" i="4" s="1"/>
  <c r="BP5" i="5"/>
  <c r="CE4" i="5"/>
  <c r="AX5" i="5"/>
  <c r="DG5" i="5" s="1"/>
  <c r="CB4" i="5"/>
  <c r="CG4" i="3"/>
  <c r="DL4" i="3"/>
  <c r="BO5" i="5"/>
  <c r="AT5" i="4"/>
  <c r="DC5" i="4" s="1"/>
  <c r="BA5" i="5"/>
  <c r="DJ5" i="5" s="1"/>
  <c r="AS5" i="5"/>
  <c r="DB5" i="5" s="1"/>
  <c r="AR5" i="5"/>
  <c r="DA5" i="5" s="1"/>
  <c r="AV5" i="5"/>
  <c r="DE5" i="5" s="1"/>
  <c r="AT5" i="5"/>
  <c r="DC5" i="5" s="1"/>
  <c r="BV4" i="5"/>
  <c r="AV5" i="4"/>
  <c r="DE5" i="4" s="1"/>
  <c r="BI5" i="5"/>
  <c r="BF5" i="4"/>
  <c r="DO5" i="4" s="1"/>
  <c r="BY4" i="5"/>
  <c r="BN4" i="3"/>
  <c r="CS4" i="3"/>
  <c r="CB4" i="4"/>
  <c r="BD5" i="5"/>
  <c r="DM5" i="5" s="1"/>
  <c r="BG4" i="5"/>
  <c r="DP4" i="5" s="1"/>
  <c r="CF4" i="5"/>
  <c r="AZ5" i="5"/>
  <c r="DI5" i="5" s="1"/>
  <c r="BD5" i="4"/>
  <c r="BX4" i="5"/>
  <c r="AY5" i="5"/>
  <c r="DH5" i="5" s="1"/>
  <c r="CH4" i="5"/>
  <c r="BG4" i="4"/>
  <c r="DP4" i="4" s="1"/>
  <c r="BB5" i="5"/>
  <c r="DK5" i="5" s="1"/>
  <c r="BC5" i="5"/>
  <c r="DL5" i="5" s="1"/>
  <c r="AU5" i="4"/>
  <c r="DD5" i="4" s="1"/>
  <c r="BW4" i="5"/>
  <c r="AD6" i="5"/>
  <c r="CM6" i="5" s="1"/>
  <c r="BH5" i="5"/>
  <c r="BW4" i="3"/>
  <c r="DB4" i="3"/>
  <c r="CG4" i="4"/>
  <c r="BA5" i="4"/>
  <c r="DJ5" i="4" s="1"/>
  <c r="CA4" i="5"/>
  <c r="CJ4" i="4"/>
  <c r="AP5" i="3"/>
  <c r="CY5" i="3" s="1"/>
  <c r="CW4" i="3"/>
  <c r="BT5" i="5"/>
  <c r="AQ6" i="5"/>
  <c r="CZ6" i="5" s="1"/>
  <c r="BS5" i="5"/>
  <c r="CG4" i="5"/>
  <c r="BX4" i="4"/>
  <c r="BI4" i="3"/>
  <c r="CN4" i="3"/>
  <c r="BW4" i="4"/>
  <c r="CF5" i="4"/>
  <c r="BT5" i="4"/>
  <c r="AG6" i="4"/>
  <c r="CP6" i="4" s="1"/>
  <c r="AH6" i="4"/>
  <c r="CQ6" i="4" s="1"/>
  <c r="AF6" i="4"/>
  <c r="CO6" i="4" s="1"/>
  <c r="AE6" i="4"/>
  <c r="CN6" i="4" s="1"/>
  <c r="AD6" i="4"/>
  <c r="CM6" i="4" s="1"/>
  <c r="AM6" i="4"/>
  <c r="CV6" i="4" s="1"/>
  <c r="BH5" i="4"/>
  <c r="BR5" i="4"/>
  <c r="CA5" i="4"/>
  <c r="BI5" i="4"/>
  <c r="BK5" i="4"/>
  <c r="BM5" i="4"/>
  <c r="AI6" i="4"/>
  <c r="CR6" i="4" s="1"/>
  <c r="BL5" i="4"/>
  <c r="BN5" i="4"/>
  <c r="BP5" i="4"/>
  <c r="AN6" i="4"/>
  <c r="CW6" i="4" s="1"/>
  <c r="BQ5" i="4"/>
  <c r="BU5" i="4"/>
  <c r="CE4" i="3"/>
  <c r="AZ5" i="3"/>
  <c r="DI5" i="3" s="1"/>
  <c r="BM4" i="3"/>
  <c r="AX5" i="3"/>
  <c r="DG5" i="3" s="1"/>
  <c r="AW5" i="3"/>
  <c r="DF5" i="3" s="1"/>
  <c r="AI5" i="3"/>
  <c r="CR5" i="3" s="1"/>
  <c r="BY4" i="3"/>
  <c r="CA4" i="3"/>
  <c r="AT5" i="3"/>
  <c r="DC5" i="3" s="1"/>
  <c r="BX4" i="3"/>
  <c r="BB5" i="3"/>
  <c r="AL5" i="3"/>
  <c r="CU5" i="3" s="1"/>
  <c r="AN5" i="3"/>
  <c r="AO5" i="3"/>
  <c r="AM5" i="3"/>
  <c r="CV5" i="3" s="1"/>
  <c r="CF4" i="3"/>
  <c r="BE5" i="3"/>
  <c r="BA5" i="3"/>
  <c r="DJ5" i="3" s="1"/>
  <c r="BO4" i="3"/>
  <c r="AH5" i="3"/>
  <c r="CQ5" i="3" s="1"/>
  <c r="AF5" i="3"/>
  <c r="CO5" i="3" s="1"/>
  <c r="AG5" i="3"/>
  <c r="CC4" i="3"/>
  <c r="BV4" i="3"/>
  <c r="BS4" i="3"/>
  <c r="AK5" i="3"/>
  <c r="CT5" i="3" s="1"/>
  <c r="CH4" i="3"/>
  <c r="AE5" i="3"/>
  <c r="CN5" i="3" s="1"/>
  <c r="AY5" i="3"/>
  <c r="DH5" i="3" s="1"/>
  <c r="AQ5" i="3"/>
  <c r="CZ5" i="3" s="1"/>
  <c r="BR4" i="3"/>
  <c r="AS5" i="3"/>
  <c r="DB5" i="3" s="1"/>
  <c r="CJ4" i="3"/>
  <c r="AJ5" i="3"/>
  <c r="CS5" i="3" s="1"/>
  <c r="AU5" i="3"/>
  <c r="DD5" i="3" s="1"/>
  <c r="BK4" i="3"/>
  <c r="BG4" i="3"/>
  <c r="AR5" i="3"/>
  <c r="BZ4" i="3"/>
  <c r="AV5" i="3"/>
  <c r="BD5" i="3"/>
  <c r="DM5" i="3" s="1"/>
  <c r="BF5" i="3"/>
  <c r="BC5" i="3"/>
  <c r="DL5" i="3" s="1"/>
  <c r="CM4" i="2"/>
  <c r="BH4" i="2"/>
  <c r="CX4" i="2"/>
  <c r="CR4" i="2"/>
  <c r="DD4" i="2"/>
  <c r="CJ4" i="2"/>
  <c r="DO4" i="2"/>
  <c r="CS4" i="2"/>
  <c r="DL4" i="2"/>
  <c r="CP4" i="2"/>
  <c r="DK4" i="2"/>
  <c r="DG4" i="2"/>
  <c r="DM4" i="2"/>
  <c r="DA4" i="2"/>
  <c r="CY4" i="2"/>
  <c r="CW4" i="2"/>
  <c r="DF4" i="2"/>
  <c r="DH4" i="2"/>
  <c r="CT4" i="2"/>
  <c r="BE5" i="2"/>
  <c r="CI5" i="2" s="1"/>
  <c r="AQ5" i="2"/>
  <c r="BU5" i="2" s="1"/>
  <c r="AZ5" i="2"/>
  <c r="CD5" i="2" s="1"/>
  <c r="AR5" i="2"/>
  <c r="BV5" i="2" s="1"/>
  <c r="AL5" i="2"/>
  <c r="BP5" i="2" s="1"/>
  <c r="AD5" i="2"/>
  <c r="AM4" i="2"/>
  <c r="BQ4" i="2" s="1"/>
  <c r="AH4" i="2"/>
  <c r="BL4" i="2" s="1"/>
  <c r="AF4" i="2"/>
  <c r="BJ4" i="2" s="1"/>
  <c r="AV4" i="2"/>
  <c r="BZ4" i="2" s="1"/>
  <c r="BG3" i="2"/>
  <c r="BA4" i="2"/>
  <c r="CE4" i="2" s="1"/>
  <c r="AS4" i="2"/>
  <c r="BW4" i="2" s="1"/>
  <c r="AT4" i="2"/>
  <c r="BX4" i="2" s="1"/>
  <c r="AE4" i="2"/>
  <c r="BY5" i="6" l="1"/>
  <c r="BI5" i="6"/>
  <c r="CG5" i="6"/>
  <c r="BM5" i="5"/>
  <c r="BK5" i="5"/>
  <c r="AI6" i="5"/>
  <c r="CR6" i="5" s="1"/>
  <c r="BL5" i="5"/>
  <c r="AP6" i="4"/>
  <c r="CY6" i="4" s="1"/>
  <c r="BS5" i="4"/>
  <c r="AQ6" i="4"/>
  <c r="CZ6" i="4" s="1"/>
  <c r="BE6" i="4"/>
  <c r="DN6" i="4" s="1"/>
  <c r="BJ5" i="4"/>
  <c r="CD5" i="4"/>
  <c r="BV5" i="4"/>
  <c r="AR6" i="4"/>
  <c r="DA6" i="4" s="1"/>
  <c r="BH5" i="6"/>
  <c r="AW6" i="6"/>
  <c r="DF6" i="6" s="1"/>
  <c r="BU5" i="6"/>
  <c r="BP5" i="6"/>
  <c r="AM6" i="6"/>
  <c r="CV6" i="6" s="1"/>
  <c r="AP6" i="6"/>
  <c r="CY6" i="6" s="1"/>
  <c r="BS5" i="6"/>
  <c r="AH6" i="6"/>
  <c r="CQ6" i="6" s="1"/>
  <c r="BE6" i="6"/>
  <c r="DN6" i="6" s="1"/>
  <c r="AI6" i="6"/>
  <c r="CR6" i="6" s="1"/>
  <c r="AQ6" i="6"/>
  <c r="CZ6" i="6" s="1"/>
  <c r="AD6" i="6"/>
  <c r="CM6" i="6" s="1"/>
  <c r="BT5" i="6"/>
  <c r="AE6" i="6"/>
  <c r="CN6" i="6" s="1"/>
  <c r="AP6" i="5"/>
  <c r="CY6" i="5" s="1"/>
  <c r="BJ5" i="5"/>
  <c r="BQ5" i="5"/>
  <c r="CC5" i="4"/>
  <c r="AO6" i="4"/>
  <c r="CX6" i="4" s="1"/>
  <c r="AJ6" i="4"/>
  <c r="CS6" i="4" s="1"/>
  <c r="AL6" i="4"/>
  <c r="CU6" i="4" s="1"/>
  <c r="BO5" i="4"/>
  <c r="AZ6" i="4"/>
  <c r="DI6" i="4" s="1"/>
  <c r="CB5" i="4"/>
  <c r="AK6" i="4"/>
  <c r="CT6" i="4" s="1"/>
  <c r="AD6" i="3"/>
  <c r="CM6" i="3" s="1"/>
  <c r="BH5" i="3"/>
  <c r="BM5" i="8"/>
  <c r="CE5" i="8"/>
  <c r="BP5" i="8"/>
  <c r="BR5" i="8"/>
  <c r="CI5" i="6"/>
  <c r="CC5" i="6"/>
  <c r="BU5" i="8"/>
  <c r="CC5" i="8"/>
  <c r="BI5" i="8"/>
  <c r="AU6" i="8"/>
  <c r="DD6" i="8" s="1"/>
  <c r="AY6" i="8"/>
  <c r="DH6" i="8" s="1"/>
  <c r="AG6" i="8"/>
  <c r="CP6" i="8" s="1"/>
  <c r="AK6" i="8"/>
  <c r="CT6" i="8" s="1"/>
  <c r="BC6" i="8"/>
  <c r="DL6" i="8" s="1"/>
  <c r="AO6" i="8"/>
  <c r="CX6" i="8" s="1"/>
  <c r="BJ5" i="8"/>
  <c r="BZ5" i="8"/>
  <c r="CF5" i="8"/>
  <c r="CJ5" i="8"/>
  <c r="DO5" i="8"/>
  <c r="BR5" i="5"/>
  <c r="AG6" i="5"/>
  <c r="CP6" i="5" s="1"/>
  <c r="BY5" i="4"/>
  <c r="BJ5" i="6"/>
  <c r="AL6" i="6"/>
  <c r="CU6" i="6" s="1"/>
  <c r="BW5" i="4"/>
  <c r="BA6" i="4"/>
  <c r="DJ6" i="4" s="1"/>
  <c r="AL6" i="5"/>
  <c r="CU6" i="5" s="1"/>
  <c r="AE6" i="5"/>
  <c r="CN6" i="5" s="1"/>
  <c r="AU6" i="6"/>
  <c r="DD6" i="6" s="1"/>
  <c r="CD5" i="6"/>
  <c r="CA5" i="8"/>
  <c r="CB5" i="8"/>
  <c r="BO5" i="6"/>
  <c r="AJ6" i="5"/>
  <c r="CS6" i="5" s="1"/>
  <c r="AJ6" i="6"/>
  <c r="CS6" i="6" s="1"/>
  <c r="CI5" i="8"/>
  <c r="AS6" i="4"/>
  <c r="DB6" i="4" s="1"/>
  <c r="AH6" i="5"/>
  <c r="CQ6" i="5" s="1"/>
  <c r="AG6" i="6"/>
  <c r="CP6" i="6" s="1"/>
  <c r="BM5" i="6"/>
  <c r="CK4" i="8"/>
  <c r="CH5" i="8"/>
  <c r="BY5" i="8"/>
  <c r="AL6" i="8"/>
  <c r="CU6" i="8" s="1"/>
  <c r="AZ6" i="8"/>
  <c r="DI6" i="8" s="1"/>
  <c r="BN5" i="8"/>
  <c r="BO5" i="8"/>
  <c r="BT5" i="8"/>
  <c r="CD5" i="8"/>
  <c r="BN5" i="6"/>
  <c r="BT5" i="3"/>
  <c r="BN5" i="5"/>
  <c r="AK6" i="5"/>
  <c r="CT6" i="5" s="1"/>
  <c r="CI5" i="4"/>
  <c r="AM6" i="5"/>
  <c r="CV6" i="5" s="1"/>
  <c r="AK6" i="6"/>
  <c r="CT6" i="6" s="1"/>
  <c r="AI6" i="8"/>
  <c r="CR6" i="8" s="1"/>
  <c r="AJ6" i="8"/>
  <c r="CS6" i="8" s="1"/>
  <c r="AX6" i="8"/>
  <c r="DG6" i="8" s="1"/>
  <c r="AW6" i="8"/>
  <c r="DF6" i="8" s="1"/>
  <c r="BL5" i="8"/>
  <c r="BK5" i="8"/>
  <c r="AV6" i="8"/>
  <c r="DE6" i="8" s="1"/>
  <c r="AT6" i="8"/>
  <c r="DC6" i="8" s="1"/>
  <c r="BA6" i="8"/>
  <c r="DJ6" i="8" s="1"/>
  <c r="AS6" i="8"/>
  <c r="DB6" i="8" s="1"/>
  <c r="AR6" i="8"/>
  <c r="DA6" i="8" s="1"/>
  <c r="BV5" i="8"/>
  <c r="AF6" i="8"/>
  <c r="CO6" i="8" s="1"/>
  <c r="AE6" i="8"/>
  <c r="CN6" i="8" s="1"/>
  <c r="AH6" i="8"/>
  <c r="CQ6" i="8" s="1"/>
  <c r="AD6" i="8"/>
  <c r="CM6" i="8" s="1"/>
  <c r="AM6" i="8"/>
  <c r="CV6" i="8" s="1"/>
  <c r="BG5" i="8"/>
  <c r="BF6" i="8"/>
  <c r="BH5" i="8"/>
  <c r="BW5" i="8"/>
  <c r="BX5" i="8"/>
  <c r="CG5" i="8"/>
  <c r="AF6" i="6"/>
  <c r="CO6" i="6" s="1"/>
  <c r="DQ4" i="8"/>
  <c r="AN6" i="5"/>
  <c r="CW6" i="5" s="1"/>
  <c r="AF6" i="5"/>
  <c r="CO6" i="5" s="1"/>
  <c r="AO6" i="5"/>
  <c r="CX6" i="5" s="1"/>
  <c r="CG5" i="4"/>
  <c r="CE5" i="4"/>
  <c r="AO6" i="6"/>
  <c r="CX6" i="6" s="1"/>
  <c r="BD6" i="8"/>
  <c r="DM6" i="8" s="1"/>
  <c r="BB6" i="8"/>
  <c r="DK6" i="8" s="1"/>
  <c r="AP6" i="8"/>
  <c r="CY6" i="8" s="1"/>
  <c r="AN6" i="8"/>
  <c r="CW6" i="8" s="1"/>
  <c r="BQ5" i="8"/>
  <c r="BE6" i="8"/>
  <c r="DN6" i="8" s="1"/>
  <c r="AQ6" i="8"/>
  <c r="CZ6" i="8" s="1"/>
  <c r="BS5" i="8"/>
  <c r="CK4" i="6"/>
  <c r="CL4" i="6" s="1"/>
  <c r="CK4" i="4"/>
  <c r="CJ5" i="6"/>
  <c r="DO5" i="6"/>
  <c r="CF5" i="6"/>
  <c r="CB5" i="6"/>
  <c r="AZ6" i="5"/>
  <c r="DI6" i="5" s="1"/>
  <c r="DP5" i="6"/>
  <c r="CE5" i="6"/>
  <c r="AS6" i="6"/>
  <c r="DB6" i="6" s="1"/>
  <c r="AR6" i="6"/>
  <c r="DA6" i="6" s="1"/>
  <c r="BA6" i="6"/>
  <c r="DJ6" i="6" s="1"/>
  <c r="AV6" i="6"/>
  <c r="DE6" i="6" s="1"/>
  <c r="AT6" i="6"/>
  <c r="DC6" i="6" s="1"/>
  <c r="BV5" i="6"/>
  <c r="BF6" i="6"/>
  <c r="BC6" i="5"/>
  <c r="DL6" i="5" s="1"/>
  <c r="BY5" i="5"/>
  <c r="BW5" i="6"/>
  <c r="BB6" i="6"/>
  <c r="BK6" i="6"/>
  <c r="BX5" i="6"/>
  <c r="BR6" i="6"/>
  <c r="AX6" i="6"/>
  <c r="AY6" i="6"/>
  <c r="DH6" i="6" s="1"/>
  <c r="BZ5" i="6"/>
  <c r="BD6" i="6"/>
  <c r="DM6" i="6" s="1"/>
  <c r="AY6" i="5"/>
  <c r="DH6" i="5" s="1"/>
  <c r="BC6" i="6"/>
  <c r="DL6" i="6" s="1"/>
  <c r="BS6" i="6"/>
  <c r="AG7" i="6"/>
  <c r="CP7" i="6" s="1"/>
  <c r="CI5" i="5"/>
  <c r="CA5" i="6"/>
  <c r="AZ6" i="6"/>
  <c r="DI6" i="6" s="1"/>
  <c r="BG5" i="6"/>
  <c r="BG5" i="5"/>
  <c r="CK4" i="5"/>
  <c r="BE6" i="5"/>
  <c r="DN6" i="5" s="1"/>
  <c r="CJ5" i="5"/>
  <c r="AW6" i="5"/>
  <c r="DF6" i="5" s="1"/>
  <c r="BD6" i="5"/>
  <c r="DM6" i="5" s="1"/>
  <c r="AV6" i="4"/>
  <c r="DE6" i="4" s="1"/>
  <c r="AX6" i="5"/>
  <c r="DG6" i="5" s="1"/>
  <c r="CC5" i="5"/>
  <c r="BF6" i="4"/>
  <c r="DO6" i="4" s="1"/>
  <c r="CA5" i="5"/>
  <c r="BG5" i="4"/>
  <c r="DM5" i="4"/>
  <c r="DP5" i="4" s="1"/>
  <c r="DQ5" i="4" s="1"/>
  <c r="CH5" i="4"/>
  <c r="AW6" i="4"/>
  <c r="DF6" i="4" s="1"/>
  <c r="CF5" i="5"/>
  <c r="CD5" i="5"/>
  <c r="BX5" i="5"/>
  <c r="CJ5" i="4"/>
  <c r="AD7" i="5"/>
  <c r="CM7" i="5" s="1"/>
  <c r="BH6" i="5"/>
  <c r="BU6" i="5"/>
  <c r="AU6" i="4"/>
  <c r="DD6" i="4" s="1"/>
  <c r="BX5" i="4"/>
  <c r="DP5" i="5"/>
  <c r="DQ5" i="5" s="1"/>
  <c r="BA6" i="5"/>
  <c r="DJ6" i="5" s="1"/>
  <c r="AT6" i="5"/>
  <c r="AS6" i="5"/>
  <c r="DB6" i="5" s="1"/>
  <c r="AR6" i="5"/>
  <c r="DA6" i="5" s="1"/>
  <c r="AV6" i="5"/>
  <c r="DE6" i="5" s="1"/>
  <c r="BV5" i="5"/>
  <c r="CE5" i="5"/>
  <c r="BP6" i="5"/>
  <c r="CB5" i="5"/>
  <c r="BC6" i="4"/>
  <c r="DL6" i="4" s="1"/>
  <c r="AX6" i="4"/>
  <c r="DG6" i="4" s="1"/>
  <c r="BZ5" i="5"/>
  <c r="BD6" i="4"/>
  <c r="DM6" i="4" s="1"/>
  <c r="AY6" i="4"/>
  <c r="DH6" i="4" s="1"/>
  <c r="AU6" i="5"/>
  <c r="DD6" i="5" s="1"/>
  <c r="DQ4" i="5"/>
  <c r="BW5" i="5"/>
  <c r="CG5" i="5"/>
  <c r="AT6" i="4"/>
  <c r="DC6" i="4" s="1"/>
  <c r="BB6" i="5"/>
  <c r="DK6" i="5" s="1"/>
  <c r="BM6" i="5"/>
  <c r="BF6" i="5"/>
  <c r="BZ5" i="4"/>
  <c r="BB6" i="4"/>
  <c r="DK6" i="4" s="1"/>
  <c r="CH5" i="5"/>
  <c r="BQ5" i="3"/>
  <c r="CB5" i="3"/>
  <c r="BS5" i="3"/>
  <c r="CX5" i="3"/>
  <c r="AR6" i="3"/>
  <c r="DA6" i="3" s="1"/>
  <c r="DA5" i="3"/>
  <c r="BR5" i="3"/>
  <c r="CW5" i="3"/>
  <c r="AG6" i="3"/>
  <c r="CP6" i="3" s="1"/>
  <c r="CP5" i="3"/>
  <c r="CF5" i="3"/>
  <c r="DK5" i="3"/>
  <c r="CJ5" i="3"/>
  <c r="DO5" i="3"/>
  <c r="CI5" i="3"/>
  <c r="DN5" i="3"/>
  <c r="BL5" i="3"/>
  <c r="BZ5" i="3"/>
  <c r="DE5" i="3"/>
  <c r="BK6" i="4"/>
  <c r="AN7" i="4"/>
  <c r="CW7" i="4" s="1"/>
  <c r="BQ6" i="4"/>
  <c r="DQ4" i="4"/>
  <c r="BW6" i="4"/>
  <c r="CD5" i="3"/>
  <c r="AS6" i="3"/>
  <c r="DB6" i="3" s="1"/>
  <c r="BP6" i="4"/>
  <c r="AE7" i="4"/>
  <c r="CN7" i="4" s="1"/>
  <c r="AD7" i="4"/>
  <c r="CM7" i="4" s="1"/>
  <c r="AM7" i="4"/>
  <c r="CV7" i="4" s="1"/>
  <c r="AF7" i="4"/>
  <c r="CO7" i="4" s="1"/>
  <c r="AH7" i="4"/>
  <c r="CQ7" i="4" s="1"/>
  <c r="BH6" i="4"/>
  <c r="BI6" i="4"/>
  <c r="BU6" i="4"/>
  <c r="BR6" i="4"/>
  <c r="AG7" i="4"/>
  <c r="CP7" i="4" s="1"/>
  <c r="BJ6" i="4"/>
  <c r="CI6" i="4"/>
  <c r="BM6" i="4"/>
  <c r="BN6" i="4"/>
  <c r="BT6" i="4"/>
  <c r="AR7" i="4"/>
  <c r="DA7" i="4" s="1"/>
  <c r="BV6" i="4"/>
  <c r="AI7" i="4"/>
  <c r="CR7" i="4" s="1"/>
  <c r="BL6" i="4"/>
  <c r="BX5" i="3"/>
  <c r="BM5" i="3"/>
  <c r="CA5" i="3"/>
  <c r="BO5" i="3"/>
  <c r="BV5" i="3"/>
  <c r="AP6" i="3"/>
  <c r="AN6" i="3"/>
  <c r="CW6" i="3" s="1"/>
  <c r="BB6" i="3"/>
  <c r="DK6" i="3" s="1"/>
  <c r="CE5" i="3"/>
  <c r="BA6" i="3"/>
  <c r="DJ6" i="3" s="1"/>
  <c r="BP5" i="3"/>
  <c r="BU5" i="3"/>
  <c r="AK6" i="3"/>
  <c r="CT6" i="3" s="1"/>
  <c r="AX6" i="3"/>
  <c r="AO6" i="3"/>
  <c r="CX6" i="3" s="1"/>
  <c r="BC6" i="3"/>
  <c r="DL6" i="3" s="1"/>
  <c r="BI5" i="3"/>
  <c r="AV6" i="3"/>
  <c r="DE6" i="3" s="1"/>
  <c r="AM6" i="3"/>
  <c r="CV6" i="3" s="1"/>
  <c r="AE6" i="3"/>
  <c r="AI6" i="3"/>
  <c r="CR6" i="3" s="1"/>
  <c r="CK4" i="3"/>
  <c r="AH6" i="3"/>
  <c r="AJ6" i="3"/>
  <c r="CS6" i="3" s="1"/>
  <c r="BN5" i="3"/>
  <c r="AY6" i="3"/>
  <c r="DH6" i="3" s="1"/>
  <c r="BK5" i="3"/>
  <c r="AF6" i="3"/>
  <c r="CO6" i="3" s="1"/>
  <c r="DP4" i="3"/>
  <c r="AL6" i="3"/>
  <c r="CU6" i="3" s="1"/>
  <c r="AZ6" i="3"/>
  <c r="BJ5" i="3"/>
  <c r="AW6" i="3"/>
  <c r="DF6" i="3" s="1"/>
  <c r="BY5" i="3"/>
  <c r="BD6" i="3"/>
  <c r="BE6" i="3"/>
  <c r="DN6" i="3" s="1"/>
  <c r="AU6" i="3"/>
  <c r="DD6" i="3" s="1"/>
  <c r="BF6" i="3"/>
  <c r="DO6" i="3" s="1"/>
  <c r="AQ6" i="3"/>
  <c r="CC5" i="3"/>
  <c r="BW5" i="3"/>
  <c r="CH5" i="3"/>
  <c r="AT6" i="3"/>
  <c r="DC6" i="3" s="1"/>
  <c r="CG5" i="3"/>
  <c r="BG5" i="3"/>
  <c r="CN4" i="2"/>
  <c r="BI4" i="2"/>
  <c r="AD7" i="3"/>
  <c r="CM7" i="3" s="1"/>
  <c r="BH6" i="3"/>
  <c r="CM5" i="2"/>
  <c r="BH5" i="2"/>
  <c r="DJ4" i="2"/>
  <c r="CO4" i="2"/>
  <c r="DB4" i="2"/>
  <c r="CV4" i="2"/>
  <c r="DA5" i="2"/>
  <c r="CZ5" i="2"/>
  <c r="DN5" i="2"/>
  <c r="DC4" i="2"/>
  <c r="CQ4" i="2"/>
  <c r="DE4" i="2"/>
  <c r="CU5" i="2"/>
  <c r="BG4" i="2"/>
  <c r="DI5" i="2"/>
  <c r="AF5" i="2"/>
  <c r="BJ5" i="2" s="1"/>
  <c r="AW5" i="2"/>
  <c r="CA5" i="2" s="1"/>
  <c r="AX5" i="2"/>
  <c r="CB5" i="2" s="1"/>
  <c r="AT5" i="2"/>
  <c r="BX5" i="2" s="1"/>
  <c r="BB5" i="2"/>
  <c r="CF5" i="2" s="1"/>
  <c r="AP5" i="2"/>
  <c r="BT5" i="2" s="1"/>
  <c r="BD5" i="2"/>
  <c r="CH5" i="2" s="1"/>
  <c r="AV5" i="2"/>
  <c r="BZ5" i="2" s="1"/>
  <c r="BA5" i="2"/>
  <c r="CE5" i="2" s="1"/>
  <c r="AS5" i="2"/>
  <c r="BW5" i="2" s="1"/>
  <c r="BC5" i="2"/>
  <c r="CG5" i="2" s="1"/>
  <c r="AU5" i="2"/>
  <c r="BY5" i="2" s="1"/>
  <c r="AY5" i="2"/>
  <c r="AR6" i="2"/>
  <c r="BV6" i="2" s="1"/>
  <c r="BF5" i="2"/>
  <c r="AE5" i="2"/>
  <c r="BI5" i="2" s="1"/>
  <c r="AI5" i="2"/>
  <c r="BM5" i="2" s="1"/>
  <c r="AJ5" i="2"/>
  <c r="BN5" i="2" s="1"/>
  <c r="AN5" i="2"/>
  <c r="BR5" i="2" s="1"/>
  <c r="AD6" i="2"/>
  <c r="AM5" i="2"/>
  <c r="BQ5" i="2" s="1"/>
  <c r="AH5" i="2"/>
  <c r="BL5" i="2" s="1"/>
  <c r="AG5" i="2"/>
  <c r="AK5" i="2"/>
  <c r="BO5" i="2" s="1"/>
  <c r="AO5" i="2"/>
  <c r="BS5" i="2" s="1"/>
  <c r="CI6" i="6" l="1"/>
  <c r="CA6" i="6"/>
  <c r="AQ7" i="6"/>
  <c r="CZ7" i="6" s="1"/>
  <c r="BR6" i="5"/>
  <c r="CD6" i="5"/>
  <c r="BT6" i="5"/>
  <c r="CG6" i="5"/>
  <c r="CH6" i="5"/>
  <c r="CL4" i="5"/>
  <c r="BZ6" i="4"/>
  <c r="AS7" i="4"/>
  <c r="DB7" i="4" s="1"/>
  <c r="BS6" i="4"/>
  <c r="AQ7" i="4"/>
  <c r="CZ7" i="4" s="1"/>
  <c r="AP7" i="4"/>
  <c r="CY7" i="4" s="1"/>
  <c r="CL4" i="4"/>
  <c r="CD6" i="4"/>
  <c r="CE6" i="4"/>
  <c r="AD7" i="6"/>
  <c r="CM7" i="6" s="1"/>
  <c r="AE7" i="6"/>
  <c r="CN7" i="6" s="1"/>
  <c r="BQ6" i="6"/>
  <c r="BT6" i="6"/>
  <c r="AH7" i="6"/>
  <c r="CQ7" i="6" s="1"/>
  <c r="AP7" i="6"/>
  <c r="CY7" i="6" s="1"/>
  <c r="BO6" i="6"/>
  <c r="BH6" i="6"/>
  <c r="AN7" i="6"/>
  <c r="CW7" i="6" s="1"/>
  <c r="BM6" i="6"/>
  <c r="BU6" i="6"/>
  <c r="AM7" i="6"/>
  <c r="CV7" i="6" s="1"/>
  <c r="BL6" i="6"/>
  <c r="BP6" i="6"/>
  <c r="BI6" i="6"/>
  <c r="AI7" i="6"/>
  <c r="CR7" i="6" s="1"/>
  <c r="BL6" i="5"/>
  <c r="AI7" i="5"/>
  <c r="CR7" i="5" s="1"/>
  <c r="CC6" i="5"/>
  <c r="AE7" i="5"/>
  <c r="CN7" i="5" s="1"/>
  <c r="AH7" i="5"/>
  <c r="CQ7" i="5" s="1"/>
  <c r="AK7" i="4"/>
  <c r="CT7" i="4" s="1"/>
  <c r="AO7" i="4"/>
  <c r="CX7" i="4" s="1"/>
  <c r="AJ7" i="4"/>
  <c r="CS7" i="4" s="1"/>
  <c r="BO6" i="4"/>
  <c r="CF6" i="4"/>
  <c r="AL7" i="4"/>
  <c r="CU7" i="4" s="1"/>
  <c r="CL4" i="3"/>
  <c r="DQ4" i="3"/>
  <c r="CB6" i="8"/>
  <c r="BS6" i="5"/>
  <c r="BI6" i="8"/>
  <c r="BU6" i="8"/>
  <c r="AU7" i="8"/>
  <c r="DD7" i="8" s="1"/>
  <c r="AY7" i="8"/>
  <c r="DH7" i="8" s="1"/>
  <c r="AO7" i="8"/>
  <c r="CX7" i="8" s="1"/>
  <c r="AK7" i="8"/>
  <c r="CT7" i="8" s="1"/>
  <c r="AG7" i="8"/>
  <c r="CP7" i="8" s="1"/>
  <c r="BC7" i="8"/>
  <c r="DL7" i="8" s="1"/>
  <c r="BJ6" i="8"/>
  <c r="AK7" i="5"/>
  <c r="CT7" i="5" s="1"/>
  <c r="AV7" i="8"/>
  <c r="DE7" i="8" s="1"/>
  <c r="AS7" i="8"/>
  <c r="DB7" i="8" s="1"/>
  <c r="AT7" i="8"/>
  <c r="DC7" i="8" s="1"/>
  <c r="AR7" i="8"/>
  <c r="DA7" i="8" s="1"/>
  <c r="BA7" i="8"/>
  <c r="DJ7" i="8" s="1"/>
  <c r="BV6" i="8"/>
  <c r="BK6" i="5"/>
  <c r="CE6" i="8"/>
  <c r="AP7" i="5"/>
  <c r="CY7" i="5" s="1"/>
  <c r="AQ7" i="8"/>
  <c r="CZ7" i="8" s="1"/>
  <c r="BE7" i="8"/>
  <c r="DN7" i="8" s="1"/>
  <c r="BS6" i="8"/>
  <c r="CK5" i="4"/>
  <c r="CL5" i="4" s="1"/>
  <c r="BO6" i="5"/>
  <c r="CH6" i="8"/>
  <c r="BN6" i="6"/>
  <c r="AJ7" i="6"/>
  <c r="CS7" i="6" s="1"/>
  <c r="AL7" i="6"/>
  <c r="CU7" i="6" s="1"/>
  <c r="BY6" i="6"/>
  <c r="DO6" i="8"/>
  <c r="CJ6" i="8"/>
  <c r="BK6" i="8"/>
  <c r="BF7" i="8"/>
  <c r="AM7" i="8"/>
  <c r="CV7" i="8" s="1"/>
  <c r="BG6" i="8"/>
  <c r="AH7" i="8"/>
  <c r="CQ7" i="8" s="1"/>
  <c r="AD7" i="8"/>
  <c r="CM7" i="8" s="1"/>
  <c r="AF7" i="8"/>
  <c r="CO7" i="8" s="1"/>
  <c r="AE7" i="8"/>
  <c r="CN7" i="8" s="1"/>
  <c r="BH6" i="8"/>
  <c r="AK7" i="6"/>
  <c r="CT7" i="6" s="1"/>
  <c r="AZ7" i="8"/>
  <c r="DI7" i="8" s="1"/>
  <c r="AL7" i="8"/>
  <c r="CU7" i="8" s="1"/>
  <c r="BN6" i="8"/>
  <c r="BM6" i="8"/>
  <c r="AO7" i="5"/>
  <c r="CX7" i="5" s="1"/>
  <c r="AR7" i="3"/>
  <c r="DA7" i="3" s="1"/>
  <c r="AG7" i="5"/>
  <c r="CP7" i="5" s="1"/>
  <c r="BQ6" i="5"/>
  <c r="AF7" i="6"/>
  <c r="CO7" i="6" s="1"/>
  <c r="BR6" i="8"/>
  <c r="AN7" i="5"/>
  <c r="CW7" i="5" s="1"/>
  <c r="AJ7" i="5"/>
  <c r="CS7" i="5" s="1"/>
  <c r="BT6" i="8"/>
  <c r="CL4" i="8"/>
  <c r="BX6" i="8"/>
  <c r="CG6" i="8"/>
  <c r="BB7" i="4"/>
  <c r="DK7" i="4" s="1"/>
  <c r="CK5" i="8"/>
  <c r="CL5" i="8" s="1"/>
  <c r="BN6" i="5"/>
  <c r="BJ6" i="6"/>
  <c r="CC6" i="8"/>
  <c r="AW7" i="8"/>
  <c r="DF7" i="8" s="1"/>
  <c r="AX7" i="8"/>
  <c r="DG7" i="8" s="1"/>
  <c r="AJ7" i="8"/>
  <c r="CS7" i="8" s="1"/>
  <c r="AI7" i="8"/>
  <c r="CR7" i="8" s="1"/>
  <c r="BL6" i="8"/>
  <c r="AF7" i="5"/>
  <c r="CO7" i="5" s="1"/>
  <c r="DP5" i="8"/>
  <c r="CD6" i="8"/>
  <c r="AQ7" i="5"/>
  <c r="CZ7" i="5" s="1"/>
  <c r="BJ6" i="5"/>
  <c r="BP6" i="8"/>
  <c r="CI6" i="8"/>
  <c r="BW6" i="8"/>
  <c r="CF6" i="8"/>
  <c r="BI6" i="5"/>
  <c r="BZ6" i="8"/>
  <c r="BO6" i="8"/>
  <c r="AL7" i="5"/>
  <c r="CU7" i="5" s="1"/>
  <c r="AM7" i="5"/>
  <c r="CV7" i="5" s="1"/>
  <c r="AO7" i="6"/>
  <c r="CX7" i="6" s="1"/>
  <c r="AP7" i="8"/>
  <c r="CY7" i="8" s="1"/>
  <c r="AN7" i="8"/>
  <c r="CW7" i="8" s="1"/>
  <c r="BD7" i="8"/>
  <c r="DM7" i="8" s="1"/>
  <c r="BB7" i="8"/>
  <c r="DK7" i="8" s="1"/>
  <c r="BQ6" i="8"/>
  <c r="CA6" i="8"/>
  <c r="BY6" i="8"/>
  <c r="AW7" i="6"/>
  <c r="DF7" i="6" s="1"/>
  <c r="AZ7" i="6"/>
  <c r="DI7" i="6" s="1"/>
  <c r="DG6" i="6"/>
  <c r="BD7" i="6"/>
  <c r="DM7" i="6" s="1"/>
  <c r="DK6" i="6"/>
  <c r="AY7" i="6"/>
  <c r="DH7" i="6" s="1"/>
  <c r="BC7" i="6"/>
  <c r="DL7" i="6" s="1"/>
  <c r="CK5" i="6"/>
  <c r="CL5" i="6" s="1"/>
  <c r="DQ5" i="6"/>
  <c r="BV6" i="3"/>
  <c r="BB7" i="6"/>
  <c r="DK7" i="6" s="1"/>
  <c r="CH6" i="6"/>
  <c r="BL7" i="6"/>
  <c r="CI6" i="5"/>
  <c r="CG6" i="6"/>
  <c r="BK6" i="3"/>
  <c r="BE7" i="6"/>
  <c r="DN7" i="6" s="1"/>
  <c r="BU7" i="6"/>
  <c r="CF6" i="6"/>
  <c r="CC6" i="6"/>
  <c r="CJ6" i="6"/>
  <c r="DO6" i="6"/>
  <c r="CB6" i="6"/>
  <c r="BY6" i="4"/>
  <c r="AX7" i="6"/>
  <c r="DG7" i="6" s="1"/>
  <c r="CC6" i="4"/>
  <c r="BE7" i="5"/>
  <c r="DN7" i="5" s="1"/>
  <c r="BM7" i="6"/>
  <c r="BX6" i="6"/>
  <c r="CA6" i="4"/>
  <c r="BZ6" i="6"/>
  <c r="BX6" i="4"/>
  <c r="CD6" i="6"/>
  <c r="BF7" i="6"/>
  <c r="BG6" i="6"/>
  <c r="AE8" i="6"/>
  <c r="CN8" i="6" s="1"/>
  <c r="AD8" i="6"/>
  <c r="CM8" i="6" s="1"/>
  <c r="AM8" i="6"/>
  <c r="CV8" i="6" s="1"/>
  <c r="BH7" i="6"/>
  <c r="CE6" i="6"/>
  <c r="CH6" i="4"/>
  <c r="AY7" i="5"/>
  <c r="DH7" i="5" s="1"/>
  <c r="DC6" i="5"/>
  <c r="AU7" i="6"/>
  <c r="BI7" i="6"/>
  <c r="BA7" i="6"/>
  <c r="DJ7" i="6" s="1"/>
  <c r="AV7" i="6"/>
  <c r="AT7" i="6"/>
  <c r="DC7" i="6" s="1"/>
  <c r="AS7" i="6"/>
  <c r="DB7" i="6" s="1"/>
  <c r="AR7" i="6"/>
  <c r="DA7" i="6" s="1"/>
  <c r="BV6" i="6"/>
  <c r="BK7" i="6"/>
  <c r="AG8" i="6"/>
  <c r="CP8" i="6" s="1"/>
  <c r="BJ7" i="6"/>
  <c r="BW6" i="6"/>
  <c r="CA6" i="5"/>
  <c r="CK5" i="5"/>
  <c r="CL5" i="5" s="1"/>
  <c r="BD7" i="5"/>
  <c r="DM7" i="5" s="1"/>
  <c r="BC7" i="5"/>
  <c r="DL7" i="5" s="1"/>
  <c r="AW7" i="5"/>
  <c r="DF7" i="5" s="1"/>
  <c r="AX7" i="5"/>
  <c r="DG7" i="5" s="1"/>
  <c r="CG6" i="4"/>
  <c r="BY6" i="5"/>
  <c r="AW7" i="4"/>
  <c r="DF7" i="4" s="1"/>
  <c r="AX7" i="4"/>
  <c r="DG7" i="4" s="1"/>
  <c r="AZ7" i="5"/>
  <c r="DI7" i="5" s="1"/>
  <c r="AZ7" i="4"/>
  <c r="DI7" i="4" s="1"/>
  <c r="CB6" i="4"/>
  <c r="BA7" i="4"/>
  <c r="DJ7" i="4" s="1"/>
  <c r="BC7" i="4"/>
  <c r="DL7" i="4" s="1"/>
  <c r="BG6" i="4"/>
  <c r="BG6" i="5"/>
  <c r="CE6" i="5"/>
  <c r="CB6" i="5"/>
  <c r="BE7" i="4"/>
  <c r="DN7" i="4" s="1"/>
  <c r="CF6" i="5"/>
  <c r="AY7" i="4"/>
  <c r="DH7" i="4" s="1"/>
  <c r="BB7" i="5"/>
  <c r="DK7" i="5" s="1"/>
  <c r="AV7" i="4"/>
  <c r="DE7" i="4" s="1"/>
  <c r="BD7" i="4"/>
  <c r="DM7" i="4" s="1"/>
  <c r="BZ6" i="5"/>
  <c r="BI7" i="5"/>
  <c r="AU7" i="5"/>
  <c r="DD7" i="5" s="1"/>
  <c r="AD8" i="5"/>
  <c r="CM8" i="5" s="1"/>
  <c r="AE8" i="5"/>
  <c r="CN8" i="5" s="1"/>
  <c r="BH7" i="5"/>
  <c r="AV7" i="5"/>
  <c r="DE7" i="5" s="1"/>
  <c r="BA7" i="5"/>
  <c r="AS7" i="5"/>
  <c r="DB7" i="5" s="1"/>
  <c r="AT7" i="5"/>
  <c r="DC7" i="5" s="1"/>
  <c r="AR7" i="5"/>
  <c r="DA7" i="5" s="1"/>
  <c r="BV6" i="5"/>
  <c r="BF7" i="5"/>
  <c r="BF7" i="4"/>
  <c r="DO7" i="4" s="1"/>
  <c r="CJ6" i="5"/>
  <c r="DO6" i="5"/>
  <c r="BW6" i="5"/>
  <c r="BO7" i="5"/>
  <c r="AU7" i="4"/>
  <c r="DD7" i="4" s="1"/>
  <c r="AT7" i="4"/>
  <c r="DC7" i="4" s="1"/>
  <c r="CJ6" i="4"/>
  <c r="BX6" i="5"/>
  <c r="AI7" i="3"/>
  <c r="CR7" i="3" s="1"/>
  <c r="CQ6" i="3"/>
  <c r="AE7" i="3"/>
  <c r="CN7" i="3" s="1"/>
  <c r="CN6" i="3"/>
  <c r="CH6" i="3"/>
  <c r="DM6" i="3"/>
  <c r="BU6" i="3"/>
  <c r="CZ6" i="3"/>
  <c r="CD6" i="3"/>
  <c r="DI6" i="3"/>
  <c r="BT6" i="3"/>
  <c r="CY6" i="3"/>
  <c r="CB6" i="3"/>
  <c r="DG6" i="3"/>
  <c r="BM7" i="4"/>
  <c r="DP6" i="4"/>
  <c r="DQ6" i="4" s="1"/>
  <c r="BW6" i="3"/>
  <c r="AG8" i="4"/>
  <c r="CP8" i="4" s="1"/>
  <c r="BJ7" i="4"/>
  <c r="BT7" i="4"/>
  <c r="BP7" i="4"/>
  <c r="AI8" i="4"/>
  <c r="CR8" i="4" s="1"/>
  <c r="BL7" i="4"/>
  <c r="AS8" i="4"/>
  <c r="DB8" i="4" s="1"/>
  <c r="AR8" i="4"/>
  <c r="DA8" i="4" s="1"/>
  <c r="BV7" i="4"/>
  <c r="BU7" i="4"/>
  <c r="AN8" i="4"/>
  <c r="CW8" i="4" s="1"/>
  <c r="BQ7" i="4"/>
  <c r="BW7" i="4"/>
  <c r="AM8" i="4"/>
  <c r="CV8" i="4" s="1"/>
  <c r="AH8" i="4"/>
  <c r="CQ8" i="4" s="1"/>
  <c r="AD8" i="4"/>
  <c r="CM8" i="4" s="1"/>
  <c r="AF8" i="4"/>
  <c r="CO8" i="4" s="1"/>
  <c r="AE8" i="4"/>
  <c r="CN8" i="4" s="1"/>
  <c r="BH7" i="4"/>
  <c r="BK7" i="4"/>
  <c r="BI7" i="4"/>
  <c r="BR7" i="4"/>
  <c r="CF6" i="3"/>
  <c r="CG6" i="3"/>
  <c r="BB7" i="3"/>
  <c r="BR6" i="3"/>
  <c r="BQ6" i="3"/>
  <c r="AQ7" i="3"/>
  <c r="CZ7" i="3" s="1"/>
  <c r="AW7" i="3"/>
  <c r="DF7" i="3" s="1"/>
  <c r="CE6" i="3"/>
  <c r="BO6" i="3"/>
  <c r="BM6" i="3"/>
  <c r="CC6" i="3"/>
  <c r="CI6" i="3"/>
  <c r="CA6" i="3"/>
  <c r="BL6" i="3"/>
  <c r="AP7" i="3"/>
  <c r="CY7" i="3" s="1"/>
  <c r="BI6" i="3"/>
  <c r="AX7" i="3"/>
  <c r="AN7" i="3"/>
  <c r="CW7" i="3" s="1"/>
  <c r="AZ7" i="3"/>
  <c r="DI7" i="3" s="1"/>
  <c r="BS6" i="3"/>
  <c r="BE7" i="3"/>
  <c r="DN7" i="3" s="1"/>
  <c r="AO7" i="3"/>
  <c r="AM7" i="3"/>
  <c r="CV7" i="3" s="1"/>
  <c r="BZ6" i="3"/>
  <c r="BN6" i="3"/>
  <c r="AS7" i="3"/>
  <c r="DB7" i="3" s="1"/>
  <c r="BD7" i="3"/>
  <c r="DM7" i="3" s="1"/>
  <c r="AV7" i="3"/>
  <c r="DE7" i="3" s="1"/>
  <c r="AH7" i="3"/>
  <c r="BA7" i="3"/>
  <c r="DJ7" i="3" s="1"/>
  <c r="AF7" i="3"/>
  <c r="CO7" i="3" s="1"/>
  <c r="BF7" i="3"/>
  <c r="DO7" i="3" s="1"/>
  <c r="AL7" i="3"/>
  <c r="BJ6" i="3"/>
  <c r="BC7" i="3"/>
  <c r="DL7" i="3" s="1"/>
  <c r="CK5" i="3"/>
  <c r="CL5" i="3" s="1"/>
  <c r="BX6" i="3"/>
  <c r="AG7" i="3"/>
  <c r="AK7" i="3"/>
  <c r="BP6" i="3"/>
  <c r="AJ7" i="3"/>
  <c r="CS7" i="3" s="1"/>
  <c r="DP5" i="3"/>
  <c r="DQ5" i="3" s="1"/>
  <c r="AU7" i="3"/>
  <c r="DD7" i="3" s="1"/>
  <c r="AY7" i="3"/>
  <c r="DH7" i="3" s="1"/>
  <c r="AT7" i="3"/>
  <c r="DC7" i="3" s="1"/>
  <c r="BY6" i="3"/>
  <c r="BG6" i="3"/>
  <c r="CJ6" i="3"/>
  <c r="DH5" i="2"/>
  <c r="CC5" i="2"/>
  <c r="CP5" i="2"/>
  <c r="BK5" i="2"/>
  <c r="AD8" i="3"/>
  <c r="CM8" i="3" s="1"/>
  <c r="BH7" i="3"/>
  <c r="CM6" i="2"/>
  <c r="BH6" i="2"/>
  <c r="CO5" i="2"/>
  <c r="DA6" i="2"/>
  <c r="DM5" i="2"/>
  <c r="DK5" i="2"/>
  <c r="DC5" i="2"/>
  <c r="CN5" i="2"/>
  <c r="CY5" i="2"/>
  <c r="CW5" i="2"/>
  <c r="DD5" i="2"/>
  <c r="DB5" i="2"/>
  <c r="CK4" i="2"/>
  <c r="DG5" i="2"/>
  <c r="CJ5" i="2"/>
  <c r="DO5" i="2"/>
  <c r="CS5" i="2"/>
  <c r="CX5" i="2"/>
  <c r="DF5" i="2"/>
  <c r="DE5" i="2"/>
  <c r="CR5" i="2"/>
  <c r="CT5" i="2"/>
  <c r="DJ5" i="2"/>
  <c r="CQ5" i="2"/>
  <c r="DP4" i="2"/>
  <c r="DL5" i="2"/>
  <c r="CV5" i="2"/>
  <c r="BG5" i="2"/>
  <c r="BC6" i="2"/>
  <c r="CG6" i="2" s="1"/>
  <c r="AG6" i="2"/>
  <c r="BK6" i="2" s="1"/>
  <c r="AT6" i="2"/>
  <c r="BX6" i="2" s="1"/>
  <c r="AX6" i="2"/>
  <c r="CB6" i="2" s="1"/>
  <c r="AS6" i="2"/>
  <c r="BW6" i="2" s="1"/>
  <c r="BA6" i="2"/>
  <c r="CE6" i="2" s="1"/>
  <c r="AW6" i="2"/>
  <c r="CA6" i="2" s="1"/>
  <c r="AQ6" i="2"/>
  <c r="BU6" i="2" s="1"/>
  <c r="BE6" i="2"/>
  <c r="CI6" i="2" s="1"/>
  <c r="AZ6" i="2"/>
  <c r="CD6" i="2" s="1"/>
  <c r="AY6" i="2"/>
  <c r="CC6" i="2" s="1"/>
  <c r="BF6" i="2"/>
  <c r="AU6" i="2"/>
  <c r="BB6" i="2"/>
  <c r="CF6" i="2" s="1"/>
  <c r="BD6" i="2"/>
  <c r="CH6" i="2" s="1"/>
  <c r="AP6" i="2"/>
  <c r="BT6" i="2" s="1"/>
  <c r="AR7" i="2"/>
  <c r="BV7" i="2" s="1"/>
  <c r="AV6" i="2"/>
  <c r="BZ6" i="2" s="1"/>
  <c r="AM6" i="2"/>
  <c r="BQ6" i="2" s="1"/>
  <c r="AE6" i="2"/>
  <c r="BI6" i="2" s="1"/>
  <c r="AF6" i="2"/>
  <c r="BJ6" i="2" s="1"/>
  <c r="AD7" i="2"/>
  <c r="AH6" i="2"/>
  <c r="BL6" i="2" s="1"/>
  <c r="AO6" i="2"/>
  <c r="BS6" i="2" s="1"/>
  <c r="AL6" i="2"/>
  <c r="BP6" i="2" s="1"/>
  <c r="AK6" i="2"/>
  <c r="BO6" i="2" s="1"/>
  <c r="AJ6" i="2"/>
  <c r="BN6" i="2" s="1"/>
  <c r="AI6" i="2"/>
  <c r="BM6" i="2" s="1"/>
  <c r="AN6" i="2"/>
  <c r="AK8" i="6" l="1"/>
  <c r="CT8" i="6" s="1"/>
  <c r="BR7" i="6"/>
  <c r="AF8" i="6"/>
  <c r="CO8" i="6" s="1"/>
  <c r="AH8" i="6"/>
  <c r="CQ8" i="6" s="1"/>
  <c r="BS7" i="6"/>
  <c r="BO7" i="6"/>
  <c r="BM7" i="5"/>
  <c r="CC7" i="5"/>
  <c r="BR7" i="5"/>
  <c r="BN7" i="5"/>
  <c r="BJ7" i="5"/>
  <c r="CB7" i="5"/>
  <c r="CL4" i="2"/>
  <c r="DQ4" i="2"/>
  <c r="CH7" i="4"/>
  <c r="BO7" i="4"/>
  <c r="BS7" i="4"/>
  <c r="AQ8" i="4"/>
  <c r="CZ8" i="4" s="1"/>
  <c r="AP8" i="4"/>
  <c r="CY8" i="4" s="1"/>
  <c r="CD7" i="4"/>
  <c r="AJ8" i="4"/>
  <c r="CS8" i="4" s="1"/>
  <c r="AK8" i="4"/>
  <c r="CT8" i="4" s="1"/>
  <c r="AO8" i="4"/>
  <c r="CX8" i="4" s="1"/>
  <c r="BN7" i="4"/>
  <c r="AL8" i="4"/>
  <c r="CU8" i="4" s="1"/>
  <c r="AI8" i="6"/>
  <c r="CR8" i="6" s="1"/>
  <c r="AQ8" i="6"/>
  <c r="CZ8" i="6" s="1"/>
  <c r="CA7" i="6"/>
  <c r="AJ8" i="6"/>
  <c r="CS8" i="6" s="1"/>
  <c r="BQ7" i="6"/>
  <c r="BN7" i="6"/>
  <c r="BT7" i="6"/>
  <c r="AL8" i="6"/>
  <c r="CU8" i="6" s="1"/>
  <c r="DP6" i="6"/>
  <c r="AN8" i="6"/>
  <c r="CW8" i="6" s="1"/>
  <c r="AG8" i="5"/>
  <c r="CP8" i="5" s="1"/>
  <c r="BL7" i="5"/>
  <c r="AI8" i="5"/>
  <c r="CR8" i="5" s="1"/>
  <c r="DP6" i="5"/>
  <c r="DQ6" i="5" s="1"/>
  <c r="AH8" i="5"/>
  <c r="CQ8" i="5" s="1"/>
  <c r="AM8" i="5"/>
  <c r="CV8" i="5" s="1"/>
  <c r="CJ7" i="4"/>
  <c r="BM7" i="3"/>
  <c r="BT7" i="8"/>
  <c r="CG7" i="8"/>
  <c r="AO8" i="5"/>
  <c r="CX8" i="5" s="1"/>
  <c r="CI7" i="8"/>
  <c r="BK7" i="8"/>
  <c r="DO7" i="8"/>
  <c r="CJ7" i="8"/>
  <c r="BO7" i="8"/>
  <c r="AN8" i="5"/>
  <c r="CW8" i="5" s="1"/>
  <c r="AQ8" i="8"/>
  <c r="CZ8" i="8" s="1"/>
  <c r="BE8" i="8"/>
  <c r="DN8" i="8" s="1"/>
  <c r="BS7" i="8"/>
  <c r="AJ8" i="5"/>
  <c r="CS8" i="5" s="1"/>
  <c r="BP7" i="8"/>
  <c r="CF7" i="4"/>
  <c r="CD7" i="8"/>
  <c r="CK6" i="4"/>
  <c r="CE7" i="8"/>
  <c r="CB7" i="8"/>
  <c r="BA8" i="4"/>
  <c r="DJ8" i="4" s="1"/>
  <c r="AF8" i="5"/>
  <c r="CO8" i="5" s="1"/>
  <c r="BS7" i="5"/>
  <c r="AO8" i="6"/>
  <c r="CX8" i="6" s="1"/>
  <c r="CA7" i="8"/>
  <c r="CK6" i="8"/>
  <c r="CL6" i="8" s="1"/>
  <c r="BA8" i="8"/>
  <c r="DJ8" i="8" s="1"/>
  <c r="AT8" i="8"/>
  <c r="DC8" i="8" s="1"/>
  <c r="AV8" i="8"/>
  <c r="DE8" i="8" s="1"/>
  <c r="AS8" i="8"/>
  <c r="DB8" i="8" s="1"/>
  <c r="AR8" i="8"/>
  <c r="DA8" i="8" s="1"/>
  <c r="BV7" i="8"/>
  <c r="BB8" i="8"/>
  <c r="DK8" i="8" s="1"/>
  <c r="AN8" i="8"/>
  <c r="CW8" i="8" s="1"/>
  <c r="AP8" i="8"/>
  <c r="CY8" i="8" s="1"/>
  <c r="BD8" i="8"/>
  <c r="DM8" i="8" s="1"/>
  <c r="BQ7" i="8"/>
  <c r="BV7" i="3"/>
  <c r="CC7" i="6"/>
  <c r="CC7" i="8"/>
  <c r="BD8" i="6"/>
  <c r="DM8" i="6" s="1"/>
  <c r="BY7" i="8"/>
  <c r="BM7" i="8"/>
  <c r="BC8" i="6"/>
  <c r="DL8" i="6" s="1"/>
  <c r="BK7" i="5"/>
  <c r="AQ8" i="5"/>
  <c r="CZ8" i="5" s="1"/>
  <c r="CD7" i="6"/>
  <c r="BI7" i="8"/>
  <c r="BX7" i="8"/>
  <c r="CB7" i="4"/>
  <c r="CH7" i="8"/>
  <c r="AK8" i="8"/>
  <c r="CT8" i="8" s="1"/>
  <c r="AO8" i="8"/>
  <c r="CX8" i="8" s="1"/>
  <c r="AG8" i="8"/>
  <c r="CP8" i="8" s="1"/>
  <c r="AU8" i="8"/>
  <c r="DD8" i="8" s="1"/>
  <c r="BC8" i="8"/>
  <c r="DL8" i="8" s="1"/>
  <c r="AY8" i="8"/>
  <c r="DH8" i="8" s="1"/>
  <c r="BJ7" i="8"/>
  <c r="BW7" i="8"/>
  <c r="CI7" i="5"/>
  <c r="AL8" i="5"/>
  <c r="CU8" i="5" s="1"/>
  <c r="DP6" i="8"/>
  <c r="DQ6" i="8" s="1"/>
  <c r="BZ7" i="8"/>
  <c r="AW8" i="8"/>
  <c r="DF8" i="8" s="1"/>
  <c r="AJ8" i="8"/>
  <c r="CS8" i="8" s="1"/>
  <c r="AI8" i="8"/>
  <c r="CR8" i="8" s="1"/>
  <c r="AX8" i="8"/>
  <c r="DG8" i="8" s="1"/>
  <c r="BL7" i="8"/>
  <c r="AK8" i="5"/>
  <c r="CT8" i="5" s="1"/>
  <c r="BU7" i="8"/>
  <c r="BQ7" i="5"/>
  <c r="DQ5" i="8"/>
  <c r="AZ8" i="4"/>
  <c r="DI8" i="4" s="1"/>
  <c r="BZ7" i="4"/>
  <c r="AP8" i="5"/>
  <c r="CY8" i="5" s="1"/>
  <c r="AR8" i="3"/>
  <c r="DA8" i="3" s="1"/>
  <c r="BU7" i="5"/>
  <c r="AP8" i="6"/>
  <c r="CY8" i="6" s="1"/>
  <c r="AL8" i="8"/>
  <c r="CU8" i="8" s="1"/>
  <c r="AZ8" i="8"/>
  <c r="DI8" i="8" s="1"/>
  <c r="BN7" i="8"/>
  <c r="BI7" i="3"/>
  <c r="BP7" i="5"/>
  <c r="CF7" i="8"/>
  <c r="AW8" i="4"/>
  <c r="DF8" i="4" s="1"/>
  <c r="CH7" i="6"/>
  <c r="CC7" i="4"/>
  <c r="BT7" i="5"/>
  <c r="CH7" i="5"/>
  <c r="BP7" i="6"/>
  <c r="BR7" i="8"/>
  <c r="BG7" i="8"/>
  <c r="AE8" i="8"/>
  <c r="CN8" i="8" s="1"/>
  <c r="AM8" i="8"/>
  <c r="CV8" i="8" s="1"/>
  <c r="AD8" i="8"/>
  <c r="CM8" i="8" s="1"/>
  <c r="BF8" i="8"/>
  <c r="AF8" i="8"/>
  <c r="CO8" i="8" s="1"/>
  <c r="AH8" i="8"/>
  <c r="CQ8" i="8" s="1"/>
  <c r="BH7" i="8"/>
  <c r="CK6" i="6"/>
  <c r="BE8" i="6"/>
  <c r="DN8" i="6" s="1"/>
  <c r="AU8" i="6"/>
  <c r="DD8" i="6" s="1"/>
  <c r="DD7" i="6"/>
  <c r="CG7" i="6"/>
  <c r="AX8" i="6"/>
  <c r="DG8" i="6" s="1"/>
  <c r="DE7" i="6"/>
  <c r="BB8" i="6"/>
  <c r="DK8" i="6" s="1"/>
  <c r="DQ6" i="6"/>
  <c r="AI9" i="6"/>
  <c r="CR9" i="6" s="1"/>
  <c r="BL8" i="6"/>
  <c r="BU8" i="6"/>
  <c r="BY7" i="6"/>
  <c r="CA7" i="5"/>
  <c r="CG7" i="5"/>
  <c r="BK8" i="6"/>
  <c r="AW8" i="5"/>
  <c r="DF8" i="5" s="1"/>
  <c r="CK6" i="5"/>
  <c r="CL6" i="5" s="1"/>
  <c r="AY8" i="6"/>
  <c r="CF7" i="6"/>
  <c r="CJ7" i="6"/>
  <c r="DO7" i="6"/>
  <c r="BR8" i="6"/>
  <c r="BO8" i="6"/>
  <c r="BN8" i="6"/>
  <c r="BB8" i="5"/>
  <c r="DK8" i="5" s="1"/>
  <c r="DJ7" i="5"/>
  <c r="AV8" i="6"/>
  <c r="AT8" i="6"/>
  <c r="AS8" i="6"/>
  <c r="DB8" i="6" s="1"/>
  <c r="AR8" i="6"/>
  <c r="DA8" i="6" s="1"/>
  <c r="BA8" i="6"/>
  <c r="BV7" i="6"/>
  <c r="BG7" i="6"/>
  <c r="BW7" i="6"/>
  <c r="CB7" i="6"/>
  <c r="AW8" i="6"/>
  <c r="DF8" i="6" s="1"/>
  <c r="BP8" i="6"/>
  <c r="BX7" i="6"/>
  <c r="AN9" i="6"/>
  <c r="CW9" i="6" s="1"/>
  <c r="BQ8" i="6"/>
  <c r="BZ7" i="6"/>
  <c r="BF8" i="6"/>
  <c r="BM8" i="6"/>
  <c r="AG9" i="6"/>
  <c r="CP9" i="6" s="1"/>
  <c r="BJ8" i="6"/>
  <c r="BX7" i="4"/>
  <c r="BE8" i="5"/>
  <c r="DN8" i="5" s="1"/>
  <c r="AD9" i="6"/>
  <c r="CM9" i="6" s="1"/>
  <c r="AM9" i="6"/>
  <c r="CV9" i="6" s="1"/>
  <c r="AH9" i="6"/>
  <c r="CQ9" i="6" s="1"/>
  <c r="AF9" i="6"/>
  <c r="CO9" i="6" s="1"/>
  <c r="AE9" i="6"/>
  <c r="CN9" i="6" s="1"/>
  <c r="BH8" i="6"/>
  <c r="CE7" i="6"/>
  <c r="BI8" i="6"/>
  <c r="AZ8" i="6"/>
  <c r="DI8" i="6" s="1"/>
  <c r="CI7" i="6"/>
  <c r="AU8" i="5"/>
  <c r="DD8" i="5" s="1"/>
  <c r="AZ8" i="5"/>
  <c r="DI8" i="5" s="1"/>
  <c r="BF8" i="5"/>
  <c r="DO8" i="5" s="1"/>
  <c r="BD8" i="5"/>
  <c r="DM8" i="5" s="1"/>
  <c r="AI9" i="5"/>
  <c r="CR9" i="5" s="1"/>
  <c r="BB8" i="4"/>
  <c r="DK8" i="4" s="1"/>
  <c r="CE7" i="4"/>
  <c r="DO7" i="5"/>
  <c r="CJ7" i="5"/>
  <c r="AT8" i="5"/>
  <c r="DC8" i="5" s="1"/>
  <c r="AS8" i="5"/>
  <c r="DB8" i="5" s="1"/>
  <c r="AR8" i="5"/>
  <c r="DA8" i="5" s="1"/>
  <c r="AV8" i="5"/>
  <c r="DE8" i="5" s="1"/>
  <c r="BA8" i="5"/>
  <c r="DJ8" i="5" s="1"/>
  <c r="BV7" i="5"/>
  <c r="BY7" i="5"/>
  <c r="BW7" i="5"/>
  <c r="CA7" i="4"/>
  <c r="AE8" i="3"/>
  <c r="CN8" i="3" s="1"/>
  <c r="BZ7" i="5"/>
  <c r="CG7" i="4"/>
  <c r="CI8" i="5"/>
  <c r="AY8" i="4"/>
  <c r="DH8" i="4" s="1"/>
  <c r="BG7" i="4"/>
  <c r="BY7" i="4"/>
  <c r="AX8" i="5"/>
  <c r="DG8" i="5" s="1"/>
  <c r="AX8" i="4"/>
  <c r="DG8" i="4" s="1"/>
  <c r="BE8" i="4"/>
  <c r="DN8" i="4" s="1"/>
  <c r="AU8" i="4"/>
  <c r="DD8" i="4" s="1"/>
  <c r="AV8" i="4"/>
  <c r="DE8" i="4" s="1"/>
  <c r="BC8" i="4"/>
  <c r="DL8" i="4" s="1"/>
  <c r="BN8" i="5"/>
  <c r="AG9" i="5"/>
  <c r="CP9" i="5" s="1"/>
  <c r="CF7" i="5"/>
  <c r="AM9" i="5"/>
  <c r="CV9" i="5" s="1"/>
  <c r="AE9" i="5"/>
  <c r="CN9" i="5" s="1"/>
  <c r="AD9" i="5"/>
  <c r="CM9" i="5" s="1"/>
  <c r="AH9" i="5"/>
  <c r="CQ9" i="5" s="1"/>
  <c r="BH8" i="5"/>
  <c r="BX7" i="5"/>
  <c r="BD8" i="4"/>
  <c r="DM8" i="4" s="1"/>
  <c r="BP8" i="5"/>
  <c r="CE7" i="5"/>
  <c r="BF8" i="4"/>
  <c r="DO8" i="4" s="1"/>
  <c r="AY8" i="5"/>
  <c r="DH8" i="5" s="1"/>
  <c r="BI8" i="5"/>
  <c r="CD7" i="5"/>
  <c r="BK8" i="5"/>
  <c r="AT8" i="4"/>
  <c r="DC8" i="4" s="1"/>
  <c r="CI7" i="4"/>
  <c r="BC8" i="5"/>
  <c r="DL8" i="5" s="1"/>
  <c r="BG7" i="5"/>
  <c r="BP7" i="3"/>
  <c r="CU7" i="3"/>
  <c r="BL7" i="3"/>
  <c r="CQ7" i="3"/>
  <c r="CF7" i="3"/>
  <c r="DK7" i="3"/>
  <c r="CB7" i="3"/>
  <c r="DG7" i="3"/>
  <c r="BK7" i="3"/>
  <c r="CP7" i="3"/>
  <c r="BS7" i="3"/>
  <c r="CX7" i="3"/>
  <c r="BO7" i="3"/>
  <c r="CT7" i="3"/>
  <c r="AH9" i="4"/>
  <c r="CQ9" i="4" s="1"/>
  <c r="AF9" i="4"/>
  <c r="CO9" i="4" s="1"/>
  <c r="AE9" i="4"/>
  <c r="CN9" i="4" s="1"/>
  <c r="AD9" i="4"/>
  <c r="CM9" i="4" s="1"/>
  <c r="AM9" i="4"/>
  <c r="CV9" i="4" s="1"/>
  <c r="BH8" i="4"/>
  <c r="DP7" i="4"/>
  <c r="DQ7" i="4" s="1"/>
  <c r="BU8" i="4"/>
  <c r="AN9" i="4"/>
  <c r="CW9" i="4" s="1"/>
  <c r="AP9" i="4"/>
  <c r="CY9" i="4" s="1"/>
  <c r="BQ8" i="4"/>
  <c r="BM8" i="4"/>
  <c r="AQ9" i="4"/>
  <c r="CZ9" i="4" s="1"/>
  <c r="BS8" i="4"/>
  <c r="BO8" i="4"/>
  <c r="BT8" i="4"/>
  <c r="AL9" i="4"/>
  <c r="CU9" i="4" s="1"/>
  <c r="BN8" i="4"/>
  <c r="BR8" i="4"/>
  <c r="CL6" i="4"/>
  <c r="BP8" i="4"/>
  <c r="AS9" i="4"/>
  <c r="DB9" i="4" s="1"/>
  <c r="AR9" i="4"/>
  <c r="DA9" i="4" s="1"/>
  <c r="BV8" i="4"/>
  <c r="AK9" i="4"/>
  <c r="CT9" i="4" s="1"/>
  <c r="AG9" i="4"/>
  <c r="CP9" i="4" s="1"/>
  <c r="AO9" i="4"/>
  <c r="CX9" i="4" s="1"/>
  <c r="BJ8" i="4"/>
  <c r="AJ9" i="4"/>
  <c r="CS9" i="4" s="1"/>
  <c r="AI9" i="4"/>
  <c r="CR9" i="4" s="1"/>
  <c r="BL8" i="4"/>
  <c r="BI8" i="4"/>
  <c r="BW8" i="4"/>
  <c r="BK8" i="4"/>
  <c r="BG7" i="3"/>
  <c r="CA7" i="3"/>
  <c r="BU7" i="3"/>
  <c r="AH8" i="3"/>
  <c r="CQ8" i="3" s="1"/>
  <c r="BR7" i="3"/>
  <c r="AM8" i="3"/>
  <c r="CV8" i="3" s="1"/>
  <c r="CE7" i="3"/>
  <c r="CD7" i="3"/>
  <c r="BZ7" i="3"/>
  <c r="AV8" i="3"/>
  <c r="DE8" i="3" s="1"/>
  <c r="DP6" i="3"/>
  <c r="DQ6" i="3" s="1"/>
  <c r="AY8" i="3"/>
  <c r="DH8" i="3" s="1"/>
  <c r="AI8" i="3"/>
  <c r="CR8" i="3" s="1"/>
  <c r="AW8" i="3"/>
  <c r="DF8" i="3" s="1"/>
  <c r="BJ7" i="3"/>
  <c r="CI7" i="3"/>
  <c r="BT7" i="3"/>
  <c r="AQ8" i="3"/>
  <c r="CZ8" i="3" s="1"/>
  <c r="CK6" i="3"/>
  <c r="CL6" i="3" s="1"/>
  <c r="CC7" i="3"/>
  <c r="AP8" i="3"/>
  <c r="AX8" i="3"/>
  <c r="BQ7" i="3"/>
  <c r="AT8" i="3"/>
  <c r="DC8" i="3" s="1"/>
  <c r="BC8" i="3"/>
  <c r="DL8" i="3" s="1"/>
  <c r="BY7" i="3"/>
  <c r="BA8" i="3"/>
  <c r="AJ8" i="3"/>
  <c r="BW7" i="3"/>
  <c r="BB8" i="3"/>
  <c r="AG8" i="3"/>
  <c r="AZ8" i="3"/>
  <c r="DI8" i="3" s="1"/>
  <c r="AO8" i="3"/>
  <c r="CX8" i="3" s="1"/>
  <c r="BD8" i="3"/>
  <c r="DM8" i="3" s="1"/>
  <c r="AN8" i="3"/>
  <c r="CW8" i="3" s="1"/>
  <c r="AS8" i="3"/>
  <c r="DB8" i="3" s="1"/>
  <c r="AF8" i="3"/>
  <c r="CO8" i="3" s="1"/>
  <c r="CH7" i="3"/>
  <c r="BX7" i="3"/>
  <c r="CG7" i="3"/>
  <c r="BE8" i="3"/>
  <c r="DN8" i="3" s="1"/>
  <c r="BF8" i="3"/>
  <c r="BN7" i="3"/>
  <c r="AU8" i="3"/>
  <c r="DD8" i="3" s="1"/>
  <c r="AK8" i="3"/>
  <c r="CT8" i="3" s="1"/>
  <c r="AL8" i="3"/>
  <c r="CU8" i="3" s="1"/>
  <c r="CJ7" i="3"/>
  <c r="CW6" i="2"/>
  <c r="BR6" i="2"/>
  <c r="DD6" i="2"/>
  <c r="BY6" i="2"/>
  <c r="CM7" i="2"/>
  <c r="BH7" i="2"/>
  <c r="AD9" i="3"/>
  <c r="CM9" i="3" s="1"/>
  <c r="BH8" i="3"/>
  <c r="DC6" i="2"/>
  <c r="DA7" i="2"/>
  <c r="CN6" i="2"/>
  <c r="CP6" i="2"/>
  <c r="CO6" i="2"/>
  <c r="DB6" i="2"/>
  <c r="DH6" i="2"/>
  <c r="CJ6" i="2"/>
  <c r="DO6" i="2"/>
  <c r="CX6" i="2"/>
  <c r="DF6" i="2"/>
  <c r="CS6" i="2"/>
  <c r="DN6" i="2"/>
  <c r="DI6" i="2"/>
  <c r="CZ6" i="2"/>
  <c r="CV6" i="2"/>
  <c r="DP5" i="2"/>
  <c r="DQ5" i="2" s="1"/>
  <c r="DJ6" i="2"/>
  <c r="DK6" i="2"/>
  <c r="CR6" i="2"/>
  <c r="CT6" i="2"/>
  <c r="CQ6" i="2"/>
  <c r="DE6" i="2"/>
  <c r="CY6" i="2"/>
  <c r="DL6" i="2"/>
  <c r="CU6" i="2"/>
  <c r="DG6" i="2"/>
  <c r="DM6" i="2"/>
  <c r="CK5" i="2"/>
  <c r="CL5" i="2" s="1"/>
  <c r="BG6" i="2"/>
  <c r="AS7" i="2"/>
  <c r="BW7" i="2" s="1"/>
  <c r="AN7" i="2"/>
  <c r="BR7" i="2" s="1"/>
  <c r="AT7" i="2"/>
  <c r="BX7" i="2" s="1"/>
  <c r="AV7" i="2"/>
  <c r="BZ7" i="2" s="1"/>
  <c r="BD7" i="2"/>
  <c r="CH7" i="2" s="1"/>
  <c r="BF7" i="2"/>
  <c r="AP7" i="2"/>
  <c r="BT7" i="2" s="1"/>
  <c r="AW7" i="2"/>
  <c r="CA7" i="2" s="1"/>
  <c r="AX7" i="2"/>
  <c r="CB7" i="2" s="1"/>
  <c r="AZ7" i="2"/>
  <c r="CD7" i="2" s="1"/>
  <c r="BE7" i="2"/>
  <c r="CI7" i="2" s="1"/>
  <c r="AQ7" i="2"/>
  <c r="BU7" i="2" s="1"/>
  <c r="AU7" i="2"/>
  <c r="BY7" i="2" s="1"/>
  <c r="AY7" i="2"/>
  <c r="CC7" i="2" s="1"/>
  <c r="BC7" i="2"/>
  <c r="CG7" i="2" s="1"/>
  <c r="AR8" i="2"/>
  <c r="BV8" i="2" s="1"/>
  <c r="BA7" i="2"/>
  <c r="CE7" i="2" s="1"/>
  <c r="BB7" i="2"/>
  <c r="CF7" i="2" s="1"/>
  <c r="AM7" i="2"/>
  <c r="BQ7" i="2" s="1"/>
  <c r="AF7" i="2"/>
  <c r="BJ7" i="2" s="1"/>
  <c r="AD8" i="2"/>
  <c r="AG7" i="2"/>
  <c r="BK7" i="2" s="1"/>
  <c r="AK7" i="2"/>
  <c r="BO7" i="2" s="1"/>
  <c r="AO7" i="2"/>
  <c r="BS7" i="2" s="1"/>
  <c r="AJ7" i="2"/>
  <c r="BN7" i="2" s="1"/>
  <c r="AI7" i="2"/>
  <c r="BM7" i="2" s="1"/>
  <c r="AL7" i="2"/>
  <c r="BP7" i="2" s="1"/>
  <c r="AE7" i="2"/>
  <c r="BI7" i="2" s="1"/>
  <c r="AH7" i="2"/>
  <c r="AU9" i="6" l="1"/>
  <c r="DD9" i="6" s="1"/>
  <c r="DP7" i="6"/>
  <c r="AL9" i="6"/>
  <c r="CU9" i="6" s="1"/>
  <c r="AJ9" i="6"/>
  <c r="CS9" i="6" s="1"/>
  <c r="AK9" i="6"/>
  <c r="CT9" i="6" s="1"/>
  <c r="AO9" i="6"/>
  <c r="CX9" i="6" s="1"/>
  <c r="CG8" i="6"/>
  <c r="BM8" i="5"/>
  <c r="BT8" i="5"/>
  <c r="BQ8" i="5"/>
  <c r="BL8" i="5"/>
  <c r="AL9" i="5"/>
  <c r="CU9" i="5" s="1"/>
  <c r="CF8" i="5"/>
  <c r="BX8" i="4"/>
  <c r="CF8" i="4"/>
  <c r="CC8" i="4"/>
  <c r="CE8" i="4"/>
  <c r="BB9" i="4"/>
  <c r="DK9" i="4" s="1"/>
  <c r="CA8" i="4"/>
  <c r="CD8" i="4"/>
  <c r="CI8" i="6"/>
  <c r="BS8" i="6"/>
  <c r="CB8" i="6"/>
  <c r="BY8" i="6"/>
  <c r="CH8" i="6"/>
  <c r="CL6" i="6"/>
  <c r="AK9" i="5"/>
  <c r="CT9" i="5" s="1"/>
  <c r="DP7" i="5"/>
  <c r="DQ7" i="5" s="1"/>
  <c r="BS8" i="5"/>
  <c r="CA8" i="5"/>
  <c r="CK7" i="4"/>
  <c r="CL7" i="4" s="1"/>
  <c r="BI8" i="3"/>
  <c r="AR9" i="3"/>
  <c r="DA9" i="3" s="1"/>
  <c r="BV8" i="3"/>
  <c r="AW9" i="8"/>
  <c r="DF9" i="8" s="1"/>
  <c r="AI9" i="8"/>
  <c r="CR9" i="8" s="1"/>
  <c r="AX9" i="8"/>
  <c r="DG9" i="8" s="1"/>
  <c r="AJ9" i="8"/>
  <c r="CS9" i="8" s="1"/>
  <c r="BL8" i="8"/>
  <c r="CH8" i="8"/>
  <c r="AG9" i="8"/>
  <c r="CP9" i="8" s="1"/>
  <c r="AO9" i="8"/>
  <c r="CX9" i="8" s="1"/>
  <c r="BC9" i="8"/>
  <c r="DL9" i="8" s="1"/>
  <c r="AY9" i="8"/>
  <c r="DH9" i="8" s="1"/>
  <c r="AU9" i="8"/>
  <c r="DD9" i="8" s="1"/>
  <c r="AK9" i="8"/>
  <c r="CT9" i="8" s="1"/>
  <c r="BJ8" i="8"/>
  <c r="AO9" i="5"/>
  <c r="CX9" i="5" s="1"/>
  <c r="BT8" i="8"/>
  <c r="AF9" i="8"/>
  <c r="CO9" i="8" s="1"/>
  <c r="AH9" i="8"/>
  <c r="CQ9" i="8" s="1"/>
  <c r="AD9" i="8"/>
  <c r="CM9" i="8" s="1"/>
  <c r="BG8" i="8"/>
  <c r="AE9" i="8"/>
  <c r="CN9" i="8" s="1"/>
  <c r="BF9" i="8"/>
  <c r="AM9" i="8"/>
  <c r="CV9" i="8" s="1"/>
  <c r="BH8" i="8"/>
  <c r="BR8" i="8"/>
  <c r="AP9" i="8"/>
  <c r="CY9" i="8" s="1"/>
  <c r="BB9" i="8"/>
  <c r="DK9" i="8" s="1"/>
  <c r="BD9" i="8"/>
  <c r="DM9" i="8" s="1"/>
  <c r="AN9" i="8"/>
  <c r="CW9" i="8" s="1"/>
  <c r="BQ8" i="8"/>
  <c r="CG8" i="8"/>
  <c r="CF8" i="8"/>
  <c r="CD8" i="8"/>
  <c r="BY8" i="8"/>
  <c r="BK8" i="8"/>
  <c r="BP8" i="8"/>
  <c r="BE9" i="8"/>
  <c r="DN9" i="8" s="1"/>
  <c r="AQ9" i="8"/>
  <c r="CZ9" i="8" s="1"/>
  <c r="BS8" i="8"/>
  <c r="BW8" i="8"/>
  <c r="AN9" i="5"/>
  <c r="CW9" i="5" s="1"/>
  <c r="AP9" i="6"/>
  <c r="CY9" i="6" s="1"/>
  <c r="BO8" i="5"/>
  <c r="AJ9" i="5"/>
  <c r="CS9" i="5" s="1"/>
  <c r="BE9" i="6"/>
  <c r="DN9" i="6" s="1"/>
  <c r="AT9" i="4"/>
  <c r="DC9" i="4" s="1"/>
  <c r="AQ9" i="6"/>
  <c r="CZ9" i="6" s="1"/>
  <c r="AV9" i="4"/>
  <c r="DE9" i="4" s="1"/>
  <c r="CH8" i="5"/>
  <c r="BT8" i="6"/>
  <c r="BU8" i="8"/>
  <c r="DO8" i="8"/>
  <c r="CJ8" i="8"/>
  <c r="CC8" i="8"/>
  <c r="BR8" i="5"/>
  <c r="BU8" i="5"/>
  <c r="BI8" i="8"/>
  <c r="CB8" i="8"/>
  <c r="AV9" i="8"/>
  <c r="DE9" i="8" s="1"/>
  <c r="AS9" i="8"/>
  <c r="DB9" i="8" s="1"/>
  <c r="BA9" i="8"/>
  <c r="DJ9" i="8" s="1"/>
  <c r="AT9" i="8"/>
  <c r="DC9" i="8" s="1"/>
  <c r="AR9" i="8"/>
  <c r="DA9" i="8" s="1"/>
  <c r="BV8" i="8"/>
  <c r="DP7" i="8"/>
  <c r="DQ7" i="8" s="1"/>
  <c r="BM8" i="8"/>
  <c r="AP9" i="5"/>
  <c r="CY9" i="5" s="1"/>
  <c r="AZ9" i="8"/>
  <c r="DI9" i="8" s="1"/>
  <c r="AL9" i="8"/>
  <c r="CU9" i="8" s="1"/>
  <c r="BN8" i="8"/>
  <c r="BZ8" i="8"/>
  <c r="CI8" i="4"/>
  <c r="BO8" i="8"/>
  <c r="AE9" i="3"/>
  <c r="CN9" i="3" s="1"/>
  <c r="CA8" i="8"/>
  <c r="BX8" i="8"/>
  <c r="AQ9" i="5"/>
  <c r="CZ9" i="5" s="1"/>
  <c r="CE8" i="8"/>
  <c r="AF9" i="5"/>
  <c r="CO9" i="5" s="1"/>
  <c r="BJ8" i="5"/>
  <c r="CF8" i="6"/>
  <c r="CK7" i="8"/>
  <c r="CI8" i="8"/>
  <c r="CK7" i="6"/>
  <c r="CL7" i="6" s="1"/>
  <c r="AZ9" i="6"/>
  <c r="DI9" i="6" s="1"/>
  <c r="DH8" i="6"/>
  <c r="AX9" i="6"/>
  <c r="DG9" i="6" s="1"/>
  <c r="DE8" i="6"/>
  <c r="BD9" i="6"/>
  <c r="DM9" i="6" s="1"/>
  <c r="DJ8" i="6"/>
  <c r="BB9" i="6"/>
  <c r="DK9" i="6" s="1"/>
  <c r="BC9" i="6"/>
  <c r="DL9" i="6" s="1"/>
  <c r="DC8" i="6"/>
  <c r="DQ7" i="6"/>
  <c r="CJ8" i="5"/>
  <c r="AH10" i="6"/>
  <c r="CQ10" i="6" s="1"/>
  <c r="AD10" i="6"/>
  <c r="CM10" i="6" s="1"/>
  <c r="AM10" i="6"/>
  <c r="CV10" i="6" s="1"/>
  <c r="AF10" i="6"/>
  <c r="CO10" i="6" s="1"/>
  <c r="AE10" i="6"/>
  <c r="CN10" i="6" s="1"/>
  <c r="BH9" i="6"/>
  <c r="CG8" i="4"/>
  <c r="AW9" i="6"/>
  <c r="DF9" i="6" s="1"/>
  <c r="BA9" i="4"/>
  <c r="DJ9" i="4" s="1"/>
  <c r="AW9" i="4"/>
  <c r="DF9" i="4" s="1"/>
  <c r="BP9" i="6"/>
  <c r="CD8" i="5"/>
  <c r="CD8" i="6"/>
  <c r="BR9" i="6"/>
  <c r="CC8" i="6"/>
  <c r="BM9" i="6"/>
  <c r="BY8" i="4"/>
  <c r="BB9" i="5"/>
  <c r="DK9" i="5" s="1"/>
  <c r="BY9" i="6"/>
  <c r="AL10" i="6"/>
  <c r="CU10" i="6" s="1"/>
  <c r="BN9" i="6"/>
  <c r="BZ8" i="4"/>
  <c r="BY8" i="5"/>
  <c r="BE9" i="5"/>
  <c r="DN9" i="5" s="1"/>
  <c r="BK9" i="6"/>
  <c r="BT9" i="6"/>
  <c r="BD9" i="4"/>
  <c r="DM9" i="4" s="1"/>
  <c r="BD9" i="5"/>
  <c r="DM9" i="5" s="1"/>
  <c r="AY9" i="6"/>
  <c r="BO9" i="6"/>
  <c r="CE8" i="6"/>
  <c r="CA8" i="6"/>
  <c r="AU9" i="4"/>
  <c r="DD9" i="4" s="1"/>
  <c r="AT9" i="6"/>
  <c r="DC9" i="6" s="1"/>
  <c r="AS9" i="6"/>
  <c r="DB9" i="6" s="1"/>
  <c r="AR9" i="6"/>
  <c r="DA9" i="6" s="1"/>
  <c r="BA9" i="6"/>
  <c r="AV9" i="6"/>
  <c r="DE9" i="6" s="1"/>
  <c r="BV8" i="6"/>
  <c r="AU9" i="5"/>
  <c r="DD9" i="5" s="1"/>
  <c r="BI9" i="6"/>
  <c r="BW8" i="6"/>
  <c r="AG10" i="6"/>
  <c r="CP10" i="6" s="1"/>
  <c r="AO10" i="6"/>
  <c r="CX10" i="6" s="1"/>
  <c r="AK10" i="6"/>
  <c r="CT10" i="6" s="1"/>
  <c r="BJ9" i="6"/>
  <c r="BX8" i="6"/>
  <c r="BF9" i="6"/>
  <c r="CJ8" i="4"/>
  <c r="AJ10" i="6"/>
  <c r="CS10" i="6" s="1"/>
  <c r="AI10" i="6"/>
  <c r="CR10" i="6" s="1"/>
  <c r="BL9" i="6"/>
  <c r="BZ8" i="6"/>
  <c r="AN10" i="6"/>
  <c r="CW10" i="6" s="1"/>
  <c r="BQ9" i="6"/>
  <c r="BG8" i="6"/>
  <c r="CJ8" i="6"/>
  <c r="DO8" i="6"/>
  <c r="AY9" i="5"/>
  <c r="DH9" i="5" s="1"/>
  <c r="CK7" i="5"/>
  <c r="CL7" i="5" s="1"/>
  <c r="BC9" i="5"/>
  <c r="DL9" i="5" s="1"/>
  <c r="BF9" i="5"/>
  <c r="CJ9" i="5" s="1"/>
  <c r="AW9" i="5"/>
  <c r="DF9" i="5" s="1"/>
  <c r="AI10" i="5"/>
  <c r="CR10" i="5" s="1"/>
  <c r="BL9" i="5"/>
  <c r="AX9" i="4"/>
  <c r="DG9" i="4" s="1"/>
  <c r="CE8" i="5"/>
  <c r="AH10" i="5"/>
  <c r="CQ10" i="5" s="1"/>
  <c r="AM10" i="5"/>
  <c r="CV10" i="5" s="1"/>
  <c r="AE10" i="5"/>
  <c r="CN10" i="5" s="1"/>
  <c r="AD10" i="5"/>
  <c r="CM10" i="5" s="1"/>
  <c r="BH9" i="5"/>
  <c r="CB8" i="5"/>
  <c r="AZ9" i="4"/>
  <c r="DI9" i="4" s="1"/>
  <c r="BK9" i="5"/>
  <c r="BG8" i="4"/>
  <c r="BI9" i="5"/>
  <c r="BS9" i="5"/>
  <c r="BZ8" i="5"/>
  <c r="BF9" i="4"/>
  <c r="DO9" i="4" s="1"/>
  <c r="BE9" i="4"/>
  <c r="DN9" i="4" s="1"/>
  <c r="BQ9" i="5"/>
  <c r="BP9" i="5"/>
  <c r="BR9" i="5"/>
  <c r="CC8" i="5"/>
  <c r="BM9" i="5"/>
  <c r="BW8" i="5"/>
  <c r="BC9" i="4"/>
  <c r="DL9" i="4" s="1"/>
  <c r="CB8" i="4"/>
  <c r="CG8" i="5"/>
  <c r="BA9" i="5"/>
  <c r="DJ9" i="5" s="1"/>
  <c r="AV9" i="5"/>
  <c r="DE9" i="5" s="1"/>
  <c r="AS9" i="5"/>
  <c r="DB9" i="5" s="1"/>
  <c r="AT9" i="5"/>
  <c r="DC9" i="5" s="1"/>
  <c r="AR9" i="5"/>
  <c r="DA9" i="5" s="1"/>
  <c r="BV8" i="5"/>
  <c r="BG8" i="5"/>
  <c r="DP8" i="5"/>
  <c r="DQ8" i="5" s="1"/>
  <c r="BX8" i="5"/>
  <c r="BQ8" i="3"/>
  <c r="AZ9" i="5"/>
  <c r="DI9" i="5" s="1"/>
  <c r="AX9" i="5"/>
  <c r="DG9" i="5" s="1"/>
  <c r="BO9" i="5"/>
  <c r="AY9" i="4"/>
  <c r="DH9" i="4" s="1"/>
  <c r="CH8" i="4"/>
  <c r="CE8" i="3"/>
  <c r="DJ8" i="3"/>
  <c r="CJ8" i="3"/>
  <c r="DO8" i="3"/>
  <c r="BK8" i="3"/>
  <c r="CP8" i="3"/>
  <c r="CF8" i="3"/>
  <c r="DK8" i="3"/>
  <c r="CB8" i="3"/>
  <c r="DG8" i="3"/>
  <c r="BN8" i="3"/>
  <c r="CS8" i="3"/>
  <c r="BT8" i="3"/>
  <c r="CY8" i="3"/>
  <c r="AQ10" i="4"/>
  <c r="CZ10" i="4" s="1"/>
  <c r="BS9" i="4"/>
  <c r="BP9" i="4"/>
  <c r="AP10" i="4"/>
  <c r="CY10" i="4" s="1"/>
  <c r="AN10" i="4"/>
  <c r="CW10" i="4" s="1"/>
  <c r="BQ9" i="4"/>
  <c r="BY9" i="4"/>
  <c r="BO9" i="4"/>
  <c r="AF10" i="4"/>
  <c r="CO10" i="4" s="1"/>
  <c r="AE10" i="4"/>
  <c r="CN10" i="4" s="1"/>
  <c r="AD10" i="4"/>
  <c r="CM10" i="4" s="1"/>
  <c r="AM10" i="4"/>
  <c r="CV10" i="4" s="1"/>
  <c r="AH10" i="4"/>
  <c r="CQ10" i="4" s="1"/>
  <c r="BH9" i="4"/>
  <c r="BU9" i="4"/>
  <c r="DP8" i="4"/>
  <c r="DQ8" i="4" s="1"/>
  <c r="BT9" i="4"/>
  <c r="BI9" i="4"/>
  <c r="BK9" i="4"/>
  <c r="AS10" i="4"/>
  <c r="DB10" i="4" s="1"/>
  <c r="AR10" i="4"/>
  <c r="DA10" i="4" s="1"/>
  <c r="BV9" i="4"/>
  <c r="CF9" i="4"/>
  <c r="AO10" i="4"/>
  <c r="CX10" i="4" s="1"/>
  <c r="AG10" i="4"/>
  <c r="CP10" i="4" s="1"/>
  <c r="AK10" i="4"/>
  <c r="CT10" i="4" s="1"/>
  <c r="BJ9" i="4"/>
  <c r="BW9" i="4"/>
  <c r="BM9" i="4"/>
  <c r="AJ10" i="4"/>
  <c r="CS10" i="4" s="1"/>
  <c r="AI10" i="4"/>
  <c r="CR10" i="4" s="1"/>
  <c r="BL9" i="4"/>
  <c r="AL10" i="4"/>
  <c r="CU10" i="4" s="1"/>
  <c r="BN9" i="4"/>
  <c r="BR9" i="4"/>
  <c r="BL8" i="3"/>
  <c r="BJ8" i="3"/>
  <c r="AM9" i="3"/>
  <c r="AS9" i="3"/>
  <c r="BW9" i="3" s="1"/>
  <c r="AW9" i="3"/>
  <c r="DF9" i="3" s="1"/>
  <c r="AN9" i="3"/>
  <c r="BM8" i="3"/>
  <c r="AH9" i="3"/>
  <c r="CQ9" i="3" s="1"/>
  <c r="AI9" i="3"/>
  <c r="CR9" i="3" s="1"/>
  <c r="BA9" i="3"/>
  <c r="DJ9" i="3" s="1"/>
  <c r="BW8" i="3"/>
  <c r="CC8" i="3"/>
  <c r="BZ8" i="3"/>
  <c r="AU9" i="3"/>
  <c r="DD9" i="3" s="1"/>
  <c r="CA8" i="3"/>
  <c r="DP7" i="3"/>
  <c r="DQ7" i="3" s="1"/>
  <c r="CI8" i="3"/>
  <c r="BE9" i="3"/>
  <c r="DN9" i="3" s="1"/>
  <c r="AV9" i="3"/>
  <c r="DE9" i="3" s="1"/>
  <c r="AF9" i="3"/>
  <c r="CO9" i="3" s="1"/>
  <c r="BU8" i="3"/>
  <c r="BR8" i="3"/>
  <c r="BB9" i="3"/>
  <c r="CG8" i="3"/>
  <c r="CK7" i="3"/>
  <c r="CL7" i="3" s="1"/>
  <c r="AL9" i="3"/>
  <c r="CU9" i="3" s="1"/>
  <c r="BD9" i="3"/>
  <c r="CD8" i="3"/>
  <c r="AT9" i="3"/>
  <c r="DC9" i="3" s="1"/>
  <c r="AG9" i="3"/>
  <c r="CP9" i="3" s="1"/>
  <c r="BS8" i="3"/>
  <c r="AQ9" i="3"/>
  <c r="CZ9" i="3" s="1"/>
  <c r="CH8" i="3"/>
  <c r="AP9" i="3"/>
  <c r="CY9" i="3" s="1"/>
  <c r="BX8" i="3"/>
  <c r="BY8" i="3"/>
  <c r="AJ9" i="3"/>
  <c r="CS9" i="3" s="1"/>
  <c r="AX9" i="3"/>
  <c r="AO9" i="3"/>
  <c r="BF9" i="3"/>
  <c r="DO9" i="3" s="1"/>
  <c r="AZ9" i="3"/>
  <c r="BC9" i="3"/>
  <c r="DL9" i="3" s="1"/>
  <c r="BG8" i="3"/>
  <c r="AY9" i="3"/>
  <c r="DH9" i="3" s="1"/>
  <c r="AK9" i="3"/>
  <c r="CT9" i="3" s="1"/>
  <c r="BO8" i="3"/>
  <c r="BP8" i="3"/>
  <c r="CQ7" i="2"/>
  <c r="BL7" i="2"/>
  <c r="CM8" i="2"/>
  <c r="BH8" i="2"/>
  <c r="AD10" i="3"/>
  <c r="CM10" i="3" s="1"/>
  <c r="BH9" i="3"/>
  <c r="CN7" i="2"/>
  <c r="CO7" i="2"/>
  <c r="DC7" i="2"/>
  <c r="DA8" i="2"/>
  <c r="CP7" i="2"/>
  <c r="DB7" i="2"/>
  <c r="DD7" i="2"/>
  <c r="CZ7" i="2"/>
  <c r="DJ7" i="2"/>
  <c r="CU7" i="2"/>
  <c r="DI7" i="2"/>
  <c r="CW7" i="2"/>
  <c r="DP6" i="2"/>
  <c r="DQ6" i="2" s="1"/>
  <c r="DN7" i="2"/>
  <c r="CS7" i="2"/>
  <c r="DF7" i="2"/>
  <c r="DM7" i="2"/>
  <c r="CJ7" i="2"/>
  <c r="DO7" i="2"/>
  <c r="DE7" i="2"/>
  <c r="DL7" i="2"/>
  <c r="DG7" i="2"/>
  <c r="CT7" i="2"/>
  <c r="CV7" i="2"/>
  <c r="DH7" i="2"/>
  <c r="CR7" i="2"/>
  <c r="CX7" i="2"/>
  <c r="CY7" i="2"/>
  <c r="DK7" i="2"/>
  <c r="CK6" i="2"/>
  <c r="CL6" i="2" s="1"/>
  <c r="BG7" i="2"/>
  <c r="BA8" i="2"/>
  <c r="CE8" i="2" s="1"/>
  <c r="BB8" i="2"/>
  <c r="CF8" i="2" s="1"/>
  <c r="AV8" i="2"/>
  <c r="BZ8" i="2" s="1"/>
  <c r="AS8" i="2"/>
  <c r="BW8" i="2" s="1"/>
  <c r="BF8" i="2"/>
  <c r="AT8" i="2"/>
  <c r="BX8" i="2" s="1"/>
  <c r="AZ8" i="2"/>
  <c r="CD8" i="2" s="1"/>
  <c r="BE8" i="2"/>
  <c r="CI8" i="2" s="1"/>
  <c r="AQ8" i="2"/>
  <c r="BU8" i="2" s="1"/>
  <c r="AW8" i="2"/>
  <c r="CA8" i="2" s="1"/>
  <c r="AX8" i="2"/>
  <c r="CB8" i="2" s="1"/>
  <c r="AR9" i="2"/>
  <c r="BV9" i="2" s="1"/>
  <c r="BD8" i="2"/>
  <c r="CH8" i="2" s="1"/>
  <c r="BC8" i="2"/>
  <c r="CG8" i="2" s="1"/>
  <c r="AY8" i="2"/>
  <c r="CC8" i="2" s="1"/>
  <c r="AN8" i="2"/>
  <c r="BR8" i="2" s="1"/>
  <c r="AP8" i="2"/>
  <c r="BT8" i="2" s="1"/>
  <c r="AU8" i="2"/>
  <c r="BY8" i="2" s="1"/>
  <c r="AM8" i="2"/>
  <c r="BQ8" i="2" s="1"/>
  <c r="AH8" i="2"/>
  <c r="BL8" i="2" s="1"/>
  <c r="AO8" i="2"/>
  <c r="BS8" i="2" s="1"/>
  <c r="AD9" i="2"/>
  <c r="AJ8" i="2"/>
  <c r="BN8" i="2" s="1"/>
  <c r="AI8" i="2"/>
  <c r="BM8" i="2" s="1"/>
  <c r="AE8" i="2"/>
  <c r="AF8" i="2"/>
  <c r="BJ8" i="2" s="1"/>
  <c r="AL8" i="2"/>
  <c r="BP8" i="2" s="1"/>
  <c r="AK8" i="2"/>
  <c r="BO8" i="2" s="1"/>
  <c r="AG8" i="2"/>
  <c r="BK8" i="2" s="1"/>
  <c r="CF9" i="6" l="1"/>
  <c r="BS9" i="6"/>
  <c r="CB9" i="6"/>
  <c r="AU10" i="6"/>
  <c r="DD10" i="6" s="1"/>
  <c r="BJ9" i="5"/>
  <c r="BU9" i="5"/>
  <c r="AQ10" i="5"/>
  <c r="CZ10" i="5" s="1"/>
  <c r="AG10" i="5"/>
  <c r="CP10" i="5" s="1"/>
  <c r="BY9" i="5"/>
  <c r="CI9" i="4"/>
  <c r="BZ9" i="4"/>
  <c r="DP8" i="6"/>
  <c r="DQ8" i="6" s="1"/>
  <c r="CH9" i="6"/>
  <c r="AY10" i="6"/>
  <c r="DH10" i="6" s="1"/>
  <c r="CD9" i="6"/>
  <c r="BN9" i="5"/>
  <c r="AL10" i="5"/>
  <c r="CU10" i="5" s="1"/>
  <c r="BT9" i="5"/>
  <c r="AK10" i="5"/>
  <c r="CT10" i="5" s="1"/>
  <c r="AP10" i="5"/>
  <c r="CY10" i="5" s="1"/>
  <c r="AO10" i="5"/>
  <c r="CX10" i="5" s="1"/>
  <c r="CI9" i="5"/>
  <c r="CD9" i="4"/>
  <c r="BV9" i="3"/>
  <c r="AR10" i="3"/>
  <c r="DA10" i="3" s="1"/>
  <c r="BI9" i="3"/>
  <c r="AE10" i="3"/>
  <c r="CN10" i="3" s="1"/>
  <c r="BT9" i="8"/>
  <c r="BY9" i="8"/>
  <c r="AV10" i="4"/>
  <c r="DE10" i="4" s="1"/>
  <c r="BE10" i="5"/>
  <c r="DN10" i="5" s="1"/>
  <c r="DP8" i="8"/>
  <c r="CB9" i="4"/>
  <c r="BU9" i="6"/>
  <c r="CD9" i="8"/>
  <c r="BI9" i="8"/>
  <c r="AF10" i="8"/>
  <c r="CO10" i="8" s="1"/>
  <c r="BG9" i="8"/>
  <c r="AH10" i="8"/>
  <c r="CQ10" i="8" s="1"/>
  <c r="AE10" i="8"/>
  <c r="CN10" i="8" s="1"/>
  <c r="AD10" i="8"/>
  <c r="CM10" i="8" s="1"/>
  <c r="BF10" i="8"/>
  <c r="AM10" i="8"/>
  <c r="CV10" i="8" s="1"/>
  <c r="BH9" i="8"/>
  <c r="CA9" i="4"/>
  <c r="AI10" i="8"/>
  <c r="CR10" i="8" s="1"/>
  <c r="AX10" i="8"/>
  <c r="DG10" i="8" s="1"/>
  <c r="AW10" i="8"/>
  <c r="DF10" i="8" s="1"/>
  <c r="AJ10" i="8"/>
  <c r="CS10" i="8" s="1"/>
  <c r="BL9" i="8"/>
  <c r="BO9" i="8"/>
  <c r="BA10" i="4"/>
  <c r="DJ10" i="4" s="1"/>
  <c r="BZ9" i="8"/>
  <c r="CC9" i="8"/>
  <c r="CL7" i="8"/>
  <c r="CH9" i="5"/>
  <c r="AP10" i="6"/>
  <c r="CY10" i="6" s="1"/>
  <c r="CG9" i="8"/>
  <c r="CK8" i="5"/>
  <c r="CL8" i="5" s="1"/>
  <c r="DO9" i="8"/>
  <c r="CJ9" i="8"/>
  <c r="AW10" i="4"/>
  <c r="DF10" i="4" s="1"/>
  <c r="AJ10" i="5"/>
  <c r="CS10" i="5" s="1"/>
  <c r="CH9" i="4"/>
  <c r="BX9" i="4"/>
  <c r="BB10" i="4"/>
  <c r="DK10" i="4" s="1"/>
  <c r="CF9" i="5"/>
  <c r="AY10" i="8"/>
  <c r="DH10" i="8" s="1"/>
  <c r="BC10" i="8"/>
  <c r="DL10" i="8" s="1"/>
  <c r="AO10" i="8"/>
  <c r="CX10" i="8" s="1"/>
  <c r="AG10" i="8"/>
  <c r="CP10" i="8" s="1"/>
  <c r="AK10" i="8"/>
  <c r="CT10" i="8" s="1"/>
  <c r="AU10" i="8"/>
  <c r="DD10" i="8" s="1"/>
  <c r="BJ9" i="8"/>
  <c r="AZ10" i="8"/>
  <c r="DI10" i="8" s="1"/>
  <c r="AL10" i="8"/>
  <c r="CU10" i="8" s="1"/>
  <c r="BN9" i="8"/>
  <c r="BW9" i="8"/>
  <c r="CK8" i="8"/>
  <c r="CL8" i="8" s="1"/>
  <c r="BD10" i="8"/>
  <c r="DM10" i="8" s="1"/>
  <c r="BB10" i="8"/>
  <c r="DK10" i="8" s="1"/>
  <c r="AP10" i="8"/>
  <c r="CY10" i="8" s="1"/>
  <c r="AN10" i="8"/>
  <c r="CW10" i="8" s="1"/>
  <c r="BQ9" i="8"/>
  <c r="AQ10" i="8"/>
  <c r="CZ10" i="8" s="1"/>
  <c r="BE10" i="8"/>
  <c r="DN10" i="8" s="1"/>
  <c r="BS9" i="8"/>
  <c r="BP9" i="8"/>
  <c r="BK9" i="8"/>
  <c r="BU9" i="8"/>
  <c r="BR9" i="8"/>
  <c r="CB9" i="8"/>
  <c r="AN10" i="5"/>
  <c r="CW10" i="5" s="1"/>
  <c r="CI9" i="6"/>
  <c r="AR10" i="8"/>
  <c r="DA10" i="8" s="1"/>
  <c r="BA10" i="8"/>
  <c r="DJ10" i="8" s="1"/>
  <c r="AV10" i="8"/>
  <c r="DE10" i="8" s="1"/>
  <c r="AS10" i="8"/>
  <c r="DB10" i="8" s="1"/>
  <c r="AT10" i="8"/>
  <c r="DC10" i="8" s="1"/>
  <c r="BV9" i="8"/>
  <c r="CI9" i="8"/>
  <c r="CH9" i="8"/>
  <c r="CE9" i="4"/>
  <c r="BX9" i="8"/>
  <c r="CF9" i="8"/>
  <c r="BM9" i="8"/>
  <c r="AF10" i="5"/>
  <c r="CO10" i="5" s="1"/>
  <c r="AQ10" i="6"/>
  <c r="CZ10" i="6" s="1"/>
  <c r="CE9" i="8"/>
  <c r="CA9" i="8"/>
  <c r="CG9" i="6"/>
  <c r="BE10" i="6"/>
  <c r="DN10" i="6" s="1"/>
  <c r="BD10" i="6"/>
  <c r="DM10" i="6" s="1"/>
  <c r="DJ9" i="6"/>
  <c r="AZ10" i="6"/>
  <c r="DI10" i="6" s="1"/>
  <c r="DH9" i="6"/>
  <c r="BB10" i="6"/>
  <c r="DK10" i="6" s="1"/>
  <c r="CK8" i="6"/>
  <c r="CL8" i="6" s="1"/>
  <c r="BC10" i="6"/>
  <c r="DL10" i="6" s="1"/>
  <c r="BP10" i="6"/>
  <c r="AI11" i="6"/>
  <c r="CR11" i="6" s="1"/>
  <c r="AJ11" i="6"/>
  <c r="CS11" i="6" s="1"/>
  <c r="BL10" i="6"/>
  <c r="BR10" i="6"/>
  <c r="CJ9" i="6"/>
  <c r="DO9" i="6"/>
  <c r="BD10" i="4"/>
  <c r="DM10" i="4" s="1"/>
  <c r="AU10" i="4"/>
  <c r="DD10" i="4" s="1"/>
  <c r="CG9" i="5"/>
  <c r="BK10" i="6"/>
  <c r="AE11" i="6"/>
  <c r="CN11" i="6" s="1"/>
  <c r="AD11" i="6"/>
  <c r="CM11" i="6" s="1"/>
  <c r="AM11" i="6"/>
  <c r="CV11" i="6" s="1"/>
  <c r="AH11" i="6"/>
  <c r="CQ11" i="6" s="1"/>
  <c r="AF11" i="6"/>
  <c r="CO11" i="6" s="1"/>
  <c r="BH10" i="6"/>
  <c r="CC9" i="6"/>
  <c r="BE10" i="4"/>
  <c r="DN10" i="4" s="1"/>
  <c r="CK8" i="4"/>
  <c r="CL8" i="4" s="1"/>
  <c r="CA9" i="6"/>
  <c r="BZ9" i="6"/>
  <c r="BF10" i="6"/>
  <c r="BF10" i="4"/>
  <c r="DO10" i="4" s="1"/>
  <c r="CA9" i="5"/>
  <c r="AL11" i="6"/>
  <c r="CU11" i="6" s="1"/>
  <c r="BN10" i="6"/>
  <c r="CE9" i="6"/>
  <c r="BI10" i="6"/>
  <c r="AT10" i="4"/>
  <c r="DC10" i="4" s="1"/>
  <c r="BO10" i="6"/>
  <c r="AT10" i="6"/>
  <c r="BA10" i="6"/>
  <c r="DJ10" i="6" s="1"/>
  <c r="AV10" i="6"/>
  <c r="DE10" i="6" s="1"/>
  <c r="AS10" i="6"/>
  <c r="DB10" i="6" s="1"/>
  <c r="AR10" i="6"/>
  <c r="DA10" i="6" s="1"/>
  <c r="BV9" i="6"/>
  <c r="AO11" i="6"/>
  <c r="CX11" i="6" s="1"/>
  <c r="AK11" i="6"/>
  <c r="CT11" i="6" s="1"/>
  <c r="AG11" i="6"/>
  <c r="CP11" i="6" s="1"/>
  <c r="BJ10" i="6"/>
  <c r="AX10" i="4"/>
  <c r="DG10" i="4" s="1"/>
  <c r="AW10" i="6"/>
  <c r="BS10" i="6"/>
  <c r="BW9" i="6"/>
  <c r="BG9" i="6"/>
  <c r="AX10" i="6"/>
  <c r="DG10" i="6" s="1"/>
  <c r="BX9" i="6"/>
  <c r="BY10" i="6"/>
  <c r="BM10" i="6"/>
  <c r="AN11" i="6"/>
  <c r="CW11" i="6" s="1"/>
  <c r="BQ10" i="6"/>
  <c r="DO9" i="5"/>
  <c r="DP9" i="5" s="1"/>
  <c r="DQ9" i="5" s="1"/>
  <c r="BD10" i="5"/>
  <c r="DM10" i="5" s="1"/>
  <c r="CC9" i="5"/>
  <c r="AZ10" i="5"/>
  <c r="DI10" i="5" s="1"/>
  <c r="AU10" i="5"/>
  <c r="DD10" i="5" s="1"/>
  <c r="AW10" i="5"/>
  <c r="DF10" i="5" s="1"/>
  <c r="BP10" i="5"/>
  <c r="BI10" i="5"/>
  <c r="BU10" i="5"/>
  <c r="BC10" i="4"/>
  <c r="DL10" i="4" s="1"/>
  <c r="CJ9" i="4"/>
  <c r="CI10" i="5"/>
  <c r="AE11" i="5"/>
  <c r="CN11" i="5" s="1"/>
  <c r="AD11" i="5"/>
  <c r="CM11" i="5" s="1"/>
  <c r="AH11" i="5"/>
  <c r="CQ11" i="5" s="1"/>
  <c r="AM11" i="5"/>
  <c r="CV11" i="5" s="1"/>
  <c r="BH10" i="5"/>
  <c r="AZ10" i="4"/>
  <c r="DI10" i="4" s="1"/>
  <c r="CC9" i="4"/>
  <c r="BZ9" i="5"/>
  <c r="BG9" i="5"/>
  <c r="CB9" i="5"/>
  <c r="AI11" i="5"/>
  <c r="CR11" i="5" s="1"/>
  <c r="BL10" i="5"/>
  <c r="AY10" i="4"/>
  <c r="DH10" i="4" s="1"/>
  <c r="CG9" i="4"/>
  <c r="BO10" i="5"/>
  <c r="AR10" i="5"/>
  <c r="DA10" i="5" s="1"/>
  <c r="AT10" i="5"/>
  <c r="DC10" i="5" s="1"/>
  <c r="BA10" i="5"/>
  <c r="DJ10" i="5" s="1"/>
  <c r="AS10" i="5"/>
  <c r="DB10" i="5" s="1"/>
  <c r="AV10" i="5"/>
  <c r="DE10" i="5" s="1"/>
  <c r="BV9" i="5"/>
  <c r="CD9" i="5"/>
  <c r="AX10" i="5"/>
  <c r="DG10" i="5" s="1"/>
  <c r="BF10" i="5"/>
  <c r="BK10" i="5"/>
  <c r="BX9" i="5"/>
  <c r="AN11" i="5"/>
  <c r="CW11" i="5" s="1"/>
  <c r="BQ10" i="5"/>
  <c r="AY10" i="5"/>
  <c r="DH10" i="5" s="1"/>
  <c r="CE9" i="5"/>
  <c r="BM10" i="5"/>
  <c r="BB10" i="5"/>
  <c r="DK10" i="5" s="1"/>
  <c r="BC10" i="5"/>
  <c r="DL10" i="5" s="1"/>
  <c r="BG9" i="4"/>
  <c r="BW9" i="5"/>
  <c r="CA9" i="3"/>
  <c r="CH9" i="3"/>
  <c r="DM9" i="3"/>
  <c r="AS10" i="3"/>
  <c r="DB10" i="3" s="1"/>
  <c r="DB9" i="3"/>
  <c r="CD9" i="3"/>
  <c r="DI9" i="3"/>
  <c r="BS9" i="3"/>
  <c r="CX9" i="3"/>
  <c r="CF9" i="3"/>
  <c r="DK9" i="3"/>
  <c r="BQ9" i="3"/>
  <c r="CV9" i="3"/>
  <c r="CB9" i="3"/>
  <c r="DG9" i="3"/>
  <c r="BR9" i="3"/>
  <c r="CW9" i="3"/>
  <c r="AO11" i="4"/>
  <c r="CX11" i="4" s="1"/>
  <c r="AK11" i="4"/>
  <c r="CT11" i="4" s="1"/>
  <c r="AG11" i="4"/>
  <c r="CP11" i="4" s="1"/>
  <c r="BJ10" i="4"/>
  <c r="BR10" i="4"/>
  <c r="AS11" i="4"/>
  <c r="DB11" i="4" s="1"/>
  <c r="AR11" i="4"/>
  <c r="DA11" i="4" s="1"/>
  <c r="BV10" i="4"/>
  <c r="BT10" i="4"/>
  <c r="AP11" i="4"/>
  <c r="CY11" i="4" s="1"/>
  <c r="AN11" i="4"/>
  <c r="CW11" i="4" s="1"/>
  <c r="BQ10" i="4"/>
  <c r="CK7" i="2"/>
  <c r="CL7" i="2" s="1"/>
  <c r="CF10" i="4"/>
  <c r="BP10" i="4"/>
  <c r="BW10" i="4"/>
  <c r="BO10" i="4"/>
  <c r="AI11" i="4"/>
  <c r="CR11" i="4" s="1"/>
  <c r="AJ11" i="4"/>
  <c r="CS11" i="4" s="1"/>
  <c r="BL10" i="4"/>
  <c r="BM10" i="4"/>
  <c r="BK10" i="4"/>
  <c r="BI10" i="4"/>
  <c r="AL11" i="4"/>
  <c r="CU11" i="4" s="1"/>
  <c r="BN10" i="4"/>
  <c r="DP9" i="4"/>
  <c r="DQ9" i="4" s="1"/>
  <c r="AM11" i="4"/>
  <c r="CV11" i="4" s="1"/>
  <c r="AH11" i="4"/>
  <c r="CQ11" i="4" s="1"/>
  <c r="AF11" i="4"/>
  <c r="CO11" i="4" s="1"/>
  <c r="AE11" i="4"/>
  <c r="CN11" i="4" s="1"/>
  <c r="AD11" i="4"/>
  <c r="CM11" i="4" s="1"/>
  <c r="BH10" i="4"/>
  <c r="AQ11" i="4"/>
  <c r="CZ11" i="4" s="1"/>
  <c r="BS10" i="4"/>
  <c r="BU10" i="4"/>
  <c r="AN10" i="3"/>
  <c r="CE9" i="3"/>
  <c r="BY9" i="3"/>
  <c r="AM10" i="3"/>
  <c r="BB10" i="3"/>
  <c r="DK10" i="3" s="1"/>
  <c r="AH10" i="3"/>
  <c r="BM9" i="3"/>
  <c r="BO9" i="3"/>
  <c r="BL9" i="3"/>
  <c r="AI10" i="3"/>
  <c r="CI9" i="3"/>
  <c r="BA10" i="3"/>
  <c r="DJ10" i="3" s="1"/>
  <c r="BJ9" i="3"/>
  <c r="BZ9" i="3"/>
  <c r="AV10" i="3"/>
  <c r="DE10" i="3" s="1"/>
  <c r="AW10" i="3"/>
  <c r="DF10" i="3" s="1"/>
  <c r="DP8" i="3"/>
  <c r="DQ8" i="3" s="1"/>
  <c r="BK9" i="3"/>
  <c r="BD10" i="3"/>
  <c r="DM10" i="3" s="1"/>
  <c r="AL10" i="3"/>
  <c r="CU10" i="3" s="1"/>
  <c r="BX9" i="3"/>
  <c r="CK8" i="3"/>
  <c r="CL8" i="3" s="1"/>
  <c r="BF10" i="3"/>
  <c r="DO10" i="3" s="1"/>
  <c r="AP10" i="3"/>
  <c r="AU10" i="3"/>
  <c r="DD10" i="3" s="1"/>
  <c r="BP9" i="3"/>
  <c r="AG10" i="3"/>
  <c r="BT9" i="3"/>
  <c r="BN9" i="3"/>
  <c r="AF10" i="3"/>
  <c r="AO10" i="3"/>
  <c r="CX10" i="3" s="1"/>
  <c r="AT10" i="3"/>
  <c r="DC10" i="3" s="1"/>
  <c r="AQ10" i="3"/>
  <c r="CZ10" i="3" s="1"/>
  <c r="AX10" i="3"/>
  <c r="AJ10" i="3"/>
  <c r="CS10" i="3" s="1"/>
  <c r="AZ10" i="3"/>
  <c r="DI10" i="3" s="1"/>
  <c r="BU9" i="3"/>
  <c r="CC9" i="3"/>
  <c r="BG9" i="3"/>
  <c r="AY10" i="3"/>
  <c r="DH10" i="3" s="1"/>
  <c r="AK10" i="3"/>
  <c r="CT10" i="3" s="1"/>
  <c r="CG9" i="3"/>
  <c r="BE10" i="3"/>
  <c r="DN10" i="3" s="1"/>
  <c r="CJ9" i="3"/>
  <c r="BC10" i="3"/>
  <c r="DL10" i="3" s="1"/>
  <c r="CM9" i="2"/>
  <c r="BH9" i="2"/>
  <c r="CN8" i="2"/>
  <c r="BI8" i="2"/>
  <c r="AD11" i="3"/>
  <c r="CM11" i="3" s="1"/>
  <c r="BH10" i="3"/>
  <c r="DD8" i="2"/>
  <c r="DB8" i="2"/>
  <c r="CP8" i="2"/>
  <c r="DP7" i="2"/>
  <c r="DQ7" i="2" s="1"/>
  <c r="DC8" i="2"/>
  <c r="DA9" i="2"/>
  <c r="CO8" i="2"/>
  <c r="DE8" i="2"/>
  <c r="CY8" i="2"/>
  <c r="CW8" i="2"/>
  <c r="DJ8" i="2"/>
  <c r="CV8" i="2"/>
  <c r="DH8" i="2"/>
  <c r="DL8" i="2"/>
  <c r="DM8" i="2"/>
  <c r="DK8" i="2"/>
  <c r="DG8" i="2"/>
  <c r="CZ8" i="2"/>
  <c r="DN8" i="2"/>
  <c r="CQ8" i="2"/>
  <c r="DF8" i="2"/>
  <c r="DI8" i="2"/>
  <c r="CT8" i="2"/>
  <c r="CU8" i="2"/>
  <c r="CR8" i="2"/>
  <c r="CS8" i="2"/>
  <c r="CX8" i="2"/>
  <c r="CJ8" i="2"/>
  <c r="DO8" i="2"/>
  <c r="BG8" i="2"/>
  <c r="AS9" i="2"/>
  <c r="BW9" i="2" s="1"/>
  <c r="BA9" i="2"/>
  <c r="CE9" i="2" s="1"/>
  <c r="BF9" i="2"/>
  <c r="AZ9" i="2"/>
  <c r="CD9" i="2" s="1"/>
  <c r="AT9" i="2"/>
  <c r="BX9" i="2" s="1"/>
  <c r="AU9" i="2"/>
  <c r="BY9" i="2" s="1"/>
  <c r="AY9" i="2"/>
  <c r="CC9" i="2" s="1"/>
  <c r="BC9" i="2"/>
  <c r="CG9" i="2" s="1"/>
  <c r="AV9" i="2"/>
  <c r="BZ9" i="2" s="1"/>
  <c r="AR10" i="2"/>
  <c r="BV10" i="2" s="1"/>
  <c r="BD9" i="2"/>
  <c r="CH9" i="2" s="1"/>
  <c r="AP9" i="2"/>
  <c r="BT9" i="2" s="1"/>
  <c r="BE9" i="2"/>
  <c r="CI9" i="2" s="1"/>
  <c r="AQ9" i="2"/>
  <c r="BU9" i="2" s="1"/>
  <c r="AX9" i="2"/>
  <c r="CB9" i="2" s="1"/>
  <c r="AW9" i="2"/>
  <c r="CA9" i="2" s="1"/>
  <c r="BB9" i="2"/>
  <c r="CF9" i="2" s="1"/>
  <c r="AE9" i="2"/>
  <c r="BI9" i="2" s="1"/>
  <c r="AH9" i="2"/>
  <c r="BL9" i="2" s="1"/>
  <c r="AM9" i="2"/>
  <c r="BQ9" i="2" s="1"/>
  <c r="AD10" i="2"/>
  <c r="AF9" i="2"/>
  <c r="BJ9" i="2" s="1"/>
  <c r="AJ9" i="2"/>
  <c r="BN9" i="2" s="1"/>
  <c r="AI9" i="2"/>
  <c r="BM9" i="2" s="1"/>
  <c r="AK9" i="2"/>
  <c r="BO9" i="2" s="1"/>
  <c r="AG9" i="2"/>
  <c r="BK9" i="2" s="1"/>
  <c r="AO9" i="2"/>
  <c r="BS9" i="2" s="1"/>
  <c r="AN9" i="2"/>
  <c r="BR9" i="2" s="1"/>
  <c r="AL9" i="2"/>
  <c r="BP9" i="2" s="1"/>
  <c r="CC10" i="6" l="1"/>
  <c r="CD10" i="6"/>
  <c r="DP9" i="6"/>
  <c r="DQ9" i="6" s="1"/>
  <c r="CH10" i="6"/>
  <c r="AP11" i="5"/>
  <c r="CY11" i="5" s="1"/>
  <c r="BT10" i="5"/>
  <c r="AF11" i="5"/>
  <c r="CO11" i="5" s="1"/>
  <c r="AT11" i="4"/>
  <c r="DC11" i="4" s="1"/>
  <c r="AV11" i="4"/>
  <c r="DE11" i="4" s="1"/>
  <c r="CC10" i="4"/>
  <c r="CH10" i="4"/>
  <c r="BA11" i="4"/>
  <c r="DJ11" i="4" s="1"/>
  <c r="BZ10" i="4"/>
  <c r="CI10" i="6"/>
  <c r="AQ11" i="6"/>
  <c r="CZ11" i="6" s="1"/>
  <c r="BE11" i="6"/>
  <c r="DN11" i="6" s="1"/>
  <c r="BB11" i="6"/>
  <c r="DK11" i="6" s="1"/>
  <c r="BR10" i="5"/>
  <c r="BS10" i="5"/>
  <c r="CH10" i="5"/>
  <c r="AQ11" i="5"/>
  <c r="CZ11" i="5" s="1"/>
  <c r="AE11" i="3"/>
  <c r="CN11" i="3" s="1"/>
  <c r="BI10" i="3"/>
  <c r="BV10" i="3"/>
  <c r="AR11" i="3"/>
  <c r="DA11" i="3" s="1"/>
  <c r="CI10" i="4"/>
  <c r="BC11" i="8"/>
  <c r="DL11" i="8" s="1"/>
  <c r="AY11" i="8"/>
  <c r="DH11" i="8" s="1"/>
  <c r="AG11" i="8"/>
  <c r="CP11" i="8" s="1"/>
  <c r="AU11" i="8"/>
  <c r="DD11" i="8" s="1"/>
  <c r="AO11" i="8"/>
  <c r="CX11" i="8" s="1"/>
  <c r="AK11" i="8"/>
  <c r="CT11" i="8" s="1"/>
  <c r="BJ10" i="8"/>
  <c r="BX10" i="8"/>
  <c r="BW10" i="8"/>
  <c r="AL11" i="8"/>
  <c r="CU11" i="8" s="1"/>
  <c r="AZ11" i="8"/>
  <c r="DI11" i="8" s="1"/>
  <c r="BN10" i="8"/>
  <c r="AU11" i="4"/>
  <c r="DD11" i="4" s="1"/>
  <c r="CI10" i="8"/>
  <c r="CA10" i="8"/>
  <c r="BB11" i="4"/>
  <c r="DK11" i="4" s="1"/>
  <c r="BU10" i="6"/>
  <c r="BU10" i="8"/>
  <c r="BO10" i="8"/>
  <c r="BM10" i="8"/>
  <c r="CE10" i="4"/>
  <c r="BD11" i="4"/>
  <c r="DM11" i="4" s="1"/>
  <c r="AL11" i="5"/>
  <c r="CU11" i="5" s="1"/>
  <c r="BK10" i="8"/>
  <c r="DQ8" i="8"/>
  <c r="CA10" i="4"/>
  <c r="BY10" i="4"/>
  <c r="BJ10" i="5"/>
  <c r="BT10" i="6"/>
  <c r="BT10" i="8"/>
  <c r="BE11" i="8"/>
  <c r="DN11" i="8" s="1"/>
  <c r="AQ11" i="8"/>
  <c r="CZ11" i="8" s="1"/>
  <c r="BS10" i="8"/>
  <c r="CK9" i="8"/>
  <c r="CL9" i="8" s="1"/>
  <c r="CK9" i="4"/>
  <c r="BZ10" i="8"/>
  <c r="AJ11" i="5"/>
  <c r="CS11" i="5" s="1"/>
  <c r="CE10" i="8"/>
  <c r="BY10" i="8"/>
  <c r="AS11" i="8"/>
  <c r="DB11" i="8" s="1"/>
  <c r="BA11" i="8"/>
  <c r="DJ11" i="8" s="1"/>
  <c r="AV11" i="8"/>
  <c r="DE11" i="8" s="1"/>
  <c r="AT11" i="8"/>
  <c r="DC11" i="8" s="1"/>
  <c r="AR11" i="8"/>
  <c r="DA11" i="8" s="1"/>
  <c r="BV10" i="8"/>
  <c r="CB10" i="8"/>
  <c r="BE11" i="4"/>
  <c r="DN11" i="4" s="1"/>
  <c r="BN10" i="5"/>
  <c r="BR10" i="8"/>
  <c r="BX10" i="4"/>
  <c r="AK11" i="5"/>
  <c r="CT11" i="5" s="1"/>
  <c r="AP11" i="6"/>
  <c r="CY11" i="6" s="1"/>
  <c r="CF10" i="8"/>
  <c r="CG10" i="8"/>
  <c r="BB11" i="8"/>
  <c r="DK11" i="8" s="1"/>
  <c r="AP11" i="8"/>
  <c r="CY11" i="8" s="1"/>
  <c r="BD11" i="8"/>
  <c r="DM11" i="8" s="1"/>
  <c r="AN11" i="8"/>
  <c r="CW11" i="8" s="1"/>
  <c r="BQ10" i="8"/>
  <c r="AX11" i="8"/>
  <c r="DG11" i="8" s="1"/>
  <c r="AJ11" i="8"/>
  <c r="CS11" i="8" s="1"/>
  <c r="AI11" i="8"/>
  <c r="CR11" i="8" s="1"/>
  <c r="AW11" i="8"/>
  <c r="DF11" i="8" s="1"/>
  <c r="BL10" i="8"/>
  <c r="BP10" i="8"/>
  <c r="CD10" i="8"/>
  <c r="AW11" i="4"/>
  <c r="DF11" i="4" s="1"/>
  <c r="AO11" i="5"/>
  <c r="CX11" i="5" s="1"/>
  <c r="CH10" i="8"/>
  <c r="CC10" i="8"/>
  <c r="CJ10" i="8"/>
  <c r="DO10" i="8"/>
  <c r="AG11" i="5"/>
  <c r="CP11" i="5" s="1"/>
  <c r="DP9" i="8"/>
  <c r="DQ9" i="8" s="1"/>
  <c r="AM11" i="8"/>
  <c r="CV11" i="8" s="1"/>
  <c r="BG10" i="8"/>
  <c r="AH11" i="8"/>
  <c r="CQ11" i="8" s="1"/>
  <c r="AE11" i="8"/>
  <c r="CN11" i="8" s="1"/>
  <c r="AD11" i="8"/>
  <c r="CM11" i="8" s="1"/>
  <c r="BF11" i="8"/>
  <c r="AF11" i="8"/>
  <c r="CO11" i="8" s="1"/>
  <c r="BH10" i="8"/>
  <c r="BI10" i="8"/>
  <c r="AX11" i="6"/>
  <c r="DG11" i="6" s="1"/>
  <c r="DF10" i="6"/>
  <c r="CF10" i="6"/>
  <c r="CG10" i="6"/>
  <c r="CK9" i="6"/>
  <c r="CL9" i="6" s="1"/>
  <c r="BD11" i="6"/>
  <c r="DM11" i="6" s="1"/>
  <c r="BF11" i="6"/>
  <c r="CJ11" i="6" s="1"/>
  <c r="DC10" i="6"/>
  <c r="AN12" i="6"/>
  <c r="CW12" i="6" s="1"/>
  <c r="BQ11" i="6"/>
  <c r="AL12" i="6"/>
  <c r="CU12" i="6" s="1"/>
  <c r="BN11" i="6"/>
  <c r="CJ10" i="6"/>
  <c r="DO10" i="6"/>
  <c r="BK11" i="6"/>
  <c r="AW11" i="6"/>
  <c r="DF11" i="6" s="1"/>
  <c r="BX10" i="6"/>
  <c r="AY11" i="6"/>
  <c r="DH11" i="6" s="1"/>
  <c r="AM12" i="6"/>
  <c r="CV12" i="6" s="1"/>
  <c r="AH12" i="6"/>
  <c r="CQ12" i="6" s="1"/>
  <c r="AF12" i="6"/>
  <c r="CO12" i="6" s="1"/>
  <c r="AD12" i="6"/>
  <c r="CM12" i="6" s="1"/>
  <c r="AE12" i="6"/>
  <c r="CN12" i="6" s="1"/>
  <c r="BH11" i="6"/>
  <c r="BO11" i="6"/>
  <c r="BI11" i="6"/>
  <c r="BM11" i="6"/>
  <c r="CA10" i="6"/>
  <c r="CJ10" i="4"/>
  <c r="BC11" i="6"/>
  <c r="CB10" i="6"/>
  <c r="BS11" i="6"/>
  <c r="AU11" i="6"/>
  <c r="DD11" i="6" s="1"/>
  <c r="AZ11" i="6"/>
  <c r="DI11" i="6" s="1"/>
  <c r="AJ12" i="6"/>
  <c r="CS12" i="6" s="1"/>
  <c r="AI12" i="6"/>
  <c r="CR12" i="6" s="1"/>
  <c r="BL11" i="6"/>
  <c r="AZ11" i="4"/>
  <c r="DI11" i="4" s="1"/>
  <c r="CF11" i="6"/>
  <c r="BP11" i="6"/>
  <c r="AS11" i="3"/>
  <c r="DB11" i="3" s="1"/>
  <c r="BR11" i="6"/>
  <c r="AT11" i="6"/>
  <c r="AS11" i="6"/>
  <c r="AR11" i="6"/>
  <c r="DA11" i="6" s="1"/>
  <c r="BA11" i="6"/>
  <c r="AV11" i="6"/>
  <c r="BV10" i="6"/>
  <c r="BW10" i="6"/>
  <c r="BG10" i="6"/>
  <c r="CB10" i="4"/>
  <c r="AU11" i="5"/>
  <c r="DD11" i="5" s="1"/>
  <c r="BZ10" i="6"/>
  <c r="CG10" i="4"/>
  <c r="CE10" i="6"/>
  <c r="AO12" i="6"/>
  <c r="CX12" i="6" s="1"/>
  <c r="AK12" i="6"/>
  <c r="CT12" i="6" s="1"/>
  <c r="AG12" i="6"/>
  <c r="CP12" i="6" s="1"/>
  <c r="BJ11" i="6"/>
  <c r="CA10" i="5"/>
  <c r="AZ11" i="5"/>
  <c r="DI11" i="5" s="1"/>
  <c r="CD10" i="5"/>
  <c r="CK9" i="5"/>
  <c r="CL9" i="5" s="1"/>
  <c r="AW11" i="5"/>
  <c r="DF11" i="5" s="1"/>
  <c r="BB11" i="5"/>
  <c r="DK11" i="5" s="1"/>
  <c r="AY11" i="5"/>
  <c r="DH11" i="5" s="1"/>
  <c r="BY10" i="5"/>
  <c r="BC11" i="5"/>
  <c r="DL11" i="5" s="1"/>
  <c r="CG10" i="5"/>
  <c r="BI11" i="5"/>
  <c r="BE11" i="5"/>
  <c r="DN11" i="5" s="1"/>
  <c r="BG10" i="4"/>
  <c r="BT11" i="5"/>
  <c r="AI12" i="5"/>
  <c r="CR12" i="5" s="1"/>
  <c r="BL11" i="5"/>
  <c r="BU11" i="5"/>
  <c r="BD11" i="5"/>
  <c r="DM11" i="5" s="1"/>
  <c r="BZ10" i="5"/>
  <c r="AX11" i="5"/>
  <c r="DG11" i="5" s="1"/>
  <c r="AN12" i="5"/>
  <c r="CW12" i="5" s="1"/>
  <c r="BQ11" i="5"/>
  <c r="AE12" i="5"/>
  <c r="CN12" i="5" s="1"/>
  <c r="AH12" i="5"/>
  <c r="CQ12" i="5" s="1"/>
  <c r="AM12" i="5"/>
  <c r="CV12" i="5" s="1"/>
  <c r="AF12" i="5"/>
  <c r="CO12" i="5" s="1"/>
  <c r="AD12" i="5"/>
  <c r="CM12" i="5" s="1"/>
  <c r="BH11" i="5"/>
  <c r="CB10" i="5"/>
  <c r="BF11" i="4"/>
  <c r="DO11" i="4" s="1"/>
  <c r="BC11" i="4"/>
  <c r="DL11" i="4" s="1"/>
  <c r="BR11" i="5"/>
  <c r="BW10" i="5"/>
  <c r="BM11" i="5"/>
  <c r="CJ10" i="5"/>
  <c r="DO10" i="5"/>
  <c r="DP10" i="5" s="1"/>
  <c r="DQ10" i="5" s="1"/>
  <c r="AX11" i="4"/>
  <c r="DG11" i="4" s="1"/>
  <c r="CE10" i="5"/>
  <c r="BF11" i="5"/>
  <c r="CF10" i="5"/>
  <c r="CC10" i="5"/>
  <c r="AY11" i="4"/>
  <c r="DH11" i="4" s="1"/>
  <c r="CD10" i="4"/>
  <c r="BX10" i="5"/>
  <c r="BJ11" i="5"/>
  <c r="BW10" i="3"/>
  <c r="AT11" i="5"/>
  <c r="DC11" i="5" s="1"/>
  <c r="AS11" i="5"/>
  <c r="DB11" i="5" s="1"/>
  <c r="AR11" i="5"/>
  <c r="DA11" i="5" s="1"/>
  <c r="BA11" i="5"/>
  <c r="DJ11" i="5" s="1"/>
  <c r="AV11" i="5"/>
  <c r="BV10" i="5"/>
  <c r="BG10" i="5"/>
  <c r="CF10" i="3"/>
  <c r="BP10" i="3"/>
  <c r="AM11" i="3"/>
  <c r="CV11" i="3" s="1"/>
  <c r="CR10" i="3"/>
  <c r="BT10" i="3"/>
  <c r="CY10" i="3"/>
  <c r="BL10" i="3"/>
  <c r="CQ10" i="3"/>
  <c r="BR10" i="3"/>
  <c r="CW10" i="3"/>
  <c r="BJ10" i="3"/>
  <c r="CO10" i="3"/>
  <c r="BK10" i="3"/>
  <c r="CP10" i="3"/>
  <c r="AN11" i="3"/>
  <c r="CW11" i="3" s="1"/>
  <c r="CV10" i="3"/>
  <c r="BS10" i="3"/>
  <c r="CB10" i="3"/>
  <c r="DG10" i="3"/>
  <c r="AT12" i="4"/>
  <c r="DC12" i="4" s="1"/>
  <c r="AV12" i="4"/>
  <c r="DE12" i="4" s="1"/>
  <c r="AR12" i="4"/>
  <c r="DA12" i="4" s="1"/>
  <c r="AS12" i="4"/>
  <c r="DB12" i="4" s="1"/>
  <c r="BV11" i="4"/>
  <c r="CE11" i="4"/>
  <c r="BR11" i="4"/>
  <c r="BT11" i="4"/>
  <c r="BU11" i="4"/>
  <c r="BW11" i="4"/>
  <c r="BZ11" i="4"/>
  <c r="CL9" i="4"/>
  <c r="BK11" i="4"/>
  <c r="BP11" i="4"/>
  <c r="BO11" i="4"/>
  <c r="DP10" i="4"/>
  <c r="DQ10" i="4" s="1"/>
  <c r="AP12" i="4"/>
  <c r="CY12" i="4" s="1"/>
  <c r="AN12" i="4"/>
  <c r="CW12" i="4" s="1"/>
  <c r="BQ11" i="4"/>
  <c r="BB11" i="3"/>
  <c r="DK11" i="3" s="1"/>
  <c r="BQ10" i="3"/>
  <c r="AD12" i="4"/>
  <c r="CM12" i="4" s="1"/>
  <c r="AH12" i="4"/>
  <c r="CQ12" i="4" s="1"/>
  <c r="AF12" i="4"/>
  <c r="CO12" i="4" s="1"/>
  <c r="AE12" i="4"/>
  <c r="CN12" i="4" s="1"/>
  <c r="AM12" i="4"/>
  <c r="CV12" i="4" s="1"/>
  <c r="BH11" i="4"/>
  <c r="CA11" i="4"/>
  <c r="BI11" i="4"/>
  <c r="AL12" i="4"/>
  <c r="CU12" i="4" s="1"/>
  <c r="BN11" i="4"/>
  <c r="AJ12" i="4"/>
  <c r="CS12" i="4" s="1"/>
  <c r="AI12" i="4"/>
  <c r="CR12" i="4" s="1"/>
  <c r="BL11" i="4"/>
  <c r="BX11" i="4"/>
  <c r="AK12" i="4"/>
  <c r="CT12" i="4" s="1"/>
  <c r="AG12" i="4"/>
  <c r="CP12" i="4" s="1"/>
  <c r="AU12" i="4"/>
  <c r="DD12" i="4" s="1"/>
  <c r="AO12" i="4"/>
  <c r="CX12" i="4" s="1"/>
  <c r="BJ11" i="4"/>
  <c r="BM11" i="4"/>
  <c r="AQ12" i="4"/>
  <c r="CZ12" i="4" s="1"/>
  <c r="BS11" i="4"/>
  <c r="BM10" i="3"/>
  <c r="AH11" i="3"/>
  <c r="CQ11" i="3" s="1"/>
  <c r="BZ10" i="3"/>
  <c r="BY10" i="3"/>
  <c r="CE10" i="3"/>
  <c r="AI11" i="3"/>
  <c r="AW11" i="3"/>
  <c r="DF11" i="3" s="1"/>
  <c r="AV11" i="3"/>
  <c r="DE11" i="3" s="1"/>
  <c r="AP11" i="3"/>
  <c r="AQ11" i="3"/>
  <c r="CZ11" i="3" s="1"/>
  <c r="BA11" i="3"/>
  <c r="DJ11" i="3" s="1"/>
  <c r="DP9" i="3"/>
  <c r="DQ9" i="3" s="1"/>
  <c r="BX10" i="3"/>
  <c r="CA10" i="3"/>
  <c r="CH10" i="3"/>
  <c r="CK9" i="3"/>
  <c r="CL9" i="3" s="1"/>
  <c r="AG11" i="3"/>
  <c r="CP11" i="3" s="1"/>
  <c r="AU11" i="3"/>
  <c r="DD11" i="3" s="1"/>
  <c r="CJ10" i="3"/>
  <c r="BU10" i="3"/>
  <c r="BG10" i="3"/>
  <c r="AF11" i="3"/>
  <c r="AL11" i="3"/>
  <c r="AJ11" i="3"/>
  <c r="CS11" i="3" s="1"/>
  <c r="BN10" i="3"/>
  <c r="AO11" i="3"/>
  <c r="CX11" i="3" s="1"/>
  <c r="CD10" i="3"/>
  <c r="BC11" i="3"/>
  <c r="DL11" i="3" s="1"/>
  <c r="AK11" i="3"/>
  <c r="CT11" i="3" s="1"/>
  <c r="AX11" i="3"/>
  <c r="DG11" i="3" s="1"/>
  <c r="BE11" i="3"/>
  <c r="DN11" i="3" s="1"/>
  <c r="BO10" i="3"/>
  <c r="CC10" i="3"/>
  <c r="AY11" i="3"/>
  <c r="DH11" i="3" s="1"/>
  <c r="AZ11" i="3"/>
  <c r="AT11" i="3"/>
  <c r="DC11" i="3" s="1"/>
  <c r="BF11" i="3"/>
  <c r="DO11" i="3" s="1"/>
  <c r="CG10" i="3"/>
  <c r="BD11" i="3"/>
  <c r="DM11" i="3" s="1"/>
  <c r="CI10" i="3"/>
  <c r="AE12" i="3"/>
  <c r="CN12" i="3" s="1"/>
  <c r="AD12" i="3"/>
  <c r="CM12" i="3" s="1"/>
  <c r="BH11" i="3"/>
  <c r="BI11" i="3"/>
  <c r="CM10" i="2"/>
  <c r="BH10" i="2"/>
  <c r="CN9" i="2"/>
  <c r="DB9" i="2"/>
  <c r="CP9" i="2"/>
  <c r="DD9" i="2"/>
  <c r="DA10" i="2"/>
  <c r="CO9" i="2"/>
  <c r="DC9" i="2"/>
  <c r="DM9" i="2"/>
  <c r="DG9" i="2"/>
  <c r="CY9" i="2"/>
  <c r="CT9" i="2"/>
  <c r="DE9" i="2"/>
  <c r="DP8" i="2"/>
  <c r="DQ8" i="2" s="1"/>
  <c r="DN9" i="2"/>
  <c r="CX9" i="2"/>
  <c r="CR9" i="2"/>
  <c r="DL9" i="2"/>
  <c r="CW9" i="2"/>
  <c r="DI9" i="2"/>
  <c r="CZ9" i="2"/>
  <c r="DH9" i="2"/>
  <c r="CV9" i="2"/>
  <c r="CQ9" i="2"/>
  <c r="CU9" i="2"/>
  <c r="CS9" i="2"/>
  <c r="DJ9" i="2"/>
  <c r="CJ9" i="2"/>
  <c r="DO9" i="2"/>
  <c r="DK9" i="2"/>
  <c r="CK8" i="2"/>
  <c r="CL8" i="2" s="1"/>
  <c r="DF9" i="2"/>
  <c r="BG9" i="2"/>
  <c r="BD10" i="2"/>
  <c r="CH10" i="2" s="1"/>
  <c r="AT10" i="2"/>
  <c r="BX10" i="2" s="1"/>
  <c r="AN10" i="2"/>
  <c r="BR10" i="2" s="1"/>
  <c r="AZ10" i="2"/>
  <c r="CD10" i="2" s="1"/>
  <c r="BF10" i="2"/>
  <c r="AV10" i="2"/>
  <c r="BZ10" i="2" s="1"/>
  <c r="AR11" i="2"/>
  <c r="BV11" i="2" s="1"/>
  <c r="AE10" i="2"/>
  <c r="BI10" i="2" s="1"/>
  <c r="AS10" i="2"/>
  <c r="BW10" i="2" s="1"/>
  <c r="BE10" i="2"/>
  <c r="CI10" i="2" s="1"/>
  <c r="AQ10" i="2"/>
  <c r="BU10" i="2" s="1"/>
  <c r="BA10" i="2"/>
  <c r="CE10" i="2" s="1"/>
  <c r="AP10" i="2"/>
  <c r="BT10" i="2" s="1"/>
  <c r="AW10" i="2"/>
  <c r="CA10" i="2" s="1"/>
  <c r="AX10" i="2"/>
  <c r="CB10" i="2" s="1"/>
  <c r="AU10" i="2"/>
  <c r="BY10" i="2" s="1"/>
  <c r="AY10" i="2"/>
  <c r="CC10" i="2" s="1"/>
  <c r="BC10" i="2"/>
  <c r="CG10" i="2" s="1"/>
  <c r="BB10" i="2"/>
  <c r="CF10" i="2" s="1"/>
  <c r="AI10" i="2"/>
  <c r="BM10" i="2" s="1"/>
  <c r="AD11" i="2"/>
  <c r="AH10" i="2"/>
  <c r="BL10" i="2" s="1"/>
  <c r="AO10" i="2"/>
  <c r="BS10" i="2" s="1"/>
  <c r="AG10" i="2"/>
  <c r="BK10" i="2" s="1"/>
  <c r="AK10" i="2"/>
  <c r="BO10" i="2" s="1"/>
  <c r="AM10" i="2"/>
  <c r="BQ10" i="2" s="1"/>
  <c r="AJ10" i="2"/>
  <c r="BN10" i="2" s="1"/>
  <c r="AL10" i="2"/>
  <c r="BP10" i="2" s="1"/>
  <c r="AF10" i="2"/>
  <c r="BJ10" i="2" s="1"/>
  <c r="CI11" i="6" l="1"/>
  <c r="BU11" i="6"/>
  <c r="BN11" i="5"/>
  <c r="BO11" i="5"/>
  <c r="BP11" i="5"/>
  <c r="AR12" i="3"/>
  <c r="DA12" i="3" s="1"/>
  <c r="BY11" i="4"/>
  <c r="CI11" i="4"/>
  <c r="AW12" i="6"/>
  <c r="DF12" i="6" s="1"/>
  <c r="AZ12" i="6"/>
  <c r="DI12" i="6" s="1"/>
  <c r="AP12" i="6"/>
  <c r="CY12" i="6" s="1"/>
  <c r="CB11" i="6"/>
  <c r="DP10" i="6"/>
  <c r="DQ10" i="6" s="1"/>
  <c r="BT11" i="6"/>
  <c r="AK12" i="5"/>
  <c r="CT12" i="5" s="1"/>
  <c r="AG12" i="5"/>
  <c r="CP12" i="5" s="1"/>
  <c r="AO12" i="5"/>
  <c r="CX12" i="5" s="1"/>
  <c r="AJ12" i="5"/>
  <c r="CS12" i="5" s="1"/>
  <c r="CB11" i="4"/>
  <c r="CD11" i="4"/>
  <c r="CH11" i="4"/>
  <c r="BV11" i="3"/>
  <c r="AG12" i="8"/>
  <c r="CP12" i="8" s="1"/>
  <c r="AU12" i="8"/>
  <c r="DD12" i="8" s="1"/>
  <c r="AO12" i="8"/>
  <c r="CX12" i="8" s="1"/>
  <c r="AK12" i="8"/>
  <c r="CT12" i="8" s="1"/>
  <c r="BC12" i="8"/>
  <c r="DL12" i="8" s="1"/>
  <c r="AY12" i="8"/>
  <c r="DH12" i="8" s="1"/>
  <c r="BJ11" i="8"/>
  <c r="AH12" i="8"/>
  <c r="CQ12" i="8" s="1"/>
  <c r="AM12" i="8"/>
  <c r="CV12" i="8" s="1"/>
  <c r="BG11" i="8"/>
  <c r="AF12" i="8"/>
  <c r="CO12" i="8" s="1"/>
  <c r="AE12" i="8"/>
  <c r="CN12" i="8" s="1"/>
  <c r="BF12" i="8"/>
  <c r="AD12" i="8"/>
  <c r="CM12" i="8" s="1"/>
  <c r="BH11" i="8"/>
  <c r="BU11" i="8"/>
  <c r="BI11" i="8"/>
  <c r="CE11" i="8"/>
  <c r="AL12" i="8"/>
  <c r="CU12" i="8" s="1"/>
  <c r="AZ12" i="8"/>
  <c r="DI12" i="8" s="1"/>
  <c r="BN11" i="8"/>
  <c r="AQ12" i="8"/>
  <c r="CZ12" i="8" s="1"/>
  <c r="BE12" i="8"/>
  <c r="DN12" i="8" s="1"/>
  <c r="BS11" i="8"/>
  <c r="BK11" i="5"/>
  <c r="CB11" i="8"/>
  <c r="BY11" i="8"/>
  <c r="BT11" i="8"/>
  <c r="CD11" i="8"/>
  <c r="AS12" i="3"/>
  <c r="DB12" i="3" s="1"/>
  <c r="BX11" i="8"/>
  <c r="BZ11" i="8"/>
  <c r="CH11" i="6"/>
  <c r="BM11" i="8"/>
  <c r="BO11" i="8"/>
  <c r="AQ12" i="6"/>
  <c r="CZ12" i="6" s="1"/>
  <c r="CF11" i="4"/>
  <c r="BK11" i="8"/>
  <c r="BB12" i="4"/>
  <c r="DK12" i="4" s="1"/>
  <c r="CC11" i="5"/>
  <c r="BR11" i="8"/>
  <c r="CC11" i="8"/>
  <c r="DO11" i="8"/>
  <c r="CJ11" i="8"/>
  <c r="BA12" i="4"/>
  <c r="DJ12" i="4" s="1"/>
  <c r="AX12" i="8"/>
  <c r="DG12" i="8" s="1"/>
  <c r="AW12" i="8"/>
  <c r="DF12" i="8" s="1"/>
  <c r="AI12" i="8"/>
  <c r="CR12" i="8" s="1"/>
  <c r="AJ12" i="8"/>
  <c r="CS12" i="8" s="1"/>
  <c r="BL11" i="8"/>
  <c r="BS11" i="5"/>
  <c r="BW11" i="8"/>
  <c r="AQ12" i="5"/>
  <c r="CZ12" i="5" s="1"/>
  <c r="BD12" i="8"/>
  <c r="DM12" i="8" s="1"/>
  <c r="AN12" i="8"/>
  <c r="CW12" i="8" s="1"/>
  <c r="AP12" i="8"/>
  <c r="CY12" i="8" s="1"/>
  <c r="BB12" i="8"/>
  <c r="DK12" i="8" s="1"/>
  <c r="BQ11" i="8"/>
  <c r="CA11" i="8"/>
  <c r="CF11" i="8"/>
  <c r="BA12" i="8"/>
  <c r="DJ12" i="8" s="1"/>
  <c r="AS12" i="8"/>
  <c r="DB12" i="8" s="1"/>
  <c r="AT12" i="8"/>
  <c r="DC12" i="8" s="1"/>
  <c r="AV12" i="8"/>
  <c r="DE12" i="8" s="1"/>
  <c r="AR12" i="8"/>
  <c r="DA12" i="8" s="1"/>
  <c r="BV11" i="8"/>
  <c r="BP11" i="8"/>
  <c r="CI11" i="8"/>
  <c r="DP10" i="8"/>
  <c r="DQ10" i="8" s="1"/>
  <c r="AW12" i="4"/>
  <c r="DF12" i="4" s="1"/>
  <c r="AL12" i="5"/>
  <c r="CU12" i="5" s="1"/>
  <c r="CG11" i="8"/>
  <c r="BQ11" i="3"/>
  <c r="BE12" i="4"/>
  <c r="DN12" i="4" s="1"/>
  <c r="AP12" i="5"/>
  <c r="CY12" i="5" s="1"/>
  <c r="CA11" i="5"/>
  <c r="CK10" i="8"/>
  <c r="CL10" i="8" s="1"/>
  <c r="CH11" i="8"/>
  <c r="CK10" i="6"/>
  <c r="CL10" i="6" s="1"/>
  <c r="BD12" i="6"/>
  <c r="DM12" i="6" s="1"/>
  <c r="DJ11" i="6"/>
  <c r="DO11" i="6"/>
  <c r="AX12" i="6"/>
  <c r="DG12" i="6" s="1"/>
  <c r="DE11" i="6"/>
  <c r="BF12" i="6"/>
  <c r="CJ12" i="6" s="1"/>
  <c r="DB11" i="6"/>
  <c r="BE12" i="6"/>
  <c r="DN12" i="6" s="1"/>
  <c r="DL11" i="6"/>
  <c r="BG11" i="6"/>
  <c r="DC11" i="6"/>
  <c r="BK12" i="6"/>
  <c r="CD11" i="5"/>
  <c r="BI12" i="6"/>
  <c r="BS12" i="6"/>
  <c r="AH13" i="6"/>
  <c r="CQ13" i="6" s="1"/>
  <c r="AF13" i="6"/>
  <c r="CO13" i="6" s="1"/>
  <c r="AE13" i="6"/>
  <c r="CN13" i="6" s="1"/>
  <c r="AD13" i="6"/>
  <c r="CM13" i="6" s="1"/>
  <c r="AM13" i="6"/>
  <c r="CV13" i="6" s="1"/>
  <c r="BH12" i="6"/>
  <c r="BX11" i="6"/>
  <c r="AK13" i="6"/>
  <c r="CT13" i="6" s="1"/>
  <c r="AO13" i="6"/>
  <c r="CX13" i="6" s="1"/>
  <c r="AG13" i="6"/>
  <c r="CP13" i="6" s="1"/>
  <c r="BJ12" i="6"/>
  <c r="BP12" i="6"/>
  <c r="CG11" i="6"/>
  <c r="AJ13" i="6"/>
  <c r="CS13" i="6" s="1"/>
  <c r="AI13" i="6"/>
  <c r="CR13" i="6" s="1"/>
  <c r="BL12" i="6"/>
  <c r="AN13" i="6"/>
  <c r="CW13" i="6" s="1"/>
  <c r="BQ12" i="6"/>
  <c r="BB12" i="6"/>
  <c r="DK12" i="6" s="1"/>
  <c r="BC12" i="6"/>
  <c r="DL12" i="6" s="1"/>
  <c r="CK10" i="4"/>
  <c r="CL10" i="4" s="1"/>
  <c r="BR12" i="6"/>
  <c r="BY11" i="5"/>
  <c r="CC11" i="6"/>
  <c r="BT12" i="6"/>
  <c r="AY12" i="6"/>
  <c r="DH12" i="6" s="1"/>
  <c r="BW11" i="3"/>
  <c r="AX12" i="5"/>
  <c r="DG12" i="5" s="1"/>
  <c r="DE11" i="5"/>
  <c r="BZ11" i="6"/>
  <c r="BM12" i="6"/>
  <c r="CE11" i="6"/>
  <c r="AL13" i="6"/>
  <c r="CU13" i="6" s="1"/>
  <c r="BN12" i="6"/>
  <c r="CA11" i="6"/>
  <c r="BY11" i="6"/>
  <c r="BO12" i="6"/>
  <c r="BA12" i="6"/>
  <c r="DJ12" i="6" s="1"/>
  <c r="AV12" i="6"/>
  <c r="DE12" i="6" s="1"/>
  <c r="AT12" i="6"/>
  <c r="DC12" i="6" s="1"/>
  <c r="AS12" i="6"/>
  <c r="DB12" i="6" s="1"/>
  <c r="AR12" i="6"/>
  <c r="DA12" i="6" s="1"/>
  <c r="BV11" i="6"/>
  <c r="AU12" i="6"/>
  <c r="DD12" i="6" s="1"/>
  <c r="BW11" i="6"/>
  <c r="CD11" i="6"/>
  <c r="CK10" i="5"/>
  <c r="CL10" i="5" s="1"/>
  <c r="CF11" i="5"/>
  <c r="BE12" i="5"/>
  <c r="DN12" i="5" s="1"/>
  <c r="AW12" i="5"/>
  <c r="DF12" i="5" s="1"/>
  <c r="BG11" i="5"/>
  <c r="AZ12" i="5"/>
  <c r="DI12" i="5" s="1"/>
  <c r="CG11" i="5"/>
  <c r="CE11" i="5"/>
  <c r="BX11" i="5"/>
  <c r="AN13" i="5"/>
  <c r="CW13" i="5" s="1"/>
  <c r="BQ12" i="5"/>
  <c r="CI11" i="5"/>
  <c r="AX12" i="4"/>
  <c r="DG12" i="4" s="1"/>
  <c r="BG11" i="4"/>
  <c r="AI13" i="5"/>
  <c r="CR13" i="5" s="1"/>
  <c r="BL12" i="5"/>
  <c r="BI12" i="5"/>
  <c r="AM13" i="5"/>
  <c r="CV13" i="5" s="1"/>
  <c r="AH13" i="5"/>
  <c r="CQ13" i="5" s="1"/>
  <c r="AE13" i="5"/>
  <c r="CN13" i="5" s="1"/>
  <c r="AD13" i="5"/>
  <c r="CM13" i="5" s="1"/>
  <c r="BH12" i="5"/>
  <c r="CC11" i="4"/>
  <c r="BC12" i="5"/>
  <c r="DL12" i="5" s="1"/>
  <c r="BO12" i="5"/>
  <c r="CG11" i="4"/>
  <c r="AU12" i="5"/>
  <c r="DD12" i="5" s="1"/>
  <c r="BJ12" i="5"/>
  <c r="CJ11" i="5"/>
  <c r="DO11" i="5"/>
  <c r="AZ12" i="4"/>
  <c r="DI12" i="4" s="1"/>
  <c r="AY12" i="5"/>
  <c r="DH12" i="5" s="1"/>
  <c r="BC12" i="4"/>
  <c r="DL12" i="4" s="1"/>
  <c r="CJ11" i="4"/>
  <c r="BB12" i="5"/>
  <c r="DK12" i="5" s="1"/>
  <c r="BW11" i="5"/>
  <c r="BD12" i="4"/>
  <c r="DM12" i="4" s="1"/>
  <c r="BR12" i="5"/>
  <c r="CH11" i="5"/>
  <c r="BZ11" i="5"/>
  <c r="BS12" i="5"/>
  <c r="BP12" i="5"/>
  <c r="BD12" i="5"/>
  <c r="DM12" i="5" s="1"/>
  <c r="AV12" i="5"/>
  <c r="DE12" i="5" s="1"/>
  <c r="AT12" i="5"/>
  <c r="DC12" i="5" s="1"/>
  <c r="AS12" i="5"/>
  <c r="DB12" i="5" s="1"/>
  <c r="BA12" i="5"/>
  <c r="DJ12" i="5" s="1"/>
  <c r="AR12" i="5"/>
  <c r="DA12" i="5" s="1"/>
  <c r="BV11" i="5"/>
  <c r="BM12" i="5"/>
  <c r="AY12" i="4"/>
  <c r="DH12" i="4" s="1"/>
  <c r="BF12" i="4"/>
  <c r="DO12" i="4" s="1"/>
  <c r="BF12" i="5"/>
  <c r="CB11" i="5"/>
  <c r="BT11" i="3"/>
  <c r="CY11" i="3"/>
  <c r="BP11" i="3"/>
  <c r="CU11" i="3"/>
  <c r="CD11" i="3"/>
  <c r="DI11" i="3"/>
  <c r="AF12" i="3"/>
  <c r="CO12" i="3" s="1"/>
  <c r="CO11" i="3"/>
  <c r="AN12" i="3"/>
  <c r="CW12" i="3" s="1"/>
  <c r="BM11" i="3"/>
  <c r="CR11" i="3"/>
  <c r="BR11" i="3"/>
  <c r="CF11" i="3"/>
  <c r="AJ13" i="4"/>
  <c r="CS13" i="4" s="1"/>
  <c r="AI13" i="4"/>
  <c r="CR13" i="4" s="1"/>
  <c r="BL12" i="4"/>
  <c r="CF12" i="4"/>
  <c r="BU12" i="4"/>
  <c r="BR12" i="4"/>
  <c r="AG13" i="4"/>
  <c r="CP13" i="4" s="1"/>
  <c r="AU13" i="4"/>
  <c r="DD13" i="4" s="1"/>
  <c r="AO13" i="4"/>
  <c r="CX13" i="4" s="1"/>
  <c r="AK13" i="4"/>
  <c r="CT13" i="4" s="1"/>
  <c r="BJ12" i="4"/>
  <c r="AF13" i="4"/>
  <c r="CO13" i="4" s="1"/>
  <c r="AE13" i="4"/>
  <c r="CN13" i="4" s="1"/>
  <c r="AD13" i="4"/>
  <c r="CM13" i="4" s="1"/>
  <c r="AM13" i="4"/>
  <c r="CV13" i="4" s="1"/>
  <c r="AH13" i="4"/>
  <c r="CQ13" i="4" s="1"/>
  <c r="BH12" i="4"/>
  <c r="BP12" i="4"/>
  <c r="DP11" i="4"/>
  <c r="DQ11" i="4" s="1"/>
  <c r="BW12" i="4"/>
  <c r="BI12" i="4"/>
  <c r="BY12" i="4"/>
  <c r="AT13" i="4"/>
  <c r="DC13" i="4" s="1"/>
  <c r="AS13" i="4"/>
  <c r="DB13" i="4" s="1"/>
  <c r="AR13" i="4"/>
  <c r="DA13" i="4" s="1"/>
  <c r="BV12" i="4"/>
  <c r="CI12" i="4"/>
  <c r="AP13" i="4"/>
  <c r="CY13" i="4" s="1"/>
  <c r="AN13" i="4"/>
  <c r="CW13" i="4" s="1"/>
  <c r="BQ12" i="4"/>
  <c r="AQ13" i="4"/>
  <c r="CZ13" i="4" s="1"/>
  <c r="BS12" i="4"/>
  <c r="BK12" i="4"/>
  <c r="BZ12" i="4"/>
  <c r="BT12" i="4"/>
  <c r="AL13" i="4"/>
  <c r="CU13" i="4" s="1"/>
  <c r="BN12" i="4"/>
  <c r="BX12" i="4"/>
  <c r="BM12" i="4"/>
  <c r="BO12" i="4"/>
  <c r="BZ11" i="3"/>
  <c r="AP12" i="3"/>
  <c r="CY12" i="3" s="1"/>
  <c r="AI12" i="3"/>
  <c r="BL11" i="3"/>
  <c r="BK11" i="3"/>
  <c r="BU11" i="3"/>
  <c r="AM12" i="3"/>
  <c r="BA12" i="3"/>
  <c r="AV12" i="3"/>
  <c r="DE12" i="3" s="1"/>
  <c r="CE11" i="3"/>
  <c r="BB12" i="3"/>
  <c r="DK12" i="3" s="1"/>
  <c r="CA11" i="3"/>
  <c r="AW12" i="3"/>
  <c r="DF12" i="3" s="1"/>
  <c r="BG11" i="3"/>
  <c r="AH12" i="3"/>
  <c r="CQ12" i="3" s="1"/>
  <c r="DP10" i="3"/>
  <c r="DQ10" i="3" s="1"/>
  <c r="BJ11" i="3"/>
  <c r="AG12" i="3"/>
  <c r="AL12" i="3"/>
  <c r="CU12" i="3" s="1"/>
  <c r="BY11" i="3"/>
  <c r="BE12" i="3"/>
  <c r="BN11" i="3"/>
  <c r="CG11" i="3"/>
  <c r="AT12" i="3"/>
  <c r="DC12" i="3" s="1"/>
  <c r="CK10" i="3"/>
  <c r="CL10" i="3" s="1"/>
  <c r="CH11" i="3"/>
  <c r="BS11" i="3"/>
  <c r="AQ12" i="3"/>
  <c r="CZ12" i="3" s="1"/>
  <c r="AK12" i="3"/>
  <c r="CT12" i="3" s="1"/>
  <c r="CB11" i="3"/>
  <c r="BC12" i="3"/>
  <c r="DL12" i="3" s="1"/>
  <c r="BX11" i="3"/>
  <c r="BD12" i="3"/>
  <c r="AO12" i="3"/>
  <c r="CX12" i="3" s="1"/>
  <c r="BO11" i="3"/>
  <c r="AY12" i="3"/>
  <c r="DH12" i="3" s="1"/>
  <c r="AU12" i="3"/>
  <c r="DD12" i="3" s="1"/>
  <c r="AJ12" i="3"/>
  <c r="CC11" i="3"/>
  <c r="CI11" i="3"/>
  <c r="AX12" i="3"/>
  <c r="AZ12" i="3"/>
  <c r="DI12" i="3" s="1"/>
  <c r="CJ11" i="3"/>
  <c r="BF12" i="3"/>
  <c r="DO12" i="3" s="1"/>
  <c r="AE13" i="3"/>
  <c r="CN13" i="3" s="1"/>
  <c r="AD13" i="3"/>
  <c r="CM13" i="3" s="1"/>
  <c r="BH12" i="3"/>
  <c r="BI12" i="3"/>
  <c r="AR13" i="3"/>
  <c r="DA13" i="3" s="1"/>
  <c r="BV12" i="3"/>
  <c r="CM11" i="2"/>
  <c r="BH11" i="2"/>
  <c r="DB10" i="2"/>
  <c r="CP10" i="2"/>
  <c r="DP9" i="2"/>
  <c r="DQ9" i="2" s="1"/>
  <c r="CK9" i="2"/>
  <c r="CL9" i="2" s="1"/>
  <c r="DD10" i="2"/>
  <c r="DC10" i="2"/>
  <c r="CN10" i="2"/>
  <c r="DA11" i="2"/>
  <c r="CO10" i="2"/>
  <c r="CJ10" i="2"/>
  <c r="DO10" i="2"/>
  <c r="DK10" i="2"/>
  <c r="CW10" i="2"/>
  <c r="CQ10" i="2"/>
  <c r="DL10" i="2"/>
  <c r="CT10" i="2"/>
  <c r="DE10" i="2"/>
  <c r="DH10" i="2"/>
  <c r="DG10" i="2"/>
  <c r="DF10" i="2"/>
  <c r="DM10" i="2"/>
  <c r="CY10" i="2"/>
  <c r="DJ10" i="2"/>
  <c r="CX10" i="2"/>
  <c r="CR10" i="2"/>
  <c r="CU10" i="2"/>
  <c r="CS10" i="2"/>
  <c r="CZ10" i="2"/>
  <c r="DI10" i="2"/>
  <c r="CV10" i="2"/>
  <c r="DN10" i="2"/>
  <c r="BG10" i="2"/>
  <c r="BB11" i="2"/>
  <c r="CF11" i="2" s="1"/>
  <c r="BF11" i="2"/>
  <c r="BD11" i="2"/>
  <c r="CH11" i="2" s="1"/>
  <c r="AP11" i="2"/>
  <c r="BT11" i="2" s="1"/>
  <c r="AZ11" i="2"/>
  <c r="CD11" i="2" s="1"/>
  <c r="BE11" i="2"/>
  <c r="CI11" i="2" s="1"/>
  <c r="AQ11" i="2"/>
  <c r="BU11" i="2" s="1"/>
  <c r="AV11" i="2"/>
  <c r="BZ11" i="2" s="1"/>
  <c r="AT11" i="2"/>
  <c r="BX11" i="2" s="1"/>
  <c r="AU11" i="2"/>
  <c r="BY11" i="2" s="1"/>
  <c r="AY11" i="2"/>
  <c r="CC11" i="2" s="1"/>
  <c r="BC11" i="2"/>
  <c r="CG11" i="2" s="1"/>
  <c r="AW11" i="2"/>
  <c r="CA11" i="2" s="1"/>
  <c r="AX11" i="2"/>
  <c r="CB11" i="2" s="1"/>
  <c r="AE11" i="2"/>
  <c r="BI11" i="2" s="1"/>
  <c r="BA11" i="2"/>
  <c r="AS11" i="2"/>
  <c r="BW11" i="2" s="1"/>
  <c r="AR12" i="2"/>
  <c r="BV12" i="2" s="1"/>
  <c r="AF11" i="2"/>
  <c r="BJ11" i="2" s="1"/>
  <c r="AI11" i="2"/>
  <c r="BM11" i="2" s="1"/>
  <c r="AJ11" i="2"/>
  <c r="BN11" i="2" s="1"/>
  <c r="AM11" i="2"/>
  <c r="BQ11" i="2" s="1"/>
  <c r="AD12" i="2"/>
  <c r="AL11" i="2"/>
  <c r="BP11" i="2" s="1"/>
  <c r="AN11" i="2"/>
  <c r="BR11" i="2" s="1"/>
  <c r="AH11" i="2"/>
  <c r="BL11" i="2" s="1"/>
  <c r="AO11" i="2"/>
  <c r="BS11" i="2" s="1"/>
  <c r="AG11" i="2"/>
  <c r="BK11" i="2" s="1"/>
  <c r="AK11" i="2"/>
  <c r="BO11" i="2" s="1"/>
  <c r="AQ13" i="6" l="1"/>
  <c r="CZ13" i="6" s="1"/>
  <c r="BU12" i="6"/>
  <c r="CA12" i="6"/>
  <c r="CD12" i="6"/>
  <c r="BK12" i="5"/>
  <c r="CA12" i="5"/>
  <c r="CI12" i="5"/>
  <c r="AF13" i="5"/>
  <c r="CO13" i="5" s="1"/>
  <c r="AO13" i="5"/>
  <c r="CX13" i="5" s="1"/>
  <c r="AK13" i="5"/>
  <c r="CT13" i="5" s="1"/>
  <c r="AG13" i="5"/>
  <c r="CP13" i="5" s="1"/>
  <c r="CK11" i="4"/>
  <c r="CL11" i="4" s="1"/>
  <c r="CI12" i="6"/>
  <c r="AW13" i="6"/>
  <c r="DF13" i="6" s="1"/>
  <c r="AJ13" i="5"/>
  <c r="CS13" i="5" s="1"/>
  <c r="BT12" i="5"/>
  <c r="BU12" i="5"/>
  <c r="BN12" i="5"/>
  <c r="DP11" i="5"/>
  <c r="DQ11" i="5" s="1"/>
  <c r="AL13" i="5"/>
  <c r="CU13" i="5" s="1"/>
  <c r="AP13" i="5"/>
  <c r="CY13" i="5" s="1"/>
  <c r="CB12" i="8"/>
  <c r="AE13" i="8"/>
  <c r="CN13" i="8" s="1"/>
  <c r="AD13" i="8"/>
  <c r="CM13" i="8" s="1"/>
  <c r="BG12" i="8"/>
  <c r="AF13" i="8"/>
  <c r="CO13" i="8" s="1"/>
  <c r="AM13" i="8"/>
  <c r="CV13" i="8" s="1"/>
  <c r="AH13" i="8"/>
  <c r="CQ13" i="8" s="1"/>
  <c r="BF13" i="8"/>
  <c r="BH12" i="8"/>
  <c r="CI12" i="8"/>
  <c r="AY13" i="8"/>
  <c r="DH13" i="8" s="1"/>
  <c r="AU13" i="8"/>
  <c r="DD13" i="8" s="1"/>
  <c r="AG13" i="8"/>
  <c r="CP13" i="8" s="1"/>
  <c r="BC13" i="8"/>
  <c r="DL13" i="8" s="1"/>
  <c r="AO13" i="8"/>
  <c r="CX13" i="8" s="1"/>
  <c r="AK13" i="8"/>
  <c r="CT13" i="8" s="1"/>
  <c r="BJ12" i="8"/>
  <c r="DP11" i="8"/>
  <c r="DQ11" i="8" s="1"/>
  <c r="CH12" i="8"/>
  <c r="AU13" i="5"/>
  <c r="DD13" i="5" s="1"/>
  <c r="BX12" i="8"/>
  <c r="CG12" i="8"/>
  <c r="AS13" i="3"/>
  <c r="DB13" i="3" s="1"/>
  <c r="CA12" i="4"/>
  <c r="BW12" i="8"/>
  <c r="BO12" i="8"/>
  <c r="DO12" i="8"/>
  <c r="CJ12" i="8"/>
  <c r="CB12" i="4"/>
  <c r="BR12" i="8"/>
  <c r="BD13" i="8"/>
  <c r="DM13" i="8" s="1"/>
  <c r="BB13" i="8"/>
  <c r="DK13" i="8" s="1"/>
  <c r="AN13" i="8"/>
  <c r="CW13" i="8" s="1"/>
  <c r="AP13" i="8"/>
  <c r="CY13" i="8" s="1"/>
  <c r="BQ12" i="8"/>
  <c r="AW13" i="8"/>
  <c r="DF13" i="8" s="1"/>
  <c r="AJ13" i="8"/>
  <c r="CS13" i="8" s="1"/>
  <c r="AI13" i="8"/>
  <c r="CR13" i="8" s="1"/>
  <c r="AX13" i="8"/>
  <c r="DG13" i="8" s="1"/>
  <c r="BL12" i="8"/>
  <c r="CF12" i="8"/>
  <c r="BI12" i="8"/>
  <c r="BT12" i="8"/>
  <c r="BZ12" i="3"/>
  <c r="AQ13" i="5"/>
  <c r="CZ13" i="5" s="1"/>
  <c r="BP12" i="8"/>
  <c r="AV13" i="4"/>
  <c r="DE13" i="4" s="1"/>
  <c r="BU12" i="8"/>
  <c r="CD12" i="8"/>
  <c r="AS13" i="8"/>
  <c r="DB13" i="8" s="1"/>
  <c r="AR13" i="8"/>
  <c r="DA13" i="8" s="1"/>
  <c r="AT13" i="8"/>
  <c r="DC13" i="8" s="1"/>
  <c r="BA13" i="8"/>
  <c r="DJ13" i="8" s="1"/>
  <c r="AV13" i="8"/>
  <c r="DE13" i="8" s="1"/>
  <c r="BV12" i="8"/>
  <c r="BW12" i="3"/>
  <c r="BZ12" i="8"/>
  <c r="BB13" i="4"/>
  <c r="DK13" i="4" s="1"/>
  <c r="CB12" i="6"/>
  <c r="CC12" i="8"/>
  <c r="CE12" i="4"/>
  <c r="AW13" i="4"/>
  <c r="DF13" i="4" s="1"/>
  <c r="CE12" i="8"/>
  <c r="AQ13" i="8"/>
  <c r="CZ13" i="8" s="1"/>
  <c r="BE13" i="8"/>
  <c r="DN13" i="8" s="1"/>
  <c r="BS12" i="8"/>
  <c r="BA13" i="4"/>
  <c r="DJ13" i="4" s="1"/>
  <c r="CB12" i="5"/>
  <c r="AL13" i="8"/>
  <c r="CU13" i="8" s="1"/>
  <c r="AZ13" i="8"/>
  <c r="DI13" i="8" s="1"/>
  <c r="BN12" i="8"/>
  <c r="BY12" i="8"/>
  <c r="DP11" i="6"/>
  <c r="DQ11" i="6" s="1"/>
  <c r="BM12" i="8"/>
  <c r="AP13" i="6"/>
  <c r="CY13" i="6" s="1"/>
  <c r="CA12" i="8"/>
  <c r="CK11" i="8"/>
  <c r="CL11" i="8" s="1"/>
  <c r="BK12" i="8"/>
  <c r="DO12" i="6"/>
  <c r="DP12" i="6" s="1"/>
  <c r="DQ12" i="6" s="1"/>
  <c r="BE13" i="6"/>
  <c r="DN13" i="6" s="1"/>
  <c r="CK11" i="6"/>
  <c r="CL11" i="6" s="1"/>
  <c r="AY13" i="6"/>
  <c r="DH13" i="6" s="1"/>
  <c r="CH12" i="6"/>
  <c r="BZ12" i="6"/>
  <c r="AX13" i="6"/>
  <c r="DG13" i="6" s="1"/>
  <c r="BM13" i="6"/>
  <c r="CJ12" i="4"/>
  <c r="CE12" i="6"/>
  <c r="AL14" i="6"/>
  <c r="CU14" i="6" s="1"/>
  <c r="BN13" i="6"/>
  <c r="CG12" i="6"/>
  <c r="CC12" i="4"/>
  <c r="BA13" i="6"/>
  <c r="DJ13" i="6" s="1"/>
  <c r="AV13" i="6"/>
  <c r="DE13" i="6" s="1"/>
  <c r="AT13" i="6"/>
  <c r="DC13" i="6" s="1"/>
  <c r="AS13" i="6"/>
  <c r="DB13" i="6" s="1"/>
  <c r="AR13" i="6"/>
  <c r="DA13" i="6" s="1"/>
  <c r="BV12" i="6"/>
  <c r="CD12" i="5"/>
  <c r="AN14" i="6"/>
  <c r="CW14" i="6" s="1"/>
  <c r="BQ13" i="6"/>
  <c r="BW12" i="6"/>
  <c r="CF12" i="6"/>
  <c r="BF13" i="6"/>
  <c r="BO13" i="6"/>
  <c r="BX12" i="6"/>
  <c r="BG12" i="6"/>
  <c r="CC12" i="6"/>
  <c r="BK13" i="6"/>
  <c r="AF14" i="6"/>
  <c r="CO14" i="6" s="1"/>
  <c r="AE14" i="6"/>
  <c r="CN14" i="6" s="1"/>
  <c r="AD14" i="6"/>
  <c r="CM14" i="6" s="1"/>
  <c r="AM14" i="6"/>
  <c r="CV14" i="6" s="1"/>
  <c r="AH14" i="6"/>
  <c r="CQ14" i="6" s="1"/>
  <c r="BH13" i="6"/>
  <c r="BU13" i="6"/>
  <c r="BB13" i="6"/>
  <c r="DK13" i="6" s="1"/>
  <c r="BC13" i="6"/>
  <c r="BI13" i="6"/>
  <c r="BP13" i="6"/>
  <c r="BR13" i="6"/>
  <c r="AO14" i="6"/>
  <c r="CX14" i="6" s="1"/>
  <c r="AK14" i="6"/>
  <c r="CT14" i="6" s="1"/>
  <c r="AG14" i="6"/>
  <c r="CP14" i="6" s="1"/>
  <c r="BJ13" i="6"/>
  <c r="BY12" i="6"/>
  <c r="BD13" i="6"/>
  <c r="DM13" i="6" s="1"/>
  <c r="AQ14" i="6"/>
  <c r="CZ14" i="6" s="1"/>
  <c r="BS13" i="6"/>
  <c r="AJ14" i="6"/>
  <c r="CS14" i="6" s="1"/>
  <c r="AI14" i="6"/>
  <c r="CR14" i="6" s="1"/>
  <c r="BL13" i="6"/>
  <c r="CD12" i="4"/>
  <c r="AZ13" i="6"/>
  <c r="AU13" i="6"/>
  <c r="CK11" i="5"/>
  <c r="CL11" i="5" s="1"/>
  <c r="BF13" i="5"/>
  <c r="DO13" i="5" s="1"/>
  <c r="BG12" i="5"/>
  <c r="AX13" i="5"/>
  <c r="DG13" i="5" s="1"/>
  <c r="CC12" i="5"/>
  <c r="AI14" i="5"/>
  <c r="CR14" i="5" s="1"/>
  <c r="BL13" i="5"/>
  <c r="BR13" i="5"/>
  <c r="CE12" i="5"/>
  <c r="BB13" i="5"/>
  <c r="DK13" i="5" s="1"/>
  <c r="BG12" i="4"/>
  <c r="CG12" i="5"/>
  <c r="AN14" i="5"/>
  <c r="CW14" i="5" s="1"/>
  <c r="BQ13" i="5"/>
  <c r="BD13" i="4"/>
  <c r="DM13" i="4" s="1"/>
  <c r="CG12" i="4"/>
  <c r="BX12" i="5"/>
  <c r="BC13" i="5"/>
  <c r="DL13" i="5" s="1"/>
  <c r="BD13" i="5"/>
  <c r="DM13" i="5" s="1"/>
  <c r="BR12" i="3"/>
  <c r="CF12" i="5"/>
  <c r="BO13" i="5"/>
  <c r="BJ12" i="3"/>
  <c r="AY13" i="4"/>
  <c r="DH13" i="4" s="1"/>
  <c r="CH12" i="4"/>
  <c r="BK13" i="5"/>
  <c r="AZ13" i="5"/>
  <c r="DI13" i="5" s="1"/>
  <c r="AW13" i="5"/>
  <c r="DF13" i="5" s="1"/>
  <c r="BI13" i="5"/>
  <c r="BW12" i="5"/>
  <c r="AX13" i="4"/>
  <c r="DG13" i="4" s="1"/>
  <c r="CH12" i="5"/>
  <c r="BP13" i="5"/>
  <c r="CJ12" i="5"/>
  <c r="DO12" i="5"/>
  <c r="DP12" i="5" s="1"/>
  <c r="DQ12" i="5" s="1"/>
  <c r="AY13" i="5"/>
  <c r="DH13" i="5" s="1"/>
  <c r="BM13" i="5"/>
  <c r="BC13" i="4"/>
  <c r="DL13" i="4" s="1"/>
  <c r="BY12" i="5"/>
  <c r="AR13" i="5"/>
  <c r="DA13" i="5" s="1"/>
  <c r="AV13" i="5"/>
  <c r="DE13" i="5" s="1"/>
  <c r="AT13" i="5"/>
  <c r="DC13" i="5" s="1"/>
  <c r="BA13" i="5"/>
  <c r="DJ13" i="5" s="1"/>
  <c r="AS13" i="5"/>
  <c r="DB13" i="5" s="1"/>
  <c r="BV12" i="5"/>
  <c r="BF13" i="4"/>
  <c r="DO13" i="4" s="1"/>
  <c r="BZ12" i="5"/>
  <c r="AZ13" i="4"/>
  <c r="DI13" i="4" s="1"/>
  <c r="BS13" i="5"/>
  <c r="AE14" i="5"/>
  <c r="CN14" i="5" s="1"/>
  <c r="AD14" i="5"/>
  <c r="CM14" i="5" s="1"/>
  <c r="AM14" i="5"/>
  <c r="CV14" i="5" s="1"/>
  <c r="AF14" i="5"/>
  <c r="CO14" i="5" s="1"/>
  <c r="AH14" i="5"/>
  <c r="CQ14" i="5" s="1"/>
  <c r="BH13" i="5"/>
  <c r="BE13" i="4"/>
  <c r="DN13" i="4" s="1"/>
  <c r="BE13" i="5"/>
  <c r="DN13" i="5" s="1"/>
  <c r="AG14" i="5"/>
  <c r="CP14" i="5" s="1"/>
  <c r="BJ13" i="5"/>
  <c r="CI12" i="3"/>
  <c r="DN12" i="3"/>
  <c r="CH12" i="3"/>
  <c r="DM12" i="3"/>
  <c r="BM12" i="3"/>
  <c r="CR12" i="3"/>
  <c r="BK12" i="3"/>
  <c r="CP12" i="3"/>
  <c r="CB12" i="3"/>
  <c r="DG12" i="3"/>
  <c r="BN12" i="3"/>
  <c r="CS12" i="3"/>
  <c r="CE12" i="3"/>
  <c r="DJ12" i="3"/>
  <c r="AN13" i="3"/>
  <c r="CW13" i="3" s="1"/>
  <c r="CV12" i="3"/>
  <c r="BR13" i="4"/>
  <c r="AM13" i="3"/>
  <c r="CV13" i="3" s="1"/>
  <c r="BP13" i="4"/>
  <c r="AO14" i="4"/>
  <c r="CX14" i="4" s="1"/>
  <c r="AK14" i="4"/>
  <c r="CT14" i="4" s="1"/>
  <c r="AU14" i="4"/>
  <c r="DD14" i="4" s="1"/>
  <c r="AG14" i="4"/>
  <c r="CP14" i="4" s="1"/>
  <c r="BJ13" i="4"/>
  <c r="AL14" i="4"/>
  <c r="CU14" i="4" s="1"/>
  <c r="BN13" i="4"/>
  <c r="BO13" i="4"/>
  <c r="AQ14" i="4"/>
  <c r="CZ14" i="4" s="1"/>
  <c r="BS13" i="4"/>
  <c r="BY13" i="4"/>
  <c r="CA13" i="4"/>
  <c r="BK13" i="4"/>
  <c r="BI13" i="4"/>
  <c r="AR14" i="4"/>
  <c r="DA14" i="4" s="1"/>
  <c r="AT14" i="4"/>
  <c r="DC14" i="4" s="1"/>
  <c r="AS14" i="4"/>
  <c r="DB14" i="4" s="1"/>
  <c r="BV13" i="4"/>
  <c r="AJ14" i="4"/>
  <c r="CS14" i="4" s="1"/>
  <c r="AI14" i="4"/>
  <c r="CR14" i="4" s="1"/>
  <c r="BL13" i="4"/>
  <c r="CI13" i="4"/>
  <c r="BT13" i="4"/>
  <c r="BT12" i="3"/>
  <c r="BW13" i="4"/>
  <c r="AP14" i="4"/>
  <c r="CY14" i="4" s="1"/>
  <c r="AN14" i="4"/>
  <c r="CW14" i="4" s="1"/>
  <c r="BQ13" i="4"/>
  <c r="AM14" i="4"/>
  <c r="CV14" i="4" s="1"/>
  <c r="AD14" i="4"/>
  <c r="CM14" i="4" s="1"/>
  <c r="AH14" i="4"/>
  <c r="CQ14" i="4" s="1"/>
  <c r="AF14" i="4"/>
  <c r="CO14" i="4" s="1"/>
  <c r="AE14" i="4"/>
  <c r="CN14" i="4" s="1"/>
  <c r="BH13" i="4"/>
  <c r="BM13" i="4"/>
  <c r="BU13" i="4"/>
  <c r="BX13" i="4"/>
  <c r="DP12" i="4"/>
  <c r="DQ12" i="4" s="1"/>
  <c r="AH13" i="3"/>
  <c r="BL13" i="3" s="1"/>
  <c r="BQ12" i="3"/>
  <c r="AF13" i="3"/>
  <c r="CO13" i="3" s="1"/>
  <c r="AG13" i="3"/>
  <c r="CP13" i="3" s="1"/>
  <c r="BB13" i="3"/>
  <c r="DK13" i="3" s="1"/>
  <c r="BA13" i="3"/>
  <c r="DJ13" i="3" s="1"/>
  <c r="BP12" i="3"/>
  <c r="AI13" i="3"/>
  <c r="CR13" i="3" s="1"/>
  <c r="AW13" i="3"/>
  <c r="DF13" i="3" s="1"/>
  <c r="BL12" i="3"/>
  <c r="CF12" i="3"/>
  <c r="AV13" i="3"/>
  <c r="DE13" i="3" s="1"/>
  <c r="CA12" i="3"/>
  <c r="AU13" i="3"/>
  <c r="DD13" i="3" s="1"/>
  <c r="BO12" i="3"/>
  <c r="BX12" i="3"/>
  <c r="AT13" i="3"/>
  <c r="CC12" i="3"/>
  <c r="BG12" i="3"/>
  <c r="CK11" i="3"/>
  <c r="CL11" i="3" s="1"/>
  <c r="AK13" i="3"/>
  <c r="AO13" i="3"/>
  <c r="BD13" i="3"/>
  <c r="BY12" i="3"/>
  <c r="DP11" i="3"/>
  <c r="DQ11" i="3" s="1"/>
  <c r="AP13" i="3"/>
  <c r="CG12" i="3"/>
  <c r="BS12" i="3"/>
  <c r="BE13" i="3"/>
  <c r="DN13" i="3" s="1"/>
  <c r="BU12" i="3"/>
  <c r="CJ12" i="3"/>
  <c r="AQ13" i="3"/>
  <c r="CZ13" i="3" s="1"/>
  <c r="AX13" i="3"/>
  <c r="CD12" i="3"/>
  <c r="AY13" i="3"/>
  <c r="DH13" i="3" s="1"/>
  <c r="AZ13" i="3"/>
  <c r="DI13" i="3" s="1"/>
  <c r="BF13" i="3"/>
  <c r="DO13" i="3" s="1"/>
  <c r="AL13" i="3"/>
  <c r="BC13" i="3"/>
  <c r="DL13" i="3" s="1"/>
  <c r="AJ13" i="3"/>
  <c r="CS13" i="3" s="1"/>
  <c r="DJ11" i="2"/>
  <c r="CE11" i="2"/>
  <c r="AE14" i="3"/>
  <c r="CN14" i="3" s="1"/>
  <c r="AD14" i="3"/>
  <c r="CM14" i="3" s="1"/>
  <c r="BH13" i="3"/>
  <c r="BI13" i="3"/>
  <c r="CM12" i="2"/>
  <c r="BH12" i="2"/>
  <c r="AR14" i="3"/>
  <c r="DA14" i="3" s="1"/>
  <c r="BV13" i="3"/>
  <c r="CO11" i="2"/>
  <c r="DA12" i="2"/>
  <c r="DB11" i="2"/>
  <c r="CN11" i="2"/>
  <c r="CK10" i="2"/>
  <c r="CL10" i="2" s="1"/>
  <c r="CP11" i="2"/>
  <c r="DD11" i="2"/>
  <c r="DC11" i="2"/>
  <c r="CV11" i="2"/>
  <c r="CY11" i="2"/>
  <c r="DF11" i="2"/>
  <c r="CR11" i="2"/>
  <c r="DH11" i="2"/>
  <c r="DI11" i="2"/>
  <c r="DG11" i="2"/>
  <c r="CQ11" i="2"/>
  <c r="DN11" i="2"/>
  <c r="DM11" i="2"/>
  <c r="DL11" i="2"/>
  <c r="CW11" i="2"/>
  <c r="CJ11" i="2"/>
  <c r="DO11" i="2"/>
  <c r="DP10" i="2"/>
  <c r="DQ10" i="2" s="1"/>
  <c r="CX11" i="2"/>
  <c r="DE11" i="2"/>
  <c r="CS11" i="2"/>
  <c r="DK11" i="2"/>
  <c r="CT11" i="2"/>
  <c r="CU11" i="2"/>
  <c r="CZ11" i="2"/>
  <c r="BG11" i="2"/>
  <c r="BB12" i="2"/>
  <c r="CF12" i="2" s="1"/>
  <c r="BF12" i="2"/>
  <c r="AT12" i="2"/>
  <c r="BX12" i="2" s="1"/>
  <c r="AS12" i="2"/>
  <c r="BW12" i="2" s="1"/>
  <c r="AR13" i="2"/>
  <c r="BV13" i="2" s="1"/>
  <c r="AX12" i="2"/>
  <c r="CB12" i="2" s="1"/>
  <c r="AW12" i="2"/>
  <c r="CA12" i="2" s="1"/>
  <c r="AH12" i="2"/>
  <c r="BL12" i="2" s="1"/>
  <c r="BE12" i="2"/>
  <c r="CI12" i="2" s="1"/>
  <c r="AQ12" i="2"/>
  <c r="BU12" i="2" s="1"/>
  <c r="AE12" i="2"/>
  <c r="AZ12" i="2"/>
  <c r="CD12" i="2" s="1"/>
  <c r="AP12" i="2"/>
  <c r="BT12" i="2" s="1"/>
  <c r="BA12" i="2"/>
  <c r="CE12" i="2" s="1"/>
  <c r="AU12" i="2"/>
  <c r="BY12" i="2" s="1"/>
  <c r="BC12" i="2"/>
  <c r="CG12" i="2" s="1"/>
  <c r="AY12" i="2"/>
  <c r="CC12" i="2" s="1"/>
  <c r="AV12" i="2"/>
  <c r="BZ12" i="2" s="1"/>
  <c r="BD12" i="2"/>
  <c r="CH12" i="2" s="1"/>
  <c r="AK12" i="2"/>
  <c r="BO12" i="2" s="1"/>
  <c r="AL12" i="2"/>
  <c r="BP12" i="2" s="1"/>
  <c r="AF12" i="2"/>
  <c r="BJ12" i="2" s="1"/>
  <c r="AD13" i="2"/>
  <c r="BH13" i="2" s="1"/>
  <c r="AN12" i="2"/>
  <c r="BR12" i="2" s="1"/>
  <c r="AO12" i="2"/>
  <c r="BS12" i="2" s="1"/>
  <c r="AG12" i="2"/>
  <c r="BK12" i="2" s="1"/>
  <c r="AI12" i="2"/>
  <c r="AJ12" i="2"/>
  <c r="BN12" i="2" s="1"/>
  <c r="AM12" i="2"/>
  <c r="CA13" i="6" l="1"/>
  <c r="BN13" i="5"/>
  <c r="AL14" i="5"/>
  <c r="CU14" i="5" s="1"/>
  <c r="AJ14" i="5"/>
  <c r="CS14" i="5" s="1"/>
  <c r="BY13" i="5"/>
  <c r="BE14" i="4"/>
  <c r="DN14" i="4" s="1"/>
  <c r="CE13" i="4"/>
  <c r="CB13" i="4"/>
  <c r="BT13" i="6"/>
  <c r="AP14" i="6"/>
  <c r="CY14" i="6" s="1"/>
  <c r="BT13" i="5"/>
  <c r="AK14" i="5"/>
  <c r="CT14" i="5" s="1"/>
  <c r="AO14" i="5"/>
  <c r="CX14" i="5" s="1"/>
  <c r="BY13" i="8"/>
  <c r="CJ13" i="8"/>
  <c r="DO13" i="8"/>
  <c r="BZ13" i="8"/>
  <c r="AJ14" i="8"/>
  <c r="CS14" i="8" s="1"/>
  <c r="AI14" i="8"/>
  <c r="CR14" i="8" s="1"/>
  <c r="AW14" i="8"/>
  <c r="DF14" i="8" s="1"/>
  <c r="AX14" i="8"/>
  <c r="DG14" i="8" s="1"/>
  <c r="BL13" i="8"/>
  <c r="BU13" i="8"/>
  <c r="AW14" i="6"/>
  <c r="DF14" i="6" s="1"/>
  <c r="BX13" i="8"/>
  <c r="BC14" i="8"/>
  <c r="DL14" i="8" s="1"/>
  <c r="AO14" i="8"/>
  <c r="CX14" i="8" s="1"/>
  <c r="AY14" i="8"/>
  <c r="DH14" i="8" s="1"/>
  <c r="AU14" i="8"/>
  <c r="DD14" i="8" s="1"/>
  <c r="AK14" i="8"/>
  <c r="CT14" i="8" s="1"/>
  <c r="AG14" i="8"/>
  <c r="CP14" i="8" s="1"/>
  <c r="BJ13" i="8"/>
  <c r="CC13" i="8"/>
  <c r="BW13" i="3"/>
  <c r="CH13" i="8"/>
  <c r="AP14" i="5"/>
  <c r="CY14" i="5" s="1"/>
  <c r="CI13" i="8"/>
  <c r="DP12" i="8"/>
  <c r="DQ12" i="8" s="1"/>
  <c r="BD14" i="8"/>
  <c r="DM14" i="8" s="1"/>
  <c r="AN14" i="8"/>
  <c r="CW14" i="8" s="1"/>
  <c r="BB14" i="8"/>
  <c r="DK14" i="8" s="1"/>
  <c r="AP14" i="8"/>
  <c r="CY14" i="8" s="1"/>
  <c r="BQ13" i="8"/>
  <c r="BA14" i="4"/>
  <c r="DJ14" i="4" s="1"/>
  <c r="BB14" i="4"/>
  <c r="DK14" i="4" s="1"/>
  <c r="AV14" i="8"/>
  <c r="DE14" i="8" s="1"/>
  <c r="AS14" i="8"/>
  <c r="DB14" i="8" s="1"/>
  <c r="AR14" i="8"/>
  <c r="DA14" i="8" s="1"/>
  <c r="AT14" i="8"/>
  <c r="DC14" i="8" s="1"/>
  <c r="BA14" i="8"/>
  <c r="DJ14" i="8" s="1"/>
  <c r="BV13" i="8"/>
  <c r="BK13" i="8"/>
  <c r="CD13" i="4"/>
  <c r="CA13" i="8"/>
  <c r="CD13" i="8"/>
  <c r="BT13" i="8"/>
  <c r="CK12" i="8"/>
  <c r="CL12" i="8" s="1"/>
  <c r="CF13" i="8"/>
  <c r="CI13" i="6"/>
  <c r="AS14" i="3"/>
  <c r="DB14" i="3" s="1"/>
  <c r="BO13" i="8"/>
  <c r="AM14" i="8"/>
  <c r="CV14" i="8" s="1"/>
  <c r="BF14" i="8"/>
  <c r="AF14" i="8"/>
  <c r="CO14" i="8" s="1"/>
  <c r="AE14" i="8"/>
  <c r="CN14" i="8" s="1"/>
  <c r="AH14" i="8"/>
  <c r="CQ14" i="8" s="1"/>
  <c r="BG13" i="8"/>
  <c r="AD14" i="8"/>
  <c r="CM14" i="8" s="1"/>
  <c r="BH13" i="8"/>
  <c r="CF13" i="4"/>
  <c r="BU13" i="5"/>
  <c r="CB13" i="8"/>
  <c r="AQ14" i="8"/>
  <c r="CZ14" i="8" s="1"/>
  <c r="BE14" i="8"/>
  <c r="DN14" i="8" s="1"/>
  <c r="BS13" i="8"/>
  <c r="BI13" i="8"/>
  <c r="AW14" i="4"/>
  <c r="DF14" i="4" s="1"/>
  <c r="BP13" i="8"/>
  <c r="AV14" i="4"/>
  <c r="DE14" i="4" s="1"/>
  <c r="BZ13" i="4"/>
  <c r="CC13" i="6"/>
  <c r="BW13" i="8"/>
  <c r="BM13" i="8"/>
  <c r="BR13" i="8"/>
  <c r="CE13" i="8"/>
  <c r="AQ14" i="5"/>
  <c r="CZ14" i="5" s="1"/>
  <c r="AZ14" i="8"/>
  <c r="DI14" i="8" s="1"/>
  <c r="AL14" i="8"/>
  <c r="CU14" i="8" s="1"/>
  <c r="BN13" i="8"/>
  <c r="CG13" i="8"/>
  <c r="CK12" i="6"/>
  <c r="CL12" i="6" s="1"/>
  <c r="AZ14" i="6"/>
  <c r="DI14" i="6" s="1"/>
  <c r="DI13" i="6"/>
  <c r="AY14" i="6"/>
  <c r="DH14" i="6" s="1"/>
  <c r="DD13" i="6"/>
  <c r="BD14" i="6"/>
  <c r="DM14" i="6" s="1"/>
  <c r="DL13" i="6"/>
  <c r="BO14" i="6"/>
  <c r="CJ13" i="4"/>
  <c r="BY13" i="6"/>
  <c r="CF13" i="6"/>
  <c r="BC14" i="6"/>
  <c r="AX14" i="6"/>
  <c r="AJ15" i="6"/>
  <c r="CS15" i="6" s="1"/>
  <c r="AI15" i="6"/>
  <c r="CR15" i="6" s="1"/>
  <c r="BL14" i="6"/>
  <c r="BM14" i="6"/>
  <c r="AQ15" i="6"/>
  <c r="CZ15" i="6" s="1"/>
  <c r="BS14" i="6"/>
  <c r="BG13" i="6"/>
  <c r="AL15" i="6"/>
  <c r="CU15" i="6" s="1"/>
  <c r="BN14" i="6"/>
  <c r="AU14" i="6"/>
  <c r="DD14" i="6" s="1"/>
  <c r="AV14" i="6"/>
  <c r="DE14" i="6" s="1"/>
  <c r="AT14" i="6"/>
  <c r="DC14" i="6" s="1"/>
  <c r="AS14" i="6"/>
  <c r="DB14" i="6" s="1"/>
  <c r="BA14" i="6"/>
  <c r="DJ14" i="6" s="1"/>
  <c r="AR14" i="6"/>
  <c r="DA14" i="6" s="1"/>
  <c r="BV13" i="6"/>
  <c r="BP14" i="6"/>
  <c r="CD13" i="6"/>
  <c r="AN15" i="6"/>
  <c r="CW15" i="6" s="1"/>
  <c r="BQ14" i="6"/>
  <c r="CJ13" i="6"/>
  <c r="DO13" i="6"/>
  <c r="BW13" i="6"/>
  <c r="CG13" i="6"/>
  <c r="BK14" i="6"/>
  <c r="BF14" i="6"/>
  <c r="BX13" i="6"/>
  <c r="CJ13" i="5"/>
  <c r="AH15" i="6"/>
  <c r="CQ15" i="6" s="1"/>
  <c r="AE15" i="6"/>
  <c r="CN15" i="6" s="1"/>
  <c r="AD15" i="6"/>
  <c r="CM15" i="6" s="1"/>
  <c r="AM15" i="6"/>
  <c r="CV15" i="6" s="1"/>
  <c r="AF15" i="6"/>
  <c r="CO15" i="6" s="1"/>
  <c r="BH14" i="6"/>
  <c r="BZ13" i="6"/>
  <c r="BG13" i="4"/>
  <c r="CK12" i="5"/>
  <c r="CL12" i="5" s="1"/>
  <c r="CB13" i="5"/>
  <c r="BE14" i="6"/>
  <c r="DN14" i="6" s="1"/>
  <c r="BI14" i="6"/>
  <c r="CK12" i="4"/>
  <c r="CL12" i="4" s="1"/>
  <c r="BU14" i="6"/>
  <c r="AO15" i="6"/>
  <c r="CX15" i="6" s="1"/>
  <c r="AK15" i="6"/>
  <c r="CT15" i="6" s="1"/>
  <c r="AG15" i="6"/>
  <c r="CP15" i="6" s="1"/>
  <c r="BJ14" i="6"/>
  <c r="CE13" i="6"/>
  <c r="BF14" i="4"/>
  <c r="DO14" i="4" s="1"/>
  <c r="AZ14" i="4"/>
  <c r="DI14" i="4" s="1"/>
  <c r="CH13" i="6"/>
  <c r="CB13" i="6"/>
  <c r="BB14" i="6"/>
  <c r="DK14" i="6" s="1"/>
  <c r="BR14" i="6"/>
  <c r="BB14" i="5"/>
  <c r="DK14" i="5" s="1"/>
  <c r="AY14" i="5"/>
  <c r="DH14" i="5" s="1"/>
  <c r="CA13" i="5"/>
  <c r="BO14" i="5"/>
  <c r="AM15" i="5"/>
  <c r="CV15" i="5" s="1"/>
  <c r="AH15" i="5"/>
  <c r="CQ15" i="5" s="1"/>
  <c r="AE15" i="5"/>
  <c r="CN15" i="5" s="1"/>
  <c r="AD15" i="5"/>
  <c r="CM15" i="5" s="1"/>
  <c r="AF15" i="5"/>
  <c r="CO15" i="5" s="1"/>
  <c r="BH14" i="5"/>
  <c r="BW13" i="5"/>
  <c r="CC13" i="5"/>
  <c r="BM14" i="5"/>
  <c r="BD14" i="4"/>
  <c r="DM14" i="4" s="1"/>
  <c r="CG13" i="4"/>
  <c r="BS14" i="5"/>
  <c r="BI14" i="5"/>
  <c r="CE13" i="5"/>
  <c r="BR14" i="5"/>
  <c r="AL15" i="5"/>
  <c r="CU15" i="5" s="1"/>
  <c r="BN14" i="5"/>
  <c r="CG13" i="5"/>
  <c r="AO15" i="5"/>
  <c r="CX15" i="5" s="1"/>
  <c r="AK15" i="5"/>
  <c r="CT15" i="5" s="1"/>
  <c r="AG15" i="5"/>
  <c r="CP15" i="5" s="1"/>
  <c r="BJ14" i="5"/>
  <c r="BX13" i="5"/>
  <c r="AW14" i="5"/>
  <c r="DF14" i="5" s="1"/>
  <c r="CC13" i="4"/>
  <c r="AY14" i="4"/>
  <c r="DH14" i="4" s="1"/>
  <c r="BK14" i="5"/>
  <c r="BZ13" i="5"/>
  <c r="BD14" i="5"/>
  <c r="DM14" i="5" s="1"/>
  <c r="AX14" i="5"/>
  <c r="DG14" i="5" s="1"/>
  <c r="AJ15" i="5"/>
  <c r="CS15" i="5" s="1"/>
  <c r="AI15" i="5"/>
  <c r="CR15" i="5" s="1"/>
  <c r="BL14" i="5"/>
  <c r="AU14" i="5"/>
  <c r="DD14" i="5" s="1"/>
  <c r="BE14" i="5"/>
  <c r="DN14" i="5" s="1"/>
  <c r="CD13" i="5"/>
  <c r="AF14" i="3"/>
  <c r="CO14" i="3" s="1"/>
  <c r="AT14" i="5"/>
  <c r="DC14" i="5" s="1"/>
  <c r="AR14" i="5"/>
  <c r="DA14" i="5" s="1"/>
  <c r="AV14" i="5"/>
  <c r="DE14" i="5" s="1"/>
  <c r="AS14" i="5"/>
  <c r="DB14" i="5" s="1"/>
  <c r="BA14" i="5"/>
  <c r="DJ14" i="5" s="1"/>
  <c r="DP13" i="5"/>
  <c r="DQ13" i="5" s="1"/>
  <c r="BV13" i="5"/>
  <c r="BC14" i="4"/>
  <c r="DL14" i="4" s="1"/>
  <c r="CI13" i="5"/>
  <c r="BP14" i="5"/>
  <c r="CH13" i="5"/>
  <c r="BF14" i="5"/>
  <c r="CF13" i="3"/>
  <c r="AZ14" i="5"/>
  <c r="DI14" i="5" s="1"/>
  <c r="BG13" i="5"/>
  <c r="BQ13" i="3"/>
  <c r="AN15" i="5"/>
  <c r="CW15" i="5" s="1"/>
  <c r="BQ14" i="5"/>
  <c r="BC14" i="5"/>
  <c r="DL14" i="5" s="1"/>
  <c r="BJ13" i="3"/>
  <c r="AX14" i="4"/>
  <c r="DG14" i="4" s="1"/>
  <c r="CH13" i="4"/>
  <c r="CF13" i="5"/>
  <c r="BK13" i="3"/>
  <c r="BM13" i="3"/>
  <c r="BX13" i="3"/>
  <c r="DC13" i="3"/>
  <c r="CH13" i="3"/>
  <c r="DM13" i="3"/>
  <c r="BR13" i="3"/>
  <c r="BP13" i="3"/>
  <c r="CU13" i="3"/>
  <c r="BS13" i="3"/>
  <c r="CX13" i="3"/>
  <c r="CB13" i="3"/>
  <c r="DG13" i="3"/>
  <c r="BT13" i="3"/>
  <c r="CY13" i="3"/>
  <c r="BO13" i="3"/>
  <c r="CT13" i="3"/>
  <c r="AM14" i="3"/>
  <c r="CV14" i="3" s="1"/>
  <c r="CQ13" i="3"/>
  <c r="AN14" i="3"/>
  <c r="CW14" i="3" s="1"/>
  <c r="BM14" i="4"/>
  <c r="AM15" i="4"/>
  <c r="CV15" i="4" s="1"/>
  <c r="AH15" i="4"/>
  <c r="CQ15" i="4" s="1"/>
  <c r="AE15" i="4"/>
  <c r="CN15" i="4" s="1"/>
  <c r="AF15" i="4"/>
  <c r="CO15" i="4" s="1"/>
  <c r="AD15" i="4"/>
  <c r="CM15" i="4" s="1"/>
  <c r="BH14" i="4"/>
  <c r="AQ15" i="4"/>
  <c r="CZ15" i="4" s="1"/>
  <c r="BS14" i="4"/>
  <c r="BY14" i="4"/>
  <c r="BP14" i="4"/>
  <c r="AH14" i="3"/>
  <c r="CF14" i="4"/>
  <c r="BR14" i="4"/>
  <c r="AL15" i="4"/>
  <c r="CU15" i="4" s="1"/>
  <c r="BN14" i="4"/>
  <c r="BZ14" i="4"/>
  <c r="DP13" i="4"/>
  <c r="DQ13" i="4" s="1"/>
  <c r="CI14" i="4"/>
  <c r="BU14" i="4"/>
  <c r="BT14" i="4"/>
  <c r="BW14" i="4"/>
  <c r="AN15" i="4"/>
  <c r="CW15" i="4" s="1"/>
  <c r="AP15" i="4"/>
  <c r="CY15" i="4" s="1"/>
  <c r="BQ14" i="4"/>
  <c r="BI14" i="4"/>
  <c r="BX14" i="4"/>
  <c r="BA15" i="4"/>
  <c r="DJ15" i="4" s="1"/>
  <c r="AT15" i="4"/>
  <c r="DC15" i="4" s="1"/>
  <c r="AR15" i="4"/>
  <c r="DA15" i="4" s="1"/>
  <c r="AS15" i="4"/>
  <c r="DB15" i="4" s="1"/>
  <c r="BV14" i="4"/>
  <c r="AU15" i="4"/>
  <c r="DD15" i="4" s="1"/>
  <c r="AK15" i="4"/>
  <c r="CT15" i="4" s="1"/>
  <c r="AG15" i="4"/>
  <c r="CP15" i="4" s="1"/>
  <c r="AO15" i="4"/>
  <c r="CX15" i="4" s="1"/>
  <c r="BJ14" i="4"/>
  <c r="BO14" i="4"/>
  <c r="AJ15" i="4"/>
  <c r="CS15" i="4" s="1"/>
  <c r="AI15" i="4"/>
  <c r="CR15" i="4" s="1"/>
  <c r="BL14" i="4"/>
  <c r="BK14" i="4"/>
  <c r="AV14" i="3"/>
  <c r="DE14" i="3" s="1"/>
  <c r="BB14" i="3"/>
  <c r="DK14" i="3" s="1"/>
  <c r="AG14" i="3"/>
  <c r="CE13" i="3"/>
  <c r="AW14" i="3"/>
  <c r="AI14" i="3"/>
  <c r="CR14" i="3" s="1"/>
  <c r="BZ13" i="3"/>
  <c r="BA14" i="3"/>
  <c r="DJ14" i="3" s="1"/>
  <c r="BY13" i="3"/>
  <c r="CA13" i="3"/>
  <c r="BN13" i="3"/>
  <c r="AU14" i="3"/>
  <c r="DD14" i="3" s="1"/>
  <c r="AT14" i="3"/>
  <c r="DC14" i="3" s="1"/>
  <c r="BU13" i="3"/>
  <c r="CK12" i="3"/>
  <c r="CL12" i="3" s="1"/>
  <c r="AQ14" i="3"/>
  <c r="CZ14" i="3" s="1"/>
  <c r="AL14" i="3"/>
  <c r="CI13" i="3"/>
  <c r="BF14" i="3"/>
  <c r="DO14" i="3" s="1"/>
  <c r="BE14" i="3"/>
  <c r="CG13" i="3"/>
  <c r="AZ14" i="3"/>
  <c r="DI14" i="3" s="1"/>
  <c r="DP12" i="3"/>
  <c r="DQ12" i="3" s="1"/>
  <c r="CC13" i="3"/>
  <c r="BG13" i="3"/>
  <c r="AY14" i="3"/>
  <c r="DH14" i="3" s="1"/>
  <c r="AP14" i="3"/>
  <c r="AX14" i="3"/>
  <c r="DG14" i="3" s="1"/>
  <c r="BD14" i="3"/>
  <c r="DM14" i="3" s="1"/>
  <c r="CD13" i="3"/>
  <c r="CJ13" i="3"/>
  <c r="AJ14" i="3"/>
  <c r="CS14" i="3" s="1"/>
  <c r="AO14" i="3"/>
  <c r="CX14" i="3" s="1"/>
  <c r="BC14" i="3"/>
  <c r="DL14" i="3" s="1"/>
  <c r="AK14" i="3"/>
  <c r="CT14" i="3" s="1"/>
  <c r="CV12" i="2"/>
  <c r="BQ12" i="2"/>
  <c r="CR12" i="2"/>
  <c r="BM12" i="2"/>
  <c r="CN12" i="2"/>
  <c r="BI12" i="2"/>
  <c r="AR15" i="3"/>
  <c r="DA15" i="3" s="1"/>
  <c r="BV14" i="3"/>
  <c r="AD15" i="3"/>
  <c r="CM15" i="3" s="1"/>
  <c r="AE15" i="3"/>
  <c r="CN15" i="3" s="1"/>
  <c r="BH14" i="3"/>
  <c r="BI14" i="3"/>
  <c r="CP12" i="2"/>
  <c r="DP11" i="2"/>
  <c r="DQ11" i="2" s="1"/>
  <c r="AD14" i="2"/>
  <c r="BH14" i="2" s="1"/>
  <c r="CM13" i="2"/>
  <c r="CO12" i="2"/>
  <c r="DA13" i="2"/>
  <c r="AR14" i="2"/>
  <c r="BV14" i="2" s="1"/>
  <c r="DB12" i="2"/>
  <c r="DC12" i="2"/>
  <c r="DD12" i="2"/>
  <c r="DF12" i="2"/>
  <c r="CJ12" i="2"/>
  <c r="DO12" i="2"/>
  <c r="CW12" i="2"/>
  <c r="CT12" i="2"/>
  <c r="DL12" i="2"/>
  <c r="AH13" i="2"/>
  <c r="BL13" i="2" s="1"/>
  <c r="AM13" i="2"/>
  <c r="BQ13" i="2" s="1"/>
  <c r="BA13" i="2"/>
  <c r="CQ12" i="2"/>
  <c r="AI13" i="2"/>
  <c r="AW13" i="2"/>
  <c r="AV13" i="2"/>
  <c r="CU12" i="2"/>
  <c r="DM12" i="2"/>
  <c r="DK12" i="2"/>
  <c r="DJ12" i="2"/>
  <c r="DN12" i="2"/>
  <c r="DI12" i="2"/>
  <c r="DG12" i="2"/>
  <c r="DH12" i="2"/>
  <c r="CY12" i="2"/>
  <c r="CX12" i="2"/>
  <c r="DE12" i="2"/>
  <c r="CK11" i="2"/>
  <c r="CL11" i="2" s="1"/>
  <c r="BC13" i="2"/>
  <c r="AZ13" i="2"/>
  <c r="AL13" i="2"/>
  <c r="AY13" i="2"/>
  <c r="AK13" i="2"/>
  <c r="BO13" i="2" s="1"/>
  <c r="AO13" i="2"/>
  <c r="BS13" i="2" s="1"/>
  <c r="CS12" i="2"/>
  <c r="CZ12" i="2"/>
  <c r="BG12" i="2"/>
  <c r="AS13" i="2"/>
  <c r="BW13" i="2" s="1"/>
  <c r="AP13" i="2"/>
  <c r="BT13" i="2" s="1"/>
  <c r="BB13" i="2"/>
  <c r="CF13" i="2" s="1"/>
  <c r="AU13" i="2"/>
  <c r="BY13" i="2" s="1"/>
  <c r="BF13" i="2"/>
  <c r="AE13" i="2"/>
  <c r="BE13" i="2"/>
  <c r="CI13" i="2" s="1"/>
  <c r="AQ13" i="2"/>
  <c r="BU13" i="2" s="1"/>
  <c r="AX13" i="2"/>
  <c r="CB13" i="2" s="1"/>
  <c r="BD13" i="2"/>
  <c r="CH13" i="2" s="1"/>
  <c r="AT13" i="2"/>
  <c r="BX13" i="2" s="1"/>
  <c r="AJ13" i="2"/>
  <c r="BN13" i="2" s="1"/>
  <c r="AF13" i="2"/>
  <c r="BJ13" i="2" s="1"/>
  <c r="AN13" i="2"/>
  <c r="AG13" i="2"/>
  <c r="BK13" i="2" s="1"/>
  <c r="AP15" i="6" l="1"/>
  <c r="CY15" i="6" s="1"/>
  <c r="BT14" i="6"/>
  <c r="BU14" i="5"/>
  <c r="AW15" i="4"/>
  <c r="DF15" i="4" s="1"/>
  <c r="CA14" i="4"/>
  <c r="AV15" i="4"/>
  <c r="DE15" i="4" s="1"/>
  <c r="DP13" i="6"/>
  <c r="DQ13" i="6" s="1"/>
  <c r="BT14" i="5"/>
  <c r="AP15" i="5"/>
  <c r="CY15" i="5" s="1"/>
  <c r="CK13" i="4"/>
  <c r="CL13" i="4" s="1"/>
  <c r="CK13" i="8"/>
  <c r="CL13" i="8" s="1"/>
  <c r="CA14" i="6"/>
  <c r="BK14" i="8"/>
  <c r="BM14" i="8"/>
  <c r="CJ14" i="4"/>
  <c r="AI15" i="8"/>
  <c r="CR15" i="8" s="1"/>
  <c r="AX15" i="8"/>
  <c r="DG15" i="8" s="1"/>
  <c r="AW15" i="8"/>
  <c r="DF15" i="8" s="1"/>
  <c r="AJ15" i="8"/>
  <c r="CS15" i="8" s="1"/>
  <c r="BL14" i="8"/>
  <c r="BT14" i="8"/>
  <c r="BO14" i="8"/>
  <c r="AZ15" i="8"/>
  <c r="DI15" i="8" s="1"/>
  <c r="AL15" i="8"/>
  <c r="CU15" i="8" s="1"/>
  <c r="BN14" i="8"/>
  <c r="BX14" i="8"/>
  <c r="AR15" i="8"/>
  <c r="DA15" i="8" s="1"/>
  <c r="BA15" i="8"/>
  <c r="DJ15" i="8" s="1"/>
  <c r="AV15" i="8"/>
  <c r="DE15" i="8" s="1"/>
  <c r="AT15" i="8"/>
  <c r="DC15" i="8" s="1"/>
  <c r="AS15" i="8"/>
  <c r="DB15" i="8" s="1"/>
  <c r="BV14" i="8"/>
  <c r="CE14" i="4"/>
  <c r="BB15" i="4"/>
  <c r="DK15" i="4" s="1"/>
  <c r="BI14" i="8"/>
  <c r="BY14" i="8"/>
  <c r="CD14" i="4"/>
  <c r="CC14" i="5"/>
  <c r="BP14" i="8"/>
  <c r="AY15" i="8"/>
  <c r="DH15" i="8" s="1"/>
  <c r="AU15" i="8"/>
  <c r="DD15" i="8" s="1"/>
  <c r="AO15" i="8"/>
  <c r="CX15" i="8" s="1"/>
  <c r="BC15" i="8"/>
  <c r="DL15" i="8" s="1"/>
  <c r="AK15" i="8"/>
  <c r="CT15" i="8" s="1"/>
  <c r="AG15" i="8"/>
  <c r="CP15" i="8" s="1"/>
  <c r="BJ14" i="8"/>
  <c r="CF14" i="8"/>
  <c r="CC14" i="8"/>
  <c r="CE14" i="8"/>
  <c r="BU14" i="8"/>
  <c r="AS15" i="3"/>
  <c r="DB15" i="3" s="1"/>
  <c r="CB14" i="8"/>
  <c r="AH15" i="8"/>
  <c r="CQ15" i="8" s="1"/>
  <c r="AF15" i="8"/>
  <c r="CO15" i="8" s="1"/>
  <c r="BG14" i="8"/>
  <c r="AD15" i="8"/>
  <c r="CM15" i="8" s="1"/>
  <c r="BF15" i="8"/>
  <c r="AE15" i="8"/>
  <c r="CN15" i="8" s="1"/>
  <c r="AM15" i="8"/>
  <c r="CV15" i="8" s="1"/>
  <c r="BH14" i="8"/>
  <c r="CD14" i="8"/>
  <c r="DP13" i="8"/>
  <c r="DQ13" i="8" s="1"/>
  <c r="BR14" i="8"/>
  <c r="BJ14" i="3"/>
  <c r="AQ15" i="5"/>
  <c r="CZ15" i="5" s="1"/>
  <c r="CD14" i="6"/>
  <c r="CJ14" i="8"/>
  <c r="DO14" i="8"/>
  <c r="CH14" i="8"/>
  <c r="CG14" i="8"/>
  <c r="CA14" i="8"/>
  <c r="BE15" i="8"/>
  <c r="DN15" i="8" s="1"/>
  <c r="AQ15" i="8"/>
  <c r="CZ15" i="8" s="1"/>
  <c r="BS14" i="8"/>
  <c r="BW14" i="3"/>
  <c r="BC15" i="4"/>
  <c r="DL15" i="4" s="1"/>
  <c r="CH14" i="6"/>
  <c r="AN15" i="8"/>
  <c r="CW15" i="8" s="1"/>
  <c r="BB15" i="8"/>
  <c r="DK15" i="8" s="1"/>
  <c r="BD15" i="8"/>
  <c r="DM15" i="8" s="1"/>
  <c r="AP15" i="8"/>
  <c r="CY15" i="8" s="1"/>
  <c r="BQ14" i="8"/>
  <c r="BW14" i="8"/>
  <c r="BZ14" i="8"/>
  <c r="CC14" i="6"/>
  <c r="CI14" i="8"/>
  <c r="BE15" i="6"/>
  <c r="DN15" i="6" s="1"/>
  <c r="DL14" i="6"/>
  <c r="BC15" i="6"/>
  <c r="DL15" i="6" s="1"/>
  <c r="AU15" i="6"/>
  <c r="DD15" i="6" s="1"/>
  <c r="CK13" i="6"/>
  <c r="CL13" i="6" s="1"/>
  <c r="AY15" i="6"/>
  <c r="DH15" i="6" s="1"/>
  <c r="AZ15" i="6"/>
  <c r="DI15" i="6" s="1"/>
  <c r="DG14" i="6"/>
  <c r="BK15" i="6"/>
  <c r="BA15" i="6"/>
  <c r="DJ15" i="6" s="1"/>
  <c r="AT15" i="6"/>
  <c r="DC15" i="6" s="1"/>
  <c r="AV15" i="6"/>
  <c r="DE15" i="6" s="1"/>
  <c r="AS15" i="6"/>
  <c r="DB15" i="6" s="1"/>
  <c r="AR15" i="6"/>
  <c r="DA15" i="6" s="1"/>
  <c r="BV14" i="6"/>
  <c r="AK16" i="6"/>
  <c r="CT16" i="6" s="1"/>
  <c r="AG16" i="6"/>
  <c r="CP16" i="6" s="1"/>
  <c r="AO16" i="6"/>
  <c r="CX16" i="6" s="1"/>
  <c r="BJ15" i="6"/>
  <c r="CE14" i="6"/>
  <c r="BO15" i="6"/>
  <c r="AP16" i="6"/>
  <c r="CY16" i="6" s="1"/>
  <c r="AN16" i="6"/>
  <c r="CW16" i="6" s="1"/>
  <c r="BQ15" i="6"/>
  <c r="BU15" i="6"/>
  <c r="BE15" i="4"/>
  <c r="DN15" i="4" s="1"/>
  <c r="AZ15" i="4"/>
  <c r="DI15" i="4" s="1"/>
  <c r="AF16" i="6"/>
  <c r="CO16" i="6" s="1"/>
  <c r="AE16" i="6"/>
  <c r="CN16" i="6" s="1"/>
  <c r="AD16" i="6"/>
  <c r="CM16" i="6" s="1"/>
  <c r="AM16" i="6"/>
  <c r="CV16" i="6" s="1"/>
  <c r="AH16" i="6"/>
  <c r="CQ16" i="6" s="1"/>
  <c r="BH15" i="6"/>
  <c r="BW14" i="6"/>
  <c r="AX15" i="4"/>
  <c r="DG15" i="4" s="1"/>
  <c r="CF14" i="6"/>
  <c r="AQ16" i="6"/>
  <c r="CZ16" i="6" s="1"/>
  <c r="BS15" i="6"/>
  <c r="BI15" i="6"/>
  <c r="BX14" i="6"/>
  <c r="AJ16" i="6"/>
  <c r="CS16" i="6" s="1"/>
  <c r="AI16" i="6"/>
  <c r="CR16" i="6" s="1"/>
  <c r="BL15" i="6"/>
  <c r="BZ14" i="6"/>
  <c r="BG14" i="6"/>
  <c r="AW15" i="6"/>
  <c r="DF15" i="6" s="1"/>
  <c r="CG14" i="4"/>
  <c r="BB15" i="6"/>
  <c r="DK15" i="6" s="1"/>
  <c r="BY14" i="6"/>
  <c r="AX15" i="6"/>
  <c r="CF14" i="5"/>
  <c r="BF15" i="6"/>
  <c r="BR15" i="6"/>
  <c r="BM15" i="6"/>
  <c r="BD15" i="6"/>
  <c r="DM15" i="6" s="1"/>
  <c r="AL16" i="6"/>
  <c r="CU16" i="6" s="1"/>
  <c r="BN15" i="6"/>
  <c r="CI14" i="6"/>
  <c r="BT15" i="6"/>
  <c r="CG14" i="6"/>
  <c r="BP15" i="6"/>
  <c r="CB14" i="6"/>
  <c r="CJ14" i="6"/>
  <c r="DO14" i="6"/>
  <c r="AY15" i="5"/>
  <c r="DH15" i="5" s="1"/>
  <c r="AU15" i="5"/>
  <c r="DD15" i="5" s="1"/>
  <c r="AX15" i="5"/>
  <c r="DG15" i="5" s="1"/>
  <c r="CK13" i="5"/>
  <c r="CL13" i="5" s="1"/>
  <c r="BG14" i="5"/>
  <c r="BE15" i="5"/>
  <c r="DN15" i="5" s="1"/>
  <c r="BM15" i="5"/>
  <c r="AL16" i="5"/>
  <c r="CU16" i="5" s="1"/>
  <c r="BN15" i="5"/>
  <c r="CH14" i="5"/>
  <c r="CH14" i="4"/>
  <c r="BX14" i="5"/>
  <c r="BO15" i="5"/>
  <c r="AK16" i="5"/>
  <c r="CT16" i="5" s="1"/>
  <c r="AO16" i="5"/>
  <c r="CX16" i="5" s="1"/>
  <c r="AG16" i="5"/>
  <c r="CP16" i="5" s="1"/>
  <c r="BJ15" i="5"/>
  <c r="BQ14" i="3"/>
  <c r="CD14" i="5"/>
  <c r="AV15" i="5"/>
  <c r="DE15" i="5" s="1"/>
  <c r="BA15" i="5"/>
  <c r="DJ15" i="5" s="1"/>
  <c r="AS15" i="5"/>
  <c r="DB15" i="5" s="1"/>
  <c r="AR15" i="5"/>
  <c r="DA15" i="5" s="1"/>
  <c r="AT15" i="5"/>
  <c r="DC15" i="5" s="1"/>
  <c r="BV14" i="5"/>
  <c r="BI15" i="5"/>
  <c r="BF15" i="4"/>
  <c r="DO15" i="4" s="1"/>
  <c r="BC15" i="5"/>
  <c r="DL15" i="5" s="1"/>
  <c r="AJ16" i="5"/>
  <c r="CS16" i="5" s="1"/>
  <c r="AI16" i="5"/>
  <c r="CR16" i="5" s="1"/>
  <c r="BL15" i="5"/>
  <c r="DO14" i="5"/>
  <c r="DP14" i="5" s="1"/>
  <c r="DQ14" i="5" s="1"/>
  <c r="CJ14" i="5"/>
  <c r="BS15" i="5"/>
  <c r="AN16" i="5"/>
  <c r="CW16" i="5" s="1"/>
  <c r="BQ15" i="5"/>
  <c r="CC14" i="4"/>
  <c r="BF15" i="5"/>
  <c r="BK15" i="5"/>
  <c r="BY14" i="5"/>
  <c r="BT15" i="5"/>
  <c r="BR14" i="3"/>
  <c r="CG14" i="5"/>
  <c r="BZ14" i="3"/>
  <c r="BD15" i="4"/>
  <c r="DM15" i="4" s="1"/>
  <c r="BG14" i="4"/>
  <c r="BR15" i="5"/>
  <c r="CA14" i="5"/>
  <c r="CE14" i="5"/>
  <c r="BW14" i="5"/>
  <c r="AN15" i="3"/>
  <c r="CW15" i="3" s="1"/>
  <c r="CB14" i="5"/>
  <c r="CI14" i="5"/>
  <c r="AZ15" i="5"/>
  <c r="DI15" i="5" s="1"/>
  <c r="AY15" i="4"/>
  <c r="DH15" i="4" s="1"/>
  <c r="CB14" i="4"/>
  <c r="BB15" i="5"/>
  <c r="DK15" i="5" s="1"/>
  <c r="BP15" i="5"/>
  <c r="BZ14" i="5"/>
  <c r="AH16" i="5"/>
  <c r="CQ16" i="5" s="1"/>
  <c r="AE16" i="5"/>
  <c r="CN16" i="5" s="1"/>
  <c r="AD16" i="5"/>
  <c r="CM16" i="5" s="1"/>
  <c r="AM16" i="5"/>
  <c r="CV16" i="5" s="1"/>
  <c r="AF16" i="5"/>
  <c r="CO16" i="5" s="1"/>
  <c r="BH15" i="5"/>
  <c r="BD15" i="5"/>
  <c r="DM15" i="5" s="1"/>
  <c r="AW15" i="5"/>
  <c r="DF15" i="5" s="1"/>
  <c r="BL14" i="3"/>
  <c r="CQ14" i="3"/>
  <c r="CA14" i="3"/>
  <c r="DF14" i="3"/>
  <c r="CI14" i="3"/>
  <c r="DN14" i="3"/>
  <c r="BK14" i="3"/>
  <c r="CP14" i="3"/>
  <c r="BT14" i="3"/>
  <c r="CY14" i="3"/>
  <c r="BP14" i="3"/>
  <c r="CU14" i="3"/>
  <c r="AM16" i="4"/>
  <c r="CV16" i="4" s="1"/>
  <c r="AE16" i="4"/>
  <c r="CN16" i="4" s="1"/>
  <c r="AH16" i="4"/>
  <c r="CQ16" i="4" s="1"/>
  <c r="AF16" i="4"/>
  <c r="CO16" i="4" s="1"/>
  <c r="AD16" i="4"/>
  <c r="CM16" i="4" s="1"/>
  <c r="BH15" i="4"/>
  <c r="BK15" i="4"/>
  <c r="AO16" i="4"/>
  <c r="CX16" i="4" s="1"/>
  <c r="AK16" i="4"/>
  <c r="CT16" i="4" s="1"/>
  <c r="AU16" i="4"/>
  <c r="DD16" i="4" s="1"/>
  <c r="AG16" i="4"/>
  <c r="CP16" i="4" s="1"/>
  <c r="BJ15" i="4"/>
  <c r="BB15" i="3"/>
  <c r="DK15" i="3" s="1"/>
  <c r="AG15" i="3"/>
  <c r="CP15" i="3" s="1"/>
  <c r="BT15" i="4"/>
  <c r="BI15" i="4"/>
  <c r="AJ16" i="4"/>
  <c r="CS16" i="4" s="1"/>
  <c r="AI16" i="4"/>
  <c r="CR16" i="4" s="1"/>
  <c r="AW16" i="4"/>
  <c r="DF16" i="4" s="1"/>
  <c r="BL15" i="4"/>
  <c r="AF15" i="3"/>
  <c r="CO15" i="3" s="1"/>
  <c r="CA15" i="4"/>
  <c r="BY15" i="4"/>
  <c r="BR15" i="4"/>
  <c r="BU15" i="4"/>
  <c r="CG15" i="4"/>
  <c r="DP14" i="4"/>
  <c r="DQ14" i="4" s="1"/>
  <c r="AI15" i="3"/>
  <c r="CR15" i="3" s="1"/>
  <c r="BM15" i="4"/>
  <c r="AP16" i="4"/>
  <c r="CY16" i="4" s="1"/>
  <c r="AN16" i="4"/>
  <c r="CW16" i="4" s="1"/>
  <c r="BQ15" i="4"/>
  <c r="CE15" i="4"/>
  <c r="AL16" i="4"/>
  <c r="CU16" i="4" s="1"/>
  <c r="BN15" i="4"/>
  <c r="BW15" i="4"/>
  <c r="BO15" i="4"/>
  <c r="AW15" i="3"/>
  <c r="BA16" i="4"/>
  <c r="DJ16" i="4" s="1"/>
  <c r="AT16" i="4"/>
  <c r="DC16" i="4" s="1"/>
  <c r="AS16" i="4"/>
  <c r="DB16" i="4" s="1"/>
  <c r="AR16" i="4"/>
  <c r="DA16" i="4" s="1"/>
  <c r="AV16" i="4"/>
  <c r="DE16" i="4" s="1"/>
  <c r="BV15" i="4"/>
  <c r="BP15" i="4"/>
  <c r="AQ16" i="4"/>
  <c r="CZ16" i="4" s="1"/>
  <c r="BS15" i="4"/>
  <c r="CF14" i="3"/>
  <c r="BX15" i="4"/>
  <c r="BZ15" i="4"/>
  <c r="BA15" i="3"/>
  <c r="AV15" i="3"/>
  <c r="AH15" i="3"/>
  <c r="CE14" i="3"/>
  <c r="AM15" i="3"/>
  <c r="CV15" i="3" s="1"/>
  <c r="BM14" i="3"/>
  <c r="BY14" i="3"/>
  <c r="AU15" i="3"/>
  <c r="DD15" i="3" s="1"/>
  <c r="BX14" i="3"/>
  <c r="AT15" i="3"/>
  <c r="DP13" i="3"/>
  <c r="DQ13" i="3" s="1"/>
  <c r="BU14" i="3"/>
  <c r="AO15" i="3"/>
  <c r="AP15" i="3"/>
  <c r="BN14" i="3"/>
  <c r="AQ15" i="3"/>
  <c r="CJ14" i="3"/>
  <c r="CD14" i="3"/>
  <c r="CK13" i="3"/>
  <c r="CL13" i="3" s="1"/>
  <c r="BE15" i="3"/>
  <c r="CB14" i="3"/>
  <c r="AX15" i="3"/>
  <c r="DG15" i="3" s="1"/>
  <c r="BF15" i="3"/>
  <c r="DO15" i="3" s="1"/>
  <c r="AY15" i="3"/>
  <c r="DH15" i="3" s="1"/>
  <c r="CG14" i="3"/>
  <c r="AK15" i="3"/>
  <c r="CT15" i="3" s="1"/>
  <c r="BC15" i="3"/>
  <c r="DL15" i="3" s="1"/>
  <c r="BG14" i="3"/>
  <c r="CC14" i="3"/>
  <c r="AZ15" i="3"/>
  <c r="DI15" i="3" s="1"/>
  <c r="BD15" i="3"/>
  <c r="DM15" i="3" s="1"/>
  <c r="CH14" i="3"/>
  <c r="BS14" i="3"/>
  <c r="AJ15" i="3"/>
  <c r="CS15" i="3" s="1"/>
  <c r="BO14" i="3"/>
  <c r="AL15" i="3"/>
  <c r="CU15" i="3" s="1"/>
  <c r="BI15" i="3"/>
  <c r="CW13" i="2"/>
  <c r="BR13" i="2"/>
  <c r="DH13" i="2"/>
  <c r="CC13" i="2"/>
  <c r="DE13" i="2"/>
  <c r="BZ13" i="2"/>
  <c r="AR16" i="3"/>
  <c r="DA16" i="3" s="1"/>
  <c r="BV15" i="3"/>
  <c r="CU13" i="2"/>
  <c r="BP13" i="2"/>
  <c r="DF13" i="2"/>
  <c r="CA13" i="2"/>
  <c r="DI13" i="2"/>
  <c r="CD13" i="2"/>
  <c r="CR13" i="2"/>
  <c r="BM13" i="2"/>
  <c r="DJ13" i="2"/>
  <c r="CE13" i="2"/>
  <c r="AS14" i="2"/>
  <c r="BI13" i="2"/>
  <c r="AE16" i="3"/>
  <c r="CN16" i="3" s="1"/>
  <c r="AD16" i="3"/>
  <c r="CM16" i="3" s="1"/>
  <c r="BH15" i="3"/>
  <c r="DL13" i="2"/>
  <c r="CG13" i="2"/>
  <c r="DD13" i="2"/>
  <c r="AT14" i="2"/>
  <c r="CP13" i="2"/>
  <c r="DA14" i="2"/>
  <c r="AR15" i="2"/>
  <c r="BV15" i="2" s="1"/>
  <c r="CN13" i="2"/>
  <c r="AF14" i="2"/>
  <c r="BJ14" i="2" s="1"/>
  <c r="DC13" i="2"/>
  <c r="AE14" i="2"/>
  <c r="CM14" i="2"/>
  <c r="AD15" i="2"/>
  <c r="BH15" i="2" s="1"/>
  <c r="CO13" i="2"/>
  <c r="AG14" i="2"/>
  <c r="BK14" i="2" s="1"/>
  <c r="AU14" i="2"/>
  <c r="DB13" i="2"/>
  <c r="DP12" i="2"/>
  <c r="DQ12" i="2" s="1"/>
  <c r="CS13" i="2"/>
  <c r="AL14" i="2"/>
  <c r="BP14" i="2" s="1"/>
  <c r="AZ14" i="2"/>
  <c r="CD14" i="2" s="1"/>
  <c r="AK14" i="2"/>
  <c r="BO14" i="2" s="1"/>
  <c r="AO14" i="2"/>
  <c r="BS14" i="2" s="1"/>
  <c r="BC14" i="2"/>
  <c r="CG14" i="2" s="1"/>
  <c r="CY13" i="2"/>
  <c r="DN13" i="2"/>
  <c r="BE14" i="2"/>
  <c r="CI14" i="2" s="1"/>
  <c r="CX13" i="2"/>
  <c r="AQ14" i="2"/>
  <c r="BU14" i="2" s="1"/>
  <c r="CQ13" i="2"/>
  <c r="AV14" i="2"/>
  <c r="BZ14" i="2" s="1"/>
  <c r="AH14" i="2"/>
  <c r="BL14" i="2" s="1"/>
  <c r="BA14" i="2"/>
  <c r="BF14" i="2"/>
  <c r="AJ14" i="2"/>
  <c r="BN14" i="2" s="1"/>
  <c r="AI14" i="2"/>
  <c r="BM14" i="2" s="1"/>
  <c r="AM14" i="2"/>
  <c r="BQ14" i="2" s="1"/>
  <c r="AX14" i="2"/>
  <c r="CB14" i="2" s="1"/>
  <c r="AW14" i="2"/>
  <c r="CA14" i="2" s="1"/>
  <c r="CJ13" i="2"/>
  <c r="DO13" i="2"/>
  <c r="AY14" i="2"/>
  <c r="CC14" i="2" s="1"/>
  <c r="CT13" i="2"/>
  <c r="DK13" i="2"/>
  <c r="CV13" i="2"/>
  <c r="BB14" i="2"/>
  <c r="CF14" i="2" s="1"/>
  <c r="AN14" i="2"/>
  <c r="BR14" i="2" s="1"/>
  <c r="AP14" i="2"/>
  <c r="BT14" i="2" s="1"/>
  <c r="BD14" i="2"/>
  <c r="CH14" i="2" s="1"/>
  <c r="DM13" i="2"/>
  <c r="CZ13" i="2"/>
  <c r="DG13" i="2"/>
  <c r="BG13" i="2"/>
  <c r="CK12" i="2"/>
  <c r="CL12" i="2" s="1"/>
  <c r="DP14" i="6" l="1"/>
  <c r="DQ14" i="6" s="1"/>
  <c r="AP16" i="5"/>
  <c r="CY16" i="5" s="1"/>
  <c r="AQ16" i="5"/>
  <c r="CZ16" i="5" s="1"/>
  <c r="CD15" i="4"/>
  <c r="CI15" i="4"/>
  <c r="CC15" i="4"/>
  <c r="CJ15" i="4"/>
  <c r="AH16" i="3"/>
  <c r="CQ16" i="3" s="1"/>
  <c r="BW15" i="8"/>
  <c r="AX16" i="8"/>
  <c r="DG16" i="8" s="1"/>
  <c r="AW16" i="8"/>
  <c r="DF16" i="8" s="1"/>
  <c r="AJ16" i="8"/>
  <c r="CS16" i="8" s="1"/>
  <c r="AI16" i="8"/>
  <c r="CR16" i="8" s="1"/>
  <c r="BL15" i="8"/>
  <c r="CA15" i="8"/>
  <c r="CB15" i="8"/>
  <c r="AT16" i="8"/>
  <c r="DC16" i="8" s="1"/>
  <c r="AS16" i="8"/>
  <c r="DB16" i="8" s="1"/>
  <c r="BA16" i="8"/>
  <c r="DJ16" i="8" s="1"/>
  <c r="AV16" i="8"/>
  <c r="DE16" i="8" s="1"/>
  <c r="AR16" i="8"/>
  <c r="DA16" i="8" s="1"/>
  <c r="BV15" i="8"/>
  <c r="BY15" i="5"/>
  <c r="BK15" i="8"/>
  <c r="BO15" i="8"/>
  <c r="CG15" i="8"/>
  <c r="BY15" i="8"/>
  <c r="CE15" i="8"/>
  <c r="BU15" i="8"/>
  <c r="BE16" i="4"/>
  <c r="DN16" i="4" s="1"/>
  <c r="BB16" i="4"/>
  <c r="DK16" i="4" s="1"/>
  <c r="CI15" i="8"/>
  <c r="BR15" i="8"/>
  <c r="AZ16" i="8"/>
  <c r="DI16" i="8" s="1"/>
  <c r="AL16" i="8"/>
  <c r="CU16" i="8" s="1"/>
  <c r="BN15" i="8"/>
  <c r="BY15" i="6"/>
  <c r="BW15" i="3"/>
  <c r="BD16" i="4"/>
  <c r="DM16" i="4" s="1"/>
  <c r="AN16" i="8"/>
  <c r="CW16" i="8" s="1"/>
  <c r="BD16" i="8"/>
  <c r="DM16" i="8" s="1"/>
  <c r="BB16" i="8"/>
  <c r="DK16" i="8" s="1"/>
  <c r="AP16" i="8"/>
  <c r="CY16" i="8" s="1"/>
  <c r="BQ15" i="8"/>
  <c r="BT15" i="8"/>
  <c r="DP14" i="8"/>
  <c r="DQ14" i="8" s="1"/>
  <c r="AG16" i="8"/>
  <c r="CP16" i="8" s="1"/>
  <c r="BC16" i="8"/>
  <c r="DL16" i="8" s="1"/>
  <c r="AU16" i="8"/>
  <c r="DD16" i="8" s="1"/>
  <c r="AY16" i="8"/>
  <c r="DH16" i="8" s="1"/>
  <c r="AO16" i="8"/>
  <c r="CX16" i="8" s="1"/>
  <c r="AK16" i="8"/>
  <c r="CT16" i="8" s="1"/>
  <c r="BJ15" i="8"/>
  <c r="CB15" i="4"/>
  <c r="BX15" i="8"/>
  <c r="AQ16" i="8"/>
  <c r="CZ16" i="8" s="1"/>
  <c r="BE16" i="8"/>
  <c r="DN16" i="8" s="1"/>
  <c r="BS15" i="8"/>
  <c r="BZ15" i="8"/>
  <c r="BM15" i="8"/>
  <c r="CK14" i="8"/>
  <c r="CL14" i="8" s="1"/>
  <c r="BI15" i="8"/>
  <c r="CD15" i="8"/>
  <c r="AD16" i="8"/>
  <c r="CM16" i="8" s="1"/>
  <c r="BF16" i="8"/>
  <c r="AH16" i="8"/>
  <c r="CQ16" i="8" s="1"/>
  <c r="AF16" i="8"/>
  <c r="CO16" i="8" s="1"/>
  <c r="BG15" i="8"/>
  <c r="AE16" i="8"/>
  <c r="CN16" i="8" s="1"/>
  <c r="AM16" i="8"/>
  <c r="CV16" i="8" s="1"/>
  <c r="BH15" i="8"/>
  <c r="CF15" i="4"/>
  <c r="CH15" i="8"/>
  <c r="CF15" i="8"/>
  <c r="CH15" i="4"/>
  <c r="BU15" i="5"/>
  <c r="CC15" i="8"/>
  <c r="AS16" i="3"/>
  <c r="DB16" i="3" s="1"/>
  <c r="BP15" i="8"/>
  <c r="CI15" i="6"/>
  <c r="CJ15" i="8"/>
  <c r="DO15" i="8"/>
  <c r="BE16" i="6"/>
  <c r="DN16" i="6" s="1"/>
  <c r="AZ16" i="6"/>
  <c r="DI16" i="6" s="1"/>
  <c r="DG15" i="6"/>
  <c r="AU16" i="6"/>
  <c r="DD16" i="6" s="1"/>
  <c r="BF16" i="6"/>
  <c r="DO16" i="6" s="1"/>
  <c r="CC15" i="6"/>
  <c r="CG15" i="6"/>
  <c r="CD15" i="6"/>
  <c r="CK14" i="6"/>
  <c r="CL14" i="6" s="1"/>
  <c r="AF17" i="6"/>
  <c r="CO17" i="6" s="1"/>
  <c r="AE17" i="6"/>
  <c r="CN17" i="6" s="1"/>
  <c r="AD17" i="6"/>
  <c r="CM17" i="6" s="1"/>
  <c r="AM17" i="6"/>
  <c r="CV17" i="6" s="1"/>
  <c r="AH17" i="6"/>
  <c r="CQ17" i="6" s="1"/>
  <c r="BH16" i="6"/>
  <c r="CF15" i="6"/>
  <c r="AV16" i="3"/>
  <c r="DE16" i="3" s="1"/>
  <c r="BU16" i="6"/>
  <c r="BZ15" i="6"/>
  <c r="BA16" i="6"/>
  <c r="DJ16" i="6" s="1"/>
  <c r="AV16" i="6"/>
  <c r="DE16" i="6" s="1"/>
  <c r="AT16" i="6"/>
  <c r="DC16" i="6" s="1"/>
  <c r="AS16" i="6"/>
  <c r="DB16" i="6" s="1"/>
  <c r="AR16" i="6"/>
  <c r="DA16" i="6" s="1"/>
  <c r="BV15" i="6"/>
  <c r="CA15" i="6"/>
  <c r="BC16" i="6"/>
  <c r="BX15" i="6"/>
  <c r="AQ17" i="6"/>
  <c r="CZ17" i="6" s="1"/>
  <c r="BS16" i="6"/>
  <c r="CB15" i="6"/>
  <c r="BR15" i="3"/>
  <c r="BP16" i="6"/>
  <c r="CE15" i="6"/>
  <c r="CH15" i="6"/>
  <c r="BK16" i="6"/>
  <c r="AM16" i="3"/>
  <c r="CV16" i="3" s="1"/>
  <c r="CK14" i="4"/>
  <c r="CL14" i="4" s="1"/>
  <c r="AY16" i="6"/>
  <c r="DH16" i="6" s="1"/>
  <c r="BW15" i="6"/>
  <c r="CC15" i="5"/>
  <c r="AX16" i="6"/>
  <c r="DG16" i="6" s="1"/>
  <c r="BR16" i="6"/>
  <c r="BO16" i="6"/>
  <c r="BD16" i="6"/>
  <c r="DM16" i="6" s="1"/>
  <c r="BI16" i="6"/>
  <c r="AW16" i="6"/>
  <c r="DF16" i="6" s="1"/>
  <c r="BT16" i="6"/>
  <c r="AG17" i="6"/>
  <c r="CP17" i="6" s="1"/>
  <c r="AO17" i="6"/>
  <c r="CX17" i="6" s="1"/>
  <c r="AK17" i="6"/>
  <c r="CT17" i="6" s="1"/>
  <c r="BJ16" i="6"/>
  <c r="BG15" i="6"/>
  <c r="CJ15" i="6"/>
  <c r="DO15" i="6"/>
  <c r="BM16" i="6"/>
  <c r="AJ17" i="6"/>
  <c r="CS17" i="6" s="1"/>
  <c r="AI17" i="6"/>
  <c r="CR17" i="6" s="1"/>
  <c r="BL16" i="6"/>
  <c r="CB15" i="5"/>
  <c r="AL17" i="6"/>
  <c r="CU17" i="6" s="1"/>
  <c r="BN16" i="6"/>
  <c r="AP17" i="6"/>
  <c r="CY17" i="6" s="1"/>
  <c r="AN17" i="6"/>
  <c r="CW17" i="6" s="1"/>
  <c r="BQ16" i="6"/>
  <c r="BB16" i="6"/>
  <c r="DK16" i="6" s="1"/>
  <c r="AX16" i="5"/>
  <c r="DG16" i="5" s="1"/>
  <c r="CI15" i="5"/>
  <c r="AY16" i="5"/>
  <c r="DH16" i="5" s="1"/>
  <c r="BD16" i="5"/>
  <c r="DM16" i="5" s="1"/>
  <c r="AU16" i="5"/>
  <c r="DD16" i="5" s="1"/>
  <c r="CK14" i="5"/>
  <c r="CL14" i="5" s="1"/>
  <c r="CA15" i="5"/>
  <c r="BJ15" i="3"/>
  <c r="AN17" i="5"/>
  <c r="CW17" i="5" s="1"/>
  <c r="AP17" i="5"/>
  <c r="CY17" i="5" s="1"/>
  <c r="BQ16" i="5"/>
  <c r="BB16" i="5"/>
  <c r="DK16" i="5" s="1"/>
  <c r="AL17" i="5"/>
  <c r="CU17" i="5" s="1"/>
  <c r="BN16" i="5"/>
  <c r="AW16" i="5"/>
  <c r="DF16" i="5" s="1"/>
  <c r="CD15" i="5"/>
  <c r="BR16" i="5"/>
  <c r="CG15" i="5"/>
  <c r="BK16" i="5"/>
  <c r="AY16" i="4"/>
  <c r="DH16" i="4" s="1"/>
  <c r="AF17" i="5"/>
  <c r="CO17" i="5" s="1"/>
  <c r="AE17" i="5"/>
  <c r="CN17" i="5" s="1"/>
  <c r="AM17" i="5"/>
  <c r="CV17" i="5" s="1"/>
  <c r="AH17" i="5"/>
  <c r="CQ17" i="5" s="1"/>
  <c r="AD17" i="5"/>
  <c r="CM17" i="5" s="1"/>
  <c r="BH16" i="5"/>
  <c r="BT16" i="5"/>
  <c r="BF16" i="5"/>
  <c r="BG15" i="5"/>
  <c r="AZ16" i="4"/>
  <c r="DI16" i="4" s="1"/>
  <c r="AJ17" i="5"/>
  <c r="CS17" i="5" s="1"/>
  <c r="AI17" i="5"/>
  <c r="CR17" i="5" s="1"/>
  <c r="BL16" i="5"/>
  <c r="BE16" i="5"/>
  <c r="DN16" i="5" s="1"/>
  <c r="BX15" i="5"/>
  <c r="BO16" i="5"/>
  <c r="AZ16" i="5"/>
  <c r="DI16" i="5" s="1"/>
  <c r="DO15" i="5"/>
  <c r="DP15" i="5" s="1"/>
  <c r="DQ15" i="5" s="1"/>
  <c r="CJ15" i="5"/>
  <c r="AX16" i="4"/>
  <c r="DG16" i="4" s="1"/>
  <c r="BU16" i="5"/>
  <c r="BA16" i="5"/>
  <c r="DJ16" i="5" s="1"/>
  <c r="AS16" i="5"/>
  <c r="DB16" i="5" s="1"/>
  <c r="AV16" i="5"/>
  <c r="DE16" i="5" s="1"/>
  <c r="AT16" i="5"/>
  <c r="DC16" i="5" s="1"/>
  <c r="AR16" i="5"/>
  <c r="DA16" i="5" s="1"/>
  <c r="BV15" i="5"/>
  <c r="BZ15" i="5"/>
  <c r="BM16" i="5"/>
  <c r="BI16" i="5"/>
  <c r="BP16" i="5"/>
  <c r="BG15" i="4"/>
  <c r="BW15" i="5"/>
  <c r="BF16" i="4"/>
  <c r="DO16" i="4" s="1"/>
  <c r="AK17" i="5"/>
  <c r="CT17" i="5" s="1"/>
  <c r="AO17" i="5"/>
  <c r="CX17" i="5" s="1"/>
  <c r="AG17" i="5"/>
  <c r="CP17" i="5" s="1"/>
  <c r="BJ16" i="5"/>
  <c r="AQ17" i="5"/>
  <c r="CZ17" i="5" s="1"/>
  <c r="BS16" i="5"/>
  <c r="CF15" i="5"/>
  <c r="CH15" i="5"/>
  <c r="BC16" i="4"/>
  <c r="DL16" i="4" s="1"/>
  <c r="BC16" i="5"/>
  <c r="DL16" i="5" s="1"/>
  <c r="CE15" i="5"/>
  <c r="BY15" i="3"/>
  <c r="AG16" i="3"/>
  <c r="CP16" i="3" s="1"/>
  <c r="BK15" i="3"/>
  <c r="AT16" i="3"/>
  <c r="DC16" i="3" s="1"/>
  <c r="DC15" i="3"/>
  <c r="CE15" i="3"/>
  <c r="DJ15" i="3"/>
  <c r="BU15" i="3"/>
  <c r="CZ15" i="3"/>
  <c r="BS15" i="3"/>
  <c r="CX15" i="3"/>
  <c r="CF15" i="3"/>
  <c r="BT15" i="3"/>
  <c r="CY15" i="3"/>
  <c r="CI15" i="3"/>
  <c r="DN15" i="3"/>
  <c r="AW16" i="3"/>
  <c r="DF16" i="3" s="1"/>
  <c r="CQ15" i="3"/>
  <c r="AF16" i="3"/>
  <c r="CO16" i="3" s="1"/>
  <c r="BZ15" i="3"/>
  <c r="DE15" i="3"/>
  <c r="CA15" i="3"/>
  <c r="DF15" i="3"/>
  <c r="BX16" i="4"/>
  <c r="BO16" i="4"/>
  <c r="AL17" i="4"/>
  <c r="CU17" i="4" s="1"/>
  <c r="BN16" i="4"/>
  <c r="AU16" i="3"/>
  <c r="DD16" i="3" s="1"/>
  <c r="BU16" i="4"/>
  <c r="BT16" i="4"/>
  <c r="CE16" i="4"/>
  <c r="BM15" i="3"/>
  <c r="DP15" i="4"/>
  <c r="DQ15" i="4" s="1"/>
  <c r="BL15" i="3"/>
  <c r="AH17" i="4"/>
  <c r="CQ17" i="4" s="1"/>
  <c r="AF17" i="4"/>
  <c r="CO17" i="4" s="1"/>
  <c r="AE17" i="4"/>
  <c r="CN17" i="4" s="1"/>
  <c r="AD17" i="4"/>
  <c r="CM17" i="4" s="1"/>
  <c r="AM17" i="4"/>
  <c r="CV17" i="4" s="1"/>
  <c r="BH16" i="4"/>
  <c r="AI16" i="3"/>
  <c r="CR16" i="3" s="1"/>
  <c r="AK17" i="4"/>
  <c r="CT17" i="4" s="1"/>
  <c r="AG17" i="4"/>
  <c r="CP17" i="4" s="1"/>
  <c r="AU17" i="4"/>
  <c r="DD17" i="4" s="1"/>
  <c r="AO17" i="4"/>
  <c r="CX17" i="4" s="1"/>
  <c r="BJ16" i="4"/>
  <c r="BM16" i="4"/>
  <c r="BI16" i="4"/>
  <c r="BZ16" i="4"/>
  <c r="AP17" i="4"/>
  <c r="CY17" i="4" s="1"/>
  <c r="AN17" i="4"/>
  <c r="CW17" i="4" s="1"/>
  <c r="BQ16" i="4"/>
  <c r="BX15" i="3"/>
  <c r="BP16" i="4"/>
  <c r="BK16" i="4"/>
  <c r="AJ17" i="4"/>
  <c r="CS17" i="4" s="1"/>
  <c r="AI17" i="4"/>
  <c r="CR17" i="4" s="1"/>
  <c r="AW17" i="4"/>
  <c r="DF17" i="4" s="1"/>
  <c r="BL16" i="4"/>
  <c r="BA16" i="3"/>
  <c r="DJ16" i="3" s="1"/>
  <c r="BA17" i="4"/>
  <c r="DJ17" i="4" s="1"/>
  <c r="AV17" i="4"/>
  <c r="DE17" i="4" s="1"/>
  <c r="AT17" i="4"/>
  <c r="DC17" i="4" s="1"/>
  <c r="AS17" i="4"/>
  <c r="DB17" i="4" s="1"/>
  <c r="AR17" i="4"/>
  <c r="DA17" i="4" s="1"/>
  <c r="BV16" i="4"/>
  <c r="CA16" i="4"/>
  <c r="BY16" i="4"/>
  <c r="AQ17" i="4"/>
  <c r="CZ17" i="4" s="1"/>
  <c r="BS16" i="4"/>
  <c r="BR16" i="4"/>
  <c r="BW16" i="4"/>
  <c r="BQ15" i="3"/>
  <c r="BB16" i="3"/>
  <c r="AN16" i="3"/>
  <c r="CW16" i="3" s="1"/>
  <c r="AQ16" i="3"/>
  <c r="CZ16" i="3" s="1"/>
  <c r="DP14" i="3"/>
  <c r="DQ14" i="3" s="1"/>
  <c r="AO16" i="3"/>
  <c r="CX16" i="3" s="1"/>
  <c r="BN15" i="3"/>
  <c r="AP16" i="3"/>
  <c r="AJ16" i="3"/>
  <c r="CS16" i="3" s="1"/>
  <c r="CB15" i="3"/>
  <c r="CC15" i="3"/>
  <c r="BO15" i="3"/>
  <c r="BD16" i="3"/>
  <c r="DM16" i="3" s="1"/>
  <c r="CK14" i="3"/>
  <c r="CL14" i="3" s="1"/>
  <c r="BE16" i="3"/>
  <c r="CG15" i="3"/>
  <c r="CJ15" i="3"/>
  <c r="AX16" i="3"/>
  <c r="DG16" i="3" s="1"/>
  <c r="BC16" i="3"/>
  <c r="CD15" i="3"/>
  <c r="AL16" i="3"/>
  <c r="CU16" i="3" s="1"/>
  <c r="AK16" i="3"/>
  <c r="CT16" i="3" s="1"/>
  <c r="AZ16" i="3"/>
  <c r="BF16" i="3"/>
  <c r="DO16" i="3" s="1"/>
  <c r="BG15" i="3"/>
  <c r="AY16" i="3"/>
  <c r="DH16" i="3" s="1"/>
  <c r="CH15" i="3"/>
  <c r="BP15" i="3"/>
  <c r="AE17" i="3"/>
  <c r="CN17" i="3" s="1"/>
  <c r="AD17" i="3"/>
  <c r="CM17" i="3" s="1"/>
  <c r="BH16" i="3"/>
  <c r="AR17" i="3"/>
  <c r="DA17" i="3" s="1"/>
  <c r="BV16" i="3"/>
  <c r="DC14" i="2"/>
  <c r="BX14" i="2"/>
  <c r="CN14" i="2"/>
  <c r="BI14" i="2"/>
  <c r="BI16" i="3"/>
  <c r="DD14" i="2"/>
  <c r="BY14" i="2"/>
  <c r="DB14" i="2"/>
  <c r="BW14" i="2"/>
  <c r="DJ14" i="2"/>
  <c r="CE14" i="2"/>
  <c r="AR16" i="2"/>
  <c r="BV16" i="2" s="1"/>
  <c r="DA15" i="2"/>
  <c r="AT15" i="2"/>
  <c r="CO14" i="2"/>
  <c r="AU15" i="2"/>
  <c r="AS15" i="2"/>
  <c r="BW15" i="2" s="1"/>
  <c r="AG15" i="2"/>
  <c r="CP14" i="2"/>
  <c r="CM15" i="2"/>
  <c r="AD16" i="2"/>
  <c r="BH16" i="2" s="1"/>
  <c r="AI15" i="2"/>
  <c r="BM15" i="2" s="1"/>
  <c r="AF15" i="2"/>
  <c r="BJ15" i="2" s="1"/>
  <c r="AE15" i="2"/>
  <c r="BI15" i="2" s="1"/>
  <c r="BE15" i="2"/>
  <c r="CI15" i="2" s="1"/>
  <c r="AQ15" i="2"/>
  <c r="BU15" i="2" s="1"/>
  <c r="AN15" i="2"/>
  <c r="BR15" i="2" s="1"/>
  <c r="AP15" i="2"/>
  <c r="BT15" i="2" s="1"/>
  <c r="BD15" i="2"/>
  <c r="CH15" i="2" s="1"/>
  <c r="BB15" i="2"/>
  <c r="CF15" i="2" s="1"/>
  <c r="AJ15" i="2"/>
  <c r="BN15" i="2" s="1"/>
  <c r="AH15" i="2"/>
  <c r="BL15" i="2" s="1"/>
  <c r="AW15" i="2"/>
  <c r="CA15" i="2" s="1"/>
  <c r="AM15" i="2"/>
  <c r="BQ15" i="2" s="1"/>
  <c r="AV15" i="2"/>
  <c r="BZ15" i="2" s="1"/>
  <c r="BF15" i="2"/>
  <c r="BA15" i="2"/>
  <c r="CE15" i="2" s="1"/>
  <c r="AX15" i="2"/>
  <c r="CB15" i="2" s="1"/>
  <c r="AY15" i="2"/>
  <c r="CC15" i="2" s="1"/>
  <c r="BC15" i="2"/>
  <c r="CG15" i="2" s="1"/>
  <c r="AK15" i="2"/>
  <c r="BO15" i="2" s="1"/>
  <c r="AZ15" i="2"/>
  <c r="CD15" i="2" s="1"/>
  <c r="AO15" i="2"/>
  <c r="BS15" i="2" s="1"/>
  <c r="AL15" i="2"/>
  <c r="CK13" i="2"/>
  <c r="CL13" i="2" s="1"/>
  <c r="DP13" i="2"/>
  <c r="DQ13" i="2" s="1"/>
  <c r="DN14" i="2"/>
  <c r="CZ14" i="2"/>
  <c r="DM14" i="2"/>
  <c r="CW14" i="2"/>
  <c r="DK14" i="2"/>
  <c r="CY14" i="2"/>
  <c r="CU14" i="2"/>
  <c r="DI14" i="2"/>
  <c r="CT14" i="2"/>
  <c r="CX14" i="2"/>
  <c r="DL14" i="2"/>
  <c r="DH14" i="2"/>
  <c r="CJ14" i="2"/>
  <c r="DO14" i="2"/>
  <c r="DF14" i="2"/>
  <c r="DE14" i="2"/>
  <c r="CQ14" i="2"/>
  <c r="CS14" i="2"/>
  <c r="CR14" i="2"/>
  <c r="CV14" i="2"/>
  <c r="DG14" i="2"/>
  <c r="BG14" i="2"/>
  <c r="CI16" i="4" l="1"/>
  <c r="BB17" i="4"/>
  <c r="DK17" i="4" s="1"/>
  <c r="CF16" i="4"/>
  <c r="CK15" i="4"/>
  <c r="CL15" i="4" s="1"/>
  <c r="CK15" i="5"/>
  <c r="CL15" i="5" s="1"/>
  <c r="BW16" i="3"/>
  <c r="BJ16" i="3"/>
  <c r="BL16" i="3"/>
  <c r="AS17" i="3"/>
  <c r="DB17" i="3" s="1"/>
  <c r="BQ16" i="3"/>
  <c r="AG17" i="3"/>
  <c r="CP17" i="3" s="1"/>
  <c r="CK15" i="8"/>
  <c r="CL15" i="8" s="1"/>
  <c r="BK16" i="8"/>
  <c r="CD16" i="8"/>
  <c r="BD17" i="8"/>
  <c r="DM17" i="8" s="1"/>
  <c r="AN17" i="8"/>
  <c r="CW17" i="8" s="1"/>
  <c r="AP17" i="8"/>
  <c r="CY17" i="8" s="1"/>
  <c r="BB17" i="8"/>
  <c r="DK17" i="8" s="1"/>
  <c r="BQ16" i="8"/>
  <c r="BM16" i="8"/>
  <c r="CG16" i="8"/>
  <c r="DP15" i="8"/>
  <c r="DQ15" i="8" s="1"/>
  <c r="AL17" i="8"/>
  <c r="CU17" i="8" s="1"/>
  <c r="AZ17" i="8"/>
  <c r="DI17" i="8" s="1"/>
  <c r="BN16" i="8"/>
  <c r="BZ16" i="3"/>
  <c r="BI16" i="8"/>
  <c r="CI16" i="8"/>
  <c r="CA16" i="8"/>
  <c r="AF17" i="8"/>
  <c r="CO17" i="8" s="1"/>
  <c r="AM17" i="8"/>
  <c r="CV17" i="8" s="1"/>
  <c r="BF17" i="8"/>
  <c r="AH17" i="8"/>
  <c r="CQ17" i="8" s="1"/>
  <c r="BG16" i="8"/>
  <c r="AE17" i="8"/>
  <c r="CN17" i="8" s="1"/>
  <c r="AD17" i="8"/>
  <c r="CM17" i="8" s="1"/>
  <c r="BH16" i="8"/>
  <c r="BP16" i="8"/>
  <c r="BD17" i="4"/>
  <c r="DM17" i="4" s="1"/>
  <c r="CB16" i="5"/>
  <c r="CI16" i="6"/>
  <c r="AO17" i="8"/>
  <c r="CX17" i="8" s="1"/>
  <c r="BC17" i="8"/>
  <c r="DL17" i="8" s="1"/>
  <c r="AK17" i="8"/>
  <c r="CT17" i="8" s="1"/>
  <c r="AG17" i="8"/>
  <c r="CP17" i="8" s="1"/>
  <c r="AY17" i="8"/>
  <c r="DH17" i="8" s="1"/>
  <c r="AU17" i="8"/>
  <c r="DD17" i="8" s="1"/>
  <c r="BJ16" i="8"/>
  <c r="BU16" i="8"/>
  <c r="BT16" i="8"/>
  <c r="BA17" i="8"/>
  <c r="DJ17" i="8" s="1"/>
  <c r="AT17" i="8"/>
  <c r="DC17" i="8" s="1"/>
  <c r="AR17" i="8"/>
  <c r="DA17" i="8" s="1"/>
  <c r="AS17" i="8"/>
  <c r="DB17" i="8" s="1"/>
  <c r="AV17" i="8"/>
  <c r="DE17" i="8" s="1"/>
  <c r="BV16" i="8"/>
  <c r="BR16" i="8"/>
  <c r="BE17" i="4"/>
  <c r="DN17" i="4" s="1"/>
  <c r="BO16" i="8"/>
  <c r="BE17" i="8"/>
  <c r="DN17" i="8" s="1"/>
  <c r="AQ17" i="8"/>
  <c r="CZ17" i="8" s="1"/>
  <c r="BS16" i="8"/>
  <c r="BY16" i="6"/>
  <c r="BY16" i="8"/>
  <c r="CH16" i="4"/>
  <c r="AI17" i="8"/>
  <c r="CR17" i="8" s="1"/>
  <c r="AX17" i="8"/>
  <c r="DG17" i="8" s="1"/>
  <c r="AJ17" i="8"/>
  <c r="CS17" i="8" s="1"/>
  <c r="AW17" i="8"/>
  <c r="DF17" i="8" s="1"/>
  <c r="BL16" i="8"/>
  <c r="CF16" i="8"/>
  <c r="BZ16" i="8"/>
  <c r="CE16" i="8"/>
  <c r="BW16" i="8"/>
  <c r="BX16" i="8"/>
  <c r="CG16" i="4"/>
  <c r="CC16" i="8"/>
  <c r="CC16" i="5"/>
  <c r="CB16" i="8"/>
  <c r="AX17" i="4"/>
  <c r="DG17" i="4" s="1"/>
  <c r="DP15" i="6"/>
  <c r="DQ15" i="6" s="1"/>
  <c r="CD16" i="6"/>
  <c r="CJ16" i="8"/>
  <c r="DO16" i="8"/>
  <c r="CH16" i="8"/>
  <c r="CK15" i="6"/>
  <c r="CL15" i="6" s="1"/>
  <c r="BE17" i="6"/>
  <c r="DN17" i="6" s="1"/>
  <c r="DL16" i="6"/>
  <c r="DP16" i="6" s="1"/>
  <c r="DQ16" i="6" s="1"/>
  <c r="AU17" i="6"/>
  <c r="DD17" i="6" s="1"/>
  <c r="AY17" i="6"/>
  <c r="DH17" i="6" s="1"/>
  <c r="AZ17" i="6"/>
  <c r="DI17" i="6" s="1"/>
  <c r="CJ16" i="6"/>
  <c r="BC17" i="6"/>
  <c r="DL17" i="6" s="1"/>
  <c r="CH16" i="6"/>
  <c r="BP17" i="6"/>
  <c r="BO17" i="6"/>
  <c r="AJ18" i="6"/>
  <c r="CS18" i="6" s="1"/>
  <c r="AI18" i="6"/>
  <c r="CR18" i="6" s="1"/>
  <c r="BL17" i="6"/>
  <c r="CB16" i="6"/>
  <c r="AV17" i="6"/>
  <c r="DE17" i="6" s="1"/>
  <c r="AT17" i="6"/>
  <c r="DC17" i="6" s="1"/>
  <c r="AS17" i="6"/>
  <c r="DB17" i="6" s="1"/>
  <c r="AR17" i="6"/>
  <c r="DA17" i="6" s="1"/>
  <c r="BA17" i="6"/>
  <c r="BV16" i="6"/>
  <c r="BG16" i="6"/>
  <c r="CJ16" i="4"/>
  <c r="BW16" i="6"/>
  <c r="AQ18" i="6"/>
  <c r="CZ18" i="6" s="1"/>
  <c r="BS17" i="6"/>
  <c r="BX16" i="6"/>
  <c r="AP18" i="6"/>
  <c r="CY18" i="6" s="1"/>
  <c r="AN18" i="6"/>
  <c r="CW18" i="6" s="1"/>
  <c r="BQ17" i="6"/>
  <c r="BM17" i="6"/>
  <c r="BZ16" i="6"/>
  <c r="BF17" i="6"/>
  <c r="CF16" i="6"/>
  <c r="AX17" i="6"/>
  <c r="DG17" i="6" s="1"/>
  <c r="BK17" i="6"/>
  <c r="CC16" i="6"/>
  <c r="AM18" i="6"/>
  <c r="CV18" i="6" s="1"/>
  <c r="AH18" i="6"/>
  <c r="CQ18" i="6" s="1"/>
  <c r="AF18" i="6"/>
  <c r="CO18" i="6" s="1"/>
  <c r="AE18" i="6"/>
  <c r="CN18" i="6" s="1"/>
  <c r="AD18" i="6"/>
  <c r="CM18" i="6" s="1"/>
  <c r="BH17" i="6"/>
  <c r="AL18" i="6"/>
  <c r="CU18" i="6" s="1"/>
  <c r="BN17" i="6"/>
  <c r="CE16" i="6"/>
  <c r="BI17" i="6"/>
  <c r="BT17" i="6"/>
  <c r="BB17" i="6"/>
  <c r="DK17" i="6" s="1"/>
  <c r="BU17" i="6"/>
  <c r="AO18" i="6"/>
  <c r="CX18" i="6" s="1"/>
  <c r="AK18" i="6"/>
  <c r="CT18" i="6" s="1"/>
  <c r="AG18" i="6"/>
  <c r="CP18" i="6" s="1"/>
  <c r="BJ17" i="6"/>
  <c r="CG16" i="6"/>
  <c r="BR17" i="6"/>
  <c r="AW17" i="6"/>
  <c r="DF17" i="6" s="1"/>
  <c r="DP16" i="4"/>
  <c r="DQ16" i="4" s="1"/>
  <c r="BD17" i="6"/>
  <c r="CA16" i="6"/>
  <c r="CH16" i="5"/>
  <c r="BG16" i="5"/>
  <c r="BY16" i="5"/>
  <c r="BE17" i="5"/>
  <c r="DN17" i="5" s="1"/>
  <c r="BD17" i="5"/>
  <c r="DM17" i="5" s="1"/>
  <c r="AU17" i="5"/>
  <c r="DD17" i="5" s="1"/>
  <c r="BC17" i="5"/>
  <c r="DL17" i="5" s="1"/>
  <c r="BR17" i="5"/>
  <c r="BX16" i="3"/>
  <c r="AY17" i="5"/>
  <c r="DH17" i="5" s="1"/>
  <c r="CD16" i="5"/>
  <c r="CJ16" i="5"/>
  <c r="DO16" i="5"/>
  <c r="AY17" i="4"/>
  <c r="DH17" i="4" s="1"/>
  <c r="BK17" i="5"/>
  <c r="AQ18" i="5"/>
  <c r="CZ18" i="5" s="1"/>
  <c r="BS17" i="5"/>
  <c r="BM17" i="5"/>
  <c r="BZ16" i="5"/>
  <c r="CI16" i="5"/>
  <c r="CA16" i="5"/>
  <c r="CG16" i="5"/>
  <c r="AM18" i="5"/>
  <c r="CV18" i="5" s="1"/>
  <c r="AF18" i="5"/>
  <c r="CO18" i="5" s="1"/>
  <c r="AE18" i="5"/>
  <c r="CN18" i="5" s="1"/>
  <c r="AH18" i="5"/>
  <c r="CQ18" i="5" s="1"/>
  <c r="AD18" i="5"/>
  <c r="CM18" i="5" s="1"/>
  <c r="BH17" i="5"/>
  <c r="CD16" i="4"/>
  <c r="BF17" i="4"/>
  <c r="DO17" i="4" s="1"/>
  <c r="DP16" i="5"/>
  <c r="DQ16" i="5" s="1"/>
  <c r="BW16" i="5"/>
  <c r="AI18" i="5"/>
  <c r="CR18" i="5" s="1"/>
  <c r="AJ18" i="5"/>
  <c r="CS18" i="5" s="1"/>
  <c r="BL17" i="5"/>
  <c r="AO18" i="5"/>
  <c r="CX18" i="5" s="1"/>
  <c r="AG18" i="5"/>
  <c r="CP18" i="5" s="1"/>
  <c r="AK18" i="5"/>
  <c r="CT18" i="5" s="1"/>
  <c r="BJ17" i="5"/>
  <c r="BC17" i="4"/>
  <c r="DL17" i="4" s="1"/>
  <c r="BT17" i="5"/>
  <c r="BX16" i="5"/>
  <c r="CC16" i="4"/>
  <c r="AP18" i="5"/>
  <c r="CY18" i="5" s="1"/>
  <c r="AN18" i="5"/>
  <c r="CW18" i="5" s="1"/>
  <c r="BQ17" i="5"/>
  <c r="AZ17" i="5"/>
  <c r="DI17" i="5" s="1"/>
  <c r="CF16" i="5"/>
  <c r="BO17" i="5"/>
  <c r="AF17" i="3"/>
  <c r="CO17" i="3" s="1"/>
  <c r="CB16" i="4"/>
  <c r="AZ17" i="4"/>
  <c r="DI17" i="4" s="1"/>
  <c r="CE16" i="5"/>
  <c r="AW17" i="5"/>
  <c r="DF17" i="5" s="1"/>
  <c r="BI17" i="5"/>
  <c r="AL18" i="5"/>
  <c r="CU18" i="5" s="1"/>
  <c r="BN17" i="5"/>
  <c r="BU17" i="5"/>
  <c r="BB17" i="5"/>
  <c r="DK17" i="5" s="1"/>
  <c r="BG16" i="4"/>
  <c r="AV17" i="5"/>
  <c r="DE17" i="5" s="1"/>
  <c r="AS17" i="5"/>
  <c r="DB17" i="5" s="1"/>
  <c r="AT17" i="5"/>
  <c r="DC17" i="5" s="1"/>
  <c r="AR17" i="5"/>
  <c r="DA17" i="5" s="1"/>
  <c r="BA17" i="5"/>
  <c r="DJ17" i="5" s="1"/>
  <c r="BV16" i="5"/>
  <c r="BK16" i="3"/>
  <c r="AX17" i="5"/>
  <c r="DG17" i="5" s="1"/>
  <c r="BF17" i="5"/>
  <c r="BP17" i="5"/>
  <c r="AU17" i="3"/>
  <c r="DD17" i="3" s="1"/>
  <c r="BY16" i="3"/>
  <c r="CF16" i="3"/>
  <c r="DK16" i="3"/>
  <c r="AV17" i="3"/>
  <c r="DE17" i="3" s="1"/>
  <c r="CE16" i="3"/>
  <c r="BA17" i="3"/>
  <c r="DJ17" i="3" s="1"/>
  <c r="AM17" i="3"/>
  <c r="CV17" i="3" s="1"/>
  <c r="CG16" i="3"/>
  <c r="DL16" i="3"/>
  <c r="BM16" i="3"/>
  <c r="AH17" i="3"/>
  <c r="CQ17" i="3" s="1"/>
  <c r="AW17" i="3"/>
  <c r="DF17" i="3" s="1"/>
  <c r="BU16" i="3"/>
  <c r="AI17" i="3"/>
  <c r="CR17" i="3" s="1"/>
  <c r="AQ17" i="3"/>
  <c r="CZ17" i="3" s="1"/>
  <c r="CY16" i="3"/>
  <c r="CI16" i="3"/>
  <c r="DN16" i="3"/>
  <c r="CA16" i="3"/>
  <c r="AT17" i="3"/>
  <c r="DC17" i="3" s="1"/>
  <c r="CD16" i="3"/>
  <c r="DI16" i="3"/>
  <c r="AQ18" i="4"/>
  <c r="CZ18" i="4" s="1"/>
  <c r="BS17" i="4"/>
  <c r="AJ18" i="4"/>
  <c r="CS18" i="4" s="1"/>
  <c r="AI18" i="4"/>
  <c r="CR18" i="4" s="1"/>
  <c r="AW18" i="4"/>
  <c r="DF18" i="4" s="1"/>
  <c r="BL17" i="4"/>
  <c r="CE17" i="4"/>
  <c r="BU17" i="4"/>
  <c r="BR17" i="4"/>
  <c r="BX17" i="4"/>
  <c r="AP17" i="3"/>
  <c r="CY17" i="3" s="1"/>
  <c r="BT17" i="4"/>
  <c r="CA17" i="4"/>
  <c r="BO17" i="4"/>
  <c r="BW17" i="4"/>
  <c r="AF18" i="4"/>
  <c r="CO18" i="4" s="1"/>
  <c r="AE18" i="4"/>
  <c r="CN18" i="4" s="1"/>
  <c r="AD18" i="4"/>
  <c r="CM18" i="4" s="1"/>
  <c r="AH18" i="4"/>
  <c r="CQ18" i="4" s="1"/>
  <c r="AM18" i="4"/>
  <c r="CV18" i="4" s="1"/>
  <c r="BH17" i="4"/>
  <c r="BI17" i="4"/>
  <c r="BK17" i="4"/>
  <c r="AN17" i="3"/>
  <c r="CW17" i="3" s="1"/>
  <c r="AV18" i="4"/>
  <c r="DE18" i="4" s="1"/>
  <c r="AT18" i="4"/>
  <c r="DC18" i="4" s="1"/>
  <c r="AS18" i="4"/>
  <c r="DB18" i="4" s="1"/>
  <c r="AR18" i="4"/>
  <c r="DA18" i="4" s="1"/>
  <c r="BA18" i="4"/>
  <c r="DJ18" i="4" s="1"/>
  <c r="BV17" i="4"/>
  <c r="AU18" i="4"/>
  <c r="DD18" i="4" s="1"/>
  <c r="AO18" i="4"/>
  <c r="CX18" i="4" s="1"/>
  <c r="AK18" i="4"/>
  <c r="CT18" i="4" s="1"/>
  <c r="AG18" i="4"/>
  <c r="CP18" i="4" s="1"/>
  <c r="BJ17" i="4"/>
  <c r="CF17" i="4"/>
  <c r="BM17" i="4"/>
  <c r="BZ17" i="4"/>
  <c r="BY17" i="4"/>
  <c r="BP17" i="4"/>
  <c r="AL18" i="4"/>
  <c r="CU18" i="4" s="1"/>
  <c r="BN17" i="4"/>
  <c r="CH17" i="4"/>
  <c r="AP18" i="4"/>
  <c r="CY18" i="4" s="1"/>
  <c r="BB18" i="4"/>
  <c r="DK18" i="4" s="1"/>
  <c r="AN18" i="4"/>
  <c r="CW18" i="4" s="1"/>
  <c r="BQ17" i="4"/>
  <c r="BR16" i="3"/>
  <c r="BB17" i="3"/>
  <c r="CF17" i="3" s="1"/>
  <c r="BS16" i="3"/>
  <c r="BT16" i="3"/>
  <c r="AF16" i="2"/>
  <c r="BJ16" i="2" s="1"/>
  <c r="AE16" i="2"/>
  <c r="CN16" i="2" s="1"/>
  <c r="BN16" i="3"/>
  <c r="AO17" i="3"/>
  <c r="CX17" i="3" s="1"/>
  <c r="BD17" i="3"/>
  <c r="DM17" i="3" s="1"/>
  <c r="DP15" i="3"/>
  <c r="DQ15" i="3" s="1"/>
  <c r="CH16" i="3"/>
  <c r="AL17" i="3"/>
  <c r="BO16" i="3"/>
  <c r="BP16" i="3"/>
  <c r="AK17" i="3"/>
  <c r="BG16" i="3"/>
  <c r="AX17" i="3"/>
  <c r="DG17" i="3" s="1"/>
  <c r="BE17" i="3"/>
  <c r="DN17" i="3" s="1"/>
  <c r="CB16" i="3"/>
  <c r="CK15" i="3"/>
  <c r="CL15" i="3" s="1"/>
  <c r="BC17" i="3"/>
  <c r="DL17" i="3" s="1"/>
  <c r="CJ16" i="3"/>
  <c r="BF17" i="3"/>
  <c r="AY17" i="3"/>
  <c r="DH17" i="3" s="1"/>
  <c r="AZ17" i="3"/>
  <c r="DI17" i="3" s="1"/>
  <c r="CC16" i="3"/>
  <c r="AJ17" i="3"/>
  <c r="AR18" i="3"/>
  <c r="DA18" i="3" s="1"/>
  <c r="BV17" i="3"/>
  <c r="BW17" i="3"/>
  <c r="CP15" i="2"/>
  <c r="BK15" i="2"/>
  <c r="DD15" i="2"/>
  <c r="BY15" i="2"/>
  <c r="AK16" i="2"/>
  <c r="BO16" i="2" s="1"/>
  <c r="BP15" i="2"/>
  <c r="DC15" i="2"/>
  <c r="BX15" i="2"/>
  <c r="BI17" i="3"/>
  <c r="AD18" i="3"/>
  <c r="CM18" i="3" s="1"/>
  <c r="AE18" i="3"/>
  <c r="CN18" i="3" s="1"/>
  <c r="BH17" i="3"/>
  <c r="CM16" i="2"/>
  <c r="AD17" i="2"/>
  <c r="BH17" i="2" s="1"/>
  <c r="CN15" i="2"/>
  <c r="AT16" i="2"/>
  <c r="DB15" i="2"/>
  <c r="AU16" i="2"/>
  <c r="CO15" i="2"/>
  <c r="AG16" i="2"/>
  <c r="AS16" i="2"/>
  <c r="BW16" i="2" s="1"/>
  <c r="AR17" i="2"/>
  <c r="BV17" i="2" s="1"/>
  <c r="DA16" i="2"/>
  <c r="BA16" i="2"/>
  <c r="CE16" i="2" s="1"/>
  <c r="AI16" i="2"/>
  <c r="BM16" i="2" s="1"/>
  <c r="AV16" i="2"/>
  <c r="BZ16" i="2" s="1"/>
  <c r="AJ16" i="2"/>
  <c r="BN16" i="2" s="1"/>
  <c r="BF16" i="2"/>
  <c r="AM16" i="2"/>
  <c r="BQ16" i="2" s="1"/>
  <c r="AX16" i="2"/>
  <c r="CB16" i="2" s="1"/>
  <c r="AH16" i="2"/>
  <c r="BL16" i="2" s="1"/>
  <c r="AW16" i="2"/>
  <c r="CA16" i="2" s="1"/>
  <c r="BC16" i="2"/>
  <c r="CG16" i="2" s="1"/>
  <c r="AZ16" i="2"/>
  <c r="CD16" i="2" s="1"/>
  <c r="AY16" i="2"/>
  <c r="CC16" i="2" s="1"/>
  <c r="AO16" i="2"/>
  <c r="BS16" i="2" s="1"/>
  <c r="AL16" i="2"/>
  <c r="BP16" i="2" s="1"/>
  <c r="AP16" i="2"/>
  <c r="BT16" i="2" s="1"/>
  <c r="BD16" i="2"/>
  <c r="CH16" i="2" s="1"/>
  <c r="BB16" i="2"/>
  <c r="CF16" i="2" s="1"/>
  <c r="AN16" i="2"/>
  <c r="BR16" i="2" s="1"/>
  <c r="AQ16" i="2"/>
  <c r="BU16" i="2" s="1"/>
  <c r="BE16" i="2"/>
  <c r="CI16" i="2" s="1"/>
  <c r="CV15" i="2"/>
  <c r="CZ15" i="2"/>
  <c r="DN15" i="2"/>
  <c r="DH15" i="2"/>
  <c r="DI15" i="2"/>
  <c r="CQ15" i="2"/>
  <c r="DE15" i="2"/>
  <c r="CY15" i="2"/>
  <c r="CR15" i="2"/>
  <c r="CU15" i="2"/>
  <c r="CW15" i="2"/>
  <c r="CX15" i="2"/>
  <c r="DF15" i="2"/>
  <c r="CT15" i="2"/>
  <c r="CJ15" i="2"/>
  <c r="DO15" i="2"/>
  <c r="DJ15" i="2"/>
  <c r="CS15" i="2"/>
  <c r="DG15" i="2"/>
  <c r="DP14" i="2"/>
  <c r="DM15" i="2"/>
  <c r="CK14" i="2"/>
  <c r="CL14" i="2" s="1"/>
  <c r="DK15" i="2"/>
  <c r="DL15" i="2"/>
  <c r="BG15" i="2"/>
  <c r="CI17" i="6" l="1"/>
  <c r="CG17" i="5"/>
  <c r="BC18" i="6"/>
  <c r="DL18" i="6" s="1"/>
  <c r="BY17" i="6"/>
  <c r="BK17" i="3"/>
  <c r="AS18" i="3"/>
  <c r="DB18" i="3" s="1"/>
  <c r="CJ17" i="8"/>
  <c r="DO17" i="8"/>
  <c r="BM17" i="8"/>
  <c r="CF17" i="8"/>
  <c r="AT18" i="8"/>
  <c r="DC18" i="8" s="1"/>
  <c r="AV18" i="8"/>
  <c r="DE18" i="8" s="1"/>
  <c r="AR18" i="8"/>
  <c r="DA18" i="8" s="1"/>
  <c r="AS18" i="8"/>
  <c r="DB18" i="8" s="1"/>
  <c r="BA18" i="8"/>
  <c r="DJ18" i="8" s="1"/>
  <c r="BV17" i="8"/>
  <c r="BT17" i="8"/>
  <c r="BX17" i="8"/>
  <c r="BR17" i="8"/>
  <c r="BY17" i="8"/>
  <c r="CC17" i="8"/>
  <c r="BO17" i="8"/>
  <c r="AY18" i="8"/>
  <c r="DH18" i="8" s="1"/>
  <c r="BC18" i="8"/>
  <c r="DL18" i="8" s="1"/>
  <c r="AU18" i="8"/>
  <c r="DD18" i="8" s="1"/>
  <c r="AO18" i="8"/>
  <c r="CX18" i="8" s="1"/>
  <c r="AK18" i="8"/>
  <c r="CT18" i="8" s="1"/>
  <c r="AG18" i="8"/>
  <c r="CP18" i="8" s="1"/>
  <c r="BJ17" i="8"/>
  <c r="BW17" i="8"/>
  <c r="CE17" i="8"/>
  <c r="CH17" i="8"/>
  <c r="BX17" i="3"/>
  <c r="CI17" i="4"/>
  <c r="AP18" i="8"/>
  <c r="CY18" i="8" s="1"/>
  <c r="BD18" i="8"/>
  <c r="DM18" i="8" s="1"/>
  <c r="BB18" i="8"/>
  <c r="DK18" i="8" s="1"/>
  <c r="AN18" i="8"/>
  <c r="CW18" i="8" s="1"/>
  <c r="BQ17" i="8"/>
  <c r="CG17" i="8"/>
  <c r="CK16" i="8"/>
  <c r="CL16" i="8" s="1"/>
  <c r="CB17" i="4"/>
  <c r="AU18" i="6"/>
  <c r="DD18" i="6" s="1"/>
  <c r="CC17" i="6"/>
  <c r="BU17" i="8"/>
  <c r="AE18" i="8"/>
  <c r="CN18" i="8" s="1"/>
  <c r="AD18" i="8"/>
  <c r="CM18" i="8" s="1"/>
  <c r="AM18" i="8"/>
  <c r="CV18" i="8" s="1"/>
  <c r="BF18" i="8"/>
  <c r="BG17" i="8"/>
  <c r="AH18" i="8"/>
  <c r="CQ18" i="8" s="1"/>
  <c r="AF18" i="8"/>
  <c r="CO18" i="8" s="1"/>
  <c r="BH17" i="8"/>
  <c r="CD17" i="8"/>
  <c r="AJ18" i="8"/>
  <c r="CS18" i="8" s="1"/>
  <c r="AI18" i="8"/>
  <c r="CR18" i="8" s="1"/>
  <c r="AX18" i="8"/>
  <c r="DG18" i="8" s="1"/>
  <c r="AW18" i="8"/>
  <c r="DF18" i="8" s="1"/>
  <c r="BL17" i="8"/>
  <c r="CA17" i="8"/>
  <c r="AZ18" i="8"/>
  <c r="DI18" i="8" s="1"/>
  <c r="AL18" i="8"/>
  <c r="CU18" i="8" s="1"/>
  <c r="BN17" i="8"/>
  <c r="AQ18" i="8"/>
  <c r="CZ18" i="8" s="1"/>
  <c r="BE18" i="8"/>
  <c r="DN18" i="8" s="1"/>
  <c r="BS17" i="8"/>
  <c r="CI17" i="8"/>
  <c r="BI17" i="8"/>
  <c r="AY18" i="4"/>
  <c r="DH18" i="4" s="1"/>
  <c r="BK17" i="8"/>
  <c r="CB17" i="8"/>
  <c r="BZ17" i="8"/>
  <c r="BL17" i="3"/>
  <c r="CJ17" i="4"/>
  <c r="AY18" i="6"/>
  <c r="DH18" i="6" s="1"/>
  <c r="CD17" i="6"/>
  <c r="DP16" i="8"/>
  <c r="DQ16" i="8" s="1"/>
  <c r="BP17" i="8"/>
  <c r="BB18" i="6"/>
  <c r="DK18" i="6" s="1"/>
  <c r="DJ17" i="6"/>
  <c r="CK16" i="6"/>
  <c r="CL16" i="6" s="1"/>
  <c r="BE18" i="6"/>
  <c r="DN18" i="6" s="1"/>
  <c r="DM17" i="6"/>
  <c r="AZ18" i="6"/>
  <c r="DI18" i="6" s="1"/>
  <c r="CG17" i="6"/>
  <c r="CA17" i="6"/>
  <c r="CG17" i="4"/>
  <c r="AP19" i="6"/>
  <c r="CY19" i="6" s="1"/>
  <c r="AN19" i="6"/>
  <c r="CW19" i="6" s="1"/>
  <c r="BQ18" i="6"/>
  <c r="AL19" i="6"/>
  <c r="CU19" i="6" s="1"/>
  <c r="BN18" i="6"/>
  <c r="BF18" i="6"/>
  <c r="BC18" i="5"/>
  <c r="DL18" i="5" s="1"/>
  <c r="AE17" i="2"/>
  <c r="AE18" i="2" s="1"/>
  <c r="CH17" i="5"/>
  <c r="BR18" i="6"/>
  <c r="CE17" i="6"/>
  <c r="CI17" i="5"/>
  <c r="BD18" i="6"/>
  <c r="DM18" i="6" s="1"/>
  <c r="AR18" i="6"/>
  <c r="DA18" i="6" s="1"/>
  <c r="BA18" i="6"/>
  <c r="DJ18" i="6" s="1"/>
  <c r="AV18" i="6"/>
  <c r="DE18" i="6" s="1"/>
  <c r="AT18" i="6"/>
  <c r="DC18" i="6" s="1"/>
  <c r="AS18" i="6"/>
  <c r="DB18" i="6" s="1"/>
  <c r="BV17" i="6"/>
  <c r="BY17" i="3"/>
  <c r="CK16" i="4"/>
  <c r="CL16" i="4" s="1"/>
  <c r="BT18" i="6"/>
  <c r="BW17" i="6"/>
  <c r="BK18" i="6"/>
  <c r="CB17" i="6"/>
  <c r="BX17" i="6"/>
  <c r="BP18" i="6"/>
  <c r="BZ17" i="6"/>
  <c r="BI16" i="2"/>
  <c r="BD18" i="4"/>
  <c r="DM18" i="4" s="1"/>
  <c r="BO18" i="6"/>
  <c r="CG18" i="6"/>
  <c r="CJ17" i="6"/>
  <c r="DO17" i="6"/>
  <c r="BM18" i="6"/>
  <c r="AF19" i="6"/>
  <c r="CO19" i="6" s="1"/>
  <c r="AE19" i="6"/>
  <c r="CN19" i="6" s="1"/>
  <c r="AM19" i="6"/>
  <c r="CV19" i="6" s="1"/>
  <c r="AH19" i="6"/>
  <c r="CQ19" i="6" s="1"/>
  <c r="AD19" i="6"/>
  <c r="CM19" i="6" s="1"/>
  <c r="BH18" i="6"/>
  <c r="AQ19" i="6"/>
  <c r="CZ19" i="6" s="1"/>
  <c r="BS18" i="6"/>
  <c r="BI18" i="6"/>
  <c r="BU18" i="6"/>
  <c r="AO19" i="6"/>
  <c r="CX19" i="6" s="1"/>
  <c r="AK19" i="6"/>
  <c r="CT19" i="6" s="1"/>
  <c r="AG19" i="6"/>
  <c r="CP19" i="6" s="1"/>
  <c r="BJ18" i="6"/>
  <c r="CH17" i="6"/>
  <c r="AI19" i="6"/>
  <c r="CR19" i="6" s="1"/>
  <c r="AJ19" i="6"/>
  <c r="CS19" i="6" s="1"/>
  <c r="BL18" i="6"/>
  <c r="AW18" i="6"/>
  <c r="DF18" i="6" s="1"/>
  <c r="CF17" i="6"/>
  <c r="BG17" i="6"/>
  <c r="AX18" i="6"/>
  <c r="DG18" i="6" s="1"/>
  <c r="AU18" i="5"/>
  <c r="DD18" i="5" s="1"/>
  <c r="BY17" i="5"/>
  <c r="CK16" i="5"/>
  <c r="CL16" i="5" s="1"/>
  <c r="BE18" i="5"/>
  <c r="DN18" i="5" s="1"/>
  <c r="AY18" i="5"/>
  <c r="DH18" i="5" s="1"/>
  <c r="BZ17" i="5"/>
  <c r="BC18" i="4"/>
  <c r="DL18" i="4" s="1"/>
  <c r="BF18" i="4"/>
  <c r="DO18" i="4" s="1"/>
  <c r="CF17" i="5"/>
  <c r="BM18" i="5"/>
  <c r="BU18" i="5"/>
  <c r="BG17" i="4"/>
  <c r="CJ17" i="5"/>
  <c r="DO17" i="5"/>
  <c r="DP17" i="5" s="1"/>
  <c r="DQ17" i="5" s="1"/>
  <c r="BO18" i="5"/>
  <c r="CD17" i="4"/>
  <c r="BB18" i="5"/>
  <c r="DK18" i="5" s="1"/>
  <c r="AF18" i="3"/>
  <c r="CO18" i="3" s="1"/>
  <c r="BE18" i="4"/>
  <c r="DN18" i="4" s="1"/>
  <c r="BR18" i="5"/>
  <c r="AL19" i="5"/>
  <c r="CU19" i="5" s="1"/>
  <c r="BN18" i="5"/>
  <c r="AX18" i="4"/>
  <c r="DG18" i="4" s="1"/>
  <c r="CB17" i="5"/>
  <c r="BK18" i="5"/>
  <c r="BP18" i="5"/>
  <c r="AG18" i="3"/>
  <c r="CP18" i="3" s="1"/>
  <c r="CE17" i="5"/>
  <c r="AV18" i="5"/>
  <c r="DE18" i="5" s="1"/>
  <c r="AT18" i="5"/>
  <c r="DC18" i="5" s="1"/>
  <c r="AS18" i="5"/>
  <c r="DB18" i="5" s="1"/>
  <c r="BA18" i="5"/>
  <c r="DJ18" i="5" s="1"/>
  <c r="AR18" i="5"/>
  <c r="DA18" i="5" s="1"/>
  <c r="BV17" i="5"/>
  <c r="BD18" i="5"/>
  <c r="DM18" i="5" s="1"/>
  <c r="AN19" i="5"/>
  <c r="CW19" i="5" s="1"/>
  <c r="AP19" i="5"/>
  <c r="CY19" i="5" s="1"/>
  <c r="BQ18" i="5"/>
  <c r="AZ18" i="5"/>
  <c r="DI18" i="5" s="1"/>
  <c r="CC17" i="5"/>
  <c r="AQ19" i="5"/>
  <c r="CZ19" i="5" s="1"/>
  <c r="BS18" i="5"/>
  <c r="BJ17" i="3"/>
  <c r="BI18" i="5"/>
  <c r="AK19" i="5"/>
  <c r="CT19" i="5" s="1"/>
  <c r="AG19" i="5"/>
  <c r="CP19" i="5" s="1"/>
  <c r="AO19" i="5"/>
  <c r="CX19" i="5" s="1"/>
  <c r="BJ18" i="5"/>
  <c r="BZ17" i="3"/>
  <c r="CC17" i="4"/>
  <c r="BX17" i="5"/>
  <c r="CA17" i="5"/>
  <c r="BT18" i="5"/>
  <c r="AW18" i="5"/>
  <c r="DF18" i="5" s="1"/>
  <c r="BG17" i="5"/>
  <c r="AT18" i="3"/>
  <c r="DC18" i="3" s="1"/>
  <c r="AZ18" i="4"/>
  <c r="DI18" i="4" s="1"/>
  <c r="CD17" i="5"/>
  <c r="AD19" i="5"/>
  <c r="CM19" i="5" s="1"/>
  <c r="AH19" i="5"/>
  <c r="CQ19" i="5" s="1"/>
  <c r="AF19" i="5"/>
  <c r="CO19" i="5" s="1"/>
  <c r="AM19" i="5"/>
  <c r="CV19" i="5" s="1"/>
  <c r="AE19" i="5"/>
  <c r="CN19" i="5" s="1"/>
  <c r="BH18" i="5"/>
  <c r="AU18" i="3"/>
  <c r="DD18" i="3" s="1"/>
  <c r="AI19" i="5"/>
  <c r="CR19" i="5" s="1"/>
  <c r="AJ19" i="5"/>
  <c r="CS19" i="5" s="1"/>
  <c r="BL18" i="5"/>
  <c r="BT17" i="3"/>
  <c r="BW17" i="5"/>
  <c r="AX18" i="5"/>
  <c r="DG18" i="5" s="1"/>
  <c r="BF18" i="5"/>
  <c r="BQ17" i="3"/>
  <c r="AH18" i="3"/>
  <c r="CQ18" i="3" s="1"/>
  <c r="AM18" i="3"/>
  <c r="CV18" i="3" s="1"/>
  <c r="CE17" i="3"/>
  <c r="BR17" i="3"/>
  <c r="BU17" i="3"/>
  <c r="AQ18" i="3"/>
  <c r="CZ18" i="3" s="1"/>
  <c r="AN18" i="3"/>
  <c r="CW18" i="3" s="1"/>
  <c r="BP17" i="3"/>
  <c r="CU17" i="3"/>
  <c r="BS17" i="3"/>
  <c r="AP18" i="3"/>
  <c r="CY18" i="3" s="1"/>
  <c r="CJ17" i="3"/>
  <c r="DO17" i="3"/>
  <c r="BB18" i="3"/>
  <c r="DK18" i="3" s="1"/>
  <c r="DK17" i="3"/>
  <c r="AW18" i="3"/>
  <c r="DF18" i="3" s="1"/>
  <c r="AI18" i="3"/>
  <c r="CR18" i="3" s="1"/>
  <c r="BA18" i="3"/>
  <c r="DJ18" i="3" s="1"/>
  <c r="AV18" i="3"/>
  <c r="DE18" i="3" s="1"/>
  <c r="CA17" i="3"/>
  <c r="BN17" i="3"/>
  <c r="CS17" i="3"/>
  <c r="BM17" i="3"/>
  <c r="BO17" i="3"/>
  <c r="CT17" i="3"/>
  <c r="BY18" i="4"/>
  <c r="AP19" i="4"/>
  <c r="CY19" i="4" s="1"/>
  <c r="AN19" i="4"/>
  <c r="CW19" i="4" s="1"/>
  <c r="BB19" i="4"/>
  <c r="DK19" i="4" s="1"/>
  <c r="BQ18" i="4"/>
  <c r="AS17" i="2"/>
  <c r="BW17" i="2" s="1"/>
  <c r="DP17" i="4"/>
  <c r="DQ17" i="4" s="1"/>
  <c r="BO18" i="4"/>
  <c r="CA18" i="4"/>
  <c r="BI18" i="4"/>
  <c r="BM18" i="4"/>
  <c r="BT18" i="4"/>
  <c r="BZ18" i="4"/>
  <c r="AO19" i="4"/>
  <c r="CX19" i="4" s="1"/>
  <c r="AK19" i="4"/>
  <c r="CT19" i="4" s="1"/>
  <c r="AG19" i="4"/>
  <c r="CP19" i="4" s="1"/>
  <c r="AU19" i="4"/>
  <c r="DD19" i="4" s="1"/>
  <c r="BJ18" i="4"/>
  <c r="AL19" i="4"/>
  <c r="CU19" i="4" s="1"/>
  <c r="BN18" i="4"/>
  <c r="BX18" i="4"/>
  <c r="CE18" i="4"/>
  <c r="CF18" i="4"/>
  <c r="BK18" i="4"/>
  <c r="AJ19" i="4"/>
  <c r="CS19" i="4" s="1"/>
  <c r="AI19" i="4"/>
  <c r="CR19" i="4" s="1"/>
  <c r="AW19" i="4"/>
  <c r="DF19" i="4" s="1"/>
  <c r="BL18" i="4"/>
  <c r="BA19" i="4"/>
  <c r="DJ19" i="4" s="1"/>
  <c r="AT19" i="4"/>
  <c r="DC19" i="4" s="1"/>
  <c r="AS19" i="4"/>
  <c r="DB19" i="4" s="1"/>
  <c r="AR19" i="4"/>
  <c r="DA19" i="4" s="1"/>
  <c r="AV19" i="4"/>
  <c r="DE19" i="4" s="1"/>
  <c r="BV18" i="4"/>
  <c r="BW18" i="4"/>
  <c r="AM19" i="4"/>
  <c r="CV19" i="4" s="1"/>
  <c r="AD19" i="4"/>
  <c r="CM19" i="4" s="1"/>
  <c r="AH19" i="4"/>
  <c r="CQ19" i="4" s="1"/>
  <c r="AF19" i="4"/>
  <c r="CO19" i="4" s="1"/>
  <c r="AE19" i="4"/>
  <c r="CN19" i="4" s="1"/>
  <c r="BH18" i="4"/>
  <c r="BR18" i="4"/>
  <c r="CH18" i="4"/>
  <c r="BP18" i="4"/>
  <c r="AQ19" i="4"/>
  <c r="CZ19" i="4" s="1"/>
  <c r="BS18" i="4"/>
  <c r="BU18" i="4"/>
  <c r="CO16" i="2"/>
  <c r="CH17" i="3"/>
  <c r="CB17" i="3"/>
  <c r="AL18" i="3"/>
  <c r="DP16" i="3"/>
  <c r="DQ16" i="3" s="1"/>
  <c r="CI17" i="3"/>
  <c r="AO18" i="3"/>
  <c r="CX18" i="3" s="1"/>
  <c r="AK18" i="3"/>
  <c r="AJ18" i="3"/>
  <c r="CS18" i="3" s="1"/>
  <c r="CG17" i="3"/>
  <c r="BE18" i="3"/>
  <c r="AZ18" i="3"/>
  <c r="DI18" i="3" s="1"/>
  <c r="BD18" i="3"/>
  <c r="DM18" i="3" s="1"/>
  <c r="CK16" i="3"/>
  <c r="CL16" i="3" s="1"/>
  <c r="BF18" i="3"/>
  <c r="DO18" i="3" s="1"/>
  <c r="AY18" i="3"/>
  <c r="CC17" i="3"/>
  <c r="AX18" i="3"/>
  <c r="DG18" i="3" s="1"/>
  <c r="BG17" i="3"/>
  <c r="CD17" i="3"/>
  <c r="BC18" i="3"/>
  <c r="CP16" i="2"/>
  <c r="BK16" i="2"/>
  <c r="DD16" i="2"/>
  <c r="BY16" i="2"/>
  <c r="AG17" i="2"/>
  <c r="DC16" i="2"/>
  <c r="BX16" i="2"/>
  <c r="BI18" i="3"/>
  <c r="BW18" i="3"/>
  <c r="AF17" i="2"/>
  <c r="BJ17" i="2" s="1"/>
  <c r="AD19" i="3"/>
  <c r="CM19" i="3" s="1"/>
  <c r="BH18" i="3"/>
  <c r="AE19" i="3"/>
  <c r="CN19" i="3" s="1"/>
  <c r="AS19" i="3"/>
  <c r="DB19" i="3" s="1"/>
  <c r="AR19" i="3"/>
  <c r="DA19" i="3" s="1"/>
  <c r="BV18" i="3"/>
  <c r="AY17" i="2"/>
  <c r="CC17" i="2" s="1"/>
  <c r="AR18" i="2"/>
  <c r="BV18" i="2" s="1"/>
  <c r="DA17" i="2"/>
  <c r="DB16" i="2"/>
  <c r="AU17" i="2"/>
  <c r="AD18" i="2"/>
  <c r="BH18" i="2" s="1"/>
  <c r="CM17" i="2"/>
  <c r="AT17" i="2"/>
  <c r="AP17" i="2"/>
  <c r="BT17" i="2" s="1"/>
  <c r="BE17" i="2"/>
  <c r="CI17" i="2" s="1"/>
  <c r="AQ17" i="2"/>
  <c r="BU17" i="2" s="1"/>
  <c r="AN17" i="2"/>
  <c r="BR17" i="2" s="1"/>
  <c r="BD17" i="2"/>
  <c r="CH17" i="2" s="1"/>
  <c r="BB17" i="2"/>
  <c r="CF17" i="2" s="1"/>
  <c r="AL17" i="2"/>
  <c r="BP17" i="2" s="1"/>
  <c r="AZ17" i="2"/>
  <c r="CD17" i="2" s="1"/>
  <c r="AK17" i="2"/>
  <c r="BO17" i="2" s="1"/>
  <c r="AO17" i="2"/>
  <c r="BS17" i="2" s="1"/>
  <c r="BC17" i="2"/>
  <c r="CG17" i="2" s="1"/>
  <c r="AI17" i="2"/>
  <c r="BM17" i="2" s="1"/>
  <c r="AM17" i="2"/>
  <c r="BQ17" i="2" s="1"/>
  <c r="BF17" i="2"/>
  <c r="AJ17" i="2"/>
  <c r="BN17" i="2" s="1"/>
  <c r="AH17" i="2"/>
  <c r="BL17" i="2" s="1"/>
  <c r="BA17" i="2"/>
  <c r="CE17" i="2" s="1"/>
  <c r="AV17" i="2"/>
  <c r="BZ17" i="2" s="1"/>
  <c r="AX17" i="2"/>
  <c r="CB17" i="2" s="1"/>
  <c r="AW17" i="2"/>
  <c r="CA17" i="2" s="1"/>
  <c r="DN16" i="2"/>
  <c r="CS16" i="2"/>
  <c r="CJ16" i="2"/>
  <c r="DO16" i="2"/>
  <c r="DK16" i="2"/>
  <c r="CK15" i="2"/>
  <c r="CL15" i="2" s="1"/>
  <c r="DL16" i="2"/>
  <c r="CX16" i="2"/>
  <c r="DJ16" i="2"/>
  <c r="DQ14" i="2"/>
  <c r="CR16" i="2"/>
  <c r="DG16" i="2"/>
  <c r="DI16" i="2"/>
  <c r="DE16" i="2"/>
  <c r="CT16" i="2"/>
  <c r="CQ16" i="2"/>
  <c r="CW16" i="2"/>
  <c r="DF16" i="2"/>
  <c r="CU16" i="2"/>
  <c r="DM16" i="2"/>
  <c r="CY16" i="2"/>
  <c r="DH16" i="2"/>
  <c r="DP15" i="2"/>
  <c r="DQ15" i="2" s="1"/>
  <c r="CV16" i="2"/>
  <c r="CZ16" i="2"/>
  <c r="BG16" i="2"/>
  <c r="DP17" i="6" l="1"/>
  <c r="DQ17" i="6" s="1"/>
  <c r="AS18" i="2"/>
  <c r="BY18" i="6"/>
  <c r="CI18" i="6"/>
  <c r="BE19" i="6"/>
  <c r="DN19" i="6" s="1"/>
  <c r="CF18" i="6"/>
  <c r="AU19" i="5"/>
  <c r="DD19" i="5" s="1"/>
  <c r="BI17" i="2"/>
  <c r="CN17" i="2"/>
  <c r="CK17" i="4"/>
  <c r="CL17" i="4" s="1"/>
  <c r="BY18" i="3"/>
  <c r="BM18" i="3"/>
  <c r="BL18" i="3"/>
  <c r="BU18" i="3"/>
  <c r="CK17" i="8"/>
  <c r="CL17" i="8" s="1"/>
  <c r="BU18" i="8"/>
  <c r="DO18" i="8"/>
  <c r="CJ18" i="8"/>
  <c r="AN19" i="8"/>
  <c r="CW19" i="8" s="1"/>
  <c r="BB19" i="8"/>
  <c r="DK19" i="8" s="1"/>
  <c r="BD19" i="8"/>
  <c r="DM19" i="8" s="1"/>
  <c r="AP19" i="8"/>
  <c r="CY19" i="8" s="1"/>
  <c r="BQ18" i="8"/>
  <c r="BW18" i="8"/>
  <c r="BT18" i="8"/>
  <c r="BA19" i="8"/>
  <c r="DJ19" i="8" s="1"/>
  <c r="AR19" i="8"/>
  <c r="DA19" i="8" s="1"/>
  <c r="AV19" i="8"/>
  <c r="DE19" i="8" s="1"/>
  <c r="AT19" i="8"/>
  <c r="DC19" i="8" s="1"/>
  <c r="AS19" i="8"/>
  <c r="DB19" i="8" s="1"/>
  <c r="BV18" i="8"/>
  <c r="BZ18" i="8"/>
  <c r="DB17" i="2"/>
  <c r="DP17" i="8"/>
  <c r="DQ17" i="8" s="1"/>
  <c r="CA18" i="8"/>
  <c r="BJ18" i="3"/>
  <c r="CB18" i="8"/>
  <c r="AT19" i="3"/>
  <c r="DC19" i="3" s="1"/>
  <c r="CG18" i="5"/>
  <c r="AJ19" i="8"/>
  <c r="CS19" i="8" s="1"/>
  <c r="AI19" i="8"/>
  <c r="CR19" i="8" s="1"/>
  <c r="AX19" i="8"/>
  <c r="DG19" i="8" s="1"/>
  <c r="AW19" i="8"/>
  <c r="DF19" i="8" s="1"/>
  <c r="BL18" i="8"/>
  <c r="CC18" i="6"/>
  <c r="BP18" i="8"/>
  <c r="BR18" i="8"/>
  <c r="CE18" i="8"/>
  <c r="CD18" i="8"/>
  <c r="CC18" i="8"/>
  <c r="AZ19" i="6"/>
  <c r="DI19" i="6" s="1"/>
  <c r="BM18" i="8"/>
  <c r="AY19" i="8"/>
  <c r="DH19" i="8" s="1"/>
  <c r="AG19" i="8"/>
  <c r="CP19" i="8" s="1"/>
  <c r="AU19" i="8"/>
  <c r="DD19" i="8" s="1"/>
  <c r="BC19" i="8"/>
  <c r="DL19" i="8" s="1"/>
  <c r="AK19" i="8"/>
  <c r="CT19" i="8" s="1"/>
  <c r="AO19" i="8"/>
  <c r="CX19" i="8" s="1"/>
  <c r="BJ18" i="8"/>
  <c r="BO18" i="8"/>
  <c r="BQ18" i="3"/>
  <c r="BI18" i="8"/>
  <c r="BX18" i="8"/>
  <c r="AG19" i="3"/>
  <c r="CP19" i="3" s="1"/>
  <c r="AF19" i="3"/>
  <c r="CO19" i="3" s="1"/>
  <c r="CC18" i="5"/>
  <c r="AZ19" i="8"/>
  <c r="DI19" i="8" s="1"/>
  <c r="AL19" i="8"/>
  <c r="CU19" i="8" s="1"/>
  <c r="BN18" i="8"/>
  <c r="AQ19" i="8"/>
  <c r="CZ19" i="8" s="1"/>
  <c r="BE19" i="8"/>
  <c r="DN19" i="8" s="1"/>
  <c r="BS18" i="8"/>
  <c r="CF18" i="8"/>
  <c r="CH18" i="8"/>
  <c r="AF19" i="8"/>
  <c r="CO19" i="8" s="1"/>
  <c r="AE19" i="8"/>
  <c r="CN19" i="8" s="1"/>
  <c r="AM19" i="8"/>
  <c r="CV19" i="8" s="1"/>
  <c r="AD19" i="8"/>
  <c r="CM19" i="8" s="1"/>
  <c r="BF19" i="8"/>
  <c r="AH19" i="8"/>
  <c r="CQ19" i="8" s="1"/>
  <c r="BG18" i="8"/>
  <c r="BH18" i="8"/>
  <c r="AH19" i="3"/>
  <c r="CQ19" i="3" s="1"/>
  <c r="CC18" i="4"/>
  <c r="BK18" i="8"/>
  <c r="BY18" i="8"/>
  <c r="CG18" i="8"/>
  <c r="BY18" i="5"/>
  <c r="CI18" i="8"/>
  <c r="CD18" i="6"/>
  <c r="CK17" i="6"/>
  <c r="CL17" i="6" s="1"/>
  <c r="BX18" i="6"/>
  <c r="BP19" i="6"/>
  <c r="BU19" i="6"/>
  <c r="CE18" i="6"/>
  <c r="BR18" i="3"/>
  <c r="AV19" i="6"/>
  <c r="DE19" i="6" s="1"/>
  <c r="BA19" i="6"/>
  <c r="AT19" i="6"/>
  <c r="DC19" i="6" s="1"/>
  <c r="AS19" i="6"/>
  <c r="DB19" i="6" s="1"/>
  <c r="AR19" i="6"/>
  <c r="DA19" i="6" s="1"/>
  <c r="BV18" i="6"/>
  <c r="BM19" i="6"/>
  <c r="BZ18" i="6"/>
  <c r="BK19" i="6"/>
  <c r="AD20" i="6"/>
  <c r="CM20" i="6" s="1"/>
  <c r="AM20" i="6"/>
  <c r="CV20" i="6" s="1"/>
  <c r="AH20" i="6"/>
  <c r="CQ20" i="6" s="1"/>
  <c r="AF20" i="6"/>
  <c r="CO20" i="6" s="1"/>
  <c r="AE20" i="6"/>
  <c r="CN20" i="6" s="1"/>
  <c r="BH19" i="6"/>
  <c r="CH18" i="6"/>
  <c r="BB19" i="6"/>
  <c r="DK19" i="6" s="1"/>
  <c r="CB18" i="6"/>
  <c r="BO19" i="6"/>
  <c r="AI20" i="6"/>
  <c r="CR20" i="6" s="1"/>
  <c r="AJ20" i="6"/>
  <c r="CS20" i="6" s="1"/>
  <c r="BL19" i="6"/>
  <c r="BR19" i="6"/>
  <c r="AU19" i="3"/>
  <c r="DD19" i="3" s="1"/>
  <c r="AQ20" i="6"/>
  <c r="CZ20" i="6" s="1"/>
  <c r="BS19" i="6"/>
  <c r="AP20" i="6"/>
  <c r="CY20" i="6" s="1"/>
  <c r="AN20" i="6"/>
  <c r="CW20" i="6" s="1"/>
  <c r="BQ19" i="6"/>
  <c r="BD19" i="6"/>
  <c r="AY19" i="4"/>
  <c r="DH19" i="4" s="1"/>
  <c r="CI18" i="5"/>
  <c r="BC19" i="6"/>
  <c r="DL19" i="6" s="1"/>
  <c r="BI19" i="6"/>
  <c r="BT19" i="6"/>
  <c r="CG18" i="4"/>
  <c r="BD19" i="4"/>
  <c r="DM19" i="4" s="1"/>
  <c r="BE19" i="5"/>
  <c r="DN19" i="5" s="1"/>
  <c r="AU19" i="6"/>
  <c r="AK20" i="6"/>
  <c r="CT20" i="6" s="1"/>
  <c r="AG20" i="6"/>
  <c r="CP20" i="6" s="1"/>
  <c r="AO20" i="6"/>
  <c r="CX20" i="6" s="1"/>
  <c r="BJ19" i="6"/>
  <c r="AY19" i="6"/>
  <c r="DH19" i="6" s="1"/>
  <c r="BG18" i="6"/>
  <c r="CA18" i="6"/>
  <c r="BF19" i="6"/>
  <c r="AL20" i="6"/>
  <c r="CU20" i="6" s="1"/>
  <c r="BN19" i="6"/>
  <c r="AW19" i="6"/>
  <c r="DF19" i="6" s="1"/>
  <c r="DO18" i="6"/>
  <c r="DP18" i="6" s="1"/>
  <c r="DQ18" i="6" s="1"/>
  <c r="CJ18" i="6"/>
  <c r="AZ19" i="5"/>
  <c r="DI19" i="5" s="1"/>
  <c r="AX19" i="6"/>
  <c r="DG19" i="6" s="1"/>
  <c r="BW18" i="6"/>
  <c r="AW19" i="5"/>
  <c r="DF19" i="5" s="1"/>
  <c r="CK17" i="5"/>
  <c r="CL17" i="5" s="1"/>
  <c r="BF19" i="5"/>
  <c r="CJ19" i="5" s="1"/>
  <c r="AX19" i="5"/>
  <c r="DG19" i="5" s="1"/>
  <c r="BG18" i="5"/>
  <c r="BX18" i="5"/>
  <c r="CJ18" i="5"/>
  <c r="DO18" i="5"/>
  <c r="DP18" i="5" s="1"/>
  <c r="DQ18" i="5" s="1"/>
  <c r="BU19" i="5"/>
  <c r="BZ18" i="5"/>
  <c r="BP19" i="5"/>
  <c r="AG20" i="5"/>
  <c r="CP20" i="5" s="1"/>
  <c r="AO20" i="5"/>
  <c r="CX20" i="5" s="1"/>
  <c r="AK20" i="5"/>
  <c r="CT20" i="5" s="1"/>
  <c r="BJ19" i="5"/>
  <c r="CE18" i="5"/>
  <c r="BC19" i="4"/>
  <c r="DL19" i="4" s="1"/>
  <c r="CB18" i="4"/>
  <c r="AL20" i="5"/>
  <c r="CU20" i="5" s="1"/>
  <c r="BN19" i="5"/>
  <c r="BC19" i="5"/>
  <c r="DL19" i="5" s="1"/>
  <c r="BR19" i="5"/>
  <c r="BW18" i="5"/>
  <c r="BG18" i="4"/>
  <c r="BE19" i="4"/>
  <c r="DN19" i="4" s="1"/>
  <c r="CJ18" i="4"/>
  <c r="BM19" i="5"/>
  <c r="BK19" i="5"/>
  <c r="CF18" i="5"/>
  <c r="AN20" i="5"/>
  <c r="CW20" i="5" s="1"/>
  <c r="AP20" i="5"/>
  <c r="CY20" i="5" s="1"/>
  <c r="BQ19" i="5"/>
  <c r="BA19" i="5"/>
  <c r="DJ19" i="5" s="1"/>
  <c r="AT19" i="5"/>
  <c r="DC19" i="5" s="1"/>
  <c r="AV19" i="5"/>
  <c r="DE19" i="5" s="1"/>
  <c r="AS19" i="5"/>
  <c r="DB19" i="5" s="1"/>
  <c r="AR19" i="5"/>
  <c r="DA19" i="5" s="1"/>
  <c r="BV18" i="5"/>
  <c r="CD18" i="4"/>
  <c r="AZ19" i="4"/>
  <c r="DI19" i="4" s="1"/>
  <c r="AY19" i="5"/>
  <c r="DH19" i="5" s="1"/>
  <c r="BD19" i="5"/>
  <c r="DM19" i="5" s="1"/>
  <c r="CB18" i="5"/>
  <c r="AJ20" i="5"/>
  <c r="CS20" i="5" s="1"/>
  <c r="AI20" i="5"/>
  <c r="CR20" i="5" s="1"/>
  <c r="BL19" i="5"/>
  <c r="AX19" i="4"/>
  <c r="DG19" i="4" s="1"/>
  <c r="AF20" i="5"/>
  <c r="CO20" i="5" s="1"/>
  <c r="AD20" i="5"/>
  <c r="CM20" i="5" s="1"/>
  <c r="AH20" i="5"/>
  <c r="CQ20" i="5" s="1"/>
  <c r="AE20" i="5"/>
  <c r="CN20" i="5" s="1"/>
  <c r="AM20" i="5"/>
  <c r="CV20" i="5" s="1"/>
  <c r="BH19" i="5"/>
  <c r="BF19" i="4"/>
  <c r="DO19" i="4" s="1"/>
  <c r="AQ20" i="5"/>
  <c r="CZ20" i="5" s="1"/>
  <c r="BS19" i="5"/>
  <c r="BX18" i="3"/>
  <c r="CI18" i="4"/>
  <c r="CA18" i="5"/>
  <c r="BO19" i="5"/>
  <c r="BB19" i="5"/>
  <c r="DK19" i="5" s="1"/>
  <c r="CD18" i="5"/>
  <c r="BK18" i="3"/>
  <c r="BT19" i="5"/>
  <c r="BI19" i="5"/>
  <c r="CH18" i="5"/>
  <c r="AN19" i="3"/>
  <c r="CW19" i="3" s="1"/>
  <c r="BT18" i="3"/>
  <c r="CA18" i="3"/>
  <c r="BB19" i="3"/>
  <c r="DK19" i="3" s="1"/>
  <c r="AM19" i="3"/>
  <c r="CV19" i="3" s="1"/>
  <c r="BO18" i="3"/>
  <c r="CT18" i="3"/>
  <c r="AI19" i="3"/>
  <c r="CR19" i="3" s="1"/>
  <c r="CF18" i="3"/>
  <c r="CE18" i="3"/>
  <c r="BZ18" i="3"/>
  <c r="BA19" i="3"/>
  <c r="DJ19" i="3" s="1"/>
  <c r="AW19" i="3"/>
  <c r="DF19" i="3" s="1"/>
  <c r="CG18" i="3"/>
  <c r="DL18" i="3"/>
  <c r="BP18" i="3"/>
  <c r="CU18" i="3"/>
  <c r="AV19" i="3"/>
  <c r="DE19" i="3" s="1"/>
  <c r="CC18" i="3"/>
  <c r="DH18" i="3"/>
  <c r="CI18" i="3"/>
  <c r="DN18" i="3"/>
  <c r="BK19" i="4"/>
  <c r="BW19" i="4"/>
  <c r="BX19" i="4"/>
  <c r="BY19" i="4"/>
  <c r="BB20" i="4"/>
  <c r="DK20" i="4" s="1"/>
  <c r="AN20" i="4"/>
  <c r="CW20" i="4" s="1"/>
  <c r="AP20" i="4"/>
  <c r="CY20" i="4" s="1"/>
  <c r="BQ19" i="4"/>
  <c r="BO19" i="4"/>
  <c r="AQ20" i="4"/>
  <c r="CZ20" i="4" s="1"/>
  <c r="BS19" i="4"/>
  <c r="BI19" i="4"/>
  <c r="CE19" i="4"/>
  <c r="CF19" i="4"/>
  <c r="AK20" i="4"/>
  <c r="CT20" i="4" s="1"/>
  <c r="AG20" i="4"/>
  <c r="CP20" i="4" s="1"/>
  <c r="AU20" i="4"/>
  <c r="DD20" i="4" s="1"/>
  <c r="AO20" i="4"/>
  <c r="CX20" i="4" s="1"/>
  <c r="BJ19" i="4"/>
  <c r="BR19" i="4"/>
  <c r="BZ19" i="4"/>
  <c r="BA20" i="4"/>
  <c r="DJ20" i="4" s="1"/>
  <c r="AV20" i="4"/>
  <c r="DE20" i="4" s="1"/>
  <c r="AT20" i="4"/>
  <c r="DC20" i="4" s="1"/>
  <c r="AS20" i="4"/>
  <c r="DB20" i="4" s="1"/>
  <c r="AR20" i="4"/>
  <c r="DA20" i="4" s="1"/>
  <c r="BV19" i="4"/>
  <c r="AJ20" i="4"/>
  <c r="CS20" i="4" s="1"/>
  <c r="AI20" i="4"/>
  <c r="CR20" i="4" s="1"/>
  <c r="AW20" i="4"/>
  <c r="DF20" i="4" s="1"/>
  <c r="BL19" i="4"/>
  <c r="CA19" i="4"/>
  <c r="CH19" i="4"/>
  <c r="AH20" i="4"/>
  <c r="CQ20" i="4" s="1"/>
  <c r="AF20" i="4"/>
  <c r="CO20" i="4" s="1"/>
  <c r="AE20" i="4"/>
  <c r="CN20" i="4" s="1"/>
  <c r="AM20" i="4"/>
  <c r="CV20" i="4" s="1"/>
  <c r="AD20" i="4"/>
  <c r="CM20" i="4" s="1"/>
  <c r="BH19" i="4"/>
  <c r="BT19" i="4"/>
  <c r="BU19" i="4"/>
  <c r="BM19" i="4"/>
  <c r="BP19" i="4"/>
  <c r="DP18" i="4"/>
  <c r="DQ18" i="4" s="1"/>
  <c r="AL20" i="4"/>
  <c r="CU20" i="4" s="1"/>
  <c r="BN19" i="4"/>
  <c r="AL19" i="3"/>
  <c r="CU19" i="3" s="1"/>
  <c r="CO17" i="2"/>
  <c r="AG18" i="2"/>
  <c r="CP18" i="2" s="1"/>
  <c r="CH18" i="3"/>
  <c r="AZ19" i="3"/>
  <c r="AP19" i="3"/>
  <c r="BS18" i="3"/>
  <c r="AQ19" i="3"/>
  <c r="CZ19" i="3" s="1"/>
  <c r="CK17" i="3"/>
  <c r="CL17" i="3" s="1"/>
  <c r="CD18" i="3"/>
  <c r="AO19" i="3"/>
  <c r="CX19" i="3" s="1"/>
  <c r="AK19" i="3"/>
  <c r="CT19" i="3" s="1"/>
  <c r="BN18" i="3"/>
  <c r="CB18" i="3"/>
  <c r="AJ19" i="3"/>
  <c r="CS19" i="3" s="1"/>
  <c r="DP17" i="3"/>
  <c r="DQ17" i="3" s="1"/>
  <c r="AX19" i="3"/>
  <c r="DG19" i="3" s="1"/>
  <c r="AY19" i="3"/>
  <c r="DH19" i="3" s="1"/>
  <c r="BC19" i="3"/>
  <c r="DL19" i="3" s="1"/>
  <c r="BD19" i="3"/>
  <c r="DM19" i="3" s="1"/>
  <c r="BE19" i="3"/>
  <c r="DN19" i="3" s="1"/>
  <c r="BF19" i="3"/>
  <c r="CJ18" i="3"/>
  <c r="BG18" i="3"/>
  <c r="AS20" i="3"/>
  <c r="DB20" i="3" s="1"/>
  <c r="AR20" i="3"/>
  <c r="DA20" i="3" s="1"/>
  <c r="BV19" i="3"/>
  <c r="BW19" i="3"/>
  <c r="CN18" i="2"/>
  <c r="BI18" i="2"/>
  <c r="CP17" i="2"/>
  <c r="BK17" i="2"/>
  <c r="DB18" i="2"/>
  <c r="BW18" i="2"/>
  <c r="DD17" i="2"/>
  <c r="BY17" i="2"/>
  <c r="DC17" i="2"/>
  <c r="BX17" i="2"/>
  <c r="AF18" i="2"/>
  <c r="BJ18" i="2" s="1"/>
  <c r="BI19" i="3"/>
  <c r="BH19" i="3"/>
  <c r="AE20" i="3"/>
  <c r="CN20" i="3" s="1"/>
  <c r="AD20" i="3"/>
  <c r="CM20" i="3" s="1"/>
  <c r="CM18" i="2"/>
  <c r="AE19" i="2"/>
  <c r="AD19" i="2"/>
  <c r="BH19" i="2" s="1"/>
  <c r="AU18" i="2"/>
  <c r="AT18" i="2"/>
  <c r="DA18" i="2"/>
  <c r="AR19" i="2"/>
  <c r="BV19" i="2" s="1"/>
  <c r="AS19" i="2"/>
  <c r="AH18" i="2"/>
  <c r="BL18" i="2" s="1"/>
  <c r="AI18" i="2"/>
  <c r="BM18" i="2" s="1"/>
  <c r="AM18" i="2"/>
  <c r="BQ18" i="2" s="1"/>
  <c r="AX18" i="2"/>
  <c r="CB18" i="2" s="1"/>
  <c r="AV18" i="2"/>
  <c r="BZ18" i="2" s="1"/>
  <c r="AJ18" i="2"/>
  <c r="BN18" i="2" s="1"/>
  <c r="AW18" i="2"/>
  <c r="CA18" i="2" s="1"/>
  <c r="BF18" i="2"/>
  <c r="AL18" i="2"/>
  <c r="BP18" i="2" s="1"/>
  <c r="AZ18" i="2"/>
  <c r="CD18" i="2" s="1"/>
  <c r="BC18" i="2"/>
  <c r="CG18" i="2" s="1"/>
  <c r="AO18" i="2"/>
  <c r="BS18" i="2" s="1"/>
  <c r="AY18" i="2"/>
  <c r="CC18" i="2" s="1"/>
  <c r="AK18" i="2"/>
  <c r="BA18" i="2"/>
  <c r="CE18" i="2" s="1"/>
  <c r="AQ18" i="2"/>
  <c r="BU18" i="2" s="1"/>
  <c r="BE18" i="2"/>
  <c r="CI18" i="2" s="1"/>
  <c r="AN18" i="2"/>
  <c r="BR18" i="2" s="1"/>
  <c r="AP18" i="2"/>
  <c r="BT18" i="2" s="1"/>
  <c r="BD18" i="2"/>
  <c r="CH18" i="2" s="1"/>
  <c r="BB18" i="2"/>
  <c r="CF18" i="2" s="1"/>
  <c r="CK16" i="2"/>
  <c r="CL16" i="2" s="1"/>
  <c r="DM17" i="2"/>
  <c r="CR17" i="2"/>
  <c r="DJ17" i="2"/>
  <c r="DP16" i="2"/>
  <c r="DQ16" i="2" s="1"/>
  <c r="CS17" i="2"/>
  <c r="DH17" i="2"/>
  <c r="CT17" i="2"/>
  <c r="DL17" i="2"/>
  <c r="DI17" i="2"/>
  <c r="DG17" i="2"/>
  <c r="DF17" i="2"/>
  <c r="CJ17" i="2"/>
  <c r="DO17" i="2"/>
  <c r="DK17" i="2"/>
  <c r="DN17" i="2"/>
  <c r="CQ17" i="2"/>
  <c r="CX17" i="2"/>
  <c r="CU17" i="2"/>
  <c r="CW17" i="2"/>
  <c r="CV17" i="2"/>
  <c r="DE17" i="2"/>
  <c r="CY17" i="2"/>
  <c r="CZ17" i="2"/>
  <c r="BG17" i="2"/>
  <c r="CI19" i="6" l="1"/>
  <c r="BY19" i="5"/>
  <c r="CB19" i="5"/>
  <c r="DO19" i="5"/>
  <c r="CD19" i="4"/>
  <c r="CJ19" i="4"/>
  <c r="AZ20" i="6"/>
  <c r="DI20" i="6" s="1"/>
  <c r="CD19" i="6"/>
  <c r="CI19" i="5"/>
  <c r="AF20" i="3"/>
  <c r="CO20" i="3" s="1"/>
  <c r="CF19" i="3"/>
  <c r="BJ19" i="3"/>
  <c r="AG20" i="3"/>
  <c r="CP20" i="3" s="1"/>
  <c r="BQ19" i="3"/>
  <c r="CE19" i="8"/>
  <c r="BP19" i="8"/>
  <c r="BO19" i="8"/>
  <c r="BT19" i="8"/>
  <c r="BX19" i="3"/>
  <c r="CG19" i="8"/>
  <c r="BI19" i="8"/>
  <c r="CA19" i="8"/>
  <c r="BW19" i="8"/>
  <c r="CK18" i="8"/>
  <c r="CL18" i="8" s="1"/>
  <c r="BU19" i="8"/>
  <c r="DP18" i="8"/>
  <c r="DQ18" i="8" s="1"/>
  <c r="CJ19" i="8"/>
  <c r="DO19" i="8"/>
  <c r="CF19" i="8"/>
  <c r="BY19" i="3"/>
  <c r="AE20" i="8"/>
  <c r="CN20" i="8" s="1"/>
  <c r="AD20" i="8"/>
  <c r="CM20" i="8" s="1"/>
  <c r="BF20" i="8"/>
  <c r="AF20" i="8"/>
  <c r="CO20" i="8" s="1"/>
  <c r="BG19" i="8"/>
  <c r="AM20" i="8"/>
  <c r="CV20" i="8" s="1"/>
  <c r="AH20" i="8"/>
  <c r="CQ20" i="8" s="1"/>
  <c r="BH19" i="8"/>
  <c r="CC19" i="8"/>
  <c r="BL19" i="3"/>
  <c r="BK19" i="3"/>
  <c r="AU20" i="8"/>
  <c r="DD20" i="8" s="1"/>
  <c r="AK20" i="8"/>
  <c r="CT20" i="8" s="1"/>
  <c r="BC20" i="8"/>
  <c r="DL20" i="8" s="1"/>
  <c r="AG20" i="8"/>
  <c r="CP20" i="8" s="1"/>
  <c r="AY20" i="8"/>
  <c r="DH20" i="8" s="1"/>
  <c r="AO20" i="8"/>
  <c r="CX20" i="8" s="1"/>
  <c r="BJ19" i="8"/>
  <c r="CB19" i="8"/>
  <c r="BX19" i="8"/>
  <c r="AT20" i="8"/>
  <c r="DC20" i="8" s="1"/>
  <c r="AR20" i="8"/>
  <c r="DA20" i="8" s="1"/>
  <c r="BA20" i="8"/>
  <c r="DJ20" i="8" s="1"/>
  <c r="AV20" i="8"/>
  <c r="DE20" i="8" s="1"/>
  <c r="AS20" i="8"/>
  <c r="DB20" i="8" s="1"/>
  <c r="BV19" i="8"/>
  <c r="AU20" i="3"/>
  <c r="DD20" i="3" s="1"/>
  <c r="CI19" i="8"/>
  <c r="AT20" i="3"/>
  <c r="DC20" i="3" s="1"/>
  <c r="AX20" i="8"/>
  <c r="DG20" i="8" s="1"/>
  <c r="AW20" i="8"/>
  <c r="DF20" i="8" s="1"/>
  <c r="AJ20" i="8"/>
  <c r="CS20" i="8" s="1"/>
  <c r="AI20" i="8"/>
  <c r="CR20" i="8" s="1"/>
  <c r="BL19" i="8"/>
  <c r="CD19" i="8"/>
  <c r="BM19" i="8"/>
  <c r="AQ20" i="8"/>
  <c r="CZ20" i="8" s="1"/>
  <c r="BE20" i="8"/>
  <c r="DN20" i="8" s="1"/>
  <c r="BS19" i="8"/>
  <c r="CH19" i="8"/>
  <c r="BY19" i="8"/>
  <c r="BK19" i="8"/>
  <c r="BR19" i="8"/>
  <c r="AP20" i="8"/>
  <c r="CY20" i="8" s="1"/>
  <c r="AN20" i="8"/>
  <c r="CW20" i="8" s="1"/>
  <c r="BD20" i="8"/>
  <c r="DM20" i="8" s="1"/>
  <c r="BB20" i="8"/>
  <c r="DK20" i="8" s="1"/>
  <c r="BQ19" i="8"/>
  <c r="CK18" i="5"/>
  <c r="CL18" i="5" s="1"/>
  <c r="AZ20" i="8"/>
  <c r="DI20" i="8" s="1"/>
  <c r="AL20" i="8"/>
  <c r="CU20" i="8" s="1"/>
  <c r="BN19" i="8"/>
  <c r="BZ19" i="8"/>
  <c r="BB20" i="6"/>
  <c r="DK20" i="6" s="1"/>
  <c r="DJ19" i="6"/>
  <c r="BG19" i="6"/>
  <c r="DD19" i="6"/>
  <c r="BE20" i="6"/>
  <c r="DN20" i="6" s="1"/>
  <c r="DM19" i="6"/>
  <c r="CK18" i="6"/>
  <c r="CL18" i="6" s="1"/>
  <c r="AY20" i="6"/>
  <c r="DH20" i="6" s="1"/>
  <c r="BZ19" i="6"/>
  <c r="AU20" i="6"/>
  <c r="DD20" i="6" s="1"/>
  <c r="AH21" i="6"/>
  <c r="CQ21" i="6" s="1"/>
  <c r="AF21" i="6"/>
  <c r="CO21" i="6" s="1"/>
  <c r="AD21" i="6"/>
  <c r="CM21" i="6" s="1"/>
  <c r="AM21" i="6"/>
  <c r="CV21" i="6" s="1"/>
  <c r="AE21" i="6"/>
  <c r="CN21" i="6" s="1"/>
  <c r="BH20" i="6"/>
  <c r="AQ21" i="6"/>
  <c r="CZ21" i="6" s="1"/>
  <c r="BS20" i="6"/>
  <c r="CC19" i="4"/>
  <c r="CA19" i="6"/>
  <c r="BK20" i="6"/>
  <c r="BD20" i="6"/>
  <c r="DM20" i="6" s="1"/>
  <c r="AW20" i="6"/>
  <c r="DF20" i="6" s="1"/>
  <c r="BM20" i="6"/>
  <c r="AN21" i="6"/>
  <c r="CW21" i="6" s="1"/>
  <c r="AP21" i="6"/>
  <c r="CY21" i="6" s="1"/>
  <c r="BQ20" i="6"/>
  <c r="CK18" i="4"/>
  <c r="CL18" i="4" s="1"/>
  <c r="CD19" i="5"/>
  <c r="BO20" i="6"/>
  <c r="BR20" i="6"/>
  <c r="BY19" i="6"/>
  <c r="BT20" i="6"/>
  <c r="BP20" i="6"/>
  <c r="CJ19" i="6"/>
  <c r="DO19" i="6"/>
  <c r="CE19" i="6"/>
  <c r="CF19" i="6"/>
  <c r="CH19" i="6"/>
  <c r="BU20" i="6"/>
  <c r="AL21" i="6"/>
  <c r="CU21" i="6" s="1"/>
  <c r="BN20" i="6"/>
  <c r="BF20" i="6"/>
  <c r="CC19" i="6"/>
  <c r="BI20" i="6"/>
  <c r="BA20" i="6"/>
  <c r="DJ20" i="6" s="1"/>
  <c r="AT20" i="6"/>
  <c r="DC20" i="6" s="1"/>
  <c r="AV20" i="6"/>
  <c r="DE20" i="6" s="1"/>
  <c r="AS20" i="6"/>
  <c r="DB20" i="6" s="1"/>
  <c r="AR20" i="6"/>
  <c r="DA20" i="6" s="1"/>
  <c r="BV19" i="6"/>
  <c r="CA19" i="5"/>
  <c r="CG19" i="6"/>
  <c r="AG21" i="6"/>
  <c r="CP21" i="6" s="1"/>
  <c r="AO21" i="6"/>
  <c r="CX21" i="6" s="1"/>
  <c r="AK21" i="6"/>
  <c r="CT21" i="6" s="1"/>
  <c r="BJ20" i="6"/>
  <c r="BW19" i="6"/>
  <c r="AX20" i="6"/>
  <c r="DG20" i="6" s="1"/>
  <c r="CB19" i="6"/>
  <c r="BC20" i="6"/>
  <c r="AJ21" i="6"/>
  <c r="CS21" i="6" s="1"/>
  <c r="AI21" i="6"/>
  <c r="CR21" i="6" s="1"/>
  <c r="BL20" i="6"/>
  <c r="BX19" i="6"/>
  <c r="BF20" i="5"/>
  <c r="CJ20" i="5" s="1"/>
  <c r="BE20" i="5"/>
  <c r="DN20" i="5" s="1"/>
  <c r="BW19" i="5"/>
  <c r="BZ19" i="5"/>
  <c r="BX19" i="5"/>
  <c r="BC20" i="4"/>
  <c r="DL20" i="4" s="1"/>
  <c r="CE19" i="5"/>
  <c r="AY20" i="5"/>
  <c r="DH20" i="5" s="1"/>
  <c r="AH21" i="5"/>
  <c r="CQ21" i="5" s="1"/>
  <c r="AE21" i="5"/>
  <c r="CN21" i="5" s="1"/>
  <c r="AD21" i="5"/>
  <c r="CM21" i="5" s="1"/>
  <c r="AM21" i="5"/>
  <c r="CV21" i="5" s="1"/>
  <c r="AF21" i="5"/>
  <c r="CO21" i="5" s="1"/>
  <c r="BH20" i="5"/>
  <c r="BM20" i="5"/>
  <c r="BO20" i="5"/>
  <c r="AL21" i="5"/>
  <c r="CU21" i="5" s="1"/>
  <c r="BN20" i="5"/>
  <c r="BT20" i="5"/>
  <c r="BC20" i="5"/>
  <c r="DL20" i="5" s="1"/>
  <c r="BI20" i="5"/>
  <c r="CH19" i="5"/>
  <c r="CG19" i="5"/>
  <c r="BK20" i="5"/>
  <c r="CF19" i="5"/>
  <c r="CC19" i="5"/>
  <c r="AO21" i="5"/>
  <c r="CX21" i="5" s="1"/>
  <c r="AK21" i="5"/>
  <c r="CT21" i="5" s="1"/>
  <c r="AG21" i="5"/>
  <c r="CP21" i="5" s="1"/>
  <c r="BJ20" i="5"/>
  <c r="CI19" i="4"/>
  <c r="BU20" i="5"/>
  <c r="AX20" i="5"/>
  <c r="DG20" i="5" s="1"/>
  <c r="AX20" i="4"/>
  <c r="DG20" i="4" s="1"/>
  <c r="BR20" i="5"/>
  <c r="AP21" i="5"/>
  <c r="CY21" i="5" s="1"/>
  <c r="AN21" i="5"/>
  <c r="CW21" i="5" s="1"/>
  <c r="BQ20" i="5"/>
  <c r="BD20" i="5"/>
  <c r="DM20" i="5" s="1"/>
  <c r="AN20" i="3"/>
  <c r="CW20" i="3" s="1"/>
  <c r="BP20" i="5"/>
  <c r="CG19" i="4"/>
  <c r="BG19" i="4"/>
  <c r="AY20" i="4"/>
  <c r="DH20" i="4" s="1"/>
  <c r="BB20" i="5"/>
  <c r="DK20" i="5" s="1"/>
  <c r="AU20" i="5"/>
  <c r="DD20" i="5" s="1"/>
  <c r="BF20" i="4"/>
  <c r="DO20" i="4" s="1"/>
  <c r="BE20" i="4"/>
  <c r="DN20" i="4" s="1"/>
  <c r="AJ21" i="5"/>
  <c r="CS21" i="5" s="1"/>
  <c r="AI21" i="5"/>
  <c r="CR21" i="5" s="1"/>
  <c r="BL20" i="5"/>
  <c r="AZ20" i="5"/>
  <c r="DI20" i="5" s="1"/>
  <c r="AV20" i="5"/>
  <c r="DE20" i="5" s="1"/>
  <c r="AT20" i="5"/>
  <c r="DC20" i="5" s="1"/>
  <c r="AS20" i="5"/>
  <c r="DB20" i="5" s="1"/>
  <c r="AR20" i="5"/>
  <c r="DA20" i="5" s="1"/>
  <c r="BA20" i="5"/>
  <c r="DJ20" i="5" s="1"/>
  <c r="DP19" i="5"/>
  <c r="DQ19" i="5" s="1"/>
  <c r="BV19" i="5"/>
  <c r="BD20" i="4"/>
  <c r="DM20" i="4" s="1"/>
  <c r="AW20" i="5"/>
  <c r="DF20" i="5" s="1"/>
  <c r="BR19" i="3"/>
  <c r="CB19" i="4"/>
  <c r="AQ21" i="5"/>
  <c r="CZ21" i="5" s="1"/>
  <c r="BS20" i="5"/>
  <c r="AZ20" i="4"/>
  <c r="DI20" i="4" s="1"/>
  <c r="BG19" i="5"/>
  <c r="AM20" i="3"/>
  <c r="CV20" i="3" s="1"/>
  <c r="BB20" i="3"/>
  <c r="DK20" i="3" s="1"/>
  <c r="CE19" i="3"/>
  <c r="AH20" i="3"/>
  <c r="CQ20" i="3" s="1"/>
  <c r="AI20" i="3"/>
  <c r="CR20" i="3" s="1"/>
  <c r="BM19" i="3"/>
  <c r="CJ19" i="3"/>
  <c r="DO19" i="3"/>
  <c r="BZ19" i="3"/>
  <c r="BA20" i="3"/>
  <c r="DJ20" i="3" s="1"/>
  <c r="AW20" i="3"/>
  <c r="DF20" i="3" s="1"/>
  <c r="BT19" i="3"/>
  <c r="CY19" i="3"/>
  <c r="CD19" i="3"/>
  <c r="DI19" i="3"/>
  <c r="CA19" i="3"/>
  <c r="AV20" i="3"/>
  <c r="DE20" i="3" s="1"/>
  <c r="AL21" i="4"/>
  <c r="CU21" i="4" s="1"/>
  <c r="BN20" i="4"/>
  <c r="BR20" i="4"/>
  <c r="DP19" i="4"/>
  <c r="DQ19" i="4" s="1"/>
  <c r="BP19" i="3"/>
  <c r="AX20" i="3"/>
  <c r="DG20" i="3" s="1"/>
  <c r="BZ20" i="4"/>
  <c r="CF20" i="4"/>
  <c r="BW20" i="4"/>
  <c r="CE20" i="4"/>
  <c r="BN19" i="3"/>
  <c r="BP20" i="4"/>
  <c r="AG21" i="4"/>
  <c r="CP21" i="4" s="1"/>
  <c r="AU21" i="4"/>
  <c r="DD21" i="4" s="1"/>
  <c r="AO21" i="4"/>
  <c r="CX21" i="4" s="1"/>
  <c r="AK21" i="4"/>
  <c r="CT21" i="4" s="1"/>
  <c r="BJ20" i="4"/>
  <c r="BT20" i="4"/>
  <c r="AW21" i="4"/>
  <c r="DF21" i="4" s="1"/>
  <c r="AI21" i="4"/>
  <c r="CR21" i="4" s="1"/>
  <c r="AJ21" i="4"/>
  <c r="CS21" i="4" s="1"/>
  <c r="BL20" i="4"/>
  <c r="BI20" i="4"/>
  <c r="BX20" i="4"/>
  <c r="BU20" i="4"/>
  <c r="BK20" i="4"/>
  <c r="BO20" i="4"/>
  <c r="BK18" i="2"/>
  <c r="AF21" i="4"/>
  <c r="CO21" i="4" s="1"/>
  <c r="AE21" i="4"/>
  <c r="CN21" i="4" s="1"/>
  <c r="AD21" i="4"/>
  <c r="CM21" i="4" s="1"/>
  <c r="AH21" i="4"/>
  <c r="CQ21" i="4" s="1"/>
  <c r="AM21" i="4"/>
  <c r="CV21" i="4" s="1"/>
  <c r="BH20" i="4"/>
  <c r="CA20" i="4"/>
  <c r="BY20" i="4"/>
  <c r="AV21" i="4"/>
  <c r="DE21" i="4" s="1"/>
  <c r="AT21" i="4"/>
  <c r="DC21" i="4" s="1"/>
  <c r="AS21" i="4"/>
  <c r="DB21" i="4" s="1"/>
  <c r="AR21" i="4"/>
  <c r="DA21" i="4" s="1"/>
  <c r="BA21" i="4"/>
  <c r="DJ21" i="4" s="1"/>
  <c r="BV20" i="4"/>
  <c r="AT19" i="2"/>
  <c r="BX19" i="2" s="1"/>
  <c r="AP21" i="4"/>
  <c r="CY21" i="4" s="1"/>
  <c r="BB21" i="4"/>
  <c r="DK21" i="4" s="1"/>
  <c r="AN21" i="4"/>
  <c r="CW21" i="4" s="1"/>
  <c r="BQ20" i="4"/>
  <c r="CB20" i="4"/>
  <c r="AQ21" i="4"/>
  <c r="CZ21" i="4" s="1"/>
  <c r="BS20" i="4"/>
  <c r="BM20" i="4"/>
  <c r="BS19" i="3"/>
  <c r="AQ20" i="3"/>
  <c r="CZ20" i="3" s="1"/>
  <c r="DP18" i="3"/>
  <c r="DQ18" i="3" s="1"/>
  <c r="AO20" i="3"/>
  <c r="CX20" i="3" s="1"/>
  <c r="BU19" i="3"/>
  <c r="AK20" i="3"/>
  <c r="CT20" i="3" s="1"/>
  <c r="AP20" i="3"/>
  <c r="CK18" i="3"/>
  <c r="CL18" i="3" s="1"/>
  <c r="CB19" i="3"/>
  <c r="AJ20" i="3"/>
  <c r="CS20" i="3" s="1"/>
  <c r="AL20" i="3"/>
  <c r="CU20" i="3" s="1"/>
  <c r="BD20" i="3"/>
  <c r="AY20" i="3"/>
  <c r="DH20" i="3" s="1"/>
  <c r="BO19" i="3"/>
  <c r="BC20" i="3"/>
  <c r="AZ20" i="3"/>
  <c r="DI20" i="3" s="1"/>
  <c r="CG19" i="3"/>
  <c r="CH19" i="3"/>
  <c r="BE20" i="3"/>
  <c r="CC19" i="3"/>
  <c r="BF20" i="3"/>
  <c r="DO20" i="3" s="1"/>
  <c r="BG19" i="3"/>
  <c r="CI19" i="3"/>
  <c r="CN19" i="2"/>
  <c r="BI19" i="2"/>
  <c r="AF19" i="2"/>
  <c r="BJ19" i="2" s="1"/>
  <c r="DC18" i="2"/>
  <c r="BX18" i="2"/>
  <c r="DD18" i="2"/>
  <c r="BY18" i="2"/>
  <c r="AR21" i="3"/>
  <c r="DA21" i="3" s="1"/>
  <c r="AS21" i="3"/>
  <c r="DB21" i="3" s="1"/>
  <c r="BV20" i="3"/>
  <c r="BW20" i="3"/>
  <c r="AU19" i="2"/>
  <c r="CO18" i="2"/>
  <c r="AF21" i="3"/>
  <c r="CO21" i="3" s="1"/>
  <c r="AE21" i="3"/>
  <c r="CN21" i="3" s="1"/>
  <c r="AD21" i="3"/>
  <c r="CM21" i="3" s="1"/>
  <c r="BH20" i="3"/>
  <c r="AK19" i="2"/>
  <c r="BO19" i="2" s="1"/>
  <c r="BO18" i="2"/>
  <c r="AG19" i="2"/>
  <c r="BI20" i="3"/>
  <c r="DB19" i="2"/>
  <c r="BW19" i="2"/>
  <c r="BJ20" i="3"/>
  <c r="CM19" i="2"/>
  <c r="AD20" i="2"/>
  <c r="BH20" i="2" s="1"/>
  <c r="AE20" i="2"/>
  <c r="AS20" i="2"/>
  <c r="DA19" i="2"/>
  <c r="AR20" i="2"/>
  <c r="BV20" i="2" s="1"/>
  <c r="AQ19" i="2"/>
  <c r="BU19" i="2" s="1"/>
  <c r="AY19" i="2"/>
  <c r="CC19" i="2" s="1"/>
  <c r="AL19" i="2"/>
  <c r="BP19" i="2" s="1"/>
  <c r="BC19" i="2"/>
  <c r="CG19" i="2" s="1"/>
  <c r="AZ19" i="2"/>
  <c r="CD19" i="2" s="1"/>
  <c r="AO19" i="2"/>
  <c r="BS19" i="2" s="1"/>
  <c r="AW19" i="2"/>
  <c r="CA19" i="2" s="1"/>
  <c r="BE19" i="2"/>
  <c r="CI19" i="2" s="1"/>
  <c r="AN19" i="2"/>
  <c r="BR19" i="2" s="1"/>
  <c r="BD19" i="2"/>
  <c r="CH19" i="2" s="1"/>
  <c r="AP19" i="2"/>
  <c r="BT19" i="2" s="1"/>
  <c r="BB19" i="2"/>
  <c r="CF19" i="2" s="1"/>
  <c r="AH19" i="2"/>
  <c r="BL19" i="2" s="1"/>
  <c r="AI19" i="2"/>
  <c r="BM19" i="2" s="1"/>
  <c r="AV19" i="2"/>
  <c r="BZ19" i="2" s="1"/>
  <c r="BA19" i="2"/>
  <c r="CE19" i="2" s="1"/>
  <c r="AM19" i="2"/>
  <c r="BQ19" i="2" s="1"/>
  <c r="AX19" i="2"/>
  <c r="CB19" i="2" s="1"/>
  <c r="BF19" i="2"/>
  <c r="AJ19" i="2"/>
  <c r="BN19" i="2" s="1"/>
  <c r="CK17" i="2"/>
  <c r="CL17" i="2" s="1"/>
  <c r="CV18" i="2"/>
  <c r="CU18" i="2"/>
  <c r="CY18" i="2"/>
  <c r="DP17" i="2"/>
  <c r="DQ17" i="2" s="1"/>
  <c r="CX18" i="2"/>
  <c r="CQ18" i="2"/>
  <c r="DH18" i="2"/>
  <c r="DL18" i="2"/>
  <c r="CW18" i="2"/>
  <c r="DE18" i="2"/>
  <c r="CJ18" i="2"/>
  <c r="DO18" i="2"/>
  <c r="DI18" i="2"/>
  <c r="CS18" i="2"/>
  <c r="DJ18" i="2"/>
  <c r="CR18" i="2"/>
  <c r="CT18" i="2"/>
  <c r="DF18" i="2"/>
  <c r="DG18" i="2"/>
  <c r="CZ18" i="2"/>
  <c r="DK18" i="2"/>
  <c r="DN18" i="2"/>
  <c r="DM18" i="2"/>
  <c r="BG18" i="2"/>
  <c r="CD20" i="6" l="1"/>
  <c r="DP19" i="6"/>
  <c r="DQ19" i="6" s="1"/>
  <c r="AU21" i="6"/>
  <c r="DD21" i="6" s="1"/>
  <c r="DC19" i="2"/>
  <c r="CC20" i="4"/>
  <c r="CC20" i="6"/>
  <c r="CI20" i="6"/>
  <c r="CF20" i="6"/>
  <c r="AG21" i="3"/>
  <c r="CP21" i="3" s="1"/>
  <c r="BK20" i="3"/>
  <c r="CE20" i="3"/>
  <c r="AN21" i="3"/>
  <c r="CW21" i="3" s="1"/>
  <c r="BY20" i="3"/>
  <c r="CA20" i="8"/>
  <c r="CB20" i="8"/>
  <c r="CG20" i="8"/>
  <c r="AU21" i="3"/>
  <c r="DD21" i="3" s="1"/>
  <c r="BY20" i="8"/>
  <c r="CE20" i="8"/>
  <c r="BT20" i="8"/>
  <c r="BA21" i="8"/>
  <c r="DJ21" i="8" s="1"/>
  <c r="AV21" i="8"/>
  <c r="DE21" i="8" s="1"/>
  <c r="AT21" i="8"/>
  <c r="DC21" i="8" s="1"/>
  <c r="AS21" i="8"/>
  <c r="DB21" i="8" s="1"/>
  <c r="AR21" i="8"/>
  <c r="DA21" i="8" s="1"/>
  <c r="BV20" i="8"/>
  <c r="AO21" i="8"/>
  <c r="CX21" i="8" s="1"/>
  <c r="BC21" i="8"/>
  <c r="DL21" i="8" s="1"/>
  <c r="AK21" i="8"/>
  <c r="CT21" i="8" s="1"/>
  <c r="AG21" i="8"/>
  <c r="CP21" i="8" s="1"/>
  <c r="AY21" i="8"/>
  <c r="DH21" i="8" s="1"/>
  <c r="AU21" i="8"/>
  <c r="DD21" i="8" s="1"/>
  <c r="BJ20" i="8"/>
  <c r="DO20" i="8"/>
  <c r="CJ20" i="8"/>
  <c r="CD20" i="8"/>
  <c r="CI20" i="8"/>
  <c r="CF20" i="8"/>
  <c r="BW20" i="8"/>
  <c r="BZ20" i="8"/>
  <c r="BR20" i="8"/>
  <c r="CK19" i="8"/>
  <c r="CL19" i="8" s="1"/>
  <c r="AH21" i="3"/>
  <c r="CQ21" i="3" s="1"/>
  <c r="BE21" i="8"/>
  <c r="DN21" i="8" s="1"/>
  <c r="AQ21" i="8"/>
  <c r="CZ21" i="8" s="1"/>
  <c r="BS20" i="8"/>
  <c r="BF21" i="8"/>
  <c r="AF21" i="8"/>
  <c r="CO21" i="8" s="1"/>
  <c r="AE21" i="8"/>
  <c r="CN21" i="8" s="1"/>
  <c r="AH21" i="8"/>
  <c r="CQ21" i="8" s="1"/>
  <c r="AD21" i="8"/>
  <c r="CM21" i="8" s="1"/>
  <c r="BG20" i="8"/>
  <c r="AM21" i="8"/>
  <c r="CV21" i="8" s="1"/>
  <c r="BH20" i="8"/>
  <c r="BI20" i="8"/>
  <c r="CI20" i="5"/>
  <c r="BO20" i="8"/>
  <c r="AT21" i="3"/>
  <c r="DC21" i="3" s="1"/>
  <c r="BX20" i="8"/>
  <c r="BX20" i="3"/>
  <c r="CG20" i="4"/>
  <c r="BM20" i="8"/>
  <c r="AJ21" i="8"/>
  <c r="CS21" i="8" s="1"/>
  <c r="AI21" i="8"/>
  <c r="CR21" i="8" s="1"/>
  <c r="AX21" i="8"/>
  <c r="DG21" i="8" s="1"/>
  <c r="AW21" i="8"/>
  <c r="DF21" i="8" s="1"/>
  <c r="BL20" i="8"/>
  <c r="BP20" i="8"/>
  <c r="DP19" i="8"/>
  <c r="DQ19" i="8" s="1"/>
  <c r="CC20" i="8"/>
  <c r="BK20" i="8"/>
  <c r="BU20" i="8"/>
  <c r="CH20" i="8"/>
  <c r="AL21" i="8"/>
  <c r="CU21" i="8" s="1"/>
  <c r="AZ21" i="8"/>
  <c r="DI21" i="8" s="1"/>
  <c r="BN20" i="8"/>
  <c r="AP21" i="8"/>
  <c r="CY21" i="8" s="1"/>
  <c r="BB21" i="8"/>
  <c r="DK21" i="8" s="1"/>
  <c r="BD21" i="8"/>
  <c r="DM21" i="8" s="1"/>
  <c r="AN21" i="8"/>
  <c r="CW21" i="8" s="1"/>
  <c r="BQ20" i="8"/>
  <c r="CK19" i="6"/>
  <c r="CL19" i="6" s="1"/>
  <c r="BF21" i="6"/>
  <c r="CJ21" i="6" s="1"/>
  <c r="DL20" i="6"/>
  <c r="BI21" i="6"/>
  <c r="CB20" i="6"/>
  <c r="AV21" i="6"/>
  <c r="DE21" i="6" s="1"/>
  <c r="AT21" i="6"/>
  <c r="DC21" i="6" s="1"/>
  <c r="AR21" i="6"/>
  <c r="DA21" i="6" s="1"/>
  <c r="BA21" i="6"/>
  <c r="DJ21" i="6" s="1"/>
  <c r="AS21" i="6"/>
  <c r="DB21" i="6" s="1"/>
  <c r="BV20" i="6"/>
  <c r="AP22" i="6"/>
  <c r="CY22" i="6" s="1"/>
  <c r="AN22" i="6"/>
  <c r="CW22" i="6" s="1"/>
  <c r="BQ21" i="6"/>
  <c r="BW20" i="6"/>
  <c r="BG20" i="6"/>
  <c r="BO20" i="3"/>
  <c r="BZ20" i="6"/>
  <c r="CA20" i="6"/>
  <c r="BX20" i="6"/>
  <c r="CH20" i="6"/>
  <c r="AM22" i="6"/>
  <c r="CV22" i="6" s="1"/>
  <c r="AF22" i="6"/>
  <c r="CO22" i="6" s="1"/>
  <c r="AH22" i="6"/>
  <c r="CQ22" i="6" s="1"/>
  <c r="AE22" i="6"/>
  <c r="CN22" i="6" s="1"/>
  <c r="AD22" i="6"/>
  <c r="CM22" i="6" s="1"/>
  <c r="BH21" i="6"/>
  <c r="BY21" i="6"/>
  <c r="CE20" i="6"/>
  <c r="AO22" i="6"/>
  <c r="CX22" i="6" s="1"/>
  <c r="AG22" i="6"/>
  <c r="CP22" i="6" s="1"/>
  <c r="AK22" i="6"/>
  <c r="CT22" i="6" s="1"/>
  <c r="BJ21" i="6"/>
  <c r="CK19" i="4"/>
  <c r="CL19" i="4" s="1"/>
  <c r="AY21" i="6"/>
  <c r="DH21" i="6" s="1"/>
  <c r="AJ22" i="6"/>
  <c r="CS22" i="6" s="1"/>
  <c r="AI22" i="6"/>
  <c r="CR22" i="6" s="1"/>
  <c r="BL21" i="6"/>
  <c r="BC21" i="6"/>
  <c r="DL21" i="6" s="1"/>
  <c r="BY20" i="6"/>
  <c r="BO21" i="6"/>
  <c r="CG20" i="6"/>
  <c r="CF20" i="3"/>
  <c r="BC21" i="5"/>
  <c r="DL21" i="5" s="1"/>
  <c r="BT21" i="6"/>
  <c r="BP21" i="6"/>
  <c r="BM21" i="6"/>
  <c r="AQ22" i="6"/>
  <c r="CZ22" i="6" s="1"/>
  <c r="BS21" i="6"/>
  <c r="AL22" i="6"/>
  <c r="CU22" i="6" s="1"/>
  <c r="BN21" i="6"/>
  <c r="BK21" i="6"/>
  <c r="DO20" i="6"/>
  <c r="CJ20" i="6"/>
  <c r="BB21" i="6"/>
  <c r="BU21" i="6"/>
  <c r="AW21" i="6"/>
  <c r="DF21" i="6" s="1"/>
  <c r="BR21" i="6"/>
  <c r="BE21" i="6"/>
  <c r="BQ20" i="3"/>
  <c r="AX21" i="6"/>
  <c r="DG21" i="6" s="1"/>
  <c r="AZ21" i="6"/>
  <c r="DI21" i="6" s="1"/>
  <c r="BD21" i="6"/>
  <c r="DM21" i="6" s="1"/>
  <c r="BB21" i="5"/>
  <c r="DK21" i="5" s="1"/>
  <c r="AZ21" i="5"/>
  <c r="DI21" i="5" s="1"/>
  <c r="DO20" i="5"/>
  <c r="DP20" i="5" s="1"/>
  <c r="DQ20" i="5" s="1"/>
  <c r="BF21" i="5"/>
  <c r="DO21" i="5" s="1"/>
  <c r="BD21" i="5"/>
  <c r="DM21" i="5" s="1"/>
  <c r="CK19" i="5"/>
  <c r="CL19" i="5" s="1"/>
  <c r="BI21" i="5"/>
  <c r="CH20" i="4"/>
  <c r="CF20" i="5"/>
  <c r="BP21" i="5"/>
  <c r="BC21" i="4"/>
  <c r="DL21" i="4" s="1"/>
  <c r="AR21" i="5"/>
  <c r="DA21" i="5" s="1"/>
  <c r="AV21" i="5"/>
  <c r="DE21" i="5" s="1"/>
  <c r="BA21" i="5"/>
  <c r="DJ21" i="5" s="1"/>
  <c r="AT21" i="5"/>
  <c r="DC21" i="5" s="1"/>
  <c r="AS21" i="5"/>
  <c r="DB21" i="5" s="1"/>
  <c r="BV20" i="5"/>
  <c r="AY21" i="4"/>
  <c r="DH21" i="4" s="1"/>
  <c r="AZ21" i="4"/>
  <c r="DI21" i="4" s="1"/>
  <c r="BW20" i="5"/>
  <c r="CB20" i="5"/>
  <c r="BT21" i="5"/>
  <c r="AM22" i="5"/>
  <c r="CV22" i="5" s="1"/>
  <c r="AE22" i="5"/>
  <c r="CN22" i="5" s="1"/>
  <c r="AH22" i="5"/>
  <c r="CQ22" i="5" s="1"/>
  <c r="AF22" i="5"/>
  <c r="CO22" i="5" s="1"/>
  <c r="AD22" i="5"/>
  <c r="CM22" i="5" s="1"/>
  <c r="BH21" i="5"/>
  <c r="AM21" i="3"/>
  <c r="CV21" i="3" s="1"/>
  <c r="CE20" i="5"/>
  <c r="CC20" i="5"/>
  <c r="CJ20" i="4"/>
  <c r="BX20" i="5"/>
  <c r="CA20" i="5"/>
  <c r="AJ22" i="5"/>
  <c r="CS22" i="5" s="1"/>
  <c r="AI22" i="5"/>
  <c r="CR22" i="5" s="1"/>
  <c r="BL21" i="5"/>
  <c r="BK21" i="5"/>
  <c r="BO21" i="5"/>
  <c r="BZ20" i="5"/>
  <c r="CH20" i="5"/>
  <c r="BR20" i="3"/>
  <c r="AI21" i="3"/>
  <c r="CR21" i="3" s="1"/>
  <c r="BG20" i="4"/>
  <c r="BU21" i="5"/>
  <c r="AX21" i="5"/>
  <c r="DG21" i="5" s="1"/>
  <c r="AU21" i="5"/>
  <c r="DD21" i="5" s="1"/>
  <c r="AP22" i="5"/>
  <c r="CY22" i="5" s="1"/>
  <c r="AN22" i="5"/>
  <c r="CW22" i="5" s="1"/>
  <c r="BQ21" i="5"/>
  <c r="CG20" i="5"/>
  <c r="BE21" i="4"/>
  <c r="DN21" i="4" s="1"/>
  <c r="CD20" i="4"/>
  <c r="BM20" i="3"/>
  <c r="CI20" i="4"/>
  <c r="BL20" i="3"/>
  <c r="BE21" i="5"/>
  <c r="DN21" i="5" s="1"/>
  <c r="AO22" i="5"/>
  <c r="CX22" i="5" s="1"/>
  <c r="AK22" i="5"/>
  <c r="CT22" i="5" s="1"/>
  <c r="AG22" i="5"/>
  <c r="CP22" i="5" s="1"/>
  <c r="BJ21" i="5"/>
  <c r="AX21" i="4"/>
  <c r="DG21" i="4" s="1"/>
  <c r="BM21" i="5"/>
  <c r="BR21" i="5"/>
  <c r="AY21" i="5"/>
  <c r="DH21" i="5" s="1"/>
  <c r="BG20" i="5"/>
  <c r="BY20" i="5"/>
  <c r="AQ22" i="5"/>
  <c r="CZ22" i="5" s="1"/>
  <c r="BS21" i="5"/>
  <c r="CD20" i="5"/>
  <c r="BA21" i="3"/>
  <c r="DJ21" i="3" s="1"/>
  <c r="AW21" i="5"/>
  <c r="DF21" i="5" s="1"/>
  <c r="BD21" i="4"/>
  <c r="DM21" i="4" s="1"/>
  <c r="BF21" i="4"/>
  <c r="DO21" i="4" s="1"/>
  <c r="AL22" i="5"/>
  <c r="CU22" i="5" s="1"/>
  <c r="BN21" i="5"/>
  <c r="CB20" i="3"/>
  <c r="AV21" i="3"/>
  <c r="DE21" i="3" s="1"/>
  <c r="CA20" i="3"/>
  <c r="BB21" i="3"/>
  <c r="DK21" i="3" s="1"/>
  <c r="CI20" i="3"/>
  <c r="DN20" i="3"/>
  <c r="CH20" i="3"/>
  <c r="DM20" i="3"/>
  <c r="BU20" i="3"/>
  <c r="CG20" i="3"/>
  <c r="DL20" i="3"/>
  <c r="AW21" i="3"/>
  <c r="DF21" i="3" s="1"/>
  <c r="AJ21" i="3"/>
  <c r="CS21" i="3" s="1"/>
  <c r="AQ21" i="3"/>
  <c r="CZ21" i="3" s="1"/>
  <c r="CY20" i="3"/>
  <c r="BZ20" i="3"/>
  <c r="DP20" i="4"/>
  <c r="DQ20" i="4" s="1"/>
  <c r="AQ22" i="4"/>
  <c r="CZ22" i="4" s="1"/>
  <c r="BS21" i="4"/>
  <c r="BT20" i="3"/>
  <c r="AJ22" i="4"/>
  <c r="CS22" i="4" s="1"/>
  <c r="AI22" i="4"/>
  <c r="CR22" i="4" s="1"/>
  <c r="AW22" i="4"/>
  <c r="DF22" i="4" s="1"/>
  <c r="BL21" i="4"/>
  <c r="AP22" i="4"/>
  <c r="CY22" i="4" s="1"/>
  <c r="BB22" i="4"/>
  <c r="DK22" i="4" s="1"/>
  <c r="AN22" i="4"/>
  <c r="CW22" i="4" s="1"/>
  <c r="BQ21" i="4"/>
  <c r="BT21" i="4"/>
  <c r="BO21" i="4"/>
  <c r="CC20" i="3"/>
  <c r="CE21" i="4"/>
  <c r="AV22" i="4"/>
  <c r="DE22" i="4" s="1"/>
  <c r="BA22" i="4"/>
  <c r="DJ22" i="4" s="1"/>
  <c r="AT22" i="4"/>
  <c r="DC22" i="4" s="1"/>
  <c r="AS22" i="4"/>
  <c r="DB22" i="4" s="1"/>
  <c r="AR22" i="4"/>
  <c r="DA22" i="4" s="1"/>
  <c r="BV21" i="4"/>
  <c r="AG22" i="4"/>
  <c r="CP22" i="4" s="1"/>
  <c r="AU22" i="4"/>
  <c r="DD22" i="4" s="1"/>
  <c r="AK22" i="4"/>
  <c r="CT22" i="4" s="1"/>
  <c r="AO22" i="4"/>
  <c r="CX22" i="4" s="1"/>
  <c r="BJ21" i="4"/>
  <c r="BK21" i="4"/>
  <c r="BW21" i="4"/>
  <c r="AH22" i="4"/>
  <c r="CQ22" i="4" s="1"/>
  <c r="AF22" i="4"/>
  <c r="CO22" i="4" s="1"/>
  <c r="AE22" i="4"/>
  <c r="CN22" i="4" s="1"/>
  <c r="AD22" i="4"/>
  <c r="CM22" i="4" s="1"/>
  <c r="AM22" i="4"/>
  <c r="CV22" i="4" s="1"/>
  <c r="BH21" i="4"/>
  <c r="BY21" i="4"/>
  <c r="AP21" i="3"/>
  <c r="BT21" i="3" s="1"/>
  <c r="BX21" i="4"/>
  <c r="AL22" i="4"/>
  <c r="CU22" i="4" s="1"/>
  <c r="BN21" i="4"/>
  <c r="BZ21" i="4"/>
  <c r="BU21" i="4"/>
  <c r="BR21" i="4"/>
  <c r="BM21" i="4"/>
  <c r="BP21" i="4"/>
  <c r="BI21" i="4"/>
  <c r="CF21" i="4"/>
  <c r="AF20" i="2"/>
  <c r="BJ20" i="2" s="1"/>
  <c r="CA21" i="4"/>
  <c r="BS20" i="3"/>
  <c r="AL21" i="3"/>
  <c r="CU21" i="3" s="1"/>
  <c r="AK21" i="3"/>
  <c r="CT21" i="3" s="1"/>
  <c r="AO21" i="3"/>
  <c r="CX21" i="3" s="1"/>
  <c r="BN20" i="3"/>
  <c r="BP20" i="3"/>
  <c r="AU20" i="2"/>
  <c r="DD20" i="2" s="1"/>
  <c r="AZ21" i="3"/>
  <c r="DI21" i="3" s="1"/>
  <c r="AX21" i="3"/>
  <c r="DG21" i="3" s="1"/>
  <c r="BC21" i="3"/>
  <c r="DL21" i="3" s="1"/>
  <c r="CD20" i="3"/>
  <c r="AY21" i="3"/>
  <c r="DH21" i="3" s="1"/>
  <c r="BG20" i="3"/>
  <c r="BF21" i="3"/>
  <c r="CK19" i="3"/>
  <c r="CL19" i="3" s="1"/>
  <c r="BE21" i="3"/>
  <c r="DN21" i="3" s="1"/>
  <c r="DP19" i="3"/>
  <c r="DQ19" i="3" s="1"/>
  <c r="BD21" i="3"/>
  <c r="DM21" i="3" s="1"/>
  <c r="CJ20" i="3"/>
  <c r="DB20" i="2"/>
  <c r="BW20" i="2"/>
  <c r="DD19" i="2"/>
  <c r="BY19" i="2"/>
  <c r="AG20" i="2"/>
  <c r="CO19" i="2"/>
  <c r="BI21" i="3"/>
  <c r="BJ21" i="3"/>
  <c r="AR22" i="3"/>
  <c r="DA22" i="3" s="1"/>
  <c r="AS22" i="3"/>
  <c r="DB22" i="3" s="1"/>
  <c r="BV21" i="3"/>
  <c r="AE22" i="3"/>
  <c r="CN22" i="3" s="1"/>
  <c r="AD22" i="3"/>
  <c r="CM22" i="3" s="1"/>
  <c r="BH21" i="3"/>
  <c r="CN20" i="2"/>
  <c r="BI20" i="2"/>
  <c r="BW21" i="3"/>
  <c r="CP19" i="2"/>
  <c r="BK19" i="2"/>
  <c r="BR21" i="3"/>
  <c r="AT20" i="2"/>
  <c r="DA20" i="2"/>
  <c r="AR21" i="2"/>
  <c r="BV21" i="2" s="1"/>
  <c r="AS21" i="2"/>
  <c r="CM20" i="2"/>
  <c r="AE21" i="2"/>
  <c r="AD21" i="2"/>
  <c r="BH21" i="2" s="1"/>
  <c r="BE20" i="2"/>
  <c r="CI20" i="2" s="1"/>
  <c r="AI20" i="2"/>
  <c r="BM20" i="2" s="1"/>
  <c r="AW20" i="2"/>
  <c r="CA20" i="2" s="1"/>
  <c r="AX20" i="2"/>
  <c r="CB20" i="2" s="1"/>
  <c r="AH20" i="2"/>
  <c r="BL20" i="2" s="1"/>
  <c r="AM20" i="2"/>
  <c r="BQ20" i="2" s="1"/>
  <c r="BA20" i="2"/>
  <c r="CE20" i="2" s="1"/>
  <c r="AV20" i="2"/>
  <c r="BZ20" i="2" s="1"/>
  <c r="BF20" i="2"/>
  <c r="AJ20" i="2"/>
  <c r="BN20" i="2" s="1"/>
  <c r="AQ20" i="2"/>
  <c r="BU20" i="2" s="1"/>
  <c r="AY20" i="2"/>
  <c r="CC20" i="2" s="1"/>
  <c r="AO20" i="2"/>
  <c r="BS20" i="2" s="1"/>
  <c r="AZ20" i="2"/>
  <c r="CD20" i="2" s="1"/>
  <c r="BC20" i="2"/>
  <c r="CG20" i="2" s="1"/>
  <c r="AL20" i="2"/>
  <c r="BP20" i="2" s="1"/>
  <c r="AK20" i="2"/>
  <c r="BO20" i="2" s="1"/>
  <c r="BD20" i="2"/>
  <c r="CH20" i="2" s="1"/>
  <c r="AP20" i="2"/>
  <c r="BT20" i="2" s="1"/>
  <c r="BB20" i="2"/>
  <c r="CF20" i="2" s="1"/>
  <c r="AN20" i="2"/>
  <c r="BR20" i="2" s="1"/>
  <c r="CU19" i="2"/>
  <c r="CT19" i="2"/>
  <c r="CZ19" i="2"/>
  <c r="DM19" i="2"/>
  <c r="DL19" i="2"/>
  <c r="DH19" i="2"/>
  <c r="CS19" i="2"/>
  <c r="CR19" i="2"/>
  <c r="CY19" i="2"/>
  <c r="DK19" i="2"/>
  <c r="CW19" i="2"/>
  <c r="DF19" i="2"/>
  <c r="DP18" i="2"/>
  <c r="DQ18" i="2" s="1"/>
  <c r="CX19" i="2"/>
  <c r="DG19" i="2"/>
  <c r="CQ19" i="2"/>
  <c r="CV19" i="2"/>
  <c r="DN19" i="2"/>
  <c r="DJ19" i="2"/>
  <c r="DE19" i="2"/>
  <c r="DI19" i="2"/>
  <c r="CJ19" i="2"/>
  <c r="DO19" i="2"/>
  <c r="CK18" i="2"/>
  <c r="CL18" i="2" s="1"/>
  <c r="BG19" i="2"/>
  <c r="CG21" i="5" l="1"/>
  <c r="CH21" i="5"/>
  <c r="CD21" i="5"/>
  <c r="CC21" i="4"/>
  <c r="CK20" i="4"/>
  <c r="CL20" i="4" s="1"/>
  <c r="DP20" i="6"/>
  <c r="DQ20" i="6" s="1"/>
  <c r="AX22" i="4"/>
  <c r="DG22" i="4" s="1"/>
  <c r="CB21" i="4"/>
  <c r="BC22" i="4"/>
  <c r="DL22" i="4" s="1"/>
  <c r="AF22" i="3"/>
  <c r="CO22" i="3" s="1"/>
  <c r="AG22" i="3"/>
  <c r="CP22" i="3" s="1"/>
  <c r="BK21" i="3"/>
  <c r="BQ21" i="3"/>
  <c r="BY21" i="3"/>
  <c r="BM21" i="3"/>
  <c r="AM22" i="3"/>
  <c r="CV22" i="3" s="1"/>
  <c r="BL21" i="3"/>
  <c r="CF21" i="3"/>
  <c r="BU21" i="8"/>
  <c r="BT21" i="8"/>
  <c r="CA21" i="8"/>
  <c r="CK20" i="8"/>
  <c r="CL20" i="8" s="1"/>
  <c r="AT22" i="3"/>
  <c r="DC22" i="3" s="1"/>
  <c r="BM21" i="8"/>
  <c r="AW22" i="5"/>
  <c r="DF22" i="5" s="1"/>
  <c r="AZ22" i="8"/>
  <c r="DI22" i="8" s="1"/>
  <c r="AL22" i="8"/>
  <c r="CU22" i="8" s="1"/>
  <c r="BN21" i="8"/>
  <c r="BO21" i="8"/>
  <c r="CG21" i="8"/>
  <c r="BZ21" i="3"/>
  <c r="AU22" i="3"/>
  <c r="DD22" i="3" s="1"/>
  <c r="AD22" i="8"/>
  <c r="CM22" i="8" s="1"/>
  <c r="AM22" i="8"/>
  <c r="CV22" i="8" s="1"/>
  <c r="BF22" i="8"/>
  <c r="BG21" i="8"/>
  <c r="AH22" i="8"/>
  <c r="CQ22" i="8" s="1"/>
  <c r="AF22" i="8"/>
  <c r="CO22" i="8" s="1"/>
  <c r="AE22" i="8"/>
  <c r="CN22" i="8" s="1"/>
  <c r="BH21" i="8"/>
  <c r="AQ22" i="8"/>
  <c r="CZ22" i="8" s="1"/>
  <c r="BE22" i="8"/>
  <c r="DN22" i="8" s="1"/>
  <c r="BS21" i="8"/>
  <c r="BR21" i="8"/>
  <c r="AH22" i="3"/>
  <c r="CQ22" i="3" s="1"/>
  <c r="CF21" i="8"/>
  <c r="AI22" i="3"/>
  <c r="CR22" i="3" s="1"/>
  <c r="CD21" i="8"/>
  <c r="BK21" i="8"/>
  <c r="CH21" i="4"/>
  <c r="BB22" i="5"/>
  <c r="DK22" i="5" s="1"/>
  <c r="BI21" i="8"/>
  <c r="BA22" i="8"/>
  <c r="DJ22" i="8" s="1"/>
  <c r="AV22" i="8"/>
  <c r="DE22" i="8" s="1"/>
  <c r="AT22" i="8"/>
  <c r="DC22" i="8" s="1"/>
  <c r="AR22" i="8"/>
  <c r="DA22" i="8" s="1"/>
  <c r="AS22" i="8"/>
  <c r="DB22" i="8" s="1"/>
  <c r="BV21" i="8"/>
  <c r="BZ21" i="8"/>
  <c r="AN22" i="3"/>
  <c r="CW22" i="3" s="1"/>
  <c r="CE21" i="8"/>
  <c r="BY21" i="8"/>
  <c r="BX21" i="3"/>
  <c r="CC21" i="8"/>
  <c r="BP21" i="8"/>
  <c r="AJ22" i="8"/>
  <c r="CS22" i="8" s="1"/>
  <c r="AW22" i="8"/>
  <c r="DF22" i="8" s="1"/>
  <c r="AX22" i="8"/>
  <c r="DG22" i="8" s="1"/>
  <c r="AI22" i="8"/>
  <c r="CR22" i="8" s="1"/>
  <c r="BL21" i="8"/>
  <c r="AK22" i="8"/>
  <c r="CT22" i="8" s="1"/>
  <c r="AU22" i="8"/>
  <c r="DD22" i="8" s="1"/>
  <c r="AG22" i="8"/>
  <c r="CP22" i="8" s="1"/>
  <c r="AY22" i="8"/>
  <c r="DH22" i="8" s="1"/>
  <c r="AO22" i="8"/>
  <c r="CX22" i="8" s="1"/>
  <c r="BC22" i="8"/>
  <c r="DL22" i="8" s="1"/>
  <c r="BJ21" i="8"/>
  <c r="BW21" i="8"/>
  <c r="CH21" i="8"/>
  <c r="CI21" i="8"/>
  <c r="CF21" i="5"/>
  <c r="CB21" i="8"/>
  <c r="DP20" i="8"/>
  <c r="DQ20" i="8" s="1"/>
  <c r="BD22" i="8"/>
  <c r="DM22" i="8" s="1"/>
  <c r="AP22" i="8"/>
  <c r="CY22" i="8" s="1"/>
  <c r="AN22" i="8"/>
  <c r="CW22" i="8" s="1"/>
  <c r="BB22" i="8"/>
  <c r="DK22" i="8" s="1"/>
  <c r="BQ21" i="8"/>
  <c r="CJ21" i="8"/>
  <c r="DO21" i="8"/>
  <c r="BX21" i="8"/>
  <c r="DO21" i="6"/>
  <c r="BE22" i="6"/>
  <c r="DN22" i="6" s="1"/>
  <c r="DN21" i="6"/>
  <c r="BD22" i="6"/>
  <c r="DM22" i="6" s="1"/>
  <c r="DK21" i="6"/>
  <c r="CK20" i="6"/>
  <c r="CL20" i="6" s="1"/>
  <c r="BG21" i="5"/>
  <c r="CG21" i="6"/>
  <c r="AQ23" i="6"/>
  <c r="CZ23" i="6" s="1"/>
  <c r="BS22" i="6"/>
  <c r="BU22" i="6"/>
  <c r="BT22" i="6"/>
  <c r="CA21" i="6"/>
  <c r="AX22" i="6"/>
  <c r="DG22" i="6" s="1"/>
  <c r="BW21" i="6"/>
  <c r="AW22" i="6"/>
  <c r="DF22" i="6" s="1"/>
  <c r="BR22" i="6"/>
  <c r="CF21" i="6"/>
  <c r="BM22" i="6"/>
  <c r="CE21" i="6"/>
  <c r="AL23" i="6"/>
  <c r="CU23" i="6" s="1"/>
  <c r="BN22" i="6"/>
  <c r="AS22" i="6"/>
  <c r="DB22" i="6" s="1"/>
  <c r="AR22" i="6"/>
  <c r="DA22" i="6" s="1"/>
  <c r="AV22" i="6"/>
  <c r="DE22" i="6" s="1"/>
  <c r="AT22" i="6"/>
  <c r="DC22" i="6" s="1"/>
  <c r="BA22" i="6"/>
  <c r="DJ22" i="6" s="1"/>
  <c r="BV21" i="6"/>
  <c r="CC21" i="6"/>
  <c r="BX21" i="6"/>
  <c r="CI21" i="4"/>
  <c r="BG21" i="6"/>
  <c r="BZ21" i="6"/>
  <c r="AM23" i="6"/>
  <c r="CV23" i="6" s="1"/>
  <c r="AH23" i="6"/>
  <c r="CQ23" i="6" s="1"/>
  <c r="AF23" i="6"/>
  <c r="CO23" i="6" s="1"/>
  <c r="AE23" i="6"/>
  <c r="CN23" i="6" s="1"/>
  <c r="AD23" i="6"/>
  <c r="CM23" i="6" s="1"/>
  <c r="BH22" i="6"/>
  <c r="CI21" i="6"/>
  <c r="BO22" i="6"/>
  <c r="BI22" i="6"/>
  <c r="CJ21" i="4"/>
  <c r="CH21" i="6"/>
  <c r="BP22" i="6"/>
  <c r="AU22" i="6"/>
  <c r="AJ23" i="6"/>
  <c r="CS23" i="6" s="1"/>
  <c r="AI23" i="6"/>
  <c r="CR23" i="6" s="1"/>
  <c r="BL22" i="6"/>
  <c r="CD21" i="6"/>
  <c r="AZ22" i="6"/>
  <c r="BK22" i="6"/>
  <c r="AK23" i="6"/>
  <c r="CT23" i="6" s="1"/>
  <c r="AO23" i="6"/>
  <c r="CX23" i="6" s="1"/>
  <c r="AG23" i="6"/>
  <c r="CP23" i="6" s="1"/>
  <c r="BJ22" i="6"/>
  <c r="CB21" i="6"/>
  <c r="AY22" i="6"/>
  <c r="DH22" i="6" s="1"/>
  <c r="AN23" i="6"/>
  <c r="CW23" i="6" s="1"/>
  <c r="AP23" i="6"/>
  <c r="CY23" i="6" s="1"/>
  <c r="BQ22" i="6"/>
  <c r="BB22" i="6"/>
  <c r="DK22" i="6" s="1"/>
  <c r="BC22" i="6"/>
  <c r="BF22" i="6"/>
  <c r="CJ21" i="5"/>
  <c r="CK20" i="5"/>
  <c r="CL20" i="5" s="1"/>
  <c r="BC22" i="5"/>
  <c r="DL22" i="5" s="1"/>
  <c r="BF22" i="5"/>
  <c r="DO22" i="5" s="1"/>
  <c r="BD22" i="5"/>
  <c r="DM22" i="5" s="1"/>
  <c r="AX22" i="5"/>
  <c r="DG22" i="5" s="1"/>
  <c r="BO22" i="5"/>
  <c r="AQ23" i="5"/>
  <c r="CZ23" i="5" s="1"/>
  <c r="BS22" i="5"/>
  <c r="BR22" i="5"/>
  <c r="BE22" i="5"/>
  <c r="DN22" i="5" s="1"/>
  <c r="AY22" i="5"/>
  <c r="DH22" i="5" s="1"/>
  <c r="BT22" i="5"/>
  <c r="BK22" i="5"/>
  <c r="BE22" i="4"/>
  <c r="DN22" i="4" s="1"/>
  <c r="BU22" i="5"/>
  <c r="AU22" i="5"/>
  <c r="DD22" i="5" s="1"/>
  <c r="AZ22" i="4"/>
  <c r="DI22" i="4" s="1"/>
  <c r="CG21" i="4"/>
  <c r="CI21" i="5"/>
  <c r="BY21" i="5"/>
  <c r="CD21" i="4"/>
  <c r="CB21" i="5"/>
  <c r="AY22" i="4"/>
  <c r="DH22" i="4" s="1"/>
  <c r="BP22" i="5"/>
  <c r="AG23" i="5"/>
  <c r="CP23" i="5" s="1"/>
  <c r="AK23" i="5"/>
  <c r="CT23" i="5" s="1"/>
  <c r="AO23" i="5"/>
  <c r="CX23" i="5" s="1"/>
  <c r="BJ22" i="5"/>
  <c r="BW21" i="5"/>
  <c r="CE21" i="3"/>
  <c r="BM22" i="5"/>
  <c r="CC21" i="5"/>
  <c r="AH23" i="5"/>
  <c r="CQ23" i="5" s="1"/>
  <c r="AE23" i="5"/>
  <c r="CN23" i="5" s="1"/>
  <c r="AF23" i="5"/>
  <c r="CO23" i="5" s="1"/>
  <c r="AM23" i="5"/>
  <c r="CV23" i="5" s="1"/>
  <c r="AD23" i="5"/>
  <c r="CM23" i="5" s="1"/>
  <c r="BH22" i="5"/>
  <c r="BG21" i="4"/>
  <c r="AL23" i="5"/>
  <c r="CU23" i="5" s="1"/>
  <c r="BN22" i="5"/>
  <c r="AJ23" i="5"/>
  <c r="CS23" i="5" s="1"/>
  <c r="AI23" i="5"/>
  <c r="CR23" i="5" s="1"/>
  <c r="BL22" i="5"/>
  <c r="BX21" i="5"/>
  <c r="BB22" i="3"/>
  <c r="DK22" i="3" s="1"/>
  <c r="CE21" i="5"/>
  <c r="DP21" i="5"/>
  <c r="DQ21" i="5" s="1"/>
  <c r="AT22" i="5"/>
  <c r="DC22" i="5" s="1"/>
  <c r="AS22" i="5"/>
  <c r="DB22" i="5" s="1"/>
  <c r="AR22" i="5"/>
  <c r="DA22" i="5" s="1"/>
  <c r="BA22" i="5"/>
  <c r="DJ22" i="5" s="1"/>
  <c r="AV22" i="5"/>
  <c r="DE22" i="5" s="1"/>
  <c r="BV21" i="5"/>
  <c r="AP23" i="5"/>
  <c r="CY23" i="5" s="1"/>
  <c r="AN23" i="5"/>
  <c r="CW23" i="5" s="1"/>
  <c r="BQ22" i="5"/>
  <c r="BD22" i="4"/>
  <c r="DM22" i="4" s="1"/>
  <c r="AZ22" i="5"/>
  <c r="DI22" i="5" s="1"/>
  <c r="BF22" i="4"/>
  <c r="DO22" i="4" s="1"/>
  <c r="CA21" i="5"/>
  <c r="BI22" i="5"/>
  <c r="BZ21" i="5"/>
  <c r="BA22" i="3"/>
  <c r="DJ22" i="3" s="1"/>
  <c r="AW22" i="3"/>
  <c r="DF22" i="3" s="1"/>
  <c r="BO21" i="3"/>
  <c r="CJ21" i="3"/>
  <c r="DO21" i="3"/>
  <c r="AQ22" i="3"/>
  <c r="CZ22" i="3" s="1"/>
  <c r="CY21" i="3"/>
  <c r="BP21" i="3"/>
  <c r="AL22" i="3"/>
  <c r="CU22" i="3" s="1"/>
  <c r="BN21" i="3"/>
  <c r="AV22" i="3"/>
  <c r="DE22" i="3" s="1"/>
  <c r="BU21" i="3"/>
  <c r="CA21" i="3"/>
  <c r="AJ22" i="3"/>
  <c r="CS22" i="3" s="1"/>
  <c r="AO22" i="3"/>
  <c r="CX22" i="3" s="1"/>
  <c r="BT22" i="4"/>
  <c r="BM22" i="4"/>
  <c r="CE22" i="4"/>
  <c r="CO20" i="2"/>
  <c r="AP23" i="4"/>
  <c r="CY23" i="4" s="1"/>
  <c r="BB23" i="4"/>
  <c r="DK23" i="4" s="1"/>
  <c r="AN23" i="4"/>
  <c r="CW23" i="4" s="1"/>
  <c r="BQ22" i="4"/>
  <c r="DP21" i="4"/>
  <c r="DQ21" i="4" s="1"/>
  <c r="BO22" i="4"/>
  <c r="AL23" i="4"/>
  <c r="CU23" i="4" s="1"/>
  <c r="BN22" i="4"/>
  <c r="BZ22" i="4"/>
  <c r="CA22" i="4"/>
  <c r="AE23" i="4"/>
  <c r="CN23" i="4" s="1"/>
  <c r="AD23" i="4"/>
  <c r="CM23" i="4" s="1"/>
  <c r="AH23" i="4"/>
  <c r="CQ23" i="4" s="1"/>
  <c r="AF23" i="4"/>
  <c r="CO23" i="4" s="1"/>
  <c r="AM23" i="4"/>
  <c r="CV23" i="4" s="1"/>
  <c r="BH22" i="4"/>
  <c r="BY22" i="4"/>
  <c r="BK22" i="4"/>
  <c r="BI22" i="4"/>
  <c r="BU22" i="4"/>
  <c r="AQ23" i="4"/>
  <c r="CZ23" i="4" s="1"/>
  <c r="BS22" i="4"/>
  <c r="CB22" i="4"/>
  <c r="AU23" i="4"/>
  <c r="DD23" i="4" s="1"/>
  <c r="AO23" i="4"/>
  <c r="CX23" i="4" s="1"/>
  <c r="AK23" i="4"/>
  <c r="CT23" i="4" s="1"/>
  <c r="AG23" i="4"/>
  <c r="CP23" i="4" s="1"/>
  <c r="BJ22" i="4"/>
  <c r="BX22" i="4"/>
  <c r="AJ23" i="4"/>
  <c r="CS23" i="4" s="1"/>
  <c r="AI23" i="4"/>
  <c r="CR23" i="4" s="1"/>
  <c r="AW23" i="4"/>
  <c r="DF23" i="4" s="1"/>
  <c r="BL22" i="4"/>
  <c r="AT23" i="4"/>
  <c r="DC23" i="4" s="1"/>
  <c r="AS23" i="4"/>
  <c r="DB23" i="4" s="1"/>
  <c r="AR23" i="4"/>
  <c r="DA23" i="4" s="1"/>
  <c r="BA23" i="4"/>
  <c r="DJ23" i="4" s="1"/>
  <c r="AV23" i="4"/>
  <c r="DE23" i="4" s="1"/>
  <c r="BV22" i="4"/>
  <c r="BR22" i="4"/>
  <c r="BP22" i="4"/>
  <c r="BW22" i="4"/>
  <c r="CF22" i="4"/>
  <c r="AK22" i="3"/>
  <c r="BS21" i="3"/>
  <c r="AP22" i="3"/>
  <c r="CK20" i="3"/>
  <c r="CL20" i="3" s="1"/>
  <c r="CG21" i="3"/>
  <c r="CD21" i="3"/>
  <c r="BD22" i="3"/>
  <c r="DM22" i="3" s="1"/>
  <c r="BY20" i="2"/>
  <c r="AU21" i="2"/>
  <c r="BY21" i="2" s="1"/>
  <c r="BC22" i="3"/>
  <c r="DL22" i="3" s="1"/>
  <c r="AZ22" i="3"/>
  <c r="DI22" i="3" s="1"/>
  <c r="CB21" i="3"/>
  <c r="AY22" i="3"/>
  <c r="CH21" i="3"/>
  <c r="DP20" i="3"/>
  <c r="DQ20" i="3" s="1"/>
  <c r="BE22" i="3"/>
  <c r="DN22" i="3" s="1"/>
  <c r="BG21" i="3"/>
  <c r="BF22" i="3"/>
  <c r="DO22" i="3" s="1"/>
  <c r="AX22" i="3"/>
  <c r="DG22" i="3" s="1"/>
  <c r="CC21" i="3"/>
  <c r="CI21" i="3"/>
  <c r="AF21" i="2"/>
  <c r="BJ21" i="2" s="1"/>
  <c r="AT21" i="2"/>
  <c r="BW22" i="3"/>
  <c r="BI22" i="3"/>
  <c r="BH22" i="3"/>
  <c r="AE23" i="3"/>
  <c r="CN23" i="3" s="1"/>
  <c r="AD23" i="3"/>
  <c r="CM23" i="3" s="1"/>
  <c r="AR23" i="3"/>
  <c r="DA23" i="3" s="1"/>
  <c r="AS23" i="3"/>
  <c r="DB23" i="3" s="1"/>
  <c r="BV22" i="3"/>
  <c r="CP20" i="2"/>
  <c r="BK20" i="2"/>
  <c r="CN21" i="2"/>
  <c r="BI21" i="2"/>
  <c r="DB21" i="2"/>
  <c r="BW21" i="2"/>
  <c r="AG21" i="2"/>
  <c r="DC20" i="2"/>
  <c r="BX20" i="2"/>
  <c r="AJ21" i="2"/>
  <c r="BN21" i="2" s="1"/>
  <c r="AD22" i="2"/>
  <c r="BH22" i="2" s="1"/>
  <c r="AE22" i="2"/>
  <c r="CM21" i="2"/>
  <c r="AR22" i="2"/>
  <c r="BV22" i="2" s="1"/>
  <c r="DA21" i="2"/>
  <c r="AS22" i="2"/>
  <c r="AW21" i="2"/>
  <c r="CA21" i="2" s="1"/>
  <c r="AK21" i="2"/>
  <c r="BO21" i="2" s="1"/>
  <c r="AY21" i="2"/>
  <c r="CC21" i="2" s="1"/>
  <c r="AZ21" i="2"/>
  <c r="CD21" i="2" s="1"/>
  <c r="AL21" i="2"/>
  <c r="BP21" i="2" s="1"/>
  <c r="AO21" i="2"/>
  <c r="BS21" i="2" s="1"/>
  <c r="BC21" i="2"/>
  <c r="CG21" i="2" s="1"/>
  <c r="BB21" i="2"/>
  <c r="CF21" i="2" s="1"/>
  <c r="AN21" i="2"/>
  <c r="BR21" i="2" s="1"/>
  <c r="BD21" i="2"/>
  <c r="CH21" i="2" s="1"/>
  <c r="AP21" i="2"/>
  <c r="BT21" i="2" s="1"/>
  <c r="AI21" i="2"/>
  <c r="AM21" i="2"/>
  <c r="BQ21" i="2" s="1"/>
  <c r="AH21" i="2"/>
  <c r="BL21" i="2" s="1"/>
  <c r="AV21" i="2"/>
  <c r="BZ21" i="2" s="1"/>
  <c r="BA21" i="2"/>
  <c r="CE21" i="2" s="1"/>
  <c r="AX21" i="2"/>
  <c r="CB21" i="2" s="1"/>
  <c r="BF21" i="2"/>
  <c r="BE21" i="2"/>
  <c r="CI21" i="2" s="1"/>
  <c r="AQ21" i="2"/>
  <c r="BU21" i="2" s="1"/>
  <c r="DK20" i="2"/>
  <c r="CZ20" i="2"/>
  <c r="DN20" i="2"/>
  <c r="CU20" i="2"/>
  <c r="CY20" i="2"/>
  <c r="CW20" i="2"/>
  <c r="CQ20" i="2"/>
  <c r="CX20" i="2"/>
  <c r="DL20" i="2"/>
  <c r="DP19" i="2"/>
  <c r="CT20" i="2"/>
  <c r="DH20" i="2"/>
  <c r="DM20" i="2"/>
  <c r="CJ20" i="2"/>
  <c r="DO20" i="2"/>
  <c r="CS20" i="2"/>
  <c r="CR20" i="2"/>
  <c r="DI20" i="2"/>
  <c r="DJ20" i="2"/>
  <c r="CV20" i="2"/>
  <c r="DE20" i="2"/>
  <c r="DG20" i="2"/>
  <c r="CK19" i="2"/>
  <c r="CL19" i="2" s="1"/>
  <c r="DF20" i="2"/>
  <c r="BG20" i="2"/>
  <c r="DP21" i="6" l="1"/>
  <c r="DQ21" i="6" s="1"/>
  <c r="CH22" i="5"/>
  <c r="AF23" i="3"/>
  <c r="CO23" i="3" s="1"/>
  <c r="BJ22" i="3"/>
  <c r="AG23" i="3"/>
  <c r="CP23" i="3" s="1"/>
  <c r="BK22" i="3"/>
  <c r="CG22" i="4"/>
  <c r="CI22" i="6"/>
  <c r="CH22" i="6"/>
  <c r="CK21" i="4"/>
  <c r="CL21" i="4" s="1"/>
  <c r="CD22" i="4"/>
  <c r="AU23" i="3"/>
  <c r="DD23" i="3" s="1"/>
  <c r="BY22" i="3"/>
  <c r="BQ22" i="3"/>
  <c r="AH23" i="3"/>
  <c r="CQ23" i="3" s="1"/>
  <c r="BM22" i="3"/>
  <c r="BR22" i="8"/>
  <c r="BK22" i="8"/>
  <c r="CD22" i="8"/>
  <c r="AI23" i="8"/>
  <c r="CR23" i="8" s="1"/>
  <c r="AX23" i="8"/>
  <c r="DG23" i="8" s="1"/>
  <c r="AW23" i="8"/>
  <c r="DF23" i="8" s="1"/>
  <c r="AJ23" i="8"/>
  <c r="CS23" i="8" s="1"/>
  <c r="BL22" i="8"/>
  <c r="BR22" i="3"/>
  <c r="CB22" i="8"/>
  <c r="BP22" i="3"/>
  <c r="BB23" i="5"/>
  <c r="DK23" i="5" s="1"/>
  <c r="BW22" i="8"/>
  <c r="CA22" i="8"/>
  <c r="AV23" i="8"/>
  <c r="DE23" i="8" s="1"/>
  <c r="AT23" i="8"/>
  <c r="DC23" i="8" s="1"/>
  <c r="AS23" i="8"/>
  <c r="DB23" i="8" s="1"/>
  <c r="BA23" i="8"/>
  <c r="DJ23" i="8" s="1"/>
  <c r="AR23" i="8"/>
  <c r="DA23" i="8" s="1"/>
  <c r="BV22" i="8"/>
  <c r="AI23" i="3"/>
  <c r="CR23" i="3" s="1"/>
  <c r="CA22" i="5"/>
  <c r="AZ23" i="8"/>
  <c r="DI23" i="8" s="1"/>
  <c r="AL23" i="8"/>
  <c r="CU23" i="8" s="1"/>
  <c r="BN22" i="8"/>
  <c r="BX22" i="8"/>
  <c r="CF22" i="8"/>
  <c r="BE23" i="8"/>
  <c r="DN23" i="8" s="1"/>
  <c r="AQ23" i="8"/>
  <c r="CZ23" i="8" s="1"/>
  <c r="BS22" i="8"/>
  <c r="CC22" i="8"/>
  <c r="CK21" i="8"/>
  <c r="CL21" i="8" s="1"/>
  <c r="CF22" i="5"/>
  <c r="AN23" i="8"/>
  <c r="CW23" i="8" s="1"/>
  <c r="BB23" i="8"/>
  <c r="DK23" i="8" s="1"/>
  <c r="BD23" i="8"/>
  <c r="DM23" i="8" s="1"/>
  <c r="AP23" i="8"/>
  <c r="CY23" i="8" s="1"/>
  <c r="BQ22" i="8"/>
  <c r="DP21" i="8"/>
  <c r="DQ21" i="8" s="1"/>
  <c r="AT23" i="3"/>
  <c r="DC23" i="3" s="1"/>
  <c r="AF23" i="8"/>
  <c r="CO23" i="8" s="1"/>
  <c r="AE23" i="8"/>
  <c r="CN23" i="8" s="1"/>
  <c r="BF23" i="8"/>
  <c r="AM23" i="8"/>
  <c r="CV23" i="8" s="1"/>
  <c r="AD23" i="8"/>
  <c r="CM23" i="8" s="1"/>
  <c r="BG22" i="8"/>
  <c r="AH23" i="8"/>
  <c r="CQ23" i="8" s="1"/>
  <c r="BH22" i="8"/>
  <c r="BX22" i="3"/>
  <c r="BL22" i="3"/>
  <c r="BD23" i="6"/>
  <c r="DM23" i="6" s="1"/>
  <c r="BZ22" i="8"/>
  <c r="CG22" i="8"/>
  <c r="BU22" i="8"/>
  <c r="BP22" i="8"/>
  <c r="BY22" i="8"/>
  <c r="AU23" i="8"/>
  <c r="DD23" i="8" s="1"/>
  <c r="AO23" i="8"/>
  <c r="CX23" i="8" s="1"/>
  <c r="AY23" i="8"/>
  <c r="DH23" i="8" s="1"/>
  <c r="BC23" i="8"/>
  <c r="DL23" i="8" s="1"/>
  <c r="AG23" i="8"/>
  <c r="CP23" i="8" s="1"/>
  <c r="AK23" i="8"/>
  <c r="CT23" i="8" s="1"/>
  <c r="BJ22" i="8"/>
  <c r="BO22" i="8"/>
  <c r="AN23" i="3"/>
  <c r="CW23" i="3" s="1"/>
  <c r="BM22" i="8"/>
  <c r="CJ22" i="5"/>
  <c r="BT22" i="8"/>
  <c r="BI22" i="8"/>
  <c r="CH22" i="8"/>
  <c r="DO22" i="8"/>
  <c r="CJ22" i="8"/>
  <c r="AM23" i="3"/>
  <c r="CV23" i="3" s="1"/>
  <c r="CH22" i="4"/>
  <c r="CE22" i="8"/>
  <c r="CI22" i="8"/>
  <c r="BE23" i="6"/>
  <c r="DN23" i="6" s="1"/>
  <c r="DL22" i="6"/>
  <c r="AU23" i="6"/>
  <c r="DD23" i="6" s="1"/>
  <c r="AW23" i="6"/>
  <c r="DF23" i="6" s="1"/>
  <c r="AZ23" i="6"/>
  <c r="DI23" i="6" s="1"/>
  <c r="DI22" i="6"/>
  <c r="BB23" i="6"/>
  <c r="DK23" i="6" s="1"/>
  <c r="CK21" i="6"/>
  <c r="CL21" i="6" s="1"/>
  <c r="BF23" i="6"/>
  <c r="DO23" i="6" s="1"/>
  <c r="DD22" i="6"/>
  <c r="BR23" i="6"/>
  <c r="BP23" i="6"/>
  <c r="CB22" i="5"/>
  <c r="CC22" i="6"/>
  <c r="CE22" i="3"/>
  <c r="AX23" i="6"/>
  <c r="DG23" i="6" s="1"/>
  <c r="CD22" i="6"/>
  <c r="BK23" i="6"/>
  <c r="BM23" i="6"/>
  <c r="AH24" i="6"/>
  <c r="CQ24" i="6" s="1"/>
  <c r="AF24" i="6"/>
  <c r="CO24" i="6" s="1"/>
  <c r="AE24" i="6"/>
  <c r="CN24" i="6" s="1"/>
  <c r="AD24" i="6"/>
  <c r="CM24" i="6" s="1"/>
  <c r="AM24" i="6"/>
  <c r="CV24" i="6" s="1"/>
  <c r="BH23" i="6"/>
  <c r="AQ24" i="6"/>
  <c r="CZ24" i="6" s="1"/>
  <c r="BS23" i="6"/>
  <c r="AL24" i="6"/>
  <c r="CU24" i="6" s="1"/>
  <c r="BN23" i="6"/>
  <c r="BI23" i="6"/>
  <c r="CE22" i="6"/>
  <c r="BU23" i="6"/>
  <c r="CJ22" i="4"/>
  <c r="BY22" i="6"/>
  <c r="AG24" i="6"/>
  <c r="CP24" i="6" s="1"/>
  <c r="AO24" i="6"/>
  <c r="CX24" i="6" s="1"/>
  <c r="AK24" i="6"/>
  <c r="CT24" i="6" s="1"/>
  <c r="BJ23" i="6"/>
  <c r="BX22" i="6"/>
  <c r="BB23" i="3"/>
  <c r="DK23" i="3" s="1"/>
  <c r="CJ22" i="6"/>
  <c r="DO22" i="6"/>
  <c r="AY23" i="6"/>
  <c r="DH23" i="6" s="1"/>
  <c r="AI24" i="6"/>
  <c r="CR24" i="6" s="1"/>
  <c r="AJ24" i="6"/>
  <c r="CS24" i="6" s="1"/>
  <c r="BL23" i="6"/>
  <c r="BZ22" i="6"/>
  <c r="CG22" i="6"/>
  <c r="BO23" i="6"/>
  <c r="BG22" i="6"/>
  <c r="CA22" i="6"/>
  <c r="CF22" i="6"/>
  <c r="BC23" i="6"/>
  <c r="DL23" i="6" s="1"/>
  <c r="BA23" i="6"/>
  <c r="DJ23" i="6" s="1"/>
  <c r="AV23" i="6"/>
  <c r="DE23" i="6" s="1"/>
  <c r="AT23" i="6"/>
  <c r="AR23" i="6"/>
  <c r="AS23" i="6"/>
  <c r="DB23" i="6" s="1"/>
  <c r="BV22" i="6"/>
  <c r="AP24" i="6"/>
  <c r="CY24" i="6" s="1"/>
  <c r="AN24" i="6"/>
  <c r="CW24" i="6" s="1"/>
  <c r="BQ23" i="6"/>
  <c r="BW22" i="6"/>
  <c r="BT23" i="6"/>
  <c r="CB22" i="6"/>
  <c r="BF23" i="4"/>
  <c r="DO23" i="4" s="1"/>
  <c r="CG22" i="5"/>
  <c r="CK21" i="5"/>
  <c r="CL21" i="5" s="1"/>
  <c r="AY23" i="5"/>
  <c r="DH23" i="5" s="1"/>
  <c r="AZ23" i="5"/>
  <c r="DI23" i="5" s="1"/>
  <c r="BD23" i="5"/>
  <c r="DM23" i="5" s="1"/>
  <c r="AU23" i="5"/>
  <c r="DD23" i="5" s="1"/>
  <c r="AW23" i="5"/>
  <c r="DF23" i="5" s="1"/>
  <c r="BF23" i="5"/>
  <c r="DO23" i="5" s="1"/>
  <c r="BG22" i="5"/>
  <c r="BC23" i="5"/>
  <c r="DL23" i="5" s="1"/>
  <c r="BE23" i="5"/>
  <c r="DN23" i="5" s="1"/>
  <c r="BR23" i="5"/>
  <c r="AK24" i="5"/>
  <c r="CT24" i="5" s="1"/>
  <c r="AO24" i="5"/>
  <c r="CX24" i="5" s="1"/>
  <c r="AG24" i="5"/>
  <c r="CP24" i="5" s="1"/>
  <c r="BJ23" i="5"/>
  <c r="BE23" i="4"/>
  <c r="DN23" i="4" s="1"/>
  <c r="BM23" i="5"/>
  <c r="AX23" i="4"/>
  <c r="DG23" i="4" s="1"/>
  <c r="BT23" i="5"/>
  <c r="AL24" i="5"/>
  <c r="CU24" i="5" s="1"/>
  <c r="BN23" i="5"/>
  <c r="BI23" i="5"/>
  <c r="BK23" i="5"/>
  <c r="BY22" i="5"/>
  <c r="AJ24" i="5"/>
  <c r="CS24" i="5" s="1"/>
  <c r="AI24" i="5"/>
  <c r="CR24" i="5" s="1"/>
  <c r="BL23" i="5"/>
  <c r="BU22" i="3"/>
  <c r="CC22" i="4"/>
  <c r="AZ23" i="4"/>
  <c r="DI23" i="4" s="1"/>
  <c r="BU23" i="5"/>
  <c r="CE22" i="5"/>
  <c r="BP23" i="5"/>
  <c r="AY23" i="4"/>
  <c r="DH23" i="4" s="1"/>
  <c r="BX22" i="5"/>
  <c r="AQ24" i="5"/>
  <c r="CZ24" i="5" s="1"/>
  <c r="BS23" i="5"/>
  <c r="CF23" i="5"/>
  <c r="CI22" i="4"/>
  <c r="CA22" i="3"/>
  <c r="BC23" i="4"/>
  <c r="DL23" i="4" s="1"/>
  <c r="CD22" i="5"/>
  <c r="CC22" i="5"/>
  <c r="BO23" i="5"/>
  <c r="CF22" i="3"/>
  <c r="BZ22" i="5"/>
  <c r="BD23" i="4"/>
  <c r="DM23" i="4" s="1"/>
  <c r="CI22" i="5"/>
  <c r="AM24" i="5"/>
  <c r="CV24" i="5" s="1"/>
  <c r="AD24" i="5"/>
  <c r="CM24" i="5" s="1"/>
  <c r="AH24" i="5"/>
  <c r="CQ24" i="5" s="1"/>
  <c r="AF24" i="5"/>
  <c r="CO24" i="5" s="1"/>
  <c r="AE24" i="5"/>
  <c r="CN24" i="5" s="1"/>
  <c r="BH23" i="5"/>
  <c r="AP24" i="5"/>
  <c r="CY24" i="5" s="1"/>
  <c r="AN24" i="5"/>
  <c r="CW24" i="5" s="1"/>
  <c r="BQ23" i="5"/>
  <c r="DD21" i="2"/>
  <c r="AX23" i="5"/>
  <c r="DG23" i="5" s="1"/>
  <c r="AV23" i="5"/>
  <c r="DE23" i="5" s="1"/>
  <c r="AS23" i="5"/>
  <c r="DB23" i="5" s="1"/>
  <c r="AR23" i="5"/>
  <c r="DA23" i="5" s="1"/>
  <c r="AT23" i="5"/>
  <c r="DC23" i="5" s="1"/>
  <c r="BA23" i="5"/>
  <c r="DJ23" i="5" s="1"/>
  <c r="BV22" i="5"/>
  <c r="BW22" i="5"/>
  <c r="BG22" i="4"/>
  <c r="DP22" i="5"/>
  <c r="DQ22" i="5" s="1"/>
  <c r="BS22" i="3"/>
  <c r="BZ22" i="3"/>
  <c r="AV23" i="3"/>
  <c r="DE23" i="3" s="1"/>
  <c r="BN22" i="3"/>
  <c r="AQ23" i="3"/>
  <c r="CZ23" i="3" s="1"/>
  <c r="CY22" i="3"/>
  <c r="AJ23" i="3"/>
  <c r="CS23" i="3" s="1"/>
  <c r="CT22" i="3"/>
  <c r="AW23" i="3"/>
  <c r="DF23" i="3" s="1"/>
  <c r="CC22" i="3"/>
  <c r="DH22" i="3"/>
  <c r="BA23" i="3"/>
  <c r="DJ23" i="3" s="1"/>
  <c r="AL23" i="3"/>
  <c r="CU23" i="3" s="1"/>
  <c r="BO23" i="4"/>
  <c r="AP23" i="3"/>
  <c r="CY23" i="3" s="1"/>
  <c r="AQ24" i="4"/>
  <c r="CZ24" i="4" s="1"/>
  <c r="BS23" i="4"/>
  <c r="BW23" i="4"/>
  <c r="AL24" i="4"/>
  <c r="CU24" i="4" s="1"/>
  <c r="BN23" i="4"/>
  <c r="BP23" i="4"/>
  <c r="BI23" i="4"/>
  <c r="BY23" i="4"/>
  <c r="AK23" i="3"/>
  <c r="CT23" i="3" s="1"/>
  <c r="BX23" i="4"/>
  <c r="BK23" i="4"/>
  <c r="BM23" i="4"/>
  <c r="AP24" i="4"/>
  <c r="CY24" i="4" s="1"/>
  <c r="AN24" i="4"/>
  <c r="CW24" i="4" s="1"/>
  <c r="BB24" i="4"/>
  <c r="DK24" i="4" s="1"/>
  <c r="BQ23" i="4"/>
  <c r="AO23" i="3"/>
  <c r="CX23" i="3" s="1"/>
  <c r="BO22" i="3"/>
  <c r="AO24" i="4"/>
  <c r="CX24" i="4" s="1"/>
  <c r="AK24" i="4"/>
  <c r="CT24" i="4" s="1"/>
  <c r="AG24" i="4"/>
  <c r="CP24" i="4" s="1"/>
  <c r="AU24" i="4"/>
  <c r="DD24" i="4" s="1"/>
  <c r="BJ23" i="4"/>
  <c r="BA24" i="4"/>
  <c r="DJ24" i="4" s="1"/>
  <c r="AV24" i="4"/>
  <c r="DE24" i="4" s="1"/>
  <c r="AT24" i="4"/>
  <c r="DC24" i="4" s="1"/>
  <c r="AS24" i="4"/>
  <c r="DB24" i="4" s="1"/>
  <c r="AR24" i="4"/>
  <c r="DA24" i="4" s="1"/>
  <c r="BV23" i="4"/>
  <c r="BU23" i="4"/>
  <c r="AJ24" i="4"/>
  <c r="CS24" i="4" s="1"/>
  <c r="AI24" i="4"/>
  <c r="CR24" i="4" s="1"/>
  <c r="AW24" i="4"/>
  <c r="DF24" i="4" s="1"/>
  <c r="BL23" i="4"/>
  <c r="AM24" i="4"/>
  <c r="CV24" i="4" s="1"/>
  <c r="AF24" i="4"/>
  <c r="CO24" i="4" s="1"/>
  <c r="AH24" i="4"/>
  <c r="CQ24" i="4" s="1"/>
  <c r="AE24" i="4"/>
  <c r="CN24" i="4" s="1"/>
  <c r="AD24" i="4"/>
  <c r="CM24" i="4" s="1"/>
  <c r="BH23" i="4"/>
  <c r="BT23" i="4"/>
  <c r="CA23" i="4"/>
  <c r="AT22" i="2"/>
  <c r="DC22" i="2" s="1"/>
  <c r="BZ23" i="4"/>
  <c r="DP22" i="4"/>
  <c r="DQ22" i="4" s="1"/>
  <c r="BR23" i="4"/>
  <c r="CE23" i="4"/>
  <c r="CF23" i="4"/>
  <c r="CH22" i="3"/>
  <c r="BT22" i="3"/>
  <c r="BD23" i="3"/>
  <c r="DM23" i="3" s="1"/>
  <c r="CG22" i="3"/>
  <c r="BE23" i="3"/>
  <c r="DN23" i="3" s="1"/>
  <c r="CD22" i="3"/>
  <c r="DP21" i="3"/>
  <c r="DQ21" i="3" s="1"/>
  <c r="AX23" i="3"/>
  <c r="DG23" i="3" s="1"/>
  <c r="AU22" i="2"/>
  <c r="AG22" i="2"/>
  <c r="CP22" i="2" s="1"/>
  <c r="AF22" i="2"/>
  <c r="BJ22" i="2" s="1"/>
  <c r="CI22" i="3"/>
  <c r="CK21" i="3"/>
  <c r="CL21" i="3" s="1"/>
  <c r="CJ22" i="3"/>
  <c r="BF23" i="3"/>
  <c r="AY23" i="3"/>
  <c r="CB22" i="3"/>
  <c r="BC23" i="3"/>
  <c r="AZ23" i="3"/>
  <c r="DI23" i="3" s="1"/>
  <c r="BG22" i="3"/>
  <c r="AR24" i="3"/>
  <c r="DA24" i="3" s="1"/>
  <c r="AS24" i="3"/>
  <c r="DB24" i="3" s="1"/>
  <c r="BV23" i="3"/>
  <c r="DB22" i="2"/>
  <c r="BW22" i="2"/>
  <c r="CR21" i="2"/>
  <c r="BM21" i="2"/>
  <c r="BW23" i="3"/>
  <c r="CP21" i="2"/>
  <c r="BK21" i="2"/>
  <c r="DC21" i="2"/>
  <c r="BX21" i="2"/>
  <c r="BI23" i="3"/>
  <c r="AG24" i="3"/>
  <c r="CP24" i="3" s="1"/>
  <c r="BJ23" i="3"/>
  <c r="BK23" i="3"/>
  <c r="CN22" i="2"/>
  <c r="BI22" i="2"/>
  <c r="AE24" i="3"/>
  <c r="CN24" i="3" s="1"/>
  <c r="AF24" i="3"/>
  <c r="CO24" i="3" s="1"/>
  <c r="AD24" i="3"/>
  <c r="CM24" i="3" s="1"/>
  <c r="BH23" i="3"/>
  <c r="CV21" i="2"/>
  <c r="CO21" i="2"/>
  <c r="AW22" i="2"/>
  <c r="CA22" i="2" s="1"/>
  <c r="AY22" i="2"/>
  <c r="CC22" i="2" s="1"/>
  <c r="AS23" i="2"/>
  <c r="DA22" i="2"/>
  <c r="AR23" i="2"/>
  <c r="BV23" i="2" s="1"/>
  <c r="AD23" i="2"/>
  <c r="BH23" i="2" s="1"/>
  <c r="AE23" i="2"/>
  <c r="CM22" i="2"/>
  <c r="BC22" i="2"/>
  <c r="CG22" i="2" s="1"/>
  <c r="AO22" i="2"/>
  <c r="AL22" i="2"/>
  <c r="BP22" i="2" s="1"/>
  <c r="AK22" i="2"/>
  <c r="BO22" i="2" s="1"/>
  <c r="BB22" i="2"/>
  <c r="CF22" i="2" s="1"/>
  <c r="AN22" i="2"/>
  <c r="BR22" i="2" s="1"/>
  <c r="AP22" i="2"/>
  <c r="BT22" i="2" s="1"/>
  <c r="BD22" i="2"/>
  <c r="CH22" i="2" s="1"/>
  <c r="AM22" i="2"/>
  <c r="BQ22" i="2" s="1"/>
  <c r="AH22" i="2"/>
  <c r="AI22" i="2"/>
  <c r="BM22" i="2" s="1"/>
  <c r="AJ22" i="2"/>
  <c r="BN22" i="2" s="1"/>
  <c r="AV22" i="2"/>
  <c r="BZ22" i="2" s="1"/>
  <c r="BA22" i="2"/>
  <c r="AX22" i="2"/>
  <c r="CB22" i="2" s="1"/>
  <c r="BF22" i="2"/>
  <c r="AQ22" i="2"/>
  <c r="BU22" i="2" s="1"/>
  <c r="AZ22" i="2"/>
  <c r="CD22" i="2" s="1"/>
  <c r="BE22" i="2"/>
  <c r="CI22" i="2" s="1"/>
  <c r="DF21" i="2"/>
  <c r="CU21" i="2"/>
  <c r="DN21" i="2"/>
  <c r="DJ21" i="2"/>
  <c r="DM21" i="2"/>
  <c r="CW21" i="2"/>
  <c r="CQ21" i="2"/>
  <c r="DE21" i="2"/>
  <c r="DH21" i="2"/>
  <c r="CT21" i="2"/>
  <c r="CS21" i="2"/>
  <c r="DI21" i="2"/>
  <c r="DK21" i="2"/>
  <c r="CY21" i="2"/>
  <c r="DL21" i="2"/>
  <c r="CK20" i="2"/>
  <c r="CL20" i="2" s="1"/>
  <c r="CX21" i="2"/>
  <c r="DP20" i="2"/>
  <c r="DQ20" i="2" s="1"/>
  <c r="CZ21" i="2"/>
  <c r="CJ21" i="2"/>
  <c r="DO21" i="2"/>
  <c r="DQ19" i="2"/>
  <c r="DG21" i="2"/>
  <c r="BG21" i="2"/>
  <c r="DP22" i="6" l="1"/>
  <c r="DQ22" i="6" s="1"/>
  <c r="BY23" i="6"/>
  <c r="CO22" i="2"/>
  <c r="BX22" i="2"/>
  <c r="BY23" i="3"/>
  <c r="CB23" i="4"/>
  <c r="CH23" i="6"/>
  <c r="CJ23" i="5"/>
  <c r="BB24" i="5"/>
  <c r="DK24" i="5" s="1"/>
  <c r="CK22" i="4"/>
  <c r="CL22" i="4" s="1"/>
  <c r="BM23" i="3"/>
  <c r="BR23" i="3"/>
  <c r="BL23" i="3"/>
  <c r="AI24" i="3"/>
  <c r="CR24" i="3" s="1"/>
  <c r="AH24" i="3"/>
  <c r="CQ24" i="3" s="1"/>
  <c r="CF23" i="3"/>
  <c r="AU24" i="3"/>
  <c r="DD24" i="3" s="1"/>
  <c r="AT24" i="3"/>
  <c r="DC24" i="3" s="1"/>
  <c r="AN24" i="3"/>
  <c r="CW24" i="3" s="1"/>
  <c r="BQ23" i="3"/>
  <c r="BX23" i="3"/>
  <c r="CD23" i="8"/>
  <c r="CF23" i="6"/>
  <c r="AP24" i="8"/>
  <c r="CY24" i="8" s="1"/>
  <c r="AN24" i="8"/>
  <c r="CW24" i="8" s="1"/>
  <c r="BD24" i="8"/>
  <c r="DM24" i="8" s="1"/>
  <c r="BB24" i="8"/>
  <c r="DK24" i="8" s="1"/>
  <c r="BQ23" i="8"/>
  <c r="CE23" i="8"/>
  <c r="BM23" i="8"/>
  <c r="CG23" i="4"/>
  <c r="CI23" i="8"/>
  <c r="BZ23" i="8"/>
  <c r="BU23" i="3"/>
  <c r="AX24" i="8"/>
  <c r="DG24" i="8" s="1"/>
  <c r="AW24" i="8"/>
  <c r="DF24" i="8" s="1"/>
  <c r="AI24" i="8"/>
  <c r="CR24" i="8" s="1"/>
  <c r="AJ24" i="8"/>
  <c r="CS24" i="8" s="1"/>
  <c r="BL23" i="8"/>
  <c r="AZ24" i="8"/>
  <c r="DI24" i="8" s="1"/>
  <c r="AL24" i="8"/>
  <c r="CU24" i="8" s="1"/>
  <c r="BN23" i="8"/>
  <c r="CA23" i="8"/>
  <c r="BU23" i="8"/>
  <c r="BW23" i="8"/>
  <c r="AY24" i="8"/>
  <c r="DH24" i="8" s="1"/>
  <c r="AG24" i="8"/>
  <c r="CP24" i="8" s="1"/>
  <c r="AO24" i="8"/>
  <c r="CX24" i="8" s="1"/>
  <c r="AU24" i="8"/>
  <c r="DD24" i="8" s="1"/>
  <c r="BC24" i="8"/>
  <c r="DL24" i="8" s="1"/>
  <c r="AK24" i="8"/>
  <c r="CT24" i="8" s="1"/>
  <c r="BJ23" i="8"/>
  <c r="CD23" i="6"/>
  <c r="BO23" i="8"/>
  <c r="BT23" i="8"/>
  <c r="BR23" i="8"/>
  <c r="CC23" i="8"/>
  <c r="BY23" i="8"/>
  <c r="DO23" i="8"/>
  <c r="CJ23" i="8"/>
  <c r="CB23" i="8"/>
  <c r="BI23" i="8"/>
  <c r="BX23" i="8"/>
  <c r="CI23" i="6"/>
  <c r="BK23" i="8"/>
  <c r="CH23" i="8"/>
  <c r="CG23" i="8"/>
  <c r="CK22" i="8"/>
  <c r="CL22" i="8" s="1"/>
  <c r="AQ24" i="8"/>
  <c r="CZ24" i="8" s="1"/>
  <c r="BE24" i="8"/>
  <c r="DN24" i="8" s="1"/>
  <c r="BS23" i="8"/>
  <c r="DP22" i="8"/>
  <c r="DQ22" i="8" s="1"/>
  <c r="CA23" i="6"/>
  <c r="BF24" i="8"/>
  <c r="AH24" i="8"/>
  <c r="CQ24" i="8" s="1"/>
  <c r="BG23" i="8"/>
  <c r="AF24" i="8"/>
  <c r="CO24" i="8" s="1"/>
  <c r="AM24" i="8"/>
  <c r="CV24" i="8" s="1"/>
  <c r="AD24" i="8"/>
  <c r="CM24" i="8" s="1"/>
  <c r="AE24" i="8"/>
  <c r="CN24" i="8" s="1"/>
  <c r="BH23" i="8"/>
  <c r="AT24" i="8"/>
  <c r="DC24" i="8" s="1"/>
  <c r="BA24" i="8"/>
  <c r="DJ24" i="8" s="1"/>
  <c r="AV24" i="8"/>
  <c r="DE24" i="8" s="1"/>
  <c r="AS24" i="8"/>
  <c r="DB24" i="8" s="1"/>
  <c r="AR24" i="8"/>
  <c r="DA24" i="8" s="1"/>
  <c r="BV23" i="8"/>
  <c r="AM24" i="3"/>
  <c r="CV24" i="3" s="1"/>
  <c r="CF23" i="8"/>
  <c r="BP23" i="8"/>
  <c r="CJ23" i="6"/>
  <c r="CK22" i="6"/>
  <c r="CL22" i="6" s="1"/>
  <c r="AZ24" i="6"/>
  <c r="DI24" i="6" s="1"/>
  <c r="BF24" i="6"/>
  <c r="CJ24" i="6" s="1"/>
  <c r="DA23" i="6"/>
  <c r="BC24" i="6"/>
  <c r="DL24" i="6" s="1"/>
  <c r="DC23" i="6"/>
  <c r="BC24" i="4"/>
  <c r="DL24" i="4" s="1"/>
  <c r="AD25" i="6"/>
  <c r="CM25" i="6" s="1"/>
  <c r="AM25" i="6"/>
  <c r="CV25" i="6" s="1"/>
  <c r="AH25" i="6"/>
  <c r="CQ25" i="6" s="1"/>
  <c r="AF25" i="6"/>
  <c r="CO25" i="6" s="1"/>
  <c r="AE25" i="6"/>
  <c r="CN25" i="6" s="1"/>
  <c r="BH24" i="6"/>
  <c r="BW23" i="6"/>
  <c r="BO24" i="6"/>
  <c r="BI24" i="6"/>
  <c r="CI23" i="4"/>
  <c r="AV24" i="6"/>
  <c r="DE24" i="6" s="1"/>
  <c r="AT24" i="6"/>
  <c r="DC24" i="6" s="1"/>
  <c r="AS24" i="6"/>
  <c r="AR24" i="6"/>
  <c r="DA24" i="6" s="1"/>
  <c r="DP23" i="6"/>
  <c r="DQ23" i="6" s="1"/>
  <c r="BA24" i="6"/>
  <c r="DJ24" i="6" s="1"/>
  <c r="BV23" i="6"/>
  <c r="AO25" i="6"/>
  <c r="CX25" i="6" s="1"/>
  <c r="AK25" i="6"/>
  <c r="CT25" i="6" s="1"/>
  <c r="AG25" i="6"/>
  <c r="CP25" i="6" s="1"/>
  <c r="BJ24" i="6"/>
  <c r="BX23" i="6"/>
  <c r="AJ25" i="6"/>
  <c r="CS25" i="6" s="1"/>
  <c r="AI25" i="6"/>
  <c r="CR25" i="6" s="1"/>
  <c r="BL24" i="6"/>
  <c r="CC23" i="5"/>
  <c r="BZ23" i="6"/>
  <c r="AQ25" i="6"/>
  <c r="CZ25" i="6" s="1"/>
  <c r="BS24" i="6"/>
  <c r="AP25" i="6"/>
  <c r="CY25" i="6" s="1"/>
  <c r="AN25" i="6"/>
  <c r="CW25" i="6" s="1"/>
  <c r="BQ24" i="6"/>
  <c r="AL25" i="6"/>
  <c r="CU25" i="6" s="1"/>
  <c r="BN24" i="6"/>
  <c r="AU24" i="6"/>
  <c r="BP24" i="6"/>
  <c r="CJ23" i="4"/>
  <c r="BE24" i="4"/>
  <c r="DN24" i="4" s="1"/>
  <c r="CE23" i="6"/>
  <c r="BK24" i="6"/>
  <c r="CD23" i="4"/>
  <c r="AW24" i="6"/>
  <c r="DF24" i="6" s="1"/>
  <c r="AY24" i="6"/>
  <c r="DH24" i="6" s="1"/>
  <c r="BD24" i="4"/>
  <c r="DM24" i="4" s="1"/>
  <c r="CG23" i="6"/>
  <c r="AX24" i="6"/>
  <c r="DG24" i="6" s="1"/>
  <c r="BE24" i="6"/>
  <c r="DN24" i="6" s="1"/>
  <c r="BM24" i="6"/>
  <c r="BU24" i="6"/>
  <c r="BT24" i="6"/>
  <c r="BZ23" i="3"/>
  <c r="CK22" i="5"/>
  <c r="CL22" i="5" s="1"/>
  <c r="CC23" i="6"/>
  <c r="CB23" i="6"/>
  <c r="BB24" i="6"/>
  <c r="DK24" i="6" s="1"/>
  <c r="BY23" i="5"/>
  <c r="BR24" i="6"/>
  <c r="BG23" i="6"/>
  <c r="BD24" i="6"/>
  <c r="DM24" i="6" s="1"/>
  <c r="AX24" i="5"/>
  <c r="DG24" i="5" s="1"/>
  <c r="BD24" i="5"/>
  <c r="DM24" i="5" s="1"/>
  <c r="BC24" i="5"/>
  <c r="DL24" i="5" s="1"/>
  <c r="CI23" i="5"/>
  <c r="BE24" i="5"/>
  <c r="DN24" i="5" s="1"/>
  <c r="AY24" i="5"/>
  <c r="DH24" i="5" s="1"/>
  <c r="AU24" i="5"/>
  <c r="DD24" i="5" s="1"/>
  <c r="CH23" i="5"/>
  <c r="BF24" i="5"/>
  <c r="CJ24" i="5" s="1"/>
  <c r="CA23" i="5"/>
  <c r="CG23" i="5"/>
  <c r="AZ24" i="5"/>
  <c r="DI24" i="5" s="1"/>
  <c r="CD23" i="5"/>
  <c r="BF24" i="4"/>
  <c r="DO24" i="4" s="1"/>
  <c r="BT24" i="5"/>
  <c r="AL25" i="5"/>
  <c r="CU25" i="5" s="1"/>
  <c r="BN24" i="5"/>
  <c r="BP24" i="5"/>
  <c r="AY24" i="4"/>
  <c r="DH24" i="4" s="1"/>
  <c r="CH23" i="4"/>
  <c r="BU24" i="5"/>
  <c r="AW24" i="5"/>
  <c r="DF24" i="5" s="1"/>
  <c r="BO24" i="5"/>
  <c r="BM24" i="5"/>
  <c r="BI24" i="5"/>
  <c r="AX24" i="4"/>
  <c r="DG24" i="4" s="1"/>
  <c r="CE23" i="5"/>
  <c r="AG25" i="5"/>
  <c r="CP25" i="5" s="1"/>
  <c r="AK25" i="5"/>
  <c r="CT25" i="5" s="1"/>
  <c r="AO25" i="5"/>
  <c r="CX25" i="5" s="1"/>
  <c r="BJ24" i="5"/>
  <c r="AQ25" i="5"/>
  <c r="CZ25" i="5" s="1"/>
  <c r="BS24" i="5"/>
  <c r="BG23" i="4"/>
  <c r="BR24" i="5"/>
  <c r="BW23" i="5"/>
  <c r="AZ24" i="4"/>
  <c r="DI24" i="4" s="1"/>
  <c r="AN25" i="5"/>
  <c r="CW25" i="5" s="1"/>
  <c r="AP25" i="5"/>
  <c r="CY25" i="5" s="1"/>
  <c r="BQ24" i="5"/>
  <c r="AI25" i="5"/>
  <c r="CR25" i="5" s="1"/>
  <c r="AJ25" i="5"/>
  <c r="CS25" i="5" s="1"/>
  <c r="BL24" i="5"/>
  <c r="CC23" i="4"/>
  <c r="CB23" i="5"/>
  <c r="CF24" i="5"/>
  <c r="BN23" i="3"/>
  <c r="DP23" i="5"/>
  <c r="DQ23" i="5" s="1"/>
  <c r="BX23" i="5"/>
  <c r="AS24" i="5"/>
  <c r="DB24" i="5" s="1"/>
  <c r="AR24" i="5"/>
  <c r="DA24" i="5" s="1"/>
  <c r="BA24" i="5"/>
  <c r="DJ24" i="5" s="1"/>
  <c r="AV24" i="5"/>
  <c r="DE24" i="5" s="1"/>
  <c r="AT24" i="5"/>
  <c r="DC24" i="5" s="1"/>
  <c r="BV23" i="5"/>
  <c r="AF25" i="5"/>
  <c r="CO25" i="5" s="1"/>
  <c r="AE25" i="5"/>
  <c r="CN25" i="5" s="1"/>
  <c r="AM25" i="5"/>
  <c r="CV25" i="5" s="1"/>
  <c r="AH25" i="5"/>
  <c r="CQ25" i="5" s="1"/>
  <c r="AD25" i="5"/>
  <c r="CM25" i="5" s="1"/>
  <c r="BH24" i="5"/>
  <c r="BZ23" i="5"/>
  <c r="BG23" i="5"/>
  <c r="BK24" i="5"/>
  <c r="AV24" i="3"/>
  <c r="DE24" i="3" s="1"/>
  <c r="CE23" i="3"/>
  <c r="AL24" i="3"/>
  <c r="CU24" i="3" s="1"/>
  <c r="BA24" i="3"/>
  <c r="DJ24" i="3" s="1"/>
  <c r="BO23" i="3"/>
  <c r="AW24" i="3"/>
  <c r="DF24" i="3" s="1"/>
  <c r="BT23" i="3"/>
  <c r="BP23" i="3"/>
  <c r="CA23" i="3"/>
  <c r="AO24" i="3"/>
  <c r="CX24" i="3" s="1"/>
  <c r="BE24" i="3"/>
  <c r="DN24" i="3" s="1"/>
  <c r="DL23" i="3"/>
  <c r="CC23" i="3"/>
  <c r="DH23" i="3"/>
  <c r="BB24" i="3"/>
  <c r="DK24" i="3" s="1"/>
  <c r="CJ23" i="3"/>
  <c r="DO23" i="3"/>
  <c r="CH23" i="3"/>
  <c r="AP24" i="3"/>
  <c r="CY24" i="3" s="1"/>
  <c r="AK24" i="3"/>
  <c r="CT24" i="3" s="1"/>
  <c r="AJ24" i="3"/>
  <c r="CS24" i="3" s="1"/>
  <c r="BK24" i="4"/>
  <c r="AQ25" i="4"/>
  <c r="CZ25" i="4" s="1"/>
  <c r="BS24" i="4"/>
  <c r="BX24" i="4"/>
  <c r="BP24" i="4"/>
  <c r="BZ24" i="4"/>
  <c r="AH25" i="4"/>
  <c r="CQ25" i="4" s="1"/>
  <c r="AF25" i="4"/>
  <c r="CO25" i="4" s="1"/>
  <c r="AE25" i="4"/>
  <c r="CN25" i="4" s="1"/>
  <c r="AD25" i="4"/>
  <c r="CM25" i="4" s="1"/>
  <c r="AM25" i="4"/>
  <c r="CV25" i="4" s="1"/>
  <c r="BH24" i="4"/>
  <c r="BU24" i="4"/>
  <c r="CI23" i="3"/>
  <c r="BS23" i="3"/>
  <c r="CA24" i="4"/>
  <c r="BI24" i="4"/>
  <c r="DP23" i="4"/>
  <c r="DQ23" i="4" s="1"/>
  <c r="AF23" i="2"/>
  <c r="BJ23" i="2" s="1"/>
  <c r="BW24" i="4"/>
  <c r="AQ24" i="3"/>
  <c r="CZ24" i="3" s="1"/>
  <c r="CB24" i="4"/>
  <c r="CE24" i="4"/>
  <c r="CF24" i="4"/>
  <c r="AK25" i="4"/>
  <c r="CT25" i="4" s="1"/>
  <c r="AG25" i="4"/>
  <c r="CP25" i="4" s="1"/>
  <c r="AU25" i="4"/>
  <c r="DD25" i="4" s="1"/>
  <c r="AO25" i="4"/>
  <c r="CX25" i="4" s="1"/>
  <c r="BJ24" i="4"/>
  <c r="BA25" i="4"/>
  <c r="DJ25" i="4" s="1"/>
  <c r="AV25" i="4"/>
  <c r="DE25" i="4" s="1"/>
  <c r="AT25" i="4"/>
  <c r="DC25" i="4" s="1"/>
  <c r="AS25" i="4"/>
  <c r="DB25" i="4" s="1"/>
  <c r="AR25" i="4"/>
  <c r="DA25" i="4" s="1"/>
  <c r="BV24" i="4"/>
  <c r="BK22" i="2"/>
  <c r="BM24" i="4"/>
  <c r="BR24" i="4"/>
  <c r="AJ25" i="4"/>
  <c r="CS25" i="4" s="1"/>
  <c r="AI25" i="4"/>
  <c r="CR25" i="4" s="1"/>
  <c r="AW25" i="4"/>
  <c r="DF25" i="4" s="1"/>
  <c r="BL24" i="4"/>
  <c r="BB25" i="4"/>
  <c r="DK25" i="4" s="1"/>
  <c r="AP25" i="4"/>
  <c r="CY25" i="4" s="1"/>
  <c r="AN25" i="4"/>
  <c r="CW25" i="4" s="1"/>
  <c r="BQ24" i="4"/>
  <c r="AL25" i="4"/>
  <c r="CU25" i="4" s="1"/>
  <c r="BN24" i="4"/>
  <c r="BY24" i="4"/>
  <c r="BO24" i="4"/>
  <c r="AG23" i="2"/>
  <c r="CP23" i="2" s="1"/>
  <c r="BT24" i="4"/>
  <c r="CB23" i="3"/>
  <c r="CK22" i="3"/>
  <c r="CL22" i="3" s="1"/>
  <c r="DP22" i="3"/>
  <c r="DQ22" i="3" s="1"/>
  <c r="AU23" i="2"/>
  <c r="BY23" i="2" s="1"/>
  <c r="BY22" i="2"/>
  <c r="DD22" i="2"/>
  <c r="AT23" i="2"/>
  <c r="DC23" i="2" s="1"/>
  <c r="BD24" i="3"/>
  <c r="DM24" i="3" s="1"/>
  <c r="BF24" i="3"/>
  <c r="DO24" i="3" s="1"/>
  <c r="CG23" i="3"/>
  <c r="AX24" i="3"/>
  <c r="DG24" i="3" s="1"/>
  <c r="AY24" i="3"/>
  <c r="BG23" i="3"/>
  <c r="BC24" i="3"/>
  <c r="DL24" i="3" s="1"/>
  <c r="AZ24" i="3"/>
  <c r="DI24" i="3" s="1"/>
  <c r="CD23" i="3"/>
  <c r="AR25" i="3"/>
  <c r="DA25" i="3" s="1"/>
  <c r="AS25" i="3"/>
  <c r="DB25" i="3" s="1"/>
  <c r="BV24" i="3"/>
  <c r="BI24" i="3"/>
  <c r="DJ22" i="2"/>
  <c r="CE22" i="2"/>
  <c r="CN23" i="2"/>
  <c r="BI23" i="2"/>
  <c r="AQ23" i="2"/>
  <c r="BU23" i="2" s="1"/>
  <c r="BS22" i="2"/>
  <c r="CQ22" i="2"/>
  <c r="BL22" i="2"/>
  <c r="DB23" i="2"/>
  <c r="BW23" i="2"/>
  <c r="AD25" i="3"/>
  <c r="CM25" i="3" s="1"/>
  <c r="BH24" i="3"/>
  <c r="AF25" i="3"/>
  <c r="CO25" i="3" s="1"/>
  <c r="AE25" i="3"/>
  <c r="CN25" i="3" s="1"/>
  <c r="BW24" i="3"/>
  <c r="BJ24" i="3"/>
  <c r="AG25" i="3"/>
  <c r="CP25" i="3" s="1"/>
  <c r="BK24" i="3"/>
  <c r="AW23" i="2"/>
  <c r="CA23" i="2" s="1"/>
  <c r="AE24" i="2"/>
  <c r="CM23" i="2"/>
  <c r="AD24" i="2"/>
  <c r="BH24" i="2" s="1"/>
  <c r="AS24" i="2"/>
  <c r="DA23" i="2"/>
  <c r="AR24" i="2"/>
  <c r="BV24" i="2" s="1"/>
  <c r="AJ23" i="2"/>
  <c r="BN23" i="2" s="1"/>
  <c r="BE23" i="2"/>
  <c r="CI23" i="2" s="1"/>
  <c r="BB23" i="2"/>
  <c r="CF23" i="2" s="1"/>
  <c r="AN23" i="2"/>
  <c r="AP23" i="2"/>
  <c r="BT23" i="2" s="1"/>
  <c r="AO23" i="2"/>
  <c r="BS23" i="2" s="1"/>
  <c r="AY23" i="2"/>
  <c r="CC23" i="2" s="1"/>
  <c r="AK23" i="2"/>
  <c r="BO23" i="2" s="1"/>
  <c r="AL23" i="2"/>
  <c r="BP23" i="2" s="1"/>
  <c r="BC23" i="2"/>
  <c r="CG23" i="2" s="1"/>
  <c r="AZ23" i="2"/>
  <c r="CD23" i="2" s="1"/>
  <c r="BD23" i="2"/>
  <c r="CH23" i="2" s="1"/>
  <c r="AM23" i="2"/>
  <c r="BQ23" i="2" s="1"/>
  <c r="AI23" i="2"/>
  <c r="BM23" i="2" s="1"/>
  <c r="AH23" i="2"/>
  <c r="AX23" i="2"/>
  <c r="CB23" i="2" s="1"/>
  <c r="AV23" i="2"/>
  <c r="BZ23" i="2" s="1"/>
  <c r="BA23" i="2"/>
  <c r="CE23" i="2" s="1"/>
  <c r="BF23" i="2"/>
  <c r="DE22" i="2"/>
  <c r="CW22" i="2"/>
  <c r="CS22" i="2"/>
  <c r="DG22" i="2"/>
  <c r="CU22" i="2"/>
  <c r="DF22" i="2"/>
  <c r="CV22" i="2"/>
  <c r="CR22" i="2"/>
  <c r="CJ22" i="2"/>
  <c r="DO22" i="2"/>
  <c r="DM22" i="2"/>
  <c r="DK22" i="2"/>
  <c r="DN22" i="2"/>
  <c r="DH22" i="2"/>
  <c r="DP21" i="2"/>
  <c r="DQ21" i="2" s="1"/>
  <c r="CY22" i="2"/>
  <c r="DI22" i="2"/>
  <c r="CT22" i="2"/>
  <c r="CX22" i="2"/>
  <c r="DL22" i="2"/>
  <c r="CZ22" i="2"/>
  <c r="BG22" i="2"/>
  <c r="CK21" i="2"/>
  <c r="CL21" i="2" s="1"/>
  <c r="CG24" i="6" l="1"/>
  <c r="CO23" i="2"/>
  <c r="BM24" i="3"/>
  <c r="BL24" i="3"/>
  <c r="AI25" i="3"/>
  <c r="CR25" i="3" s="1"/>
  <c r="AM25" i="3"/>
  <c r="CV25" i="3" s="1"/>
  <c r="AH25" i="3"/>
  <c r="CQ25" i="3" s="1"/>
  <c r="CI24" i="4"/>
  <c r="BD25" i="4"/>
  <c r="DM25" i="4" s="1"/>
  <c r="CD24" i="6"/>
  <c r="DO24" i="6"/>
  <c r="CK23" i="4"/>
  <c r="CL23" i="4" s="1"/>
  <c r="BX24" i="3"/>
  <c r="AU25" i="3"/>
  <c r="DD25" i="3" s="1"/>
  <c r="BY24" i="3"/>
  <c r="BR24" i="3"/>
  <c r="AT25" i="3"/>
  <c r="DC25" i="3" s="1"/>
  <c r="BZ24" i="3"/>
  <c r="CJ24" i="8"/>
  <c r="DO24" i="8"/>
  <c r="BP24" i="8"/>
  <c r="BN24" i="3"/>
  <c r="BA25" i="8"/>
  <c r="DJ25" i="8" s="1"/>
  <c r="AR25" i="8"/>
  <c r="DA25" i="8" s="1"/>
  <c r="AV25" i="8"/>
  <c r="DE25" i="8" s="1"/>
  <c r="AT25" i="8"/>
  <c r="DC25" i="8" s="1"/>
  <c r="AS25" i="8"/>
  <c r="DB25" i="8" s="1"/>
  <c r="BV24" i="8"/>
  <c r="CC24" i="4"/>
  <c r="BW24" i="8"/>
  <c r="BZ24" i="8"/>
  <c r="CE24" i="8"/>
  <c r="AL25" i="8"/>
  <c r="CU25" i="8" s="1"/>
  <c r="AZ25" i="8"/>
  <c r="DI25" i="8" s="1"/>
  <c r="BN24" i="8"/>
  <c r="BX24" i="8"/>
  <c r="BK24" i="8"/>
  <c r="CA24" i="8"/>
  <c r="CH24" i="8"/>
  <c r="CK23" i="8"/>
  <c r="CL23" i="8" s="1"/>
  <c r="CC24" i="8"/>
  <c r="CB24" i="8"/>
  <c r="BR24" i="8"/>
  <c r="BO24" i="8"/>
  <c r="BQ24" i="3"/>
  <c r="CF24" i="8"/>
  <c r="BU24" i="8"/>
  <c r="BT24" i="8"/>
  <c r="CJ24" i="4"/>
  <c r="BG24" i="8"/>
  <c r="AH25" i="8"/>
  <c r="CQ25" i="8" s="1"/>
  <c r="AE25" i="8"/>
  <c r="CN25" i="8" s="1"/>
  <c r="AF25" i="8"/>
  <c r="CO25" i="8" s="1"/>
  <c r="AD25" i="8"/>
  <c r="CM25" i="8" s="1"/>
  <c r="BF25" i="8"/>
  <c r="AM25" i="8"/>
  <c r="CV25" i="8" s="1"/>
  <c r="BH24" i="8"/>
  <c r="AK25" i="8"/>
  <c r="CT25" i="8" s="1"/>
  <c r="AG25" i="8"/>
  <c r="CP25" i="8" s="1"/>
  <c r="AY25" i="8"/>
  <c r="DH25" i="8" s="1"/>
  <c r="AU25" i="8"/>
  <c r="DD25" i="8" s="1"/>
  <c r="AO25" i="8"/>
  <c r="CX25" i="8" s="1"/>
  <c r="BC25" i="8"/>
  <c r="DL25" i="8" s="1"/>
  <c r="BJ24" i="8"/>
  <c r="CG24" i="8"/>
  <c r="BE25" i="5"/>
  <c r="DN25" i="5" s="1"/>
  <c r="BY24" i="8"/>
  <c r="BM24" i="8"/>
  <c r="CG24" i="4"/>
  <c r="BI24" i="8"/>
  <c r="DP23" i="8"/>
  <c r="DQ23" i="8" s="1"/>
  <c r="AJ25" i="8"/>
  <c r="CS25" i="8" s="1"/>
  <c r="AW25" i="8"/>
  <c r="DF25" i="8" s="1"/>
  <c r="AX25" i="8"/>
  <c r="DG25" i="8" s="1"/>
  <c r="AI25" i="8"/>
  <c r="CR25" i="8" s="1"/>
  <c r="BL24" i="8"/>
  <c r="BG24" i="4"/>
  <c r="CD24" i="8"/>
  <c r="CH24" i="5"/>
  <c r="CI24" i="8"/>
  <c r="AN25" i="3"/>
  <c r="CW25" i="3" s="1"/>
  <c r="CH24" i="4"/>
  <c r="AQ25" i="8"/>
  <c r="CZ25" i="8" s="1"/>
  <c r="BE25" i="8"/>
  <c r="DN25" i="8" s="1"/>
  <c r="BS24" i="8"/>
  <c r="BB25" i="8"/>
  <c r="DK25" i="8" s="1"/>
  <c r="AP25" i="8"/>
  <c r="CY25" i="8" s="1"/>
  <c r="BD25" i="8"/>
  <c r="DM25" i="8" s="1"/>
  <c r="AN25" i="8"/>
  <c r="CW25" i="8" s="1"/>
  <c r="BQ24" i="8"/>
  <c r="BC25" i="6"/>
  <c r="DL25" i="6" s="1"/>
  <c r="DD24" i="6"/>
  <c r="AW25" i="6"/>
  <c r="DF25" i="6" s="1"/>
  <c r="CK23" i="6"/>
  <c r="CL23" i="6" s="1"/>
  <c r="BG24" i="6"/>
  <c r="DB24" i="6"/>
  <c r="AX25" i="4"/>
  <c r="DG25" i="4" s="1"/>
  <c r="BF25" i="4"/>
  <c r="DO25" i="4" s="1"/>
  <c r="CB24" i="6"/>
  <c r="BD25" i="5"/>
  <c r="DM25" i="5" s="1"/>
  <c r="AZ25" i="6"/>
  <c r="DI25" i="6" s="1"/>
  <c r="BB25" i="5"/>
  <c r="DK25" i="5" s="1"/>
  <c r="CF24" i="6"/>
  <c r="BP25" i="6"/>
  <c r="AQ26" i="6"/>
  <c r="CZ26" i="6" s="1"/>
  <c r="BS25" i="6"/>
  <c r="BI25" i="6"/>
  <c r="AO26" i="6"/>
  <c r="CX26" i="6" s="1"/>
  <c r="AK26" i="6"/>
  <c r="CT26" i="6" s="1"/>
  <c r="AG26" i="6"/>
  <c r="CP26" i="6" s="1"/>
  <c r="BJ25" i="6"/>
  <c r="BY24" i="6"/>
  <c r="CC24" i="6"/>
  <c r="CE24" i="6"/>
  <c r="AJ26" i="6"/>
  <c r="CS26" i="6" s="1"/>
  <c r="AI26" i="6"/>
  <c r="CR26" i="6" s="1"/>
  <c r="BL25" i="6"/>
  <c r="CA24" i="6"/>
  <c r="AX25" i="6"/>
  <c r="BB25" i="6"/>
  <c r="DK25" i="6" s="1"/>
  <c r="BM25" i="6"/>
  <c r="AT25" i="6"/>
  <c r="DC25" i="6" s="1"/>
  <c r="AS25" i="6"/>
  <c r="DB25" i="6" s="1"/>
  <c r="AR25" i="6"/>
  <c r="DA25" i="6" s="1"/>
  <c r="BA25" i="6"/>
  <c r="AV25" i="6"/>
  <c r="BV24" i="6"/>
  <c r="CI24" i="6"/>
  <c r="BR25" i="6"/>
  <c r="AL26" i="6"/>
  <c r="CU26" i="6" s="1"/>
  <c r="BN25" i="6"/>
  <c r="BW24" i="6"/>
  <c r="AN26" i="6"/>
  <c r="CW26" i="6" s="1"/>
  <c r="AP26" i="6"/>
  <c r="CY26" i="6" s="1"/>
  <c r="BQ25" i="6"/>
  <c r="BD25" i="6"/>
  <c r="DM25" i="6" s="1"/>
  <c r="BX24" i="6"/>
  <c r="BF25" i="6"/>
  <c r="AF24" i="2"/>
  <c r="BJ24" i="2" s="1"/>
  <c r="BT25" i="6"/>
  <c r="BZ24" i="6"/>
  <c r="AM26" i="6"/>
  <c r="CV26" i="6" s="1"/>
  <c r="AH26" i="6"/>
  <c r="CQ26" i="6" s="1"/>
  <c r="AF26" i="6"/>
  <c r="CO26" i="6" s="1"/>
  <c r="AE26" i="6"/>
  <c r="CN26" i="6" s="1"/>
  <c r="AD26" i="6"/>
  <c r="CM26" i="6" s="1"/>
  <c r="BH25" i="6"/>
  <c r="BO25" i="6"/>
  <c r="CH24" i="6"/>
  <c r="AU25" i="6"/>
  <c r="DD25" i="6" s="1"/>
  <c r="BU25" i="6"/>
  <c r="CB24" i="5"/>
  <c r="BK25" i="6"/>
  <c r="BC25" i="4"/>
  <c r="DL25" i="4" s="1"/>
  <c r="BE25" i="4"/>
  <c r="DN25" i="4" s="1"/>
  <c r="BE25" i="6"/>
  <c r="AY25" i="6"/>
  <c r="DH25" i="6" s="1"/>
  <c r="AW25" i="5"/>
  <c r="DF25" i="5" s="1"/>
  <c r="BC25" i="5"/>
  <c r="DL25" i="5" s="1"/>
  <c r="AU25" i="5"/>
  <c r="DD25" i="5" s="1"/>
  <c r="BF25" i="5"/>
  <c r="CJ25" i="5" s="1"/>
  <c r="CC24" i="5"/>
  <c r="DO24" i="5"/>
  <c r="DP24" i="5" s="1"/>
  <c r="DQ24" i="5" s="1"/>
  <c r="CK23" i="5"/>
  <c r="CL23" i="5" s="1"/>
  <c r="AY25" i="5"/>
  <c r="DH25" i="5" s="1"/>
  <c r="CD24" i="5"/>
  <c r="BY24" i="5"/>
  <c r="AX25" i="5"/>
  <c r="DG25" i="5" s="1"/>
  <c r="AZ25" i="5"/>
  <c r="DI25" i="5" s="1"/>
  <c r="CI24" i="5"/>
  <c r="CG24" i="5"/>
  <c r="BG24" i="5"/>
  <c r="AU24" i="2"/>
  <c r="BY24" i="2" s="1"/>
  <c r="AY25" i="4"/>
  <c r="DH25" i="4" s="1"/>
  <c r="AD26" i="5"/>
  <c r="CM26" i="5" s="1"/>
  <c r="AM26" i="5"/>
  <c r="CV26" i="5" s="1"/>
  <c r="AF26" i="5"/>
  <c r="CO26" i="5" s="1"/>
  <c r="AH26" i="5"/>
  <c r="CQ26" i="5" s="1"/>
  <c r="AE26" i="5"/>
  <c r="CN26" i="5" s="1"/>
  <c r="BH25" i="5"/>
  <c r="BT25" i="5"/>
  <c r="AQ26" i="5"/>
  <c r="CZ26" i="5" s="1"/>
  <c r="BS25" i="5"/>
  <c r="AJ26" i="5"/>
  <c r="CS26" i="5" s="1"/>
  <c r="AI26" i="5"/>
  <c r="CR26" i="5" s="1"/>
  <c r="BL25" i="5"/>
  <c r="CD24" i="4"/>
  <c r="AP26" i="5"/>
  <c r="CY26" i="5" s="1"/>
  <c r="AN26" i="5"/>
  <c r="CW26" i="5" s="1"/>
  <c r="BQ25" i="5"/>
  <c r="DD23" i="2"/>
  <c r="BI25" i="5"/>
  <c r="CA24" i="5"/>
  <c r="BK25" i="5"/>
  <c r="AJ25" i="3"/>
  <c r="CS25" i="3" s="1"/>
  <c r="BK23" i="2"/>
  <c r="AZ25" i="4"/>
  <c r="DI25" i="4" s="1"/>
  <c r="BX24" i="5"/>
  <c r="BU25" i="5"/>
  <c r="BP25" i="5"/>
  <c r="BO25" i="5"/>
  <c r="AL25" i="3"/>
  <c r="CU25" i="3" s="1"/>
  <c r="BZ24" i="5"/>
  <c r="BW24" i="5"/>
  <c r="AT24" i="2"/>
  <c r="BX24" i="2" s="1"/>
  <c r="BR25" i="5"/>
  <c r="BP24" i="3"/>
  <c r="BA25" i="3"/>
  <c r="DJ25" i="3" s="1"/>
  <c r="CE24" i="5"/>
  <c r="BM25" i="5"/>
  <c r="AO26" i="5"/>
  <c r="CX26" i="5" s="1"/>
  <c r="AK26" i="5"/>
  <c r="CT26" i="5" s="1"/>
  <c r="AG26" i="5"/>
  <c r="CP26" i="5" s="1"/>
  <c r="BJ25" i="5"/>
  <c r="CA24" i="3"/>
  <c r="AV25" i="3"/>
  <c r="DE25" i="3" s="1"/>
  <c r="AV25" i="5"/>
  <c r="DE25" i="5" s="1"/>
  <c r="AS25" i="5"/>
  <c r="DB25" i="5" s="1"/>
  <c r="BA25" i="5"/>
  <c r="DJ25" i="5" s="1"/>
  <c r="AT25" i="5"/>
  <c r="DC25" i="5" s="1"/>
  <c r="AR25" i="5"/>
  <c r="DA25" i="5" s="1"/>
  <c r="BV24" i="5"/>
  <c r="AL26" i="5"/>
  <c r="CU26" i="5" s="1"/>
  <c r="BN25" i="5"/>
  <c r="CI24" i="3"/>
  <c r="BB25" i="3"/>
  <c r="DK25" i="3" s="1"/>
  <c r="CE24" i="3"/>
  <c r="AW25" i="3"/>
  <c r="DF25" i="3" s="1"/>
  <c r="BS24" i="3"/>
  <c r="CF24" i="3"/>
  <c r="CC24" i="3"/>
  <c r="DH24" i="3"/>
  <c r="AP25" i="3"/>
  <c r="CY25" i="3" s="1"/>
  <c r="AK25" i="3"/>
  <c r="CT25" i="3" s="1"/>
  <c r="BO24" i="3"/>
  <c r="AO25" i="3"/>
  <c r="CX25" i="3" s="1"/>
  <c r="BT24" i="3"/>
  <c r="BR25" i="4"/>
  <c r="AV26" i="4"/>
  <c r="DE26" i="4" s="1"/>
  <c r="AT26" i="4"/>
  <c r="DC26" i="4" s="1"/>
  <c r="AS26" i="4"/>
  <c r="DB26" i="4" s="1"/>
  <c r="AR26" i="4"/>
  <c r="DA26" i="4" s="1"/>
  <c r="BA26" i="4"/>
  <c r="DJ26" i="4" s="1"/>
  <c r="BV25" i="4"/>
  <c r="CF25" i="4"/>
  <c r="BX25" i="4"/>
  <c r="BZ25" i="4"/>
  <c r="AP26" i="4"/>
  <c r="CY26" i="4" s="1"/>
  <c r="BB26" i="4"/>
  <c r="DK26" i="4" s="1"/>
  <c r="AN26" i="4"/>
  <c r="CW26" i="4" s="1"/>
  <c r="BQ25" i="4"/>
  <c r="BM25" i="4"/>
  <c r="AL26" i="4"/>
  <c r="CU26" i="4" s="1"/>
  <c r="BN25" i="4"/>
  <c r="AF26" i="4"/>
  <c r="CO26" i="4" s="1"/>
  <c r="AE26" i="4"/>
  <c r="CN26" i="4" s="1"/>
  <c r="AD26" i="4"/>
  <c r="CM26" i="4" s="1"/>
  <c r="AH26" i="4"/>
  <c r="CQ26" i="4" s="1"/>
  <c r="AM26" i="4"/>
  <c r="CV26" i="4" s="1"/>
  <c r="BH25" i="4"/>
  <c r="CE25" i="4"/>
  <c r="AQ25" i="3"/>
  <c r="CZ25" i="3" s="1"/>
  <c r="BY25" i="4"/>
  <c r="DP24" i="4"/>
  <c r="DQ24" i="4" s="1"/>
  <c r="CA25" i="4"/>
  <c r="BP25" i="4"/>
  <c r="BK25" i="4"/>
  <c r="BI25" i="4"/>
  <c r="BU25" i="4"/>
  <c r="BT25" i="4"/>
  <c r="BU24" i="3"/>
  <c r="AU26" i="4"/>
  <c r="DD26" i="4" s="1"/>
  <c r="AG26" i="4"/>
  <c r="CP26" i="4" s="1"/>
  <c r="AO26" i="4"/>
  <c r="CX26" i="4" s="1"/>
  <c r="AK26" i="4"/>
  <c r="CT26" i="4" s="1"/>
  <c r="BJ25" i="4"/>
  <c r="BW25" i="4"/>
  <c r="CH25" i="4"/>
  <c r="AG24" i="2"/>
  <c r="BO25" i="4"/>
  <c r="AI26" i="4"/>
  <c r="CR26" i="4" s="1"/>
  <c r="AJ26" i="4"/>
  <c r="CS26" i="4" s="1"/>
  <c r="AW26" i="4"/>
  <c r="DF26" i="4" s="1"/>
  <c r="BL25" i="4"/>
  <c r="AQ26" i="4"/>
  <c r="CZ26" i="4" s="1"/>
  <c r="BE26" i="4"/>
  <c r="DN26" i="4" s="1"/>
  <c r="BS25" i="4"/>
  <c r="CH24" i="3"/>
  <c r="BG24" i="3"/>
  <c r="CJ24" i="3"/>
  <c r="DP23" i="3"/>
  <c r="DQ23" i="3" s="1"/>
  <c r="CK23" i="3"/>
  <c r="CL23" i="3" s="1"/>
  <c r="BX23" i="2"/>
  <c r="CB24" i="3"/>
  <c r="AY25" i="3"/>
  <c r="DH25" i="3" s="1"/>
  <c r="CG24" i="3"/>
  <c r="AX25" i="3"/>
  <c r="BE25" i="3"/>
  <c r="DN25" i="3" s="1"/>
  <c r="BC25" i="3"/>
  <c r="DL25" i="3" s="1"/>
  <c r="BF25" i="3"/>
  <c r="AZ25" i="3"/>
  <c r="BD25" i="3"/>
  <c r="DM25" i="3" s="1"/>
  <c r="CD24" i="3"/>
  <c r="AG26" i="3"/>
  <c r="CP26" i="3" s="1"/>
  <c r="BJ25" i="3"/>
  <c r="CN24" i="2"/>
  <c r="BI24" i="2"/>
  <c r="BL25" i="3"/>
  <c r="CW23" i="2"/>
  <c r="BR23" i="2"/>
  <c r="BK25" i="3"/>
  <c r="BW25" i="3"/>
  <c r="BR25" i="3"/>
  <c r="AF26" i="3"/>
  <c r="CO26" i="3" s="1"/>
  <c r="AM26" i="3"/>
  <c r="CV26" i="3" s="1"/>
  <c r="AH26" i="3"/>
  <c r="CQ26" i="3" s="1"/>
  <c r="AE26" i="3"/>
  <c r="CN26" i="3" s="1"/>
  <c r="AD26" i="3"/>
  <c r="CM26" i="3" s="1"/>
  <c r="BH25" i="3"/>
  <c r="BX25" i="3"/>
  <c r="AS26" i="3"/>
  <c r="DB26" i="3" s="1"/>
  <c r="AR26" i="3"/>
  <c r="DA26" i="3" s="1"/>
  <c r="BV25" i="3"/>
  <c r="DB24" i="2"/>
  <c r="BW24" i="2"/>
  <c r="CQ23" i="2"/>
  <c r="BL23" i="2"/>
  <c r="BI25" i="3"/>
  <c r="DA24" i="2"/>
  <c r="AR25" i="2"/>
  <c r="BV25" i="2" s="1"/>
  <c r="AS25" i="2"/>
  <c r="CM24" i="2"/>
  <c r="AD25" i="2"/>
  <c r="BH25" i="2" s="1"/>
  <c r="AE25" i="2"/>
  <c r="AL24" i="2"/>
  <c r="BP24" i="2" s="1"/>
  <c r="BB24" i="2"/>
  <c r="CF24" i="2" s="1"/>
  <c r="AW24" i="2"/>
  <c r="CA24" i="2" s="1"/>
  <c r="AQ24" i="2"/>
  <c r="BU24" i="2" s="1"/>
  <c r="BE24" i="2"/>
  <c r="CI24" i="2" s="1"/>
  <c r="AK24" i="2"/>
  <c r="BO24" i="2" s="1"/>
  <c r="AJ24" i="2"/>
  <c r="BN24" i="2" s="1"/>
  <c r="AM24" i="2"/>
  <c r="BQ24" i="2" s="1"/>
  <c r="AH24" i="2"/>
  <c r="BL24" i="2" s="1"/>
  <c r="AI24" i="2"/>
  <c r="BM24" i="2" s="1"/>
  <c r="AX24" i="2"/>
  <c r="CB24" i="2" s="1"/>
  <c r="AV24" i="2"/>
  <c r="BZ24" i="2" s="1"/>
  <c r="BA24" i="2"/>
  <c r="CE24" i="2" s="1"/>
  <c r="AZ24" i="2"/>
  <c r="CD24" i="2" s="1"/>
  <c r="AO24" i="2"/>
  <c r="BS24" i="2" s="1"/>
  <c r="AN24" i="2"/>
  <c r="BR24" i="2" s="1"/>
  <c r="AP24" i="2"/>
  <c r="BT24" i="2" s="1"/>
  <c r="BD24" i="2"/>
  <c r="CH24" i="2" s="1"/>
  <c r="AY24" i="2"/>
  <c r="CC24" i="2" s="1"/>
  <c r="BF24" i="2"/>
  <c r="BC24" i="2"/>
  <c r="CG24" i="2" s="1"/>
  <c r="DP22" i="2"/>
  <c r="DQ22" i="2" s="1"/>
  <c r="CS23" i="2"/>
  <c r="DI23" i="2"/>
  <c r="DK23" i="2"/>
  <c r="CZ23" i="2"/>
  <c r="CR23" i="2"/>
  <c r="DN23" i="2"/>
  <c r="CU23" i="2"/>
  <c r="DH23" i="2"/>
  <c r="CT23" i="2"/>
  <c r="DE23" i="2"/>
  <c r="CJ23" i="2"/>
  <c r="DO23" i="2"/>
  <c r="CX23" i="2"/>
  <c r="CY23" i="2"/>
  <c r="DM23" i="2"/>
  <c r="DL23" i="2"/>
  <c r="DG23" i="2"/>
  <c r="CV23" i="2"/>
  <c r="DF23" i="2"/>
  <c r="DJ23" i="2"/>
  <c r="BG23" i="2"/>
  <c r="CK22" i="2"/>
  <c r="CL22" i="2" s="1"/>
  <c r="AW26" i="6" l="1"/>
  <c r="DF26" i="6" s="1"/>
  <c r="CG25" i="6"/>
  <c r="DP24" i="6"/>
  <c r="DQ24" i="6" s="1"/>
  <c r="CO24" i="2"/>
  <c r="DD24" i="2"/>
  <c r="BM25" i="3"/>
  <c r="AT26" i="3"/>
  <c r="DC26" i="3" s="1"/>
  <c r="AI26" i="3"/>
  <c r="CR26" i="3" s="1"/>
  <c r="BQ25" i="3"/>
  <c r="BY25" i="3"/>
  <c r="AU26" i="3"/>
  <c r="DD26" i="3" s="1"/>
  <c r="CI25" i="5"/>
  <c r="CK24" i="4"/>
  <c r="CL24" i="4" s="1"/>
  <c r="CE25" i="3"/>
  <c r="BT25" i="8"/>
  <c r="BY25" i="5"/>
  <c r="BW25" i="8"/>
  <c r="AN26" i="3"/>
  <c r="CW26" i="3" s="1"/>
  <c r="CD25" i="4"/>
  <c r="BI25" i="8"/>
  <c r="BP25" i="8"/>
  <c r="CB25" i="8"/>
  <c r="BY25" i="8"/>
  <c r="CJ25" i="4"/>
  <c r="CI25" i="8"/>
  <c r="BF26" i="4"/>
  <c r="DO26" i="4" s="1"/>
  <c r="CK24" i="8"/>
  <c r="CL24" i="8" s="1"/>
  <c r="BP25" i="3"/>
  <c r="AF26" i="8"/>
  <c r="CO26" i="8" s="1"/>
  <c r="BG25" i="8"/>
  <c r="AD26" i="8"/>
  <c r="CM26" i="8" s="1"/>
  <c r="AM26" i="8"/>
  <c r="CV26" i="8" s="1"/>
  <c r="AH26" i="8"/>
  <c r="CQ26" i="8" s="1"/>
  <c r="AE26" i="8"/>
  <c r="CN26" i="8" s="1"/>
  <c r="BF26" i="8"/>
  <c r="BH25" i="8"/>
  <c r="CG25" i="4"/>
  <c r="AG25" i="2"/>
  <c r="CP25" i="2" s="1"/>
  <c r="BR25" i="8"/>
  <c r="AW26" i="8"/>
  <c r="DF26" i="8" s="1"/>
  <c r="AJ26" i="8"/>
  <c r="CS26" i="8" s="1"/>
  <c r="AI26" i="8"/>
  <c r="CR26" i="8" s="1"/>
  <c r="AX26" i="8"/>
  <c r="DG26" i="8" s="1"/>
  <c r="BL25" i="8"/>
  <c r="CF25" i="8"/>
  <c r="CA25" i="8"/>
  <c r="BT25" i="3"/>
  <c r="CC25" i="8"/>
  <c r="BK25" i="8"/>
  <c r="CC25" i="4"/>
  <c r="BU25" i="8"/>
  <c r="BX25" i="8"/>
  <c r="BZ25" i="8"/>
  <c r="CJ25" i="8"/>
  <c r="DO25" i="8"/>
  <c r="AV26" i="8"/>
  <c r="DE26" i="8" s="1"/>
  <c r="BA26" i="8"/>
  <c r="DJ26" i="8" s="1"/>
  <c r="AS26" i="8"/>
  <c r="DB26" i="8" s="1"/>
  <c r="AR26" i="8"/>
  <c r="DA26" i="8" s="1"/>
  <c r="AT26" i="8"/>
  <c r="DC26" i="8" s="1"/>
  <c r="BV25" i="8"/>
  <c r="CE25" i="8"/>
  <c r="BE26" i="5"/>
  <c r="DN26" i="5" s="1"/>
  <c r="AG26" i="8"/>
  <c r="CP26" i="8" s="1"/>
  <c r="BC26" i="8"/>
  <c r="DL26" i="8" s="1"/>
  <c r="AK26" i="8"/>
  <c r="CT26" i="8" s="1"/>
  <c r="AO26" i="8"/>
  <c r="CX26" i="8" s="1"/>
  <c r="AY26" i="8"/>
  <c r="DH26" i="8" s="1"/>
  <c r="AU26" i="8"/>
  <c r="DD26" i="8" s="1"/>
  <c r="BJ25" i="8"/>
  <c r="CG25" i="8"/>
  <c r="BB26" i="5"/>
  <c r="DK26" i="5" s="1"/>
  <c r="BE26" i="8"/>
  <c r="DN26" i="8" s="1"/>
  <c r="AQ26" i="8"/>
  <c r="CZ26" i="8" s="1"/>
  <c r="BS25" i="8"/>
  <c r="BD26" i="5"/>
  <c r="DM26" i="5" s="1"/>
  <c r="AL26" i="8"/>
  <c r="CU26" i="8" s="1"/>
  <c r="AZ26" i="8"/>
  <c r="DI26" i="8" s="1"/>
  <c r="BN25" i="8"/>
  <c r="BA26" i="3"/>
  <c r="DJ26" i="3" s="1"/>
  <c r="CH25" i="5"/>
  <c r="CA25" i="5"/>
  <c r="BO25" i="8"/>
  <c r="CB25" i="4"/>
  <c r="BB26" i="8"/>
  <c r="DK26" i="8" s="1"/>
  <c r="AP26" i="8"/>
  <c r="CY26" i="8" s="1"/>
  <c r="AN26" i="8"/>
  <c r="CW26" i="8" s="1"/>
  <c r="BD26" i="8"/>
  <c r="DM26" i="8" s="1"/>
  <c r="BQ25" i="8"/>
  <c r="CD25" i="8"/>
  <c r="CF25" i="3"/>
  <c r="CI25" i="4"/>
  <c r="CH25" i="8"/>
  <c r="BM25" i="8"/>
  <c r="DP24" i="8"/>
  <c r="DQ24" i="8" s="1"/>
  <c r="CA25" i="6"/>
  <c r="BB26" i="6"/>
  <c r="DK26" i="6" s="1"/>
  <c r="DJ25" i="6"/>
  <c r="CK24" i="6"/>
  <c r="CL24" i="6" s="1"/>
  <c r="AZ26" i="6"/>
  <c r="DI26" i="6" s="1"/>
  <c r="DG25" i="6"/>
  <c r="BE26" i="6"/>
  <c r="DN26" i="6" s="1"/>
  <c r="DN25" i="6"/>
  <c r="AX26" i="6"/>
  <c r="DG26" i="6" s="1"/>
  <c r="DE25" i="6"/>
  <c r="BY25" i="6"/>
  <c r="CF25" i="6"/>
  <c r="BP26" i="6"/>
  <c r="CB25" i="6"/>
  <c r="CJ25" i="6"/>
  <c r="DO25" i="6"/>
  <c r="AU26" i="6"/>
  <c r="DD26" i="6" s="1"/>
  <c r="CC25" i="5"/>
  <c r="BK26" i="6"/>
  <c r="AU26" i="5"/>
  <c r="DD26" i="5" s="1"/>
  <c r="BF26" i="6"/>
  <c r="CH25" i="6"/>
  <c r="AY26" i="6"/>
  <c r="DH26" i="6" s="1"/>
  <c r="CC25" i="6"/>
  <c r="AE27" i="6"/>
  <c r="CN27" i="6" s="1"/>
  <c r="AM27" i="6"/>
  <c r="CV27" i="6" s="1"/>
  <c r="AH27" i="6"/>
  <c r="CQ27" i="6" s="1"/>
  <c r="AF27" i="6"/>
  <c r="CO27" i="6" s="1"/>
  <c r="AD27" i="6"/>
  <c r="CM27" i="6" s="1"/>
  <c r="BH26" i="6"/>
  <c r="CA26" i="6"/>
  <c r="BO26" i="6"/>
  <c r="CD25" i="6"/>
  <c r="DO25" i="5"/>
  <c r="DP25" i="5" s="1"/>
  <c r="DQ25" i="5" s="1"/>
  <c r="CI25" i="6"/>
  <c r="BI26" i="6"/>
  <c r="BT26" i="6"/>
  <c r="BC26" i="6"/>
  <c r="DL26" i="6" s="1"/>
  <c r="AO27" i="6"/>
  <c r="CX27" i="6" s="1"/>
  <c r="AK27" i="6"/>
  <c r="CT27" i="6" s="1"/>
  <c r="AG27" i="6"/>
  <c r="CP27" i="6" s="1"/>
  <c r="BJ26" i="6"/>
  <c r="BZ25" i="6"/>
  <c r="BM26" i="6"/>
  <c r="AJ27" i="6"/>
  <c r="CS27" i="6" s="1"/>
  <c r="AI27" i="6"/>
  <c r="CR27" i="6" s="1"/>
  <c r="BL26" i="6"/>
  <c r="AL27" i="6"/>
  <c r="CU27" i="6" s="1"/>
  <c r="BN26" i="6"/>
  <c r="AQ27" i="6"/>
  <c r="CZ27" i="6" s="1"/>
  <c r="BS26" i="6"/>
  <c r="BG25" i="6"/>
  <c r="BR26" i="6"/>
  <c r="CE25" i="6"/>
  <c r="BD26" i="4"/>
  <c r="DM26" i="4" s="1"/>
  <c r="BD26" i="6"/>
  <c r="DM26" i="6" s="1"/>
  <c r="BA26" i="6"/>
  <c r="DJ26" i="6" s="1"/>
  <c r="AV26" i="6"/>
  <c r="DE26" i="6" s="1"/>
  <c r="AT26" i="6"/>
  <c r="DC26" i="6" s="1"/>
  <c r="AS26" i="6"/>
  <c r="DB26" i="6" s="1"/>
  <c r="AR26" i="6"/>
  <c r="DA26" i="6" s="1"/>
  <c r="BV25" i="6"/>
  <c r="CG25" i="5"/>
  <c r="AN27" i="6"/>
  <c r="CW27" i="6" s="1"/>
  <c r="AP27" i="6"/>
  <c r="CY27" i="6" s="1"/>
  <c r="BQ26" i="6"/>
  <c r="BW25" i="6"/>
  <c r="CF25" i="5"/>
  <c r="BX25" i="6"/>
  <c r="BU26" i="6"/>
  <c r="CK24" i="5"/>
  <c r="CL24" i="5" s="1"/>
  <c r="BF26" i="5"/>
  <c r="CJ26" i="5" s="1"/>
  <c r="CB25" i="5"/>
  <c r="BC26" i="5"/>
  <c r="DL26" i="5" s="1"/>
  <c r="AY26" i="5"/>
  <c r="DH26" i="5" s="1"/>
  <c r="CD25" i="5"/>
  <c r="AX26" i="5"/>
  <c r="DG26" i="5" s="1"/>
  <c r="AZ26" i="5"/>
  <c r="DI26" i="5" s="1"/>
  <c r="AL27" i="5"/>
  <c r="CU27" i="5" s="1"/>
  <c r="BN26" i="5"/>
  <c r="AN27" i="5"/>
  <c r="CW27" i="5" s="1"/>
  <c r="AP27" i="5"/>
  <c r="CY27" i="5" s="1"/>
  <c r="BQ26" i="5"/>
  <c r="AV26" i="3"/>
  <c r="DE26" i="3" s="1"/>
  <c r="AW26" i="5"/>
  <c r="DF26" i="5" s="1"/>
  <c r="BG25" i="5"/>
  <c r="BZ25" i="3"/>
  <c r="AM27" i="5"/>
  <c r="CV27" i="5" s="1"/>
  <c r="AH27" i="5"/>
  <c r="CQ27" i="5" s="1"/>
  <c r="AF27" i="5"/>
  <c r="CO27" i="5" s="1"/>
  <c r="AE27" i="5"/>
  <c r="CN27" i="5" s="1"/>
  <c r="AD27" i="5"/>
  <c r="CM27" i="5" s="1"/>
  <c r="BH26" i="5"/>
  <c r="BM26" i="5"/>
  <c r="CA25" i="3"/>
  <c r="AZ26" i="4"/>
  <c r="DI26" i="4" s="1"/>
  <c r="BK26" i="5"/>
  <c r="BN25" i="3"/>
  <c r="AO26" i="3"/>
  <c r="CX26" i="3" s="1"/>
  <c r="AY26" i="4"/>
  <c r="DH26" i="4" s="1"/>
  <c r="BO26" i="5"/>
  <c r="BZ25" i="5"/>
  <c r="BR26" i="5"/>
  <c r="BT26" i="5"/>
  <c r="DC24" i="2"/>
  <c r="BX25" i="5"/>
  <c r="BP26" i="5"/>
  <c r="AW26" i="3"/>
  <c r="DF26" i="3" s="1"/>
  <c r="CE25" i="5"/>
  <c r="AI27" i="5"/>
  <c r="CR27" i="5" s="1"/>
  <c r="AJ27" i="5"/>
  <c r="CS27" i="5" s="1"/>
  <c r="BL26" i="5"/>
  <c r="AK27" i="5"/>
  <c r="CT27" i="5" s="1"/>
  <c r="AG27" i="5"/>
  <c r="CP27" i="5" s="1"/>
  <c r="AO27" i="5"/>
  <c r="CX27" i="5" s="1"/>
  <c r="BJ26" i="5"/>
  <c r="AQ27" i="5"/>
  <c r="CZ27" i="5" s="1"/>
  <c r="BS26" i="5"/>
  <c r="AR26" i="5"/>
  <c r="DA26" i="5" s="1"/>
  <c r="AV26" i="5"/>
  <c r="DE26" i="5" s="1"/>
  <c r="AT26" i="5"/>
  <c r="DC26" i="5" s="1"/>
  <c r="AS26" i="5"/>
  <c r="DB26" i="5" s="1"/>
  <c r="BA26" i="5"/>
  <c r="DJ26" i="5" s="1"/>
  <c r="BV25" i="5"/>
  <c r="AX26" i="4"/>
  <c r="DG26" i="4" s="1"/>
  <c r="BC26" i="4"/>
  <c r="DL26" i="4" s="1"/>
  <c r="BU26" i="5"/>
  <c r="BB26" i="3"/>
  <c r="DK26" i="3" s="1"/>
  <c r="BG25" i="4"/>
  <c r="BW25" i="5"/>
  <c r="BI26" i="5"/>
  <c r="BS25" i="3"/>
  <c r="AJ26" i="3"/>
  <c r="CS26" i="3" s="1"/>
  <c r="BU25" i="3"/>
  <c r="AL26" i="3"/>
  <c r="CU26" i="3" s="1"/>
  <c r="AK26" i="3"/>
  <c r="CT26" i="3" s="1"/>
  <c r="BO25" i="3"/>
  <c r="AP26" i="3"/>
  <c r="CY26" i="3" s="1"/>
  <c r="AX26" i="3"/>
  <c r="DG26" i="3" s="1"/>
  <c r="DI25" i="3"/>
  <c r="CJ25" i="3"/>
  <c r="DO25" i="3"/>
  <c r="CB25" i="3"/>
  <c r="DG25" i="3"/>
  <c r="CP24" i="2"/>
  <c r="BU26" i="4"/>
  <c r="AN27" i="4"/>
  <c r="CW27" i="4" s="1"/>
  <c r="AP27" i="4"/>
  <c r="CY27" i="4" s="1"/>
  <c r="BB27" i="4"/>
  <c r="DK27" i="4" s="1"/>
  <c r="BQ26" i="4"/>
  <c r="CE26" i="4"/>
  <c r="BK24" i="2"/>
  <c r="BP26" i="4"/>
  <c r="CA26" i="4"/>
  <c r="AL27" i="4"/>
  <c r="CU27" i="4" s="1"/>
  <c r="BN26" i="4"/>
  <c r="AQ27" i="4"/>
  <c r="CZ27" i="4" s="1"/>
  <c r="BS26" i="4"/>
  <c r="AW27" i="4"/>
  <c r="DF27" i="4" s="1"/>
  <c r="AJ27" i="4"/>
  <c r="CS27" i="4" s="1"/>
  <c r="AI27" i="4"/>
  <c r="CR27" i="4" s="1"/>
  <c r="BL26" i="4"/>
  <c r="BR26" i="4"/>
  <c r="AV27" i="4"/>
  <c r="DE27" i="4" s="1"/>
  <c r="AS27" i="4"/>
  <c r="DB27" i="4" s="1"/>
  <c r="AR27" i="4"/>
  <c r="DA27" i="4" s="1"/>
  <c r="BA27" i="4"/>
  <c r="DJ27" i="4" s="1"/>
  <c r="AT27" i="4"/>
  <c r="DC27" i="4" s="1"/>
  <c r="BV26" i="4"/>
  <c r="AU25" i="2"/>
  <c r="BY25" i="2" s="1"/>
  <c r="AQ26" i="3"/>
  <c r="BM26" i="4"/>
  <c r="BW26" i="4"/>
  <c r="AG27" i="4"/>
  <c r="CP27" i="4" s="1"/>
  <c r="AU27" i="4"/>
  <c r="DD27" i="4" s="1"/>
  <c r="AO27" i="4"/>
  <c r="CX27" i="4" s="1"/>
  <c r="AK27" i="4"/>
  <c r="CT27" i="4" s="1"/>
  <c r="BJ26" i="4"/>
  <c r="BO26" i="4"/>
  <c r="AF25" i="2"/>
  <c r="BJ25" i="2" s="1"/>
  <c r="BK26" i="4"/>
  <c r="DP25" i="4"/>
  <c r="DQ25" i="4" s="1"/>
  <c r="CF26" i="4"/>
  <c r="BX26" i="4"/>
  <c r="CI26" i="4"/>
  <c r="BY26" i="4"/>
  <c r="BT26" i="4"/>
  <c r="BZ26" i="4"/>
  <c r="AT25" i="2"/>
  <c r="DC25" i="2" s="1"/>
  <c r="AH27" i="4"/>
  <c r="CQ27" i="4" s="1"/>
  <c r="AF27" i="4"/>
  <c r="CO27" i="4" s="1"/>
  <c r="AE27" i="4"/>
  <c r="CN27" i="4" s="1"/>
  <c r="AM27" i="4"/>
  <c r="CV27" i="4" s="1"/>
  <c r="AD27" i="4"/>
  <c r="CM27" i="4" s="1"/>
  <c r="BH26" i="4"/>
  <c r="BI26" i="4"/>
  <c r="DP24" i="3"/>
  <c r="DQ24" i="3" s="1"/>
  <c r="CK24" i="3"/>
  <c r="CL24" i="3" s="1"/>
  <c r="CC25" i="3"/>
  <c r="AY26" i="3"/>
  <c r="CD25" i="3"/>
  <c r="AZ26" i="3"/>
  <c r="CI25" i="3"/>
  <c r="BG25" i="3"/>
  <c r="CG25" i="3"/>
  <c r="BD26" i="3"/>
  <c r="DM26" i="3" s="1"/>
  <c r="BE26" i="3"/>
  <c r="BC26" i="3"/>
  <c r="DL26" i="3" s="1"/>
  <c r="BF26" i="3"/>
  <c r="CH25" i="3"/>
  <c r="BV26" i="3"/>
  <c r="AT27" i="3"/>
  <c r="DC27" i="3" s="1"/>
  <c r="AR27" i="3"/>
  <c r="DA27" i="3" s="1"/>
  <c r="AS27" i="3"/>
  <c r="DB27" i="3" s="1"/>
  <c r="AE27" i="3"/>
  <c r="CN27" i="3" s="1"/>
  <c r="AD27" i="3"/>
  <c r="CM27" i="3" s="1"/>
  <c r="AF27" i="3"/>
  <c r="CO27" i="3" s="1"/>
  <c r="AM27" i="3"/>
  <c r="CV27" i="3" s="1"/>
  <c r="AH27" i="3"/>
  <c r="CQ27" i="3" s="1"/>
  <c r="BH26" i="3"/>
  <c r="BI26" i="3"/>
  <c r="DB25" i="2"/>
  <c r="BW25" i="2"/>
  <c r="BW26" i="3"/>
  <c r="BX26" i="3"/>
  <c r="CN25" i="2"/>
  <c r="BI25" i="2"/>
  <c r="BQ26" i="3"/>
  <c r="BM26" i="3"/>
  <c r="AU27" i="3"/>
  <c r="DD27" i="3" s="1"/>
  <c r="BJ26" i="3"/>
  <c r="AG27" i="3"/>
  <c r="CP27" i="3" s="1"/>
  <c r="AI27" i="3"/>
  <c r="CR27" i="3" s="1"/>
  <c r="BL26" i="3"/>
  <c r="BY26" i="3"/>
  <c r="BK26" i="3"/>
  <c r="BK25" i="2"/>
  <c r="AE26" i="2"/>
  <c r="CM25" i="2"/>
  <c r="AD26" i="2"/>
  <c r="BH26" i="2" s="1"/>
  <c r="AR26" i="2"/>
  <c r="BV26" i="2" s="1"/>
  <c r="DA25" i="2"/>
  <c r="AS26" i="2"/>
  <c r="AW25" i="2"/>
  <c r="AP25" i="2"/>
  <c r="BT25" i="2" s="1"/>
  <c r="AQ25" i="2"/>
  <c r="BU25" i="2" s="1"/>
  <c r="BE25" i="2"/>
  <c r="CI25" i="2" s="1"/>
  <c r="BB25" i="2"/>
  <c r="CF25" i="2" s="1"/>
  <c r="AY25" i="2"/>
  <c r="CC25" i="2" s="1"/>
  <c r="AL25" i="2"/>
  <c r="BP25" i="2" s="1"/>
  <c r="AK25" i="2"/>
  <c r="BC25" i="2"/>
  <c r="CG25" i="2" s="1"/>
  <c r="AO25" i="2"/>
  <c r="BS25" i="2" s="1"/>
  <c r="AZ25" i="2"/>
  <c r="CD25" i="2" s="1"/>
  <c r="AN25" i="2"/>
  <c r="BR25" i="2" s="1"/>
  <c r="BD25" i="2"/>
  <c r="CH25" i="2" s="1"/>
  <c r="AI25" i="2"/>
  <c r="BM25" i="2" s="1"/>
  <c r="AM25" i="2"/>
  <c r="BQ25" i="2" s="1"/>
  <c r="AH25" i="2"/>
  <c r="BL25" i="2" s="1"/>
  <c r="AX25" i="2"/>
  <c r="CB25" i="2" s="1"/>
  <c r="AV25" i="2"/>
  <c r="BZ25" i="2" s="1"/>
  <c r="BA25" i="2"/>
  <c r="BF25" i="2"/>
  <c r="DE24" i="2"/>
  <c r="AJ25" i="2"/>
  <c r="BN25" i="2" s="1"/>
  <c r="DP23" i="2"/>
  <c r="DQ23" i="2" s="1"/>
  <c r="CJ24" i="2"/>
  <c r="DO24" i="2"/>
  <c r="DG24" i="2"/>
  <c r="DM24" i="2"/>
  <c r="DN24" i="2"/>
  <c r="CX24" i="2"/>
  <c r="DK24" i="2"/>
  <c r="CR24" i="2"/>
  <c r="CS24" i="2"/>
  <c r="DJ24" i="2"/>
  <c r="DH24" i="2"/>
  <c r="CZ24" i="2"/>
  <c r="CU24" i="2"/>
  <c r="CT24" i="2"/>
  <c r="DF24" i="2"/>
  <c r="DL24" i="2"/>
  <c r="DI24" i="2"/>
  <c r="CV24" i="2"/>
  <c r="CW24" i="2"/>
  <c r="CY24" i="2"/>
  <c r="CQ24" i="2"/>
  <c r="BG24" i="2"/>
  <c r="CK23" i="2"/>
  <c r="CL23" i="2" s="1"/>
  <c r="CI26" i="6" l="1"/>
  <c r="CD26" i="6"/>
  <c r="CH26" i="5"/>
  <c r="CI26" i="5"/>
  <c r="CB26" i="5"/>
  <c r="AU27" i="5"/>
  <c r="DD27" i="5" s="1"/>
  <c r="BX25" i="2"/>
  <c r="CH26" i="4"/>
  <c r="DP25" i="6"/>
  <c r="DQ25" i="6" s="1"/>
  <c r="BY26" i="5"/>
  <c r="CK25" i="4"/>
  <c r="CL25" i="4" s="1"/>
  <c r="CJ26" i="4"/>
  <c r="BS26" i="3"/>
  <c r="CF26" i="3"/>
  <c r="BY26" i="8"/>
  <c r="CC26" i="8"/>
  <c r="CF26" i="6"/>
  <c r="BO26" i="8"/>
  <c r="CG26" i="8"/>
  <c r="BK26" i="8"/>
  <c r="AL27" i="8"/>
  <c r="CU27" i="8" s="1"/>
  <c r="AZ27" i="8"/>
  <c r="DI27" i="8" s="1"/>
  <c r="BN26" i="8"/>
  <c r="BX26" i="8"/>
  <c r="DO26" i="8"/>
  <c r="CJ26" i="8"/>
  <c r="DP25" i="8"/>
  <c r="DQ25" i="8" s="1"/>
  <c r="CF26" i="5"/>
  <c r="BP26" i="8"/>
  <c r="AU27" i="8"/>
  <c r="DD27" i="8" s="1"/>
  <c r="BC27" i="8"/>
  <c r="DL27" i="8" s="1"/>
  <c r="AY27" i="8"/>
  <c r="DH27" i="8" s="1"/>
  <c r="AO27" i="8"/>
  <c r="CX27" i="8" s="1"/>
  <c r="AK27" i="8"/>
  <c r="CT27" i="8" s="1"/>
  <c r="AG27" i="8"/>
  <c r="CP27" i="8" s="1"/>
  <c r="BJ26" i="8"/>
  <c r="AN27" i="3"/>
  <c r="CW27" i="3" s="1"/>
  <c r="CH26" i="8"/>
  <c r="CA26" i="8"/>
  <c r="CK25" i="8"/>
  <c r="CL25" i="8" s="1"/>
  <c r="CE26" i="8"/>
  <c r="BZ26" i="8"/>
  <c r="BD27" i="8"/>
  <c r="DM27" i="8" s="1"/>
  <c r="BB27" i="8"/>
  <c r="DK27" i="8" s="1"/>
  <c r="AP27" i="8"/>
  <c r="CY27" i="8" s="1"/>
  <c r="AN27" i="8"/>
  <c r="CW27" i="8" s="1"/>
  <c r="BQ26" i="8"/>
  <c r="CD26" i="8"/>
  <c r="BR26" i="3"/>
  <c r="AZ27" i="5"/>
  <c r="DI27" i="5" s="1"/>
  <c r="BR26" i="8"/>
  <c r="BU26" i="8"/>
  <c r="CF26" i="8"/>
  <c r="AR27" i="8"/>
  <c r="DA27" i="8" s="1"/>
  <c r="AV27" i="8"/>
  <c r="DE27" i="8" s="1"/>
  <c r="AT27" i="8"/>
  <c r="DC27" i="8" s="1"/>
  <c r="BA27" i="8"/>
  <c r="DJ27" i="8" s="1"/>
  <c r="AS27" i="8"/>
  <c r="DB27" i="8" s="1"/>
  <c r="BV26" i="8"/>
  <c r="BW26" i="8"/>
  <c r="BI26" i="8"/>
  <c r="AI27" i="8"/>
  <c r="CR27" i="8" s="1"/>
  <c r="AX27" i="8"/>
  <c r="DG27" i="8" s="1"/>
  <c r="AW27" i="8"/>
  <c r="DF27" i="8" s="1"/>
  <c r="AJ27" i="8"/>
  <c r="CS27" i="8" s="1"/>
  <c r="BL26" i="8"/>
  <c r="BN26" i="3"/>
  <c r="AQ27" i="8"/>
  <c r="CZ27" i="8" s="1"/>
  <c r="BE27" i="8"/>
  <c r="DN27" i="8" s="1"/>
  <c r="BS26" i="8"/>
  <c r="AD27" i="8"/>
  <c r="CM27" i="8" s="1"/>
  <c r="AH27" i="8"/>
  <c r="CQ27" i="8" s="1"/>
  <c r="BF27" i="8"/>
  <c r="AF27" i="8"/>
  <c r="CO27" i="8" s="1"/>
  <c r="AE27" i="8"/>
  <c r="CN27" i="8" s="1"/>
  <c r="BG26" i="8"/>
  <c r="AM27" i="8"/>
  <c r="CV27" i="8" s="1"/>
  <c r="BH26" i="8"/>
  <c r="CB26" i="8"/>
  <c r="BM26" i="8"/>
  <c r="CE26" i="3"/>
  <c r="BB27" i="3"/>
  <c r="DK27" i="3" s="1"/>
  <c r="BT26" i="8"/>
  <c r="CI26" i="8"/>
  <c r="CB26" i="6"/>
  <c r="CK25" i="6"/>
  <c r="CL25" i="6" s="1"/>
  <c r="AZ27" i="6"/>
  <c r="DI27" i="6" s="1"/>
  <c r="BE27" i="6"/>
  <c r="DN27" i="6" s="1"/>
  <c r="BD27" i="6"/>
  <c r="DM27" i="6" s="1"/>
  <c r="AV27" i="6"/>
  <c r="DE27" i="6" s="1"/>
  <c r="AT27" i="6"/>
  <c r="DC27" i="6" s="1"/>
  <c r="AR27" i="6"/>
  <c r="DA27" i="6" s="1"/>
  <c r="BA27" i="6"/>
  <c r="DJ27" i="6" s="1"/>
  <c r="AS27" i="6"/>
  <c r="DB27" i="6" s="1"/>
  <c r="BV26" i="6"/>
  <c r="BW26" i="6"/>
  <c r="BU27" i="6"/>
  <c r="CC26" i="6"/>
  <c r="BX26" i="6"/>
  <c r="AY27" i="6"/>
  <c r="DH27" i="6" s="1"/>
  <c r="BZ26" i="6"/>
  <c r="BK27" i="6"/>
  <c r="BO27" i="6"/>
  <c r="CJ26" i="6"/>
  <c r="DO26" i="6"/>
  <c r="DP26" i="6" s="1"/>
  <c r="DQ26" i="6" s="1"/>
  <c r="CE26" i="6"/>
  <c r="BP27" i="6"/>
  <c r="AQ28" i="6"/>
  <c r="CZ28" i="6" s="1"/>
  <c r="BS27" i="6"/>
  <c r="CH26" i="6"/>
  <c r="BC27" i="6"/>
  <c r="DL27" i="6" s="1"/>
  <c r="AP28" i="6"/>
  <c r="CY28" i="6" s="1"/>
  <c r="AN28" i="6"/>
  <c r="CW28" i="6" s="1"/>
  <c r="BQ27" i="6"/>
  <c r="DO26" i="5"/>
  <c r="DP26" i="5" s="1"/>
  <c r="DQ26" i="5" s="1"/>
  <c r="AW27" i="6"/>
  <c r="AU27" i="6"/>
  <c r="DD27" i="6" s="1"/>
  <c r="BG26" i="6"/>
  <c r="AW27" i="3"/>
  <c r="DF27" i="3" s="1"/>
  <c r="CO25" i="2"/>
  <c r="AJ27" i="3"/>
  <c r="CS27" i="3" s="1"/>
  <c r="CC26" i="4"/>
  <c r="BE27" i="5"/>
  <c r="DN27" i="5" s="1"/>
  <c r="AX27" i="6"/>
  <c r="CG26" i="6"/>
  <c r="BI27" i="6"/>
  <c r="CK25" i="5"/>
  <c r="CL25" i="5" s="1"/>
  <c r="AG26" i="2"/>
  <c r="CP26" i="2" s="1"/>
  <c r="BT27" i="6"/>
  <c r="BF27" i="6"/>
  <c r="BM27" i="6"/>
  <c r="AM28" i="6"/>
  <c r="CV28" i="6" s="1"/>
  <c r="AH28" i="6"/>
  <c r="CQ28" i="6" s="1"/>
  <c r="AE28" i="6"/>
  <c r="CN28" i="6" s="1"/>
  <c r="AD28" i="6"/>
  <c r="CM28" i="6" s="1"/>
  <c r="AF28" i="6"/>
  <c r="CO28" i="6" s="1"/>
  <c r="BH27" i="6"/>
  <c r="BY26" i="6"/>
  <c r="BP26" i="3"/>
  <c r="CG26" i="5"/>
  <c r="BB27" i="6"/>
  <c r="AL28" i="6"/>
  <c r="CU28" i="6" s="1"/>
  <c r="BN27" i="6"/>
  <c r="AO28" i="6"/>
  <c r="CX28" i="6" s="1"/>
  <c r="AG28" i="6"/>
  <c r="CP28" i="6" s="1"/>
  <c r="AK28" i="6"/>
  <c r="CT28" i="6" s="1"/>
  <c r="BJ27" i="6"/>
  <c r="AF26" i="2"/>
  <c r="BJ26" i="2" s="1"/>
  <c r="BR27" i="6"/>
  <c r="AI28" i="6"/>
  <c r="CR28" i="6" s="1"/>
  <c r="AJ28" i="6"/>
  <c r="CS28" i="6" s="1"/>
  <c r="BL27" i="6"/>
  <c r="BC27" i="5"/>
  <c r="DL27" i="5" s="1"/>
  <c r="AW27" i="5"/>
  <c r="DF27" i="5" s="1"/>
  <c r="BD27" i="5"/>
  <c r="DM27" i="5" s="1"/>
  <c r="CD26" i="5"/>
  <c r="BG26" i="5"/>
  <c r="CC26" i="5"/>
  <c r="BK27" i="5"/>
  <c r="CB26" i="3"/>
  <c r="BT27" i="5"/>
  <c r="CA26" i="3"/>
  <c r="BD27" i="4"/>
  <c r="DM27" i="4" s="1"/>
  <c r="AY27" i="5"/>
  <c r="DH27" i="5" s="1"/>
  <c r="AH28" i="5"/>
  <c r="CQ28" i="5" s="1"/>
  <c r="AF28" i="5"/>
  <c r="CO28" i="5" s="1"/>
  <c r="AD28" i="5"/>
  <c r="CM28" i="5" s="1"/>
  <c r="AM28" i="5"/>
  <c r="CV28" i="5" s="1"/>
  <c r="AE28" i="5"/>
  <c r="CN28" i="5" s="1"/>
  <c r="BH27" i="5"/>
  <c r="BR27" i="5"/>
  <c r="CE26" i="5"/>
  <c r="AL27" i="3"/>
  <c r="CU27" i="3" s="1"/>
  <c r="BO26" i="3"/>
  <c r="CG26" i="4"/>
  <c r="AX27" i="4"/>
  <c r="DG27" i="4" s="1"/>
  <c r="CB26" i="4"/>
  <c r="BW26" i="5"/>
  <c r="BO27" i="5"/>
  <c r="BI27" i="5"/>
  <c r="BB27" i="5"/>
  <c r="DK27" i="5" s="1"/>
  <c r="AQ28" i="5"/>
  <c r="CZ28" i="5" s="1"/>
  <c r="BS27" i="5"/>
  <c r="BF27" i="5"/>
  <c r="BT26" i="3"/>
  <c r="BE27" i="4"/>
  <c r="DN27" i="4" s="1"/>
  <c r="AO27" i="3"/>
  <c r="CX27" i="3" s="1"/>
  <c r="BF27" i="4"/>
  <c r="DO27" i="4" s="1"/>
  <c r="CD26" i="4"/>
  <c r="BP27" i="5"/>
  <c r="AY27" i="4"/>
  <c r="DH27" i="4" s="1"/>
  <c r="BC27" i="4"/>
  <c r="DL27" i="4" s="1"/>
  <c r="BZ26" i="5"/>
  <c r="AG28" i="5"/>
  <c r="CP28" i="5" s="1"/>
  <c r="AO28" i="5"/>
  <c r="CX28" i="5" s="1"/>
  <c r="AK28" i="5"/>
  <c r="CT28" i="5" s="1"/>
  <c r="BJ27" i="5"/>
  <c r="BA27" i="3"/>
  <c r="DJ27" i="3" s="1"/>
  <c r="BA27" i="5"/>
  <c r="DJ27" i="5" s="1"/>
  <c r="AV27" i="5"/>
  <c r="DE27" i="5" s="1"/>
  <c r="AR27" i="5"/>
  <c r="DA27" i="5" s="1"/>
  <c r="AS27" i="5"/>
  <c r="DB27" i="5" s="1"/>
  <c r="AT27" i="5"/>
  <c r="DC27" i="5" s="1"/>
  <c r="BV26" i="5"/>
  <c r="AK27" i="3"/>
  <c r="CT27" i="3" s="1"/>
  <c r="AZ27" i="4"/>
  <c r="DI27" i="4" s="1"/>
  <c r="AX27" i="5"/>
  <c r="DG27" i="5" s="1"/>
  <c r="CA26" i="5"/>
  <c r="BG26" i="4"/>
  <c r="AL28" i="5"/>
  <c r="CU28" i="5" s="1"/>
  <c r="BN27" i="5"/>
  <c r="AP28" i="5"/>
  <c r="CY28" i="5" s="1"/>
  <c r="AN28" i="5"/>
  <c r="CW28" i="5" s="1"/>
  <c r="BQ27" i="5"/>
  <c r="BX26" i="5"/>
  <c r="AV27" i="3"/>
  <c r="DE27" i="3" s="1"/>
  <c r="BZ26" i="3"/>
  <c r="BU27" i="5"/>
  <c r="BM27" i="5"/>
  <c r="BY27" i="5"/>
  <c r="AJ28" i="5"/>
  <c r="CS28" i="5" s="1"/>
  <c r="AI28" i="5"/>
  <c r="CR28" i="5" s="1"/>
  <c r="BL27" i="5"/>
  <c r="CJ26" i="3"/>
  <c r="DO26" i="3"/>
  <c r="BU26" i="3"/>
  <c r="CZ26" i="3"/>
  <c r="BC27" i="3"/>
  <c r="DL27" i="3" s="1"/>
  <c r="DI26" i="3"/>
  <c r="CI26" i="3"/>
  <c r="DN26" i="3"/>
  <c r="CC26" i="3"/>
  <c r="DH26" i="3"/>
  <c r="AQ28" i="4"/>
  <c r="CZ28" i="4" s="1"/>
  <c r="BS27" i="4"/>
  <c r="BX27" i="4"/>
  <c r="BU27" i="4"/>
  <c r="BR27" i="4"/>
  <c r="CE27" i="4"/>
  <c r="AP27" i="3"/>
  <c r="CY27" i="3" s="1"/>
  <c r="DP26" i="4"/>
  <c r="BI27" i="4"/>
  <c r="AU28" i="4"/>
  <c r="DD28" i="4" s="1"/>
  <c r="AO28" i="4"/>
  <c r="CX28" i="4" s="1"/>
  <c r="AG28" i="4"/>
  <c r="CP28" i="4" s="1"/>
  <c r="AK28" i="4"/>
  <c r="CT28" i="4" s="1"/>
  <c r="BJ27" i="4"/>
  <c r="BZ27" i="4"/>
  <c r="BP27" i="4"/>
  <c r="BT27" i="4"/>
  <c r="AT26" i="2"/>
  <c r="DD25" i="2"/>
  <c r="AI28" i="4"/>
  <c r="CR28" i="4" s="1"/>
  <c r="AW28" i="4"/>
  <c r="DF28" i="4" s="1"/>
  <c r="AJ28" i="4"/>
  <c r="CS28" i="4" s="1"/>
  <c r="BL27" i="4"/>
  <c r="BY27" i="4"/>
  <c r="AU26" i="2"/>
  <c r="DD26" i="2" s="1"/>
  <c r="AM28" i="4"/>
  <c r="CV28" i="4" s="1"/>
  <c r="AH28" i="4"/>
  <c r="CQ28" i="4" s="1"/>
  <c r="AF28" i="4"/>
  <c r="CO28" i="4" s="1"/>
  <c r="AE28" i="4"/>
  <c r="CN28" i="4" s="1"/>
  <c r="AD28" i="4"/>
  <c r="CM28" i="4" s="1"/>
  <c r="BH27" i="4"/>
  <c r="AQ27" i="3"/>
  <c r="CZ27" i="3" s="1"/>
  <c r="AP28" i="4"/>
  <c r="CY28" i="4" s="1"/>
  <c r="AN28" i="4"/>
  <c r="CW28" i="4" s="1"/>
  <c r="BB28" i="4"/>
  <c r="DK28" i="4" s="1"/>
  <c r="BQ27" i="4"/>
  <c r="CF27" i="4"/>
  <c r="BM27" i="4"/>
  <c r="BO27" i="4"/>
  <c r="AS28" i="4"/>
  <c r="DB28" i="4" s="1"/>
  <c r="AR28" i="4"/>
  <c r="DA28" i="4" s="1"/>
  <c r="AV28" i="4"/>
  <c r="DE28" i="4" s="1"/>
  <c r="AT28" i="4"/>
  <c r="DC28" i="4" s="1"/>
  <c r="BA28" i="4"/>
  <c r="DJ28" i="4" s="1"/>
  <c r="BV27" i="4"/>
  <c r="BW27" i="4"/>
  <c r="AL28" i="4"/>
  <c r="CU28" i="4" s="1"/>
  <c r="BN27" i="4"/>
  <c r="CA27" i="4"/>
  <c r="BK27" i="4"/>
  <c r="DP25" i="3"/>
  <c r="DQ25" i="3" s="1"/>
  <c r="AZ27" i="3"/>
  <c r="DI27" i="3" s="1"/>
  <c r="BD27" i="3"/>
  <c r="DM27" i="3" s="1"/>
  <c r="AY27" i="3"/>
  <c r="DH27" i="3" s="1"/>
  <c r="CG26" i="3"/>
  <c r="AX27" i="3"/>
  <c r="DG27" i="3" s="1"/>
  <c r="CD26" i="3"/>
  <c r="BF27" i="3"/>
  <c r="BE27" i="3"/>
  <c r="DN27" i="3" s="1"/>
  <c r="CK25" i="3"/>
  <c r="CL25" i="3" s="1"/>
  <c r="CH26" i="3"/>
  <c r="BG26" i="3"/>
  <c r="AF28" i="3"/>
  <c r="CO28" i="3" s="1"/>
  <c r="AH28" i="3"/>
  <c r="CQ28" i="3" s="1"/>
  <c r="AE28" i="3"/>
  <c r="CN28" i="3" s="1"/>
  <c r="AD28" i="3"/>
  <c r="CM28" i="3" s="1"/>
  <c r="AM28" i="3"/>
  <c r="CV28" i="3" s="1"/>
  <c r="BH27" i="3"/>
  <c r="BI27" i="3"/>
  <c r="DF25" i="2"/>
  <c r="CA25" i="2"/>
  <c r="DB26" i="2"/>
  <c r="BW26" i="2"/>
  <c r="AI28" i="3"/>
  <c r="CR28" i="3" s="1"/>
  <c r="BL27" i="3"/>
  <c r="BK27" i="3"/>
  <c r="BQ27" i="3"/>
  <c r="AU28" i="3"/>
  <c r="DD28" i="3" s="1"/>
  <c r="AG28" i="3"/>
  <c r="CP28" i="3" s="1"/>
  <c r="BJ27" i="3"/>
  <c r="AT28" i="3"/>
  <c r="DC28" i="3" s="1"/>
  <c r="AR28" i="3"/>
  <c r="DA28" i="3" s="1"/>
  <c r="BV27" i="3"/>
  <c r="AS28" i="3"/>
  <c r="DB28" i="3" s="1"/>
  <c r="BX27" i="3"/>
  <c r="CN26" i="2"/>
  <c r="BI26" i="2"/>
  <c r="BM27" i="3"/>
  <c r="BY27" i="3"/>
  <c r="BO27" i="3"/>
  <c r="BW27" i="3"/>
  <c r="CT25" i="2"/>
  <c r="BO25" i="2"/>
  <c r="DJ25" i="2"/>
  <c r="CE25" i="2"/>
  <c r="DA26" i="2"/>
  <c r="AS27" i="2"/>
  <c r="AR27" i="2"/>
  <c r="BV27" i="2" s="1"/>
  <c r="AD27" i="2"/>
  <c r="BH27" i="2" s="1"/>
  <c r="AE27" i="2"/>
  <c r="CM26" i="2"/>
  <c r="AW26" i="2"/>
  <c r="CA26" i="2" s="1"/>
  <c r="AH26" i="2"/>
  <c r="BL26" i="2" s="1"/>
  <c r="AM26" i="2"/>
  <c r="BQ26" i="2" s="1"/>
  <c r="AI26" i="2"/>
  <c r="BM26" i="2" s="1"/>
  <c r="AX26" i="2"/>
  <c r="CB26" i="2" s="1"/>
  <c r="BA26" i="2"/>
  <c r="CE26" i="2" s="1"/>
  <c r="AV26" i="2"/>
  <c r="BZ26" i="2" s="1"/>
  <c r="AJ26" i="2"/>
  <c r="BN26" i="2" s="1"/>
  <c r="BF26" i="2"/>
  <c r="AN26" i="2"/>
  <c r="AP26" i="2"/>
  <c r="BT26" i="2" s="1"/>
  <c r="BD26" i="2"/>
  <c r="CH26" i="2" s="1"/>
  <c r="AK26" i="2"/>
  <c r="BO26" i="2" s="1"/>
  <c r="AL26" i="2"/>
  <c r="BP26" i="2" s="1"/>
  <c r="AO26" i="2"/>
  <c r="BS26" i="2" s="1"/>
  <c r="AY26" i="2"/>
  <c r="CC26" i="2" s="1"/>
  <c r="BC26" i="2"/>
  <c r="CG26" i="2" s="1"/>
  <c r="AZ26" i="2"/>
  <c r="CD26" i="2" s="1"/>
  <c r="AQ26" i="2"/>
  <c r="BU26" i="2" s="1"/>
  <c r="BE26" i="2"/>
  <c r="CI26" i="2" s="1"/>
  <c r="BB26" i="2"/>
  <c r="CF26" i="2" s="1"/>
  <c r="CZ25" i="2"/>
  <c r="DE25" i="2"/>
  <c r="DL25" i="2"/>
  <c r="DM25" i="2"/>
  <c r="CJ25" i="2"/>
  <c r="DO25" i="2"/>
  <c r="DH25" i="2"/>
  <c r="CW25" i="2"/>
  <c r="DN25" i="2"/>
  <c r="DI25" i="2"/>
  <c r="DK25" i="2"/>
  <c r="CY25" i="2"/>
  <c r="CQ25" i="2"/>
  <c r="DG25" i="2"/>
  <c r="CX25" i="2"/>
  <c r="DP24" i="2"/>
  <c r="DQ24" i="2" s="1"/>
  <c r="CS25" i="2"/>
  <c r="CU25" i="2"/>
  <c r="CV25" i="2"/>
  <c r="CR25" i="2"/>
  <c r="CK24" i="2"/>
  <c r="CL24" i="2" s="1"/>
  <c r="BG25" i="2"/>
  <c r="CD27" i="5" l="1"/>
  <c r="CH27" i="4"/>
  <c r="CH27" i="6"/>
  <c r="DQ26" i="4"/>
  <c r="CJ27" i="4"/>
  <c r="BT27" i="3"/>
  <c r="BR27" i="3"/>
  <c r="BN27" i="3"/>
  <c r="AM28" i="8"/>
  <c r="CV28" i="8" s="1"/>
  <c r="BG27" i="8"/>
  <c r="BF28" i="8"/>
  <c r="AH28" i="8"/>
  <c r="CQ28" i="8" s="1"/>
  <c r="AF28" i="8"/>
  <c r="CO28" i="8" s="1"/>
  <c r="AE28" i="8"/>
  <c r="CN28" i="8" s="1"/>
  <c r="AD28" i="8"/>
  <c r="CM28" i="8" s="1"/>
  <c r="BH27" i="8"/>
  <c r="BW27" i="8"/>
  <c r="CD27" i="8"/>
  <c r="BP27" i="8"/>
  <c r="BT27" i="8"/>
  <c r="BZ27" i="8"/>
  <c r="AV28" i="8"/>
  <c r="DE28" i="8" s="1"/>
  <c r="AS28" i="8"/>
  <c r="DB28" i="8" s="1"/>
  <c r="AR28" i="8"/>
  <c r="DA28" i="8" s="1"/>
  <c r="BA28" i="8"/>
  <c r="DJ28" i="8" s="1"/>
  <c r="AT28" i="8"/>
  <c r="DC28" i="8" s="1"/>
  <c r="BV27" i="8"/>
  <c r="BK26" i="2"/>
  <c r="CK26" i="8"/>
  <c r="CL26" i="8" s="1"/>
  <c r="CA27" i="8"/>
  <c r="BI27" i="8"/>
  <c r="AG27" i="2"/>
  <c r="CP27" i="2" s="1"/>
  <c r="AN28" i="3"/>
  <c r="CW28" i="3" s="1"/>
  <c r="CK26" i="4"/>
  <c r="BC28" i="8"/>
  <c r="DL28" i="8" s="1"/>
  <c r="AK28" i="8"/>
  <c r="CT28" i="8" s="1"/>
  <c r="AO28" i="8"/>
  <c r="CX28" i="8" s="1"/>
  <c r="AG28" i="8"/>
  <c r="CP28" i="8" s="1"/>
  <c r="AY28" i="8"/>
  <c r="DH28" i="8" s="1"/>
  <c r="AU28" i="8"/>
  <c r="DD28" i="8" s="1"/>
  <c r="BJ27" i="8"/>
  <c r="CE27" i="8"/>
  <c r="BX27" i="8"/>
  <c r="CC27" i="8"/>
  <c r="AW28" i="6"/>
  <c r="DF28" i="6" s="1"/>
  <c r="AL28" i="8"/>
  <c r="CU28" i="8" s="1"/>
  <c r="AZ28" i="8"/>
  <c r="DI28" i="8" s="1"/>
  <c r="BN27" i="8"/>
  <c r="BB28" i="8"/>
  <c r="DK28" i="8" s="1"/>
  <c r="AN28" i="8"/>
  <c r="CW28" i="8" s="1"/>
  <c r="BD28" i="8"/>
  <c r="DM28" i="8" s="1"/>
  <c r="AP28" i="8"/>
  <c r="CY28" i="8" s="1"/>
  <c r="BQ27" i="8"/>
  <c r="CO26" i="2"/>
  <c r="CG27" i="4"/>
  <c r="DO27" i="8"/>
  <c r="CJ27" i="8"/>
  <c r="CF27" i="3"/>
  <c r="CI27" i="8"/>
  <c r="BR27" i="8"/>
  <c r="BO27" i="8"/>
  <c r="BU27" i="8"/>
  <c r="CH27" i="8"/>
  <c r="BY27" i="8"/>
  <c r="BM27" i="8"/>
  <c r="BB28" i="3"/>
  <c r="DK28" i="3" s="1"/>
  <c r="CE27" i="3"/>
  <c r="AU28" i="6"/>
  <c r="DD28" i="6" s="1"/>
  <c r="AJ28" i="8"/>
  <c r="CS28" i="8" s="1"/>
  <c r="AX28" i="8"/>
  <c r="DG28" i="8" s="1"/>
  <c r="AI28" i="8"/>
  <c r="CR28" i="8" s="1"/>
  <c r="AW28" i="8"/>
  <c r="DF28" i="8" s="1"/>
  <c r="BL27" i="8"/>
  <c r="BK27" i="8"/>
  <c r="BE28" i="8"/>
  <c r="DN28" i="8" s="1"/>
  <c r="AQ28" i="8"/>
  <c r="CZ28" i="8" s="1"/>
  <c r="BS27" i="8"/>
  <c r="CF27" i="8"/>
  <c r="CG27" i="8"/>
  <c r="CI27" i="5"/>
  <c r="CB27" i="8"/>
  <c r="AF27" i="2"/>
  <c r="BJ27" i="2" s="1"/>
  <c r="CA27" i="3"/>
  <c r="CA27" i="5"/>
  <c r="DP26" i="8"/>
  <c r="DQ26" i="8" s="1"/>
  <c r="BE28" i="6"/>
  <c r="DN28" i="6" s="1"/>
  <c r="CK26" i="6"/>
  <c r="CL26" i="6" s="1"/>
  <c r="CD27" i="6"/>
  <c r="CI27" i="6"/>
  <c r="AX28" i="6"/>
  <c r="DG28" i="6" s="1"/>
  <c r="DF27" i="6"/>
  <c r="AY28" i="6"/>
  <c r="DH28" i="6" s="1"/>
  <c r="DG27" i="6"/>
  <c r="BG27" i="6"/>
  <c r="DK27" i="6"/>
  <c r="BC28" i="6"/>
  <c r="DL28" i="6" s="1"/>
  <c r="BO28" i="6"/>
  <c r="BR28" i="6"/>
  <c r="BP27" i="3"/>
  <c r="AK29" i="6"/>
  <c r="CT29" i="6" s="1"/>
  <c r="AG29" i="6"/>
  <c r="CP29" i="6" s="1"/>
  <c r="AO29" i="6"/>
  <c r="CX29" i="6" s="1"/>
  <c r="BJ28" i="6"/>
  <c r="BD28" i="6"/>
  <c r="DM28" i="6" s="1"/>
  <c r="BY28" i="6"/>
  <c r="AH29" i="6"/>
  <c r="CQ29" i="6" s="1"/>
  <c r="AD29" i="6"/>
  <c r="CM29" i="6" s="1"/>
  <c r="AM29" i="6"/>
  <c r="CV29" i="6" s="1"/>
  <c r="AF29" i="6"/>
  <c r="CO29" i="6" s="1"/>
  <c r="AE29" i="6"/>
  <c r="CN29" i="6" s="1"/>
  <c r="BH28" i="6"/>
  <c r="BK28" i="6"/>
  <c r="BI28" i="6"/>
  <c r="BB28" i="6"/>
  <c r="DK28" i="6" s="1"/>
  <c r="AJ29" i="6"/>
  <c r="CS29" i="6" s="1"/>
  <c r="AI29" i="6"/>
  <c r="CR29" i="6" s="1"/>
  <c r="BL28" i="6"/>
  <c r="BT28" i="6"/>
  <c r="CB27" i="6"/>
  <c r="BW27" i="6"/>
  <c r="AQ29" i="6"/>
  <c r="CZ29" i="6" s="1"/>
  <c r="BS28" i="6"/>
  <c r="CG27" i="6"/>
  <c r="CE27" i="6"/>
  <c r="BY26" i="2"/>
  <c r="AL29" i="6"/>
  <c r="CU29" i="6" s="1"/>
  <c r="BN28" i="6"/>
  <c r="AP29" i="6"/>
  <c r="CY29" i="6" s="1"/>
  <c r="AN29" i="6"/>
  <c r="CW29" i="6" s="1"/>
  <c r="BQ28" i="6"/>
  <c r="BF28" i="6"/>
  <c r="BA28" i="6"/>
  <c r="DJ28" i="6" s="1"/>
  <c r="AV28" i="6"/>
  <c r="DE28" i="6" s="1"/>
  <c r="AT28" i="6"/>
  <c r="AS28" i="6"/>
  <c r="DB28" i="6" s="1"/>
  <c r="AR28" i="6"/>
  <c r="DA28" i="6" s="1"/>
  <c r="BV27" i="6"/>
  <c r="CG27" i="3"/>
  <c r="AZ28" i="6"/>
  <c r="DI28" i="6" s="1"/>
  <c r="BX27" i="6"/>
  <c r="BM28" i="6"/>
  <c r="BP28" i="6"/>
  <c r="BZ27" i="6"/>
  <c r="CJ27" i="6"/>
  <c r="DO27" i="6"/>
  <c r="CC27" i="6"/>
  <c r="CF27" i="6"/>
  <c r="AT27" i="2"/>
  <c r="DC27" i="2" s="1"/>
  <c r="BY27" i="6"/>
  <c r="BU28" i="6"/>
  <c r="CA27" i="6"/>
  <c r="CG27" i="5"/>
  <c r="AW28" i="5"/>
  <c r="DF28" i="5" s="1"/>
  <c r="BD28" i="5"/>
  <c r="DM28" i="5" s="1"/>
  <c r="BF28" i="5"/>
  <c r="CJ28" i="5" s="1"/>
  <c r="CK26" i="5"/>
  <c r="CL26" i="5" s="1"/>
  <c r="BE28" i="5"/>
  <c r="DN28" i="5" s="1"/>
  <c r="CH27" i="5"/>
  <c r="AU28" i="5"/>
  <c r="DD28" i="5" s="1"/>
  <c r="DO27" i="5"/>
  <c r="DP27" i="5" s="1"/>
  <c r="DQ27" i="5" s="1"/>
  <c r="CJ27" i="5"/>
  <c r="AI29" i="5"/>
  <c r="CR29" i="5" s="1"/>
  <c r="AJ29" i="5"/>
  <c r="CS29" i="5" s="1"/>
  <c r="BL28" i="5"/>
  <c r="BG27" i="4"/>
  <c r="BR28" i="5"/>
  <c r="CC27" i="5"/>
  <c r="AL29" i="5"/>
  <c r="CU29" i="5" s="1"/>
  <c r="BN28" i="5"/>
  <c r="AV28" i="3"/>
  <c r="DE28" i="3" s="1"/>
  <c r="BF28" i="4"/>
  <c r="DO28" i="4" s="1"/>
  <c r="BE28" i="4"/>
  <c r="DN28" i="4" s="1"/>
  <c r="BB28" i="5"/>
  <c r="DK28" i="5" s="1"/>
  <c r="BW27" i="5"/>
  <c r="CB27" i="5"/>
  <c r="BA28" i="3"/>
  <c r="DJ28" i="3" s="1"/>
  <c r="CD27" i="4"/>
  <c r="BK28" i="5"/>
  <c r="BZ27" i="3"/>
  <c r="AJ28" i="3"/>
  <c r="CS28" i="3" s="1"/>
  <c r="BM28" i="5"/>
  <c r="AU27" i="2"/>
  <c r="DD27" i="2" s="1"/>
  <c r="AW28" i="3"/>
  <c r="DF28" i="3" s="1"/>
  <c r="BX27" i="5"/>
  <c r="BU28" i="5"/>
  <c r="CI27" i="4"/>
  <c r="BC28" i="4"/>
  <c r="DL28" i="4" s="1"/>
  <c r="CB27" i="3"/>
  <c r="BX26" i="2"/>
  <c r="BT28" i="5"/>
  <c r="AO29" i="5"/>
  <c r="CX29" i="5" s="1"/>
  <c r="AK29" i="5"/>
  <c r="CT29" i="5" s="1"/>
  <c r="AG29" i="5"/>
  <c r="CP29" i="5" s="1"/>
  <c r="BJ28" i="5"/>
  <c r="AV28" i="5"/>
  <c r="DE28" i="5" s="1"/>
  <c r="AT28" i="5"/>
  <c r="DC28" i="5" s="1"/>
  <c r="AS28" i="5"/>
  <c r="DB28" i="5" s="1"/>
  <c r="AR28" i="5"/>
  <c r="DA28" i="5" s="1"/>
  <c r="BA28" i="5"/>
  <c r="DJ28" i="5" s="1"/>
  <c r="BV27" i="5"/>
  <c r="DC26" i="2"/>
  <c r="CB27" i="4"/>
  <c r="BP28" i="5"/>
  <c r="CF27" i="5"/>
  <c r="AZ28" i="4"/>
  <c r="DI28" i="4" s="1"/>
  <c r="BI28" i="5"/>
  <c r="AX28" i="4"/>
  <c r="DG28" i="4" s="1"/>
  <c r="BO28" i="5"/>
  <c r="AP29" i="5"/>
  <c r="CY29" i="5" s="1"/>
  <c r="AN29" i="5"/>
  <c r="CW29" i="5" s="1"/>
  <c r="BQ28" i="5"/>
  <c r="AX28" i="5"/>
  <c r="DG28" i="5" s="1"/>
  <c r="AK28" i="3"/>
  <c r="CT28" i="3" s="1"/>
  <c r="BS27" i="3"/>
  <c r="CC27" i="4"/>
  <c r="CE27" i="5"/>
  <c r="AZ28" i="5"/>
  <c r="DI28" i="5" s="1"/>
  <c r="AL28" i="3"/>
  <c r="CU28" i="3" s="1"/>
  <c r="AY28" i="4"/>
  <c r="DH28" i="4" s="1"/>
  <c r="AO28" i="3"/>
  <c r="CX28" i="3" s="1"/>
  <c r="BC28" i="5"/>
  <c r="DL28" i="5" s="1"/>
  <c r="AQ29" i="5"/>
  <c r="CZ29" i="5" s="1"/>
  <c r="BS28" i="5"/>
  <c r="AH29" i="5"/>
  <c r="CQ29" i="5" s="1"/>
  <c r="AE29" i="5"/>
  <c r="CN29" i="5" s="1"/>
  <c r="AM29" i="5"/>
  <c r="CV29" i="5" s="1"/>
  <c r="AF29" i="5"/>
  <c r="CO29" i="5" s="1"/>
  <c r="AD29" i="5"/>
  <c r="CM29" i="5" s="1"/>
  <c r="BH28" i="5"/>
  <c r="BZ27" i="5"/>
  <c r="BD28" i="4"/>
  <c r="DM28" i="4" s="1"/>
  <c r="AY28" i="5"/>
  <c r="DH28" i="5" s="1"/>
  <c r="BG27" i="5"/>
  <c r="CC27" i="3"/>
  <c r="BC28" i="3"/>
  <c r="DL28" i="3" s="1"/>
  <c r="CH27" i="3"/>
  <c r="CD27" i="3"/>
  <c r="AY28" i="3"/>
  <c r="DH28" i="3" s="1"/>
  <c r="CJ27" i="3"/>
  <c r="DO27" i="3"/>
  <c r="DP27" i="3" s="1"/>
  <c r="DQ27" i="3" s="1"/>
  <c r="BT28" i="4"/>
  <c r="BZ28" i="4"/>
  <c r="AL29" i="4"/>
  <c r="CU29" i="4" s="1"/>
  <c r="BN28" i="4"/>
  <c r="AK29" i="4"/>
  <c r="CT29" i="4" s="1"/>
  <c r="AU29" i="4"/>
  <c r="DD29" i="4" s="1"/>
  <c r="AO29" i="4"/>
  <c r="CX29" i="4" s="1"/>
  <c r="AG29" i="4"/>
  <c r="CP29" i="4" s="1"/>
  <c r="BJ28" i="4"/>
  <c r="CA28" i="4"/>
  <c r="BO28" i="4"/>
  <c r="BK28" i="4"/>
  <c r="AQ29" i="4"/>
  <c r="CZ29" i="4" s="1"/>
  <c r="BS28" i="4"/>
  <c r="BR28" i="4"/>
  <c r="AM29" i="4"/>
  <c r="CV29" i="4" s="1"/>
  <c r="AD29" i="4"/>
  <c r="CM29" i="4" s="1"/>
  <c r="AE29" i="4"/>
  <c r="CN29" i="4" s="1"/>
  <c r="AF29" i="4"/>
  <c r="CO29" i="4" s="1"/>
  <c r="AH29" i="4"/>
  <c r="CQ29" i="4" s="1"/>
  <c r="BH28" i="4"/>
  <c r="BM28" i="4"/>
  <c r="AX28" i="3"/>
  <c r="DG28" i="3" s="1"/>
  <c r="AN29" i="4"/>
  <c r="CW29" i="4" s="1"/>
  <c r="BB29" i="4"/>
  <c r="DK29" i="4" s="1"/>
  <c r="AP29" i="4"/>
  <c r="CY29" i="4" s="1"/>
  <c r="BQ28" i="4"/>
  <c r="BY28" i="4"/>
  <c r="BW28" i="4"/>
  <c r="AP28" i="3"/>
  <c r="CY28" i="3" s="1"/>
  <c r="BP28" i="4"/>
  <c r="DP27" i="4"/>
  <c r="DQ27" i="4" s="1"/>
  <c r="AI29" i="4"/>
  <c r="CR29" i="4" s="1"/>
  <c r="AW29" i="4"/>
  <c r="DF29" i="4" s="1"/>
  <c r="AJ29" i="4"/>
  <c r="CS29" i="4" s="1"/>
  <c r="BL28" i="4"/>
  <c r="CE28" i="4"/>
  <c r="BI28" i="4"/>
  <c r="BU28" i="4"/>
  <c r="BU27" i="3"/>
  <c r="AQ28" i="3"/>
  <c r="CZ28" i="3" s="1"/>
  <c r="CF28" i="4"/>
  <c r="BX28" i="4"/>
  <c r="BA29" i="4"/>
  <c r="DJ29" i="4" s="1"/>
  <c r="AT29" i="4"/>
  <c r="DC29" i="4" s="1"/>
  <c r="AV29" i="4"/>
  <c r="DE29" i="4" s="1"/>
  <c r="AS29" i="4"/>
  <c r="DB29" i="4" s="1"/>
  <c r="AR29" i="4"/>
  <c r="DA29" i="4" s="1"/>
  <c r="BV28" i="4"/>
  <c r="DP26" i="3"/>
  <c r="DQ26" i="3" s="1"/>
  <c r="CK26" i="3"/>
  <c r="CL26" i="3" s="1"/>
  <c r="AZ28" i="3"/>
  <c r="DI28" i="3" s="1"/>
  <c r="BE28" i="3"/>
  <c r="DN28" i="3" s="1"/>
  <c r="BG27" i="3"/>
  <c r="BD28" i="3"/>
  <c r="BF28" i="3"/>
  <c r="DO28" i="3" s="1"/>
  <c r="CI27" i="3"/>
  <c r="BI28" i="3"/>
  <c r="CN27" i="2"/>
  <c r="BI27" i="2"/>
  <c r="CW26" i="2"/>
  <c r="BR26" i="2"/>
  <c r="DB27" i="2"/>
  <c r="BW27" i="2"/>
  <c r="BQ28" i="3"/>
  <c r="AF29" i="3"/>
  <c r="CO29" i="3" s="1"/>
  <c r="AE29" i="3"/>
  <c r="CN29" i="3" s="1"/>
  <c r="AD29" i="3"/>
  <c r="CM29" i="3" s="1"/>
  <c r="BH28" i="3"/>
  <c r="AM29" i="3"/>
  <c r="CV29" i="3" s="1"/>
  <c r="AH29" i="3"/>
  <c r="CQ29" i="3" s="1"/>
  <c r="AI29" i="3"/>
  <c r="CR29" i="3" s="1"/>
  <c r="BL28" i="3"/>
  <c r="BY28" i="3"/>
  <c r="BM28" i="3"/>
  <c r="AT29" i="3"/>
  <c r="DC29" i="3" s="1"/>
  <c r="AS29" i="3"/>
  <c r="DB29" i="3" s="1"/>
  <c r="AR29" i="3"/>
  <c r="DA29" i="3" s="1"/>
  <c r="BV28" i="3"/>
  <c r="BW28" i="3"/>
  <c r="BK28" i="3"/>
  <c r="AU29" i="3"/>
  <c r="DD29" i="3" s="1"/>
  <c r="AG29" i="3"/>
  <c r="CP29" i="3" s="1"/>
  <c r="BJ28" i="3"/>
  <c r="BX28" i="3"/>
  <c r="CV26" i="2"/>
  <c r="DA27" i="2"/>
  <c r="AS28" i="2"/>
  <c r="AR28" i="2"/>
  <c r="BV28" i="2" s="1"/>
  <c r="AD28" i="2"/>
  <c r="BH28" i="2" s="1"/>
  <c r="CM27" i="2"/>
  <c r="AE28" i="2"/>
  <c r="AW27" i="2"/>
  <c r="CA27" i="2" s="1"/>
  <c r="AQ27" i="2"/>
  <c r="BU27" i="2" s="1"/>
  <c r="BE27" i="2"/>
  <c r="CI27" i="2" s="1"/>
  <c r="BB27" i="2"/>
  <c r="CF27" i="2" s="1"/>
  <c r="BC27" i="2"/>
  <c r="CG27" i="2" s="1"/>
  <c r="AO27" i="2"/>
  <c r="BS27" i="2" s="1"/>
  <c r="AK27" i="2"/>
  <c r="BO27" i="2" s="1"/>
  <c r="AZ27" i="2"/>
  <c r="CD27" i="2" s="1"/>
  <c r="AL27" i="2"/>
  <c r="BP27" i="2" s="1"/>
  <c r="AY27" i="2"/>
  <c r="CC27" i="2" s="1"/>
  <c r="AN27" i="2"/>
  <c r="BR27" i="2" s="1"/>
  <c r="BD27" i="2"/>
  <c r="CH27" i="2" s="1"/>
  <c r="AP27" i="2"/>
  <c r="AM27" i="2"/>
  <c r="BQ27" i="2" s="1"/>
  <c r="AH27" i="2"/>
  <c r="BL27" i="2" s="1"/>
  <c r="AI27" i="2"/>
  <c r="BM27" i="2" s="1"/>
  <c r="BF27" i="2"/>
  <c r="AX27" i="2"/>
  <c r="CB27" i="2" s="1"/>
  <c r="AJ27" i="2"/>
  <c r="BN27" i="2" s="1"/>
  <c r="BA27" i="2"/>
  <c r="AV27" i="2"/>
  <c r="BZ27" i="2" s="1"/>
  <c r="DK26" i="2"/>
  <c r="DI26" i="2"/>
  <c r="DM26" i="2"/>
  <c r="CY26" i="2"/>
  <c r="DN26" i="2"/>
  <c r="DJ26" i="2"/>
  <c r="CR26" i="2"/>
  <c r="CX26" i="2"/>
  <c r="CJ26" i="2"/>
  <c r="DO26" i="2"/>
  <c r="DP25" i="2"/>
  <c r="DQ25" i="2" s="1"/>
  <c r="CT26" i="2"/>
  <c r="DF26" i="2"/>
  <c r="DH26" i="2"/>
  <c r="CZ26" i="2"/>
  <c r="DE26" i="2"/>
  <c r="CU26" i="2"/>
  <c r="CQ26" i="2"/>
  <c r="CS26" i="2"/>
  <c r="DL26" i="2"/>
  <c r="DG26" i="2"/>
  <c r="BG26" i="2"/>
  <c r="CK25" i="2"/>
  <c r="CL25" i="2" s="1"/>
  <c r="BK27" i="2" l="1"/>
  <c r="BE29" i="5"/>
  <c r="DN29" i="5" s="1"/>
  <c r="CA28" i="6"/>
  <c r="DO28" i="5"/>
  <c r="AG28" i="2"/>
  <c r="CO27" i="2"/>
  <c r="CL26" i="4"/>
  <c r="AN29" i="3"/>
  <c r="CW29" i="3" s="1"/>
  <c r="CG28" i="3"/>
  <c r="BR28" i="3"/>
  <c r="CF28" i="3"/>
  <c r="BU28" i="8"/>
  <c r="BT28" i="8"/>
  <c r="CC28" i="8"/>
  <c r="CF28" i="8"/>
  <c r="BI28" i="8"/>
  <c r="BS28" i="3"/>
  <c r="BM28" i="8"/>
  <c r="BW28" i="8"/>
  <c r="CB28" i="8"/>
  <c r="CG28" i="8"/>
  <c r="BZ28" i="8"/>
  <c r="DO28" i="8"/>
  <c r="CJ28" i="8"/>
  <c r="CI28" i="8"/>
  <c r="AW29" i="3"/>
  <c r="DF29" i="3" s="1"/>
  <c r="BR28" i="8"/>
  <c r="AH29" i="8"/>
  <c r="CQ29" i="8" s="1"/>
  <c r="AE29" i="8"/>
  <c r="CN29" i="8" s="1"/>
  <c r="AD29" i="8"/>
  <c r="CM29" i="8" s="1"/>
  <c r="BF29" i="8"/>
  <c r="BG28" i="8"/>
  <c r="AM29" i="8"/>
  <c r="CV29" i="8" s="1"/>
  <c r="AF29" i="8"/>
  <c r="CO29" i="8" s="1"/>
  <c r="BH28" i="8"/>
  <c r="AV29" i="8"/>
  <c r="DE29" i="8" s="1"/>
  <c r="AS29" i="8"/>
  <c r="DB29" i="8" s="1"/>
  <c r="BA29" i="8"/>
  <c r="DJ29" i="8" s="1"/>
  <c r="AT29" i="8"/>
  <c r="DC29" i="8" s="1"/>
  <c r="AR29" i="8"/>
  <c r="DA29" i="8" s="1"/>
  <c r="BV28" i="8"/>
  <c r="AL29" i="8"/>
  <c r="CU29" i="8" s="1"/>
  <c r="AZ29" i="8"/>
  <c r="DI29" i="8" s="1"/>
  <c r="BN28" i="8"/>
  <c r="BP28" i="8"/>
  <c r="BX28" i="8"/>
  <c r="CE28" i="8"/>
  <c r="BB29" i="6"/>
  <c r="DK29" i="6" s="1"/>
  <c r="CC28" i="6"/>
  <c r="AG29" i="8"/>
  <c r="CP29" i="8" s="1"/>
  <c r="AY29" i="8"/>
  <c r="DH29" i="8" s="1"/>
  <c r="AU29" i="8"/>
  <c r="DD29" i="8" s="1"/>
  <c r="AO29" i="8"/>
  <c r="CX29" i="8" s="1"/>
  <c r="AK29" i="8"/>
  <c r="CT29" i="8" s="1"/>
  <c r="BC29" i="8"/>
  <c r="DL29" i="8" s="1"/>
  <c r="BJ28" i="8"/>
  <c r="CK27" i="4"/>
  <c r="CL27" i="4" s="1"/>
  <c r="CB28" i="6"/>
  <c r="BO28" i="8"/>
  <c r="CD28" i="4"/>
  <c r="BX27" i="2"/>
  <c r="CJ28" i="4"/>
  <c r="DP27" i="8"/>
  <c r="DQ27" i="8" s="1"/>
  <c r="CA28" i="3"/>
  <c r="CI28" i="6"/>
  <c r="BY28" i="8"/>
  <c r="BN28" i="3"/>
  <c r="CH28" i="8"/>
  <c r="CK27" i="8"/>
  <c r="CL27" i="8" s="1"/>
  <c r="CA28" i="8"/>
  <c r="BK28" i="8"/>
  <c r="BE29" i="8"/>
  <c r="DN29" i="8" s="1"/>
  <c r="AQ29" i="8"/>
  <c r="CZ29" i="8" s="1"/>
  <c r="BS28" i="8"/>
  <c r="CD28" i="8"/>
  <c r="AX29" i="8"/>
  <c r="DG29" i="8" s="1"/>
  <c r="AW29" i="8"/>
  <c r="DF29" i="8" s="1"/>
  <c r="AJ29" i="8"/>
  <c r="CS29" i="8" s="1"/>
  <c r="AI29" i="8"/>
  <c r="CR29" i="8" s="1"/>
  <c r="BL28" i="8"/>
  <c r="AF28" i="2"/>
  <c r="BJ28" i="2" s="1"/>
  <c r="DP27" i="6"/>
  <c r="DQ27" i="6" s="1"/>
  <c r="AP29" i="8"/>
  <c r="CY29" i="8" s="1"/>
  <c r="BD29" i="8"/>
  <c r="DM29" i="8" s="1"/>
  <c r="BB29" i="8"/>
  <c r="DK29" i="8" s="1"/>
  <c r="AN29" i="8"/>
  <c r="CW29" i="8" s="1"/>
  <c r="BQ28" i="8"/>
  <c r="BE29" i="6"/>
  <c r="DN29" i="6" s="1"/>
  <c r="BC29" i="6"/>
  <c r="DL29" i="6" s="1"/>
  <c r="DC28" i="6"/>
  <c r="CG28" i="6"/>
  <c r="CK27" i="6"/>
  <c r="CL27" i="6" s="1"/>
  <c r="AZ29" i="6"/>
  <c r="DI29" i="6" s="1"/>
  <c r="AU29" i="6"/>
  <c r="DD29" i="6" s="1"/>
  <c r="BA29" i="6"/>
  <c r="DJ29" i="6" s="1"/>
  <c r="AT29" i="6"/>
  <c r="DC29" i="6" s="1"/>
  <c r="AS29" i="6"/>
  <c r="DB29" i="6" s="1"/>
  <c r="AR29" i="6"/>
  <c r="DA29" i="6" s="1"/>
  <c r="AV29" i="6"/>
  <c r="DE29" i="6" s="1"/>
  <c r="BV28" i="6"/>
  <c r="AY29" i="6"/>
  <c r="BW28" i="6"/>
  <c r="BI29" i="6"/>
  <c r="BX28" i="6"/>
  <c r="BP29" i="6"/>
  <c r="AG30" i="6"/>
  <c r="CP30" i="6" s="1"/>
  <c r="AO30" i="6"/>
  <c r="CX30" i="6" s="1"/>
  <c r="AK30" i="6"/>
  <c r="CT30" i="6" s="1"/>
  <c r="BJ29" i="6"/>
  <c r="BK29" i="6"/>
  <c r="AJ29" i="3"/>
  <c r="CS29" i="3" s="1"/>
  <c r="BZ28" i="6"/>
  <c r="AN30" i="6"/>
  <c r="CW30" i="6" s="1"/>
  <c r="AP30" i="6"/>
  <c r="CY30" i="6" s="1"/>
  <c r="BQ29" i="6"/>
  <c r="BO29" i="6"/>
  <c r="CE28" i="6"/>
  <c r="BF29" i="6"/>
  <c r="AF30" i="6"/>
  <c r="CO30" i="6" s="1"/>
  <c r="AE30" i="6"/>
  <c r="CN30" i="6" s="1"/>
  <c r="AM30" i="6"/>
  <c r="CV30" i="6" s="1"/>
  <c r="AH30" i="6"/>
  <c r="CQ30" i="6" s="1"/>
  <c r="AD30" i="6"/>
  <c r="CM30" i="6" s="1"/>
  <c r="BH29" i="6"/>
  <c r="DO28" i="6"/>
  <c r="CJ28" i="6"/>
  <c r="BM29" i="6"/>
  <c r="AJ30" i="6"/>
  <c r="CS30" i="6" s="1"/>
  <c r="AI30" i="6"/>
  <c r="CR30" i="6" s="1"/>
  <c r="BL29" i="6"/>
  <c r="BG28" i="6"/>
  <c r="BA29" i="3"/>
  <c r="DJ29" i="3" s="1"/>
  <c r="CH28" i="4"/>
  <c r="AW29" i="6"/>
  <c r="AX29" i="6"/>
  <c r="BR29" i="6"/>
  <c r="BU29" i="6"/>
  <c r="AL30" i="6"/>
  <c r="CU30" i="6" s="1"/>
  <c r="BN29" i="6"/>
  <c r="BO28" i="3"/>
  <c r="CF28" i="6"/>
  <c r="CH28" i="6"/>
  <c r="BZ28" i="3"/>
  <c r="CI28" i="5"/>
  <c r="CH28" i="5"/>
  <c r="BD29" i="6"/>
  <c r="DM29" i="6" s="1"/>
  <c r="CC28" i="3"/>
  <c r="BD29" i="4"/>
  <c r="DM29" i="4" s="1"/>
  <c r="CA28" i="5"/>
  <c r="CD28" i="6"/>
  <c r="BT29" i="6"/>
  <c r="AQ30" i="6"/>
  <c r="CZ30" i="6" s="1"/>
  <c r="BS29" i="6"/>
  <c r="CK27" i="5"/>
  <c r="CL27" i="5" s="1"/>
  <c r="BF29" i="5"/>
  <c r="DO29" i="5" s="1"/>
  <c r="BY28" i="5"/>
  <c r="BB29" i="5"/>
  <c r="DK29" i="5" s="1"/>
  <c r="BI29" i="5"/>
  <c r="AY29" i="5"/>
  <c r="DH29" i="5" s="1"/>
  <c r="CC28" i="4"/>
  <c r="AJ30" i="5"/>
  <c r="CS30" i="5" s="1"/>
  <c r="AI30" i="5"/>
  <c r="CR30" i="5" s="1"/>
  <c r="BL29" i="5"/>
  <c r="AU29" i="5"/>
  <c r="DD29" i="5" s="1"/>
  <c r="BM29" i="5"/>
  <c r="AL30" i="5"/>
  <c r="CU30" i="5" s="1"/>
  <c r="BN29" i="5"/>
  <c r="AU28" i="2"/>
  <c r="DD28" i="2" s="1"/>
  <c r="CE28" i="3"/>
  <c r="AV29" i="3"/>
  <c r="DE29" i="3" s="1"/>
  <c r="BP28" i="3"/>
  <c r="BK29" i="5"/>
  <c r="CF28" i="5"/>
  <c r="DP28" i="5"/>
  <c r="DQ28" i="5" s="1"/>
  <c r="BX28" i="5"/>
  <c r="BZ28" i="5"/>
  <c r="AX29" i="4"/>
  <c r="DG29" i="4" s="1"/>
  <c r="AW29" i="5"/>
  <c r="DF29" i="5" s="1"/>
  <c r="CB28" i="5"/>
  <c r="CC28" i="5"/>
  <c r="AO29" i="3"/>
  <c r="CX29" i="3" s="1"/>
  <c r="CG28" i="4"/>
  <c r="CI29" i="5"/>
  <c r="BR29" i="5"/>
  <c r="CD28" i="5"/>
  <c r="AY29" i="4"/>
  <c r="DH29" i="4" s="1"/>
  <c r="BC29" i="5"/>
  <c r="DL29" i="5" s="1"/>
  <c r="BB29" i="3"/>
  <c r="DK29" i="3" s="1"/>
  <c r="BC29" i="4"/>
  <c r="DL29" i="4" s="1"/>
  <c r="BY27" i="2"/>
  <c r="CB28" i="4"/>
  <c r="BU29" i="5"/>
  <c r="BP29" i="5"/>
  <c r="AT28" i="2"/>
  <c r="DC28" i="2" s="1"/>
  <c r="AL29" i="3"/>
  <c r="CU29" i="3" s="1"/>
  <c r="BT29" i="5"/>
  <c r="CE28" i="5"/>
  <c r="AZ29" i="5"/>
  <c r="DI29" i="5" s="1"/>
  <c r="AN30" i="5"/>
  <c r="CW30" i="5" s="1"/>
  <c r="AP30" i="5"/>
  <c r="CY30" i="5" s="1"/>
  <c r="BQ29" i="5"/>
  <c r="BF29" i="4"/>
  <c r="DO29" i="4" s="1"/>
  <c r="BO29" i="5"/>
  <c r="AX29" i="5"/>
  <c r="DG29" i="5" s="1"/>
  <c r="AQ30" i="5"/>
  <c r="CZ30" i="5" s="1"/>
  <c r="BS29" i="5"/>
  <c r="AZ29" i="4"/>
  <c r="DI29" i="4" s="1"/>
  <c r="CG28" i="5"/>
  <c r="AS29" i="5"/>
  <c r="DB29" i="5" s="1"/>
  <c r="AR29" i="5"/>
  <c r="DA29" i="5" s="1"/>
  <c r="BA29" i="5"/>
  <c r="DJ29" i="5" s="1"/>
  <c r="AV29" i="5"/>
  <c r="AT29" i="5"/>
  <c r="DC29" i="5" s="1"/>
  <c r="BV28" i="5"/>
  <c r="AO30" i="5"/>
  <c r="CX30" i="5" s="1"/>
  <c r="AK30" i="5"/>
  <c r="CT30" i="5" s="1"/>
  <c r="AG30" i="5"/>
  <c r="CP30" i="5" s="1"/>
  <c r="BJ29" i="5"/>
  <c r="BG28" i="5"/>
  <c r="AK29" i="3"/>
  <c r="CT29" i="3" s="1"/>
  <c r="BG28" i="4"/>
  <c r="CI28" i="4"/>
  <c r="BE29" i="4"/>
  <c r="DN29" i="4" s="1"/>
  <c r="AM30" i="5"/>
  <c r="CV30" i="5" s="1"/>
  <c r="AF30" i="5"/>
  <c r="CO30" i="5" s="1"/>
  <c r="AD30" i="5"/>
  <c r="CM30" i="5" s="1"/>
  <c r="AH30" i="5"/>
  <c r="CQ30" i="5" s="1"/>
  <c r="AE30" i="5"/>
  <c r="CN30" i="5" s="1"/>
  <c r="BH29" i="5"/>
  <c r="BD29" i="5"/>
  <c r="DM29" i="5" s="1"/>
  <c r="BW28" i="5"/>
  <c r="AY29" i="3"/>
  <c r="DH29" i="3" s="1"/>
  <c r="AP29" i="3"/>
  <c r="CY29" i="3" s="1"/>
  <c r="AQ29" i="3"/>
  <c r="CZ29" i="3" s="1"/>
  <c r="CH28" i="3"/>
  <c r="DM28" i="3"/>
  <c r="DP28" i="3" s="1"/>
  <c r="DQ28" i="3" s="1"/>
  <c r="CI28" i="3"/>
  <c r="BU28" i="3"/>
  <c r="BX29" i="4"/>
  <c r="AI30" i="4"/>
  <c r="CR30" i="4" s="1"/>
  <c r="AW30" i="4"/>
  <c r="DF30" i="4" s="1"/>
  <c r="AJ30" i="4"/>
  <c r="CS30" i="4" s="1"/>
  <c r="BL29" i="4"/>
  <c r="AX29" i="3"/>
  <c r="CE29" i="4"/>
  <c r="AG30" i="4"/>
  <c r="CP30" i="4" s="1"/>
  <c r="AU30" i="4"/>
  <c r="DD30" i="4" s="1"/>
  <c r="AO30" i="4"/>
  <c r="CX30" i="4" s="1"/>
  <c r="AK30" i="4"/>
  <c r="CT30" i="4" s="1"/>
  <c r="BJ29" i="4"/>
  <c r="BZ29" i="4"/>
  <c r="BT28" i="3"/>
  <c r="BI29" i="4"/>
  <c r="BU29" i="4"/>
  <c r="AV30" i="4"/>
  <c r="DE30" i="4" s="1"/>
  <c r="AT30" i="4"/>
  <c r="DC30" i="4" s="1"/>
  <c r="BA30" i="4"/>
  <c r="DJ30" i="4" s="1"/>
  <c r="AS30" i="4"/>
  <c r="DB30" i="4" s="1"/>
  <c r="AR30" i="4"/>
  <c r="DA30" i="4" s="1"/>
  <c r="BV29" i="4"/>
  <c r="CK27" i="3"/>
  <c r="CL27" i="3" s="1"/>
  <c r="BO29" i="4"/>
  <c r="BG28" i="3"/>
  <c r="AH30" i="4"/>
  <c r="CQ30" i="4" s="1"/>
  <c r="AF30" i="4"/>
  <c r="CO30" i="4" s="1"/>
  <c r="AE30" i="4"/>
  <c r="CN30" i="4" s="1"/>
  <c r="AD30" i="4"/>
  <c r="CM30" i="4" s="1"/>
  <c r="AM30" i="4"/>
  <c r="CV30" i="4" s="1"/>
  <c r="BH29" i="4"/>
  <c r="BP29" i="4"/>
  <c r="BM29" i="4"/>
  <c r="BW29" i="4"/>
  <c r="AL30" i="4"/>
  <c r="CU30" i="4" s="1"/>
  <c r="BN29" i="4"/>
  <c r="BT29" i="4"/>
  <c r="AZ29" i="3"/>
  <c r="DI29" i="3" s="1"/>
  <c r="BC29" i="3"/>
  <c r="DL29" i="3" s="1"/>
  <c r="CB28" i="3"/>
  <c r="DP28" i="4"/>
  <c r="DQ28" i="4" s="1"/>
  <c r="BK29" i="4"/>
  <c r="CA29" i="4"/>
  <c r="CF29" i="4"/>
  <c r="BB30" i="4"/>
  <c r="DK30" i="4" s="1"/>
  <c r="AP30" i="4"/>
  <c r="CY30" i="4" s="1"/>
  <c r="AN30" i="4"/>
  <c r="CW30" i="4" s="1"/>
  <c r="BQ29" i="4"/>
  <c r="AQ30" i="4"/>
  <c r="CZ30" i="4" s="1"/>
  <c r="BS29" i="4"/>
  <c r="BR29" i="4"/>
  <c r="BY29" i="4"/>
  <c r="BF29" i="3"/>
  <c r="DO29" i="3" s="1"/>
  <c r="BE29" i="3"/>
  <c r="DN29" i="3" s="1"/>
  <c r="CD28" i="3"/>
  <c r="BD29" i="3"/>
  <c r="DM29" i="3" s="1"/>
  <c r="CJ28" i="3"/>
  <c r="BX29" i="3"/>
  <c r="BM29" i="3"/>
  <c r="CN28" i="2"/>
  <c r="BI28" i="2"/>
  <c r="AG30" i="3"/>
  <c r="CP30" i="3" s="1"/>
  <c r="AU30" i="3"/>
  <c r="DD30" i="3" s="1"/>
  <c r="BJ29" i="3"/>
  <c r="AS30" i="3"/>
  <c r="DB30" i="3" s="1"/>
  <c r="AR30" i="3"/>
  <c r="DA30" i="3" s="1"/>
  <c r="AT30" i="3"/>
  <c r="DC30" i="3" s="1"/>
  <c r="BV29" i="3"/>
  <c r="BW29" i="3"/>
  <c r="BN29" i="3"/>
  <c r="DB28" i="2"/>
  <c r="BW28" i="2"/>
  <c r="BR29" i="3"/>
  <c r="DJ27" i="2"/>
  <c r="CE27" i="2"/>
  <c r="BK29" i="3"/>
  <c r="AI30" i="3"/>
  <c r="CR30" i="3" s="1"/>
  <c r="BL29" i="3"/>
  <c r="CA29" i="3"/>
  <c r="BY29" i="3"/>
  <c r="CC29" i="3"/>
  <c r="AH30" i="3"/>
  <c r="CQ30" i="3" s="1"/>
  <c r="AF30" i="3"/>
  <c r="CO30" i="3" s="1"/>
  <c r="AE30" i="3"/>
  <c r="CN30" i="3" s="1"/>
  <c r="AM30" i="3"/>
  <c r="CV30" i="3" s="1"/>
  <c r="AD30" i="3"/>
  <c r="CM30" i="3" s="1"/>
  <c r="BH29" i="3"/>
  <c r="CY27" i="2"/>
  <c r="BT27" i="2"/>
  <c r="CW27" i="2"/>
  <c r="AN30" i="3"/>
  <c r="CW30" i="3" s="1"/>
  <c r="BQ29" i="3"/>
  <c r="CP28" i="2"/>
  <c r="BK28" i="2"/>
  <c r="BY28" i="2"/>
  <c r="BI29" i="3"/>
  <c r="AS29" i="2"/>
  <c r="AR29" i="2"/>
  <c r="BV29" i="2" s="1"/>
  <c r="DA28" i="2"/>
  <c r="AE29" i="2"/>
  <c r="CM28" i="2"/>
  <c r="AD29" i="2"/>
  <c r="BH29" i="2" s="1"/>
  <c r="AI28" i="2"/>
  <c r="BM28" i="2" s="1"/>
  <c r="AH28" i="2"/>
  <c r="BL28" i="2" s="1"/>
  <c r="AM28" i="2"/>
  <c r="BQ28" i="2" s="1"/>
  <c r="BF28" i="2"/>
  <c r="AV28" i="2"/>
  <c r="BZ28" i="2" s="1"/>
  <c r="BA28" i="2"/>
  <c r="CE28" i="2" s="1"/>
  <c r="AX28" i="2"/>
  <c r="CB28" i="2" s="1"/>
  <c r="AJ28" i="2"/>
  <c r="BN28" i="2" s="1"/>
  <c r="BE28" i="2"/>
  <c r="CI28" i="2" s="1"/>
  <c r="AQ28" i="2"/>
  <c r="BU28" i="2" s="1"/>
  <c r="AW28" i="2"/>
  <c r="CA28" i="2" s="1"/>
  <c r="AN28" i="2"/>
  <c r="BB28" i="2"/>
  <c r="CF28" i="2" s="1"/>
  <c r="AP28" i="2"/>
  <c r="BT28" i="2" s="1"/>
  <c r="BD28" i="2"/>
  <c r="CH28" i="2" s="1"/>
  <c r="BC28" i="2"/>
  <c r="CG28" i="2" s="1"/>
  <c r="AY28" i="2"/>
  <c r="CC28" i="2" s="1"/>
  <c r="AO28" i="2"/>
  <c r="AK28" i="2"/>
  <c r="BO28" i="2" s="1"/>
  <c r="AZ28" i="2"/>
  <c r="CD28" i="2" s="1"/>
  <c r="AL28" i="2"/>
  <c r="BP28" i="2" s="1"/>
  <c r="CQ27" i="2"/>
  <c r="CZ27" i="2"/>
  <c r="DN27" i="2"/>
  <c r="CU27" i="2"/>
  <c r="DM27" i="2"/>
  <c r="DE27" i="2"/>
  <c r="DH27" i="2"/>
  <c r="DI27" i="2"/>
  <c r="DL27" i="2"/>
  <c r="DG27" i="2"/>
  <c r="CX27" i="2"/>
  <c r="CS27" i="2"/>
  <c r="CK26" i="2"/>
  <c r="CL26" i="2" s="1"/>
  <c r="DP26" i="2"/>
  <c r="DQ26" i="2" s="1"/>
  <c r="CT27" i="2"/>
  <c r="CV27" i="2"/>
  <c r="CJ27" i="2"/>
  <c r="DO27" i="2"/>
  <c r="DK27" i="2"/>
  <c r="DF27" i="2"/>
  <c r="CR27" i="2"/>
  <c r="BG27" i="2"/>
  <c r="CG29" i="6" l="1"/>
  <c r="AF29" i="2"/>
  <c r="BJ29" i="2" s="1"/>
  <c r="DP28" i="6"/>
  <c r="DQ28" i="6" s="1"/>
  <c r="AG29" i="2"/>
  <c r="CO28" i="2"/>
  <c r="CK28" i="4"/>
  <c r="CL28" i="4" s="1"/>
  <c r="AV30" i="3"/>
  <c r="DE30" i="3" s="1"/>
  <c r="BT29" i="3"/>
  <c r="BA30" i="3"/>
  <c r="DJ30" i="3" s="1"/>
  <c r="AW30" i="3"/>
  <c r="DF30" i="3" s="1"/>
  <c r="CG29" i="8"/>
  <c r="BP29" i="8"/>
  <c r="BY29" i="8"/>
  <c r="BS29" i="3"/>
  <c r="BB30" i="6"/>
  <c r="DK30" i="6" s="1"/>
  <c r="CE29" i="3"/>
  <c r="CF29" i="8"/>
  <c r="CK28" i="8"/>
  <c r="CL28" i="8" s="1"/>
  <c r="CJ29" i="5"/>
  <c r="CH29" i="8"/>
  <c r="AO30" i="8"/>
  <c r="CX30" i="8" s="1"/>
  <c r="AK30" i="8"/>
  <c r="CT30" i="8" s="1"/>
  <c r="AG30" i="8"/>
  <c r="CP30" i="8" s="1"/>
  <c r="BC30" i="8"/>
  <c r="DL30" i="8" s="1"/>
  <c r="AY30" i="8"/>
  <c r="DH30" i="8" s="1"/>
  <c r="AU30" i="8"/>
  <c r="DD30" i="8" s="1"/>
  <c r="BJ29" i="8"/>
  <c r="CD29" i="8"/>
  <c r="BI29" i="8"/>
  <c r="AL30" i="8"/>
  <c r="CU30" i="8" s="1"/>
  <c r="AZ30" i="8"/>
  <c r="DI30" i="8" s="1"/>
  <c r="BN29" i="8"/>
  <c r="CA29" i="8"/>
  <c r="AU29" i="2"/>
  <c r="DD29" i="2" s="1"/>
  <c r="AS30" i="8"/>
  <c r="DB30" i="8" s="1"/>
  <c r="AR30" i="8"/>
  <c r="DA30" i="8" s="1"/>
  <c r="AT30" i="8"/>
  <c r="DC30" i="8" s="1"/>
  <c r="BA30" i="8"/>
  <c r="DJ30" i="8" s="1"/>
  <c r="AV30" i="8"/>
  <c r="DE30" i="8" s="1"/>
  <c r="BV29" i="8"/>
  <c r="CC29" i="8"/>
  <c r="BU29" i="8"/>
  <c r="CI29" i="8"/>
  <c r="BT29" i="8"/>
  <c r="AP30" i="8"/>
  <c r="CY30" i="8" s="1"/>
  <c r="AN30" i="8"/>
  <c r="CW30" i="8" s="1"/>
  <c r="BB30" i="8"/>
  <c r="DK30" i="8" s="1"/>
  <c r="BD30" i="8"/>
  <c r="DM30" i="8" s="1"/>
  <c r="BQ29" i="8"/>
  <c r="BX28" i="2"/>
  <c r="CI29" i="6"/>
  <c r="BM29" i="8"/>
  <c r="BO29" i="8"/>
  <c r="BE30" i="8"/>
  <c r="DN30" i="8" s="1"/>
  <c r="AQ30" i="8"/>
  <c r="CZ30" i="8" s="1"/>
  <c r="BS29" i="8"/>
  <c r="CE29" i="8"/>
  <c r="BW29" i="8"/>
  <c r="BZ29" i="8"/>
  <c r="DP28" i="8"/>
  <c r="DQ28" i="8" s="1"/>
  <c r="BF30" i="8"/>
  <c r="AM30" i="8"/>
  <c r="CV30" i="8" s="1"/>
  <c r="AD30" i="8"/>
  <c r="CM30" i="8" s="1"/>
  <c r="BG29" i="8"/>
  <c r="AH30" i="8"/>
  <c r="CQ30" i="8" s="1"/>
  <c r="AF30" i="8"/>
  <c r="CO30" i="8" s="1"/>
  <c r="AE30" i="8"/>
  <c r="CN30" i="8" s="1"/>
  <c r="BH29" i="8"/>
  <c r="AI30" i="8"/>
  <c r="CR30" i="8" s="1"/>
  <c r="AJ30" i="8"/>
  <c r="CS30" i="8" s="1"/>
  <c r="AX30" i="8"/>
  <c r="DG30" i="8" s="1"/>
  <c r="AW30" i="8"/>
  <c r="DF30" i="8" s="1"/>
  <c r="BL29" i="8"/>
  <c r="CB29" i="8"/>
  <c r="BX29" i="8"/>
  <c r="BK29" i="8"/>
  <c r="CH29" i="4"/>
  <c r="BR29" i="8"/>
  <c r="BU29" i="3"/>
  <c r="CF29" i="6"/>
  <c r="DO29" i="8"/>
  <c r="CJ29" i="8"/>
  <c r="AW30" i="6"/>
  <c r="DF30" i="6" s="1"/>
  <c r="AU30" i="6"/>
  <c r="DD30" i="6" s="1"/>
  <c r="BC30" i="6"/>
  <c r="DL30" i="6" s="1"/>
  <c r="DG29" i="6"/>
  <c r="AY30" i="6"/>
  <c r="DH30" i="6" s="1"/>
  <c r="DH29" i="6"/>
  <c r="BG29" i="6"/>
  <c r="DF29" i="6"/>
  <c r="AZ30" i="6"/>
  <c r="DI30" i="6" s="1"/>
  <c r="CK28" i="6"/>
  <c r="CL28" i="6" s="1"/>
  <c r="CD29" i="6"/>
  <c r="BM30" i="6"/>
  <c r="BI30" i="6"/>
  <c r="BF30" i="4"/>
  <c r="DO30" i="4" s="1"/>
  <c r="AL31" i="6"/>
  <c r="CU31" i="6" s="1"/>
  <c r="BN30" i="6"/>
  <c r="AO31" i="6"/>
  <c r="CX31" i="6" s="1"/>
  <c r="AK31" i="6"/>
  <c r="CT31" i="6" s="1"/>
  <c r="AG31" i="6"/>
  <c r="CP31" i="6" s="1"/>
  <c r="BJ30" i="6"/>
  <c r="CJ29" i="6"/>
  <c r="DO29" i="6"/>
  <c r="BP30" i="6"/>
  <c r="AX30" i="6"/>
  <c r="CH29" i="6"/>
  <c r="BO30" i="6"/>
  <c r="CC29" i="6"/>
  <c r="AQ31" i="6"/>
  <c r="CZ31" i="6" s="1"/>
  <c r="BS30" i="6"/>
  <c r="BZ29" i="6"/>
  <c r="AV30" i="6"/>
  <c r="DE30" i="6" s="1"/>
  <c r="AS30" i="6"/>
  <c r="AR30" i="6"/>
  <c r="DA30" i="6" s="1"/>
  <c r="BA30" i="6"/>
  <c r="DJ30" i="6" s="1"/>
  <c r="AT30" i="6"/>
  <c r="BV29" i="6"/>
  <c r="CB29" i="6"/>
  <c r="BT30" i="6"/>
  <c r="BK30" i="6"/>
  <c r="BW29" i="6"/>
  <c r="BU30" i="6"/>
  <c r="BR30" i="6"/>
  <c r="BX29" i="6"/>
  <c r="AO30" i="3"/>
  <c r="CX30" i="3" s="1"/>
  <c r="AW30" i="5"/>
  <c r="DF30" i="5" s="1"/>
  <c r="DE29" i="5"/>
  <c r="DP29" i="5" s="1"/>
  <c r="DQ29" i="5" s="1"/>
  <c r="BE30" i="6"/>
  <c r="DN30" i="6" s="1"/>
  <c r="CA29" i="6"/>
  <c r="BF30" i="6"/>
  <c r="BD30" i="6"/>
  <c r="DM30" i="6" s="1"/>
  <c r="CG29" i="4"/>
  <c r="AM31" i="6"/>
  <c r="CV31" i="6" s="1"/>
  <c r="AH31" i="6"/>
  <c r="CQ31" i="6" s="1"/>
  <c r="AF31" i="6"/>
  <c r="CO31" i="6" s="1"/>
  <c r="AE31" i="6"/>
  <c r="CN31" i="6" s="1"/>
  <c r="AD31" i="6"/>
  <c r="CM31" i="6" s="1"/>
  <c r="BH30" i="6"/>
  <c r="CE29" i="6"/>
  <c r="AT29" i="2"/>
  <c r="AJ31" i="6"/>
  <c r="CS31" i="6" s="1"/>
  <c r="AI31" i="6"/>
  <c r="CR31" i="6" s="1"/>
  <c r="BL30" i="6"/>
  <c r="BY29" i="6"/>
  <c r="CF29" i="5"/>
  <c r="AP31" i="6"/>
  <c r="CY31" i="6" s="1"/>
  <c r="AN31" i="6"/>
  <c r="CW31" i="6" s="1"/>
  <c r="BQ30" i="6"/>
  <c r="AY30" i="5"/>
  <c r="DH30" i="5" s="1"/>
  <c r="AX30" i="5"/>
  <c r="DG30" i="5" s="1"/>
  <c r="AU30" i="5"/>
  <c r="DD30" i="5" s="1"/>
  <c r="CK28" i="5"/>
  <c r="CL28" i="5" s="1"/>
  <c r="BF30" i="5"/>
  <c r="DO30" i="5" s="1"/>
  <c r="AI31" i="5"/>
  <c r="CR31" i="5" s="1"/>
  <c r="AJ31" i="5"/>
  <c r="CS31" i="5" s="1"/>
  <c r="BL30" i="5"/>
  <c r="BP30" i="5"/>
  <c r="AQ31" i="5"/>
  <c r="CZ31" i="5" s="1"/>
  <c r="BS30" i="5"/>
  <c r="AH31" i="5"/>
  <c r="CQ31" i="5" s="1"/>
  <c r="AF31" i="5"/>
  <c r="CO31" i="5" s="1"/>
  <c r="AD31" i="5"/>
  <c r="CM31" i="5" s="1"/>
  <c r="AM31" i="5"/>
  <c r="CV31" i="5" s="1"/>
  <c r="AE31" i="5"/>
  <c r="CN31" i="5" s="1"/>
  <c r="BH30" i="5"/>
  <c r="CB29" i="5"/>
  <c r="BM30" i="5"/>
  <c r="AL30" i="3"/>
  <c r="CU30" i="3" s="1"/>
  <c r="CF29" i="3"/>
  <c r="BC30" i="4"/>
  <c r="DL30" i="4" s="1"/>
  <c r="AP30" i="3"/>
  <c r="CY30" i="3" s="1"/>
  <c r="BE30" i="4"/>
  <c r="DN30" i="4" s="1"/>
  <c r="CD29" i="4"/>
  <c r="AN31" i="5"/>
  <c r="CW31" i="5" s="1"/>
  <c r="AP31" i="5"/>
  <c r="CY31" i="5" s="1"/>
  <c r="BQ30" i="5"/>
  <c r="BO30" i="5"/>
  <c r="BI30" i="5"/>
  <c r="CB29" i="4"/>
  <c r="AK31" i="5"/>
  <c r="CT31" i="5" s="1"/>
  <c r="AO31" i="5"/>
  <c r="CX31" i="5" s="1"/>
  <c r="AG31" i="5"/>
  <c r="CP31" i="5" s="1"/>
  <c r="BJ30" i="5"/>
  <c r="BB30" i="3"/>
  <c r="DK30" i="3" s="1"/>
  <c r="AQ30" i="3"/>
  <c r="CZ30" i="3" s="1"/>
  <c r="AJ30" i="3"/>
  <c r="CS30" i="3" s="1"/>
  <c r="BP29" i="3"/>
  <c r="AY30" i="4"/>
  <c r="DH30" i="4" s="1"/>
  <c r="BA30" i="5"/>
  <c r="DJ30" i="5" s="1"/>
  <c r="AV30" i="5"/>
  <c r="DE30" i="5" s="1"/>
  <c r="AT30" i="5"/>
  <c r="AS30" i="5"/>
  <c r="DB30" i="5" s="1"/>
  <c r="AR30" i="5"/>
  <c r="DA30" i="5" s="1"/>
  <c r="BV29" i="5"/>
  <c r="BT30" i="5"/>
  <c r="CC29" i="5"/>
  <c r="BZ29" i="5"/>
  <c r="BD30" i="4"/>
  <c r="DM30" i="4" s="1"/>
  <c r="BW29" i="5"/>
  <c r="CG29" i="5"/>
  <c r="BY29" i="5"/>
  <c r="AZ30" i="4"/>
  <c r="DI30" i="4" s="1"/>
  <c r="CJ29" i="4"/>
  <c r="AL31" i="5"/>
  <c r="CU31" i="5" s="1"/>
  <c r="BN30" i="5"/>
  <c r="CE29" i="5"/>
  <c r="BZ29" i="3"/>
  <c r="BO29" i="3"/>
  <c r="BB30" i="5"/>
  <c r="DK30" i="5" s="1"/>
  <c r="BU30" i="5"/>
  <c r="BG29" i="5"/>
  <c r="BG29" i="4"/>
  <c r="CI29" i="4"/>
  <c r="BD30" i="5"/>
  <c r="DM30" i="5" s="1"/>
  <c r="CD29" i="5"/>
  <c r="AX30" i="4"/>
  <c r="DG30" i="4" s="1"/>
  <c r="CC29" i="4"/>
  <c r="BE30" i="5"/>
  <c r="DN30" i="5" s="1"/>
  <c r="BC30" i="5"/>
  <c r="DL30" i="5" s="1"/>
  <c r="BX29" i="5"/>
  <c r="AK30" i="3"/>
  <c r="CT30" i="3" s="1"/>
  <c r="CH29" i="5"/>
  <c r="BK30" i="5"/>
  <c r="BR30" i="5"/>
  <c r="CA29" i="5"/>
  <c r="AZ30" i="5"/>
  <c r="DI30" i="5" s="1"/>
  <c r="CK28" i="3"/>
  <c r="CL28" i="3" s="1"/>
  <c r="CB29" i="3"/>
  <c r="DG29" i="3"/>
  <c r="DP29" i="3" s="1"/>
  <c r="DQ29" i="3" s="1"/>
  <c r="BE30" i="3"/>
  <c r="DN30" i="3" s="1"/>
  <c r="BD30" i="3"/>
  <c r="DM30" i="3" s="1"/>
  <c r="CH29" i="3"/>
  <c r="CI29" i="3"/>
  <c r="CG29" i="3"/>
  <c r="AX30" i="3"/>
  <c r="DG30" i="3" s="1"/>
  <c r="AO31" i="4"/>
  <c r="CX31" i="4" s="1"/>
  <c r="AU31" i="4"/>
  <c r="DD31" i="4" s="1"/>
  <c r="AG31" i="4"/>
  <c r="CP31" i="4" s="1"/>
  <c r="AK31" i="4"/>
  <c r="CT31" i="4" s="1"/>
  <c r="BJ30" i="4"/>
  <c r="AJ31" i="4"/>
  <c r="CS31" i="4" s="1"/>
  <c r="AW31" i="4"/>
  <c r="DF31" i="4" s="1"/>
  <c r="AI31" i="4"/>
  <c r="CR31" i="4" s="1"/>
  <c r="BL30" i="4"/>
  <c r="BC30" i="3"/>
  <c r="BU30" i="4"/>
  <c r="AZ30" i="3"/>
  <c r="DI30" i="3" s="1"/>
  <c r="BK30" i="4"/>
  <c r="AL31" i="4"/>
  <c r="CU31" i="4" s="1"/>
  <c r="BN30" i="4"/>
  <c r="AY30" i="3"/>
  <c r="CC30" i="3" s="1"/>
  <c r="BR30" i="4"/>
  <c r="DP29" i="4"/>
  <c r="DQ29" i="4" s="1"/>
  <c r="CA30" i="4"/>
  <c r="BZ30" i="4"/>
  <c r="BT30" i="4"/>
  <c r="AP31" i="4"/>
  <c r="CY31" i="4" s="1"/>
  <c r="AN31" i="4"/>
  <c r="CW31" i="4" s="1"/>
  <c r="BB31" i="4"/>
  <c r="DK31" i="4" s="1"/>
  <c r="BQ30" i="4"/>
  <c r="AT31" i="4"/>
  <c r="DC31" i="4" s="1"/>
  <c r="AS31" i="4"/>
  <c r="DB31" i="4" s="1"/>
  <c r="AR31" i="4"/>
  <c r="DA31" i="4" s="1"/>
  <c r="AV31" i="4"/>
  <c r="DE31" i="4" s="1"/>
  <c r="BA31" i="4"/>
  <c r="DJ31" i="4" s="1"/>
  <c r="BV30" i="4"/>
  <c r="BM30" i="4"/>
  <c r="DJ28" i="2"/>
  <c r="CD29" i="3"/>
  <c r="CF30" i="4"/>
  <c r="BW30" i="4"/>
  <c r="BO30" i="4"/>
  <c r="BF30" i="3"/>
  <c r="DO30" i="3" s="1"/>
  <c r="BP30" i="4"/>
  <c r="AD31" i="4"/>
  <c r="CM31" i="4" s="1"/>
  <c r="AM31" i="4"/>
  <c r="CV31" i="4" s="1"/>
  <c r="AH31" i="4"/>
  <c r="CQ31" i="4" s="1"/>
  <c r="AF31" i="4"/>
  <c r="CO31" i="4" s="1"/>
  <c r="AE31" i="4"/>
  <c r="CN31" i="4" s="1"/>
  <c r="BH30" i="4"/>
  <c r="CE30" i="4"/>
  <c r="AQ31" i="4"/>
  <c r="CZ31" i="4" s="1"/>
  <c r="BS30" i="4"/>
  <c r="BI30" i="4"/>
  <c r="BX30" i="4"/>
  <c r="BY30" i="4"/>
  <c r="CJ29" i="3"/>
  <c r="BG29" i="3"/>
  <c r="CN29" i="2"/>
  <c r="BI29" i="2"/>
  <c r="BR30" i="3"/>
  <c r="AF31" i="3"/>
  <c r="CO31" i="3" s="1"/>
  <c r="AE31" i="3"/>
  <c r="CN31" i="3" s="1"/>
  <c r="BH30" i="3"/>
  <c r="AH31" i="3"/>
  <c r="CQ31" i="3" s="1"/>
  <c r="AD31" i="3"/>
  <c r="CM31" i="3" s="1"/>
  <c r="AM31" i="3"/>
  <c r="CV31" i="3" s="1"/>
  <c r="DB29" i="2"/>
  <c r="BW29" i="2"/>
  <c r="AN31" i="3"/>
  <c r="CW31" i="3" s="1"/>
  <c r="BQ30" i="3"/>
  <c r="BM30" i="3"/>
  <c r="BX30" i="3"/>
  <c r="CW28" i="2"/>
  <c r="BR28" i="2"/>
  <c r="BK30" i="3"/>
  <c r="BZ30" i="3"/>
  <c r="AG31" i="3"/>
  <c r="CP31" i="3" s="1"/>
  <c r="AU31" i="3"/>
  <c r="DD31" i="3" s="1"/>
  <c r="BJ30" i="3"/>
  <c r="BW30" i="3"/>
  <c r="CX28" i="2"/>
  <c r="BS28" i="2"/>
  <c r="AI31" i="3"/>
  <c r="CR31" i="3" s="1"/>
  <c r="BL30" i="3"/>
  <c r="BI30" i="3"/>
  <c r="BY30" i="3"/>
  <c r="CP29" i="2"/>
  <c r="BK29" i="2"/>
  <c r="AT31" i="3"/>
  <c r="DC31" i="3" s="1"/>
  <c r="AS31" i="3"/>
  <c r="DB31" i="3" s="1"/>
  <c r="AR31" i="3"/>
  <c r="DA31" i="3" s="1"/>
  <c r="BV30" i="3"/>
  <c r="AF30" i="2"/>
  <c r="BJ30" i="2" s="1"/>
  <c r="CM29" i="2"/>
  <c r="AD30" i="2"/>
  <c r="BH30" i="2" s="1"/>
  <c r="AE30" i="2"/>
  <c r="AR30" i="2"/>
  <c r="BV30" i="2" s="1"/>
  <c r="DA29" i="2"/>
  <c r="AS30" i="2"/>
  <c r="CO29" i="2"/>
  <c r="AG30" i="2"/>
  <c r="AW29" i="2"/>
  <c r="CA29" i="2" s="1"/>
  <c r="AN29" i="2"/>
  <c r="BR29" i="2" s="1"/>
  <c r="BB29" i="2"/>
  <c r="CF29" i="2" s="1"/>
  <c r="AP29" i="2"/>
  <c r="BT29" i="2" s="1"/>
  <c r="BD29" i="2"/>
  <c r="CH29" i="2" s="1"/>
  <c r="BE29" i="2"/>
  <c r="CI29" i="2" s="1"/>
  <c r="AQ29" i="2"/>
  <c r="BU29" i="2" s="1"/>
  <c r="AH29" i="2"/>
  <c r="BL29" i="2" s="1"/>
  <c r="AM29" i="2"/>
  <c r="BQ29" i="2" s="1"/>
  <c r="AI29" i="2"/>
  <c r="AX29" i="2"/>
  <c r="CB29" i="2" s="1"/>
  <c r="BF29" i="2"/>
  <c r="AV29" i="2"/>
  <c r="BZ29" i="2" s="1"/>
  <c r="BA29" i="2"/>
  <c r="CE29" i="2" s="1"/>
  <c r="AJ29" i="2"/>
  <c r="BN29" i="2" s="1"/>
  <c r="AY29" i="2"/>
  <c r="CC29" i="2" s="1"/>
  <c r="AO29" i="2"/>
  <c r="BS29" i="2" s="1"/>
  <c r="AZ29" i="2"/>
  <c r="CD29" i="2" s="1"/>
  <c r="BC29" i="2"/>
  <c r="CG29" i="2" s="1"/>
  <c r="AL29" i="2"/>
  <c r="AK29" i="2"/>
  <c r="BO29" i="2" s="1"/>
  <c r="CJ28" i="2"/>
  <c r="DO28" i="2"/>
  <c r="DG28" i="2"/>
  <c r="DE28" i="2"/>
  <c r="CZ28" i="2"/>
  <c r="CT28" i="2"/>
  <c r="DL28" i="2"/>
  <c r="DF28" i="2"/>
  <c r="DI28" i="2"/>
  <c r="DN28" i="2"/>
  <c r="CS28" i="2"/>
  <c r="DM28" i="2"/>
  <c r="CK27" i="2"/>
  <c r="CL27" i="2" s="1"/>
  <c r="CU28" i="2"/>
  <c r="CV28" i="2"/>
  <c r="DP27" i="2"/>
  <c r="DQ27" i="2" s="1"/>
  <c r="DK28" i="2"/>
  <c r="CQ28" i="2"/>
  <c r="CR28" i="2"/>
  <c r="DH28" i="2"/>
  <c r="CY28" i="2"/>
  <c r="BG28" i="2"/>
  <c r="BY30" i="6" l="1"/>
  <c r="CG30" i="6"/>
  <c r="CA30" i="6"/>
  <c r="DP29" i="6"/>
  <c r="DQ29" i="6" s="1"/>
  <c r="AT30" i="2"/>
  <c r="CD30" i="4"/>
  <c r="CB30" i="4"/>
  <c r="CG30" i="4"/>
  <c r="CA30" i="5"/>
  <c r="BY29" i="2"/>
  <c r="BX29" i="2"/>
  <c r="DC29" i="2"/>
  <c r="AU30" i="2"/>
  <c r="DD30" i="2" s="1"/>
  <c r="CJ30" i="4"/>
  <c r="CE30" i="3"/>
  <c r="AW31" i="3"/>
  <c r="DF31" i="3" s="1"/>
  <c r="CA30" i="3"/>
  <c r="AV31" i="3"/>
  <c r="DE31" i="3" s="1"/>
  <c r="BA31" i="3"/>
  <c r="DJ31" i="3" s="1"/>
  <c r="BU30" i="3"/>
  <c r="AP31" i="3"/>
  <c r="CY31" i="3" s="1"/>
  <c r="BT30" i="3"/>
  <c r="BU30" i="8"/>
  <c r="CI30" i="8"/>
  <c r="AM31" i="8"/>
  <c r="CV31" i="8" s="1"/>
  <c r="AH31" i="8"/>
  <c r="CQ31" i="8" s="1"/>
  <c r="AF31" i="8"/>
  <c r="CO31" i="8" s="1"/>
  <c r="BG30" i="8"/>
  <c r="AE31" i="8"/>
  <c r="CN31" i="8" s="1"/>
  <c r="AD31" i="8"/>
  <c r="CM31" i="8" s="1"/>
  <c r="BF31" i="8"/>
  <c r="BH30" i="8"/>
  <c r="BD31" i="8"/>
  <c r="DM31" i="8" s="1"/>
  <c r="AN31" i="8"/>
  <c r="CW31" i="8" s="1"/>
  <c r="AP31" i="8"/>
  <c r="CY31" i="8" s="1"/>
  <c r="BB31" i="8"/>
  <c r="DK31" i="8" s="1"/>
  <c r="BQ30" i="8"/>
  <c r="CA30" i="8"/>
  <c r="BF31" i="4"/>
  <c r="DO31" i="4" s="1"/>
  <c r="CH30" i="8"/>
  <c r="CB30" i="5"/>
  <c r="CF30" i="8"/>
  <c r="AS31" i="8"/>
  <c r="DB31" i="8" s="1"/>
  <c r="BA31" i="8"/>
  <c r="DJ31" i="8" s="1"/>
  <c r="AT31" i="8"/>
  <c r="DC31" i="8" s="1"/>
  <c r="AV31" i="8"/>
  <c r="DE31" i="8" s="1"/>
  <c r="AR31" i="8"/>
  <c r="DA31" i="8" s="1"/>
  <c r="BV30" i="8"/>
  <c r="CG30" i="8"/>
  <c r="BC31" i="8"/>
  <c r="DL31" i="8" s="1"/>
  <c r="AY31" i="8"/>
  <c r="DH31" i="8" s="1"/>
  <c r="AG31" i="8"/>
  <c r="CP31" i="8" s="1"/>
  <c r="AU31" i="8"/>
  <c r="DD31" i="8" s="1"/>
  <c r="AK31" i="8"/>
  <c r="CT31" i="8" s="1"/>
  <c r="AO31" i="8"/>
  <c r="CX31" i="8" s="1"/>
  <c r="BJ30" i="8"/>
  <c r="CD30" i="8"/>
  <c r="CF30" i="6"/>
  <c r="BY30" i="8"/>
  <c r="CB30" i="8"/>
  <c r="CC30" i="8"/>
  <c r="BS30" i="3"/>
  <c r="CC30" i="5"/>
  <c r="AZ31" i="8"/>
  <c r="DI31" i="8" s="1"/>
  <c r="AL31" i="8"/>
  <c r="CU31" i="8" s="1"/>
  <c r="BN30" i="8"/>
  <c r="BR30" i="8"/>
  <c r="BW30" i="8"/>
  <c r="BI30" i="8"/>
  <c r="AX31" i="8"/>
  <c r="DG31" i="8" s="1"/>
  <c r="AJ31" i="8"/>
  <c r="CS31" i="8" s="1"/>
  <c r="AW31" i="8"/>
  <c r="DF31" i="8" s="1"/>
  <c r="AI31" i="8"/>
  <c r="CR31" i="8" s="1"/>
  <c r="BL30" i="8"/>
  <c r="AY31" i="6"/>
  <c r="DH31" i="6" s="1"/>
  <c r="CE30" i="8"/>
  <c r="BM30" i="8"/>
  <c r="BT30" i="8"/>
  <c r="BK30" i="8"/>
  <c r="BE31" i="8"/>
  <c r="DN31" i="8" s="1"/>
  <c r="AQ31" i="8"/>
  <c r="CZ31" i="8" s="1"/>
  <c r="BS30" i="8"/>
  <c r="BP30" i="8"/>
  <c r="DP29" i="8"/>
  <c r="DQ29" i="8" s="1"/>
  <c r="CJ30" i="8"/>
  <c r="DO30" i="8"/>
  <c r="BZ30" i="8"/>
  <c r="BX30" i="8"/>
  <c r="BO30" i="3"/>
  <c r="CC30" i="6"/>
  <c r="CK29" i="8"/>
  <c r="CL29" i="8" s="1"/>
  <c r="BO30" i="8"/>
  <c r="BC31" i="6"/>
  <c r="DL31" i="6" s="1"/>
  <c r="DG30" i="6"/>
  <c r="BB31" i="6"/>
  <c r="DK31" i="6" s="1"/>
  <c r="CK29" i="6"/>
  <c r="CL29" i="6" s="1"/>
  <c r="CD30" i="6"/>
  <c r="BF31" i="6"/>
  <c r="CJ31" i="6" s="1"/>
  <c r="DB30" i="6"/>
  <c r="AU31" i="6"/>
  <c r="DD31" i="6" s="1"/>
  <c r="DC30" i="6"/>
  <c r="BB31" i="3"/>
  <c r="DK31" i="3" s="1"/>
  <c r="AP32" i="6"/>
  <c r="CY32" i="6" s="1"/>
  <c r="AN32" i="6"/>
  <c r="CW32" i="6" s="1"/>
  <c r="BQ31" i="6"/>
  <c r="BZ30" i="6"/>
  <c r="AW31" i="6"/>
  <c r="DF31" i="6" s="1"/>
  <c r="BY30" i="5"/>
  <c r="AX31" i="6"/>
  <c r="DG31" i="6" s="1"/>
  <c r="BP30" i="3"/>
  <c r="AK31" i="3"/>
  <c r="CT31" i="3" s="1"/>
  <c r="BM31" i="6"/>
  <c r="CH30" i="6"/>
  <c r="CB30" i="6"/>
  <c r="AZ31" i="6"/>
  <c r="DI31" i="6" s="1"/>
  <c r="CJ30" i="6"/>
  <c r="DO30" i="6"/>
  <c r="BP31" i="6"/>
  <c r="BC31" i="4"/>
  <c r="DL31" i="4" s="1"/>
  <c r="AL32" i="6"/>
  <c r="CU32" i="6" s="1"/>
  <c r="BN31" i="6"/>
  <c r="BW30" i="6"/>
  <c r="CI30" i="6"/>
  <c r="AI32" i="6"/>
  <c r="CR32" i="6" s="1"/>
  <c r="AJ32" i="6"/>
  <c r="CS32" i="6" s="1"/>
  <c r="BL31" i="6"/>
  <c r="AY31" i="5"/>
  <c r="DH31" i="5" s="1"/>
  <c r="DC30" i="5"/>
  <c r="DP30" i="5" s="1"/>
  <c r="DQ30" i="5" s="1"/>
  <c r="BE31" i="6"/>
  <c r="DN31" i="6" s="1"/>
  <c r="BR31" i="6"/>
  <c r="CF30" i="3"/>
  <c r="BD31" i="6"/>
  <c r="DM31" i="6" s="1"/>
  <c r="BU31" i="6"/>
  <c r="CK29" i="4"/>
  <c r="BT31" i="6"/>
  <c r="BG30" i="6"/>
  <c r="AM32" i="6"/>
  <c r="CV32" i="6" s="1"/>
  <c r="AH32" i="6"/>
  <c r="CQ32" i="6" s="1"/>
  <c r="AE32" i="6"/>
  <c r="CN32" i="6" s="1"/>
  <c r="AD32" i="6"/>
  <c r="CM32" i="6" s="1"/>
  <c r="AF32" i="6"/>
  <c r="CO32" i="6" s="1"/>
  <c r="BH31" i="6"/>
  <c r="BX30" i="6"/>
  <c r="BK31" i="6"/>
  <c r="AW31" i="5"/>
  <c r="DF31" i="5" s="1"/>
  <c r="BI31" i="6"/>
  <c r="CE30" i="6"/>
  <c r="BO31" i="6"/>
  <c r="AK32" i="6"/>
  <c r="CT32" i="6" s="1"/>
  <c r="AG32" i="6"/>
  <c r="CP32" i="6" s="1"/>
  <c r="AO32" i="6"/>
  <c r="CX32" i="6" s="1"/>
  <c r="BJ31" i="6"/>
  <c r="AR31" i="6"/>
  <c r="DA31" i="6" s="1"/>
  <c r="AV31" i="6"/>
  <c r="AS31" i="6"/>
  <c r="DB31" i="6" s="1"/>
  <c r="BA31" i="6"/>
  <c r="AT31" i="6"/>
  <c r="BV30" i="6"/>
  <c r="AQ32" i="6"/>
  <c r="CZ32" i="6" s="1"/>
  <c r="BS31" i="6"/>
  <c r="CJ30" i="5"/>
  <c r="BE31" i="5"/>
  <c r="DN31" i="5" s="1"/>
  <c r="AU31" i="5"/>
  <c r="DD31" i="5" s="1"/>
  <c r="BC31" i="5"/>
  <c r="DL31" i="5" s="1"/>
  <c r="AX31" i="5"/>
  <c r="DG31" i="5" s="1"/>
  <c r="BG30" i="5"/>
  <c r="CK29" i="5"/>
  <c r="CL29" i="5" s="1"/>
  <c r="CF30" i="5"/>
  <c r="CH30" i="4"/>
  <c r="AX31" i="4"/>
  <c r="DG31" i="4" s="1"/>
  <c r="BI31" i="5"/>
  <c r="BG30" i="4"/>
  <c r="CD30" i="5"/>
  <c r="BR31" i="5"/>
  <c r="CE30" i="5"/>
  <c r="CG30" i="5"/>
  <c r="CI30" i="5"/>
  <c r="AO31" i="3"/>
  <c r="CX31" i="3" s="1"/>
  <c r="BT31" i="5"/>
  <c r="AL32" i="5"/>
  <c r="CU32" i="5" s="1"/>
  <c r="BN31" i="5"/>
  <c r="AY31" i="3"/>
  <c r="DH31" i="3" s="1"/>
  <c r="AZ31" i="5"/>
  <c r="DI31" i="5" s="1"/>
  <c r="BB31" i="5"/>
  <c r="DK31" i="5" s="1"/>
  <c r="BM31" i="5"/>
  <c r="AQ32" i="5"/>
  <c r="CZ32" i="5" s="1"/>
  <c r="BS31" i="5"/>
  <c r="AE32" i="5"/>
  <c r="CN32" i="5" s="1"/>
  <c r="AD32" i="5"/>
  <c r="CM32" i="5" s="1"/>
  <c r="AH32" i="5"/>
  <c r="CQ32" i="5" s="1"/>
  <c r="AF32" i="5"/>
  <c r="CO32" i="5" s="1"/>
  <c r="AM32" i="5"/>
  <c r="CV32" i="5" s="1"/>
  <c r="BH31" i="5"/>
  <c r="AQ31" i="3"/>
  <c r="CZ31" i="3" s="1"/>
  <c r="AZ31" i="4"/>
  <c r="DI31" i="4" s="1"/>
  <c r="AV31" i="5"/>
  <c r="DE31" i="5" s="1"/>
  <c r="AT31" i="5"/>
  <c r="DC31" i="5" s="1"/>
  <c r="AS31" i="5"/>
  <c r="DB31" i="5" s="1"/>
  <c r="AR31" i="5"/>
  <c r="DA31" i="5" s="1"/>
  <c r="BA31" i="5"/>
  <c r="DJ31" i="5" s="1"/>
  <c r="BV30" i="5"/>
  <c r="AO32" i="5"/>
  <c r="CX32" i="5" s="1"/>
  <c r="AK32" i="5"/>
  <c r="CT32" i="5" s="1"/>
  <c r="AG32" i="5"/>
  <c r="CP32" i="5" s="1"/>
  <c r="BJ31" i="5"/>
  <c r="CH30" i="5"/>
  <c r="BD31" i="5"/>
  <c r="DM31" i="5" s="1"/>
  <c r="BK31" i="5"/>
  <c r="BD31" i="4"/>
  <c r="DM31" i="4" s="1"/>
  <c r="BW30" i="5"/>
  <c r="CH30" i="3"/>
  <c r="BX30" i="5"/>
  <c r="BO31" i="5"/>
  <c r="AL31" i="3"/>
  <c r="CU31" i="3" s="1"/>
  <c r="BZ30" i="5"/>
  <c r="AY31" i="4"/>
  <c r="DH31" i="4" s="1"/>
  <c r="BP31" i="5"/>
  <c r="AP32" i="5"/>
  <c r="CY32" i="5" s="1"/>
  <c r="AN32" i="5"/>
  <c r="CW32" i="5" s="1"/>
  <c r="BQ31" i="5"/>
  <c r="BF31" i="5"/>
  <c r="CI30" i="3"/>
  <c r="AI32" i="5"/>
  <c r="CR32" i="5" s="1"/>
  <c r="AJ32" i="5"/>
  <c r="CS32" i="5" s="1"/>
  <c r="BL31" i="5"/>
  <c r="BN30" i="3"/>
  <c r="CC30" i="4"/>
  <c r="CI30" i="4"/>
  <c r="AJ31" i="3"/>
  <c r="CS31" i="3" s="1"/>
  <c r="BE31" i="4"/>
  <c r="DN31" i="4" s="1"/>
  <c r="BU31" i="5"/>
  <c r="BG30" i="3"/>
  <c r="DH30" i="3"/>
  <c r="CK29" i="3"/>
  <c r="CL29" i="3" s="1"/>
  <c r="CG30" i="3"/>
  <c r="DL30" i="3"/>
  <c r="AZ31" i="3"/>
  <c r="DI31" i="3" s="1"/>
  <c r="CJ30" i="3"/>
  <c r="CB30" i="3"/>
  <c r="CD30" i="3"/>
  <c r="AX31" i="3"/>
  <c r="DG31" i="3" s="1"/>
  <c r="BC31" i="3"/>
  <c r="DL31" i="3" s="1"/>
  <c r="CA31" i="4"/>
  <c r="BD31" i="3"/>
  <c r="DM31" i="3" s="1"/>
  <c r="BF31" i="3"/>
  <c r="DO31" i="3" s="1"/>
  <c r="AO32" i="4"/>
  <c r="CX32" i="4" s="1"/>
  <c r="AK32" i="4"/>
  <c r="CT32" i="4" s="1"/>
  <c r="AU32" i="4"/>
  <c r="DD32" i="4" s="1"/>
  <c r="AG32" i="4"/>
  <c r="CP32" i="4" s="1"/>
  <c r="BJ31" i="4"/>
  <c r="AJ32" i="4"/>
  <c r="CS32" i="4" s="1"/>
  <c r="AI32" i="4"/>
  <c r="CR32" i="4" s="1"/>
  <c r="AW32" i="4"/>
  <c r="DF32" i="4" s="1"/>
  <c r="BL31" i="4"/>
  <c r="AL32" i="4"/>
  <c r="CU32" i="4" s="1"/>
  <c r="BN31" i="4"/>
  <c r="BP31" i="4"/>
  <c r="BT31" i="4"/>
  <c r="BE31" i="3"/>
  <c r="CE31" i="4"/>
  <c r="BZ31" i="4"/>
  <c r="BO31" i="4"/>
  <c r="CF31" i="4"/>
  <c r="AN32" i="4"/>
  <c r="CW32" i="4" s="1"/>
  <c r="BB32" i="4"/>
  <c r="DK32" i="4" s="1"/>
  <c r="AP32" i="4"/>
  <c r="CY32" i="4" s="1"/>
  <c r="BQ31" i="4"/>
  <c r="BU31" i="4"/>
  <c r="BM31" i="4"/>
  <c r="AM32" i="4"/>
  <c r="CV32" i="4" s="1"/>
  <c r="AE32" i="4"/>
  <c r="CN32" i="4" s="1"/>
  <c r="AH32" i="4"/>
  <c r="CQ32" i="4" s="1"/>
  <c r="AF32" i="4"/>
  <c r="CO32" i="4" s="1"/>
  <c r="AD32" i="4"/>
  <c r="CM32" i="4" s="1"/>
  <c r="BH31" i="4"/>
  <c r="BA32" i="4"/>
  <c r="DJ32" i="4" s="1"/>
  <c r="AR32" i="4"/>
  <c r="DA32" i="4" s="1"/>
  <c r="AV32" i="4"/>
  <c r="DE32" i="4" s="1"/>
  <c r="AT32" i="4"/>
  <c r="DC32" i="4" s="1"/>
  <c r="AS32" i="4"/>
  <c r="DB32" i="4" s="1"/>
  <c r="BV31" i="4"/>
  <c r="BR31" i="4"/>
  <c r="BW31" i="4"/>
  <c r="BK31" i="4"/>
  <c r="DP30" i="4"/>
  <c r="DQ30" i="4" s="1"/>
  <c r="BX31" i="4"/>
  <c r="BY31" i="4"/>
  <c r="BI31" i="4"/>
  <c r="AQ32" i="4"/>
  <c r="CZ32" i="4" s="1"/>
  <c r="BS31" i="4"/>
  <c r="CU29" i="2"/>
  <c r="BP29" i="2"/>
  <c r="DB30" i="2"/>
  <c r="BW30" i="2"/>
  <c r="DC30" i="2"/>
  <c r="BX30" i="2"/>
  <c r="AN32" i="3"/>
  <c r="CW32" i="3" s="1"/>
  <c r="BQ31" i="3"/>
  <c r="AM32" i="3"/>
  <c r="CV32" i="3" s="1"/>
  <c r="AF32" i="3"/>
  <c r="CO32" i="3" s="1"/>
  <c r="AE32" i="3"/>
  <c r="CN32" i="3" s="1"/>
  <c r="AH32" i="3"/>
  <c r="CQ32" i="3" s="1"/>
  <c r="AD32" i="3"/>
  <c r="CM32" i="3" s="1"/>
  <c r="BH31" i="3"/>
  <c r="CR29" i="2"/>
  <c r="BM29" i="2"/>
  <c r="AI32" i="3"/>
  <c r="CR32" i="3" s="1"/>
  <c r="BL31" i="3"/>
  <c r="CN30" i="2"/>
  <c r="BI30" i="2"/>
  <c r="AT32" i="3"/>
  <c r="DC32" i="3" s="1"/>
  <c r="AS32" i="3"/>
  <c r="DB32" i="3" s="1"/>
  <c r="AR32" i="3"/>
  <c r="DA32" i="3" s="1"/>
  <c r="BV31" i="3"/>
  <c r="BW31" i="3"/>
  <c r="BI31" i="3"/>
  <c r="BX31" i="3"/>
  <c r="AG32" i="3"/>
  <c r="CP32" i="3" s="1"/>
  <c r="AU32" i="3"/>
  <c r="DD32" i="3" s="1"/>
  <c r="BJ31" i="3"/>
  <c r="BR31" i="3"/>
  <c r="BY31" i="3"/>
  <c r="BK31" i="3"/>
  <c r="BM31" i="3"/>
  <c r="CP30" i="2"/>
  <c r="BK30" i="2"/>
  <c r="BB30" i="2"/>
  <c r="CF30" i="2" s="1"/>
  <c r="AW30" i="2"/>
  <c r="CA30" i="2" s="1"/>
  <c r="CM30" i="2"/>
  <c r="AD31" i="2"/>
  <c r="BH31" i="2" s="1"/>
  <c r="AE31" i="2"/>
  <c r="AF31" i="2"/>
  <c r="BJ31" i="2" s="1"/>
  <c r="AS31" i="2"/>
  <c r="DA30" i="2"/>
  <c r="AR31" i="2"/>
  <c r="BV31" i="2" s="1"/>
  <c r="AT31" i="2"/>
  <c r="AG31" i="2"/>
  <c r="CO30" i="2"/>
  <c r="AN30" i="2"/>
  <c r="BR30" i="2" s="1"/>
  <c r="AP30" i="2"/>
  <c r="BT30" i="2" s="1"/>
  <c r="BD30" i="2"/>
  <c r="CH30" i="2" s="1"/>
  <c r="AO30" i="2"/>
  <c r="BS30" i="2" s="1"/>
  <c r="BC30" i="2"/>
  <c r="CG30" i="2" s="1"/>
  <c r="AK30" i="2"/>
  <c r="BO30" i="2" s="1"/>
  <c r="AZ30" i="2"/>
  <c r="CD30" i="2" s="1"/>
  <c r="AY30" i="2"/>
  <c r="CC30" i="2" s="1"/>
  <c r="AL30" i="2"/>
  <c r="BP30" i="2" s="1"/>
  <c r="AM30" i="2"/>
  <c r="BQ30" i="2" s="1"/>
  <c r="AH30" i="2"/>
  <c r="BL30" i="2" s="1"/>
  <c r="AI30" i="2"/>
  <c r="BM30" i="2" s="1"/>
  <c r="BF30" i="2"/>
  <c r="AJ30" i="2"/>
  <c r="BN30" i="2" s="1"/>
  <c r="BA30" i="2"/>
  <c r="CE30" i="2" s="1"/>
  <c r="AX30" i="2"/>
  <c r="CB30" i="2" s="1"/>
  <c r="AV30" i="2"/>
  <c r="BZ30" i="2" s="1"/>
  <c r="AQ30" i="2"/>
  <c r="BU30" i="2" s="1"/>
  <c r="BE30" i="2"/>
  <c r="CI30" i="2" s="1"/>
  <c r="CV29" i="2"/>
  <c r="CS29" i="2"/>
  <c r="DE29" i="2"/>
  <c r="DI29" i="2"/>
  <c r="DF29" i="2"/>
  <c r="DG29" i="2"/>
  <c r="DL29" i="2"/>
  <c r="CX29" i="2"/>
  <c r="CW29" i="2"/>
  <c r="CT29" i="2"/>
  <c r="CZ29" i="2"/>
  <c r="CY29" i="2"/>
  <c r="DN29" i="2"/>
  <c r="DP28" i="2"/>
  <c r="DQ28" i="2" s="1"/>
  <c r="DH29" i="2"/>
  <c r="DJ29" i="2"/>
  <c r="DM29" i="2"/>
  <c r="CQ29" i="2"/>
  <c r="CJ29" i="2"/>
  <c r="DO29" i="2"/>
  <c r="DK29" i="2"/>
  <c r="CK28" i="2"/>
  <c r="CL28" i="2" s="1"/>
  <c r="BG29" i="2"/>
  <c r="CF31" i="6" l="1"/>
  <c r="BY31" i="6"/>
  <c r="CC31" i="5"/>
  <c r="AU31" i="2"/>
  <c r="BY30" i="2"/>
  <c r="CA31" i="3"/>
  <c r="BT31" i="3"/>
  <c r="AW32" i="3"/>
  <c r="DF32" i="3" s="1"/>
  <c r="BZ31" i="3"/>
  <c r="DO31" i="6"/>
  <c r="CJ31" i="4"/>
  <c r="CL29" i="4"/>
  <c r="CG31" i="4"/>
  <c r="BA32" i="3"/>
  <c r="DJ32" i="3" s="1"/>
  <c r="CE31" i="3"/>
  <c r="AV32" i="3"/>
  <c r="DE32" i="3" s="1"/>
  <c r="BB32" i="3"/>
  <c r="DK32" i="3" s="1"/>
  <c r="DP30" i="3"/>
  <c r="DQ30" i="3" s="1"/>
  <c r="BP31" i="3"/>
  <c r="BO31" i="3"/>
  <c r="AW32" i="5"/>
  <c r="DF32" i="5" s="1"/>
  <c r="BX31" i="8"/>
  <c r="CD31" i="3"/>
  <c r="CK30" i="8"/>
  <c r="CL30" i="8" s="1"/>
  <c r="BS31" i="3"/>
  <c r="BW31" i="8"/>
  <c r="BO31" i="8"/>
  <c r="BY31" i="8"/>
  <c r="AI32" i="8"/>
  <c r="CR32" i="8" s="1"/>
  <c r="AX32" i="8"/>
  <c r="DG32" i="8" s="1"/>
  <c r="AJ32" i="8"/>
  <c r="CS32" i="8" s="1"/>
  <c r="AW32" i="8"/>
  <c r="DF32" i="8" s="1"/>
  <c r="BL31" i="8"/>
  <c r="CK30" i="4"/>
  <c r="CL30" i="4" s="1"/>
  <c r="CA31" i="8"/>
  <c r="BT31" i="8"/>
  <c r="CD31" i="4"/>
  <c r="CH31" i="8"/>
  <c r="CJ31" i="8"/>
  <c r="DO31" i="8"/>
  <c r="AQ32" i="8"/>
  <c r="CZ32" i="8" s="1"/>
  <c r="BE32" i="8"/>
  <c r="DN32" i="8" s="1"/>
  <c r="BS31" i="8"/>
  <c r="BP31" i="8"/>
  <c r="AH32" i="8"/>
  <c r="CQ32" i="8" s="1"/>
  <c r="AD32" i="8"/>
  <c r="CM32" i="8" s="1"/>
  <c r="BG31" i="8"/>
  <c r="AM32" i="8"/>
  <c r="CV32" i="8" s="1"/>
  <c r="AE32" i="8"/>
  <c r="CN32" i="8" s="1"/>
  <c r="AF32" i="8"/>
  <c r="CO32" i="8" s="1"/>
  <c r="BF32" i="8"/>
  <c r="BH31" i="8"/>
  <c r="DP30" i="6"/>
  <c r="DQ30" i="6" s="1"/>
  <c r="BI31" i="8"/>
  <c r="CD31" i="8"/>
  <c r="BY31" i="5"/>
  <c r="BU31" i="8"/>
  <c r="AZ32" i="8"/>
  <c r="DI32" i="8" s="1"/>
  <c r="AL32" i="8"/>
  <c r="CU32" i="8" s="1"/>
  <c r="BN31" i="8"/>
  <c r="BZ31" i="8"/>
  <c r="AX32" i="4"/>
  <c r="DG32" i="4" s="1"/>
  <c r="CI31" i="5"/>
  <c r="BK31" i="8"/>
  <c r="CF31" i="3"/>
  <c r="CC31" i="8"/>
  <c r="CG31" i="8"/>
  <c r="BM31" i="8"/>
  <c r="CI31" i="8"/>
  <c r="CB31" i="8"/>
  <c r="CF31" i="8"/>
  <c r="BR31" i="8"/>
  <c r="CG31" i="5"/>
  <c r="CE31" i="8"/>
  <c r="DP30" i="8"/>
  <c r="DQ30" i="8" s="1"/>
  <c r="AY32" i="8"/>
  <c r="DH32" i="8" s="1"/>
  <c r="AO32" i="8"/>
  <c r="CX32" i="8" s="1"/>
  <c r="AK32" i="8"/>
  <c r="CT32" i="8" s="1"/>
  <c r="BC32" i="8"/>
  <c r="DL32" i="8" s="1"/>
  <c r="AU32" i="8"/>
  <c r="DD32" i="8" s="1"/>
  <c r="AG32" i="8"/>
  <c r="CP32" i="8" s="1"/>
  <c r="BJ31" i="8"/>
  <c r="CC31" i="6"/>
  <c r="AN32" i="8"/>
  <c r="CW32" i="8" s="1"/>
  <c r="BB32" i="8"/>
  <c r="DK32" i="8" s="1"/>
  <c r="AP32" i="8"/>
  <c r="CY32" i="8" s="1"/>
  <c r="BD32" i="8"/>
  <c r="DM32" i="8" s="1"/>
  <c r="BQ31" i="8"/>
  <c r="AS32" i="8"/>
  <c r="DB32" i="8" s="1"/>
  <c r="AR32" i="8"/>
  <c r="DA32" i="8" s="1"/>
  <c r="BA32" i="8"/>
  <c r="DJ32" i="8" s="1"/>
  <c r="AT32" i="8"/>
  <c r="DC32" i="8" s="1"/>
  <c r="AV32" i="8"/>
  <c r="DE32" i="8" s="1"/>
  <c r="BV31" i="8"/>
  <c r="CG31" i="6"/>
  <c r="BB32" i="6"/>
  <c r="DK32" i="6" s="1"/>
  <c r="DJ31" i="6"/>
  <c r="AX32" i="6"/>
  <c r="DG32" i="6" s="1"/>
  <c r="DE31" i="6"/>
  <c r="CK30" i="6"/>
  <c r="CL30" i="6" s="1"/>
  <c r="BC32" i="6"/>
  <c r="DL32" i="6" s="1"/>
  <c r="DC31" i="6"/>
  <c r="BE32" i="6"/>
  <c r="DN32" i="6" s="1"/>
  <c r="AU32" i="6"/>
  <c r="DD32" i="6" s="1"/>
  <c r="BA32" i="6"/>
  <c r="AV32" i="6"/>
  <c r="DE32" i="6" s="1"/>
  <c r="AT32" i="6"/>
  <c r="DC32" i="6" s="1"/>
  <c r="AS32" i="6"/>
  <c r="DB32" i="6" s="1"/>
  <c r="AR32" i="6"/>
  <c r="DA32" i="6" s="1"/>
  <c r="BV31" i="6"/>
  <c r="AL33" i="6"/>
  <c r="CU33" i="6" s="1"/>
  <c r="BN32" i="6"/>
  <c r="AW32" i="6"/>
  <c r="DF32" i="6" s="1"/>
  <c r="CD31" i="6"/>
  <c r="BR32" i="6"/>
  <c r="AQ33" i="6"/>
  <c r="CZ33" i="6" s="1"/>
  <c r="BS32" i="6"/>
  <c r="BM32" i="6"/>
  <c r="BT32" i="6"/>
  <c r="BZ31" i="6"/>
  <c r="CH31" i="6"/>
  <c r="BD32" i="6"/>
  <c r="DM32" i="6" s="1"/>
  <c r="BK32" i="6"/>
  <c r="BF32" i="6"/>
  <c r="CA31" i="5"/>
  <c r="AY32" i="6"/>
  <c r="DH32" i="6" s="1"/>
  <c r="AG33" i="6"/>
  <c r="CP33" i="6" s="1"/>
  <c r="AO33" i="6"/>
  <c r="CX33" i="6" s="1"/>
  <c r="AK33" i="6"/>
  <c r="CT33" i="6" s="1"/>
  <c r="BJ32" i="6"/>
  <c r="BO32" i="6"/>
  <c r="AH33" i="6"/>
  <c r="CQ33" i="6" s="1"/>
  <c r="AF33" i="6"/>
  <c r="CO33" i="6" s="1"/>
  <c r="AD33" i="6"/>
  <c r="CM33" i="6" s="1"/>
  <c r="AE33" i="6"/>
  <c r="CN33" i="6" s="1"/>
  <c r="AM33" i="6"/>
  <c r="CV33" i="6" s="1"/>
  <c r="BH32" i="6"/>
  <c r="BU32" i="6"/>
  <c r="BI32" i="6"/>
  <c r="CA31" i="6"/>
  <c r="AI33" i="6"/>
  <c r="CR33" i="6" s="1"/>
  <c r="AJ33" i="6"/>
  <c r="CS33" i="6" s="1"/>
  <c r="BL32" i="6"/>
  <c r="CI31" i="6"/>
  <c r="CB31" i="5"/>
  <c r="BG31" i="6"/>
  <c r="AZ32" i="6"/>
  <c r="DI32" i="6" s="1"/>
  <c r="CB31" i="6"/>
  <c r="BX31" i="6"/>
  <c r="BP32" i="6"/>
  <c r="BU31" i="3"/>
  <c r="AZ32" i="4"/>
  <c r="DI32" i="4" s="1"/>
  <c r="CE31" i="6"/>
  <c r="AP33" i="6"/>
  <c r="CY33" i="6" s="1"/>
  <c r="AN33" i="6"/>
  <c r="CW33" i="6" s="1"/>
  <c r="BQ32" i="6"/>
  <c r="CC31" i="4"/>
  <c r="BW31" i="6"/>
  <c r="CK30" i="5"/>
  <c r="CL30" i="5" s="1"/>
  <c r="AY32" i="5"/>
  <c r="DH32" i="5" s="1"/>
  <c r="BD32" i="5"/>
  <c r="DM32" i="5" s="1"/>
  <c r="AU32" i="5"/>
  <c r="DD32" i="5" s="1"/>
  <c r="CD31" i="5"/>
  <c r="BP32" i="5"/>
  <c r="BB32" i="5"/>
  <c r="DK32" i="5" s="1"/>
  <c r="BO32" i="5"/>
  <c r="BT32" i="5"/>
  <c r="CH31" i="5"/>
  <c r="CE31" i="5"/>
  <c r="BM32" i="5"/>
  <c r="AS32" i="5"/>
  <c r="DB32" i="5" s="1"/>
  <c r="AR32" i="5"/>
  <c r="DA32" i="5" s="1"/>
  <c r="AV32" i="5"/>
  <c r="DE32" i="5" s="1"/>
  <c r="BA32" i="5"/>
  <c r="DJ32" i="5" s="1"/>
  <c r="AT32" i="5"/>
  <c r="DC32" i="5" s="1"/>
  <c r="BV31" i="5"/>
  <c r="AY32" i="4"/>
  <c r="DH32" i="4" s="1"/>
  <c r="BX31" i="5"/>
  <c r="CI31" i="4"/>
  <c r="AK32" i="3"/>
  <c r="CT32" i="3" s="1"/>
  <c r="AN33" i="5"/>
  <c r="CW33" i="5" s="1"/>
  <c r="AP33" i="5"/>
  <c r="CY33" i="5" s="1"/>
  <c r="BQ32" i="5"/>
  <c r="AJ33" i="5"/>
  <c r="CS33" i="5" s="1"/>
  <c r="AI33" i="5"/>
  <c r="CR33" i="5" s="1"/>
  <c r="BL32" i="5"/>
  <c r="AZ32" i="5"/>
  <c r="DI32" i="5" s="1"/>
  <c r="BE32" i="4"/>
  <c r="DN32" i="4" s="1"/>
  <c r="BF32" i="5"/>
  <c r="BN31" i="3"/>
  <c r="BD32" i="4"/>
  <c r="DM32" i="4" s="1"/>
  <c r="AL33" i="5"/>
  <c r="CU33" i="5" s="1"/>
  <c r="BN32" i="5"/>
  <c r="BE32" i="5"/>
  <c r="DN32" i="5" s="1"/>
  <c r="AP32" i="3"/>
  <c r="CY32" i="3" s="1"/>
  <c r="AJ32" i="3"/>
  <c r="CS32" i="3" s="1"/>
  <c r="CF31" i="5"/>
  <c r="BC32" i="5"/>
  <c r="DL32" i="5" s="1"/>
  <c r="BR32" i="5"/>
  <c r="AG33" i="5"/>
  <c r="CP33" i="5" s="1"/>
  <c r="AK33" i="5"/>
  <c r="CT33" i="5" s="1"/>
  <c r="AO33" i="5"/>
  <c r="CX33" i="5" s="1"/>
  <c r="BJ32" i="5"/>
  <c r="CC31" i="3"/>
  <c r="AQ33" i="5"/>
  <c r="CZ33" i="5" s="1"/>
  <c r="BS32" i="5"/>
  <c r="AM33" i="5"/>
  <c r="CV33" i="5" s="1"/>
  <c r="AH33" i="5"/>
  <c r="CQ33" i="5" s="1"/>
  <c r="AF33" i="5"/>
  <c r="CO33" i="5" s="1"/>
  <c r="AD33" i="5"/>
  <c r="CM33" i="5" s="1"/>
  <c r="AE33" i="5"/>
  <c r="CN33" i="5" s="1"/>
  <c r="BH32" i="5"/>
  <c r="BI32" i="5"/>
  <c r="AL32" i="3"/>
  <c r="CU32" i="3" s="1"/>
  <c r="BF32" i="4"/>
  <c r="DO32" i="4" s="1"/>
  <c r="AX32" i="5"/>
  <c r="DG32" i="5" s="1"/>
  <c r="BW31" i="5"/>
  <c r="AQ32" i="3"/>
  <c r="CZ32" i="3" s="1"/>
  <c r="BU32" i="5"/>
  <c r="BZ31" i="5"/>
  <c r="BG31" i="4"/>
  <c r="BC32" i="4"/>
  <c r="DL32" i="4" s="1"/>
  <c r="CZ30" i="2"/>
  <c r="AO32" i="3"/>
  <c r="CX32" i="3" s="1"/>
  <c r="CH31" i="4"/>
  <c r="CB31" i="4"/>
  <c r="CJ31" i="5"/>
  <c r="DO31" i="5"/>
  <c r="DP31" i="5" s="1"/>
  <c r="DQ31" i="5" s="1"/>
  <c r="BK32" i="5"/>
  <c r="BG31" i="5"/>
  <c r="CK30" i="3"/>
  <c r="CL30" i="3" s="1"/>
  <c r="AZ32" i="3"/>
  <c r="DI32" i="3" s="1"/>
  <c r="CB31" i="3"/>
  <c r="CG31" i="3"/>
  <c r="AY32" i="3"/>
  <c r="DH32" i="3" s="1"/>
  <c r="CH31" i="3"/>
  <c r="CJ31" i="3"/>
  <c r="BF32" i="3"/>
  <c r="DO32" i="3" s="1"/>
  <c r="BC32" i="3"/>
  <c r="DL32" i="3" s="1"/>
  <c r="AX32" i="3"/>
  <c r="DG32" i="3" s="1"/>
  <c r="BG31" i="3"/>
  <c r="DN31" i="3"/>
  <c r="DP31" i="3" s="1"/>
  <c r="DQ31" i="3" s="1"/>
  <c r="BY32" i="4"/>
  <c r="AQ33" i="4"/>
  <c r="CZ33" i="4" s="1"/>
  <c r="BS32" i="4"/>
  <c r="BD32" i="3"/>
  <c r="DM32" i="3" s="1"/>
  <c r="BP32" i="4"/>
  <c r="CI31" i="3"/>
  <c r="BX32" i="4"/>
  <c r="BW32" i="4"/>
  <c r="BZ32" i="4"/>
  <c r="BA33" i="4"/>
  <c r="DJ33" i="4" s="1"/>
  <c r="AR33" i="4"/>
  <c r="DA33" i="4" s="1"/>
  <c r="AT33" i="4"/>
  <c r="DC33" i="4" s="1"/>
  <c r="AS33" i="4"/>
  <c r="DB33" i="4" s="1"/>
  <c r="AV33" i="4"/>
  <c r="DE33" i="4" s="1"/>
  <c r="BV32" i="4"/>
  <c r="CA32" i="4"/>
  <c r="CF32" i="4"/>
  <c r="BU32" i="4"/>
  <c r="BR32" i="4"/>
  <c r="BE32" i="3"/>
  <c r="DN32" i="3" s="1"/>
  <c r="BK32" i="4"/>
  <c r="AJ33" i="4"/>
  <c r="CS33" i="4" s="1"/>
  <c r="AI33" i="4"/>
  <c r="CR33" i="4" s="1"/>
  <c r="AW33" i="4"/>
  <c r="DF33" i="4" s="1"/>
  <c r="BL32" i="4"/>
  <c r="BO32" i="4"/>
  <c r="BB33" i="4"/>
  <c r="DK33" i="4" s="1"/>
  <c r="AN33" i="4"/>
  <c r="CW33" i="4" s="1"/>
  <c r="AP33" i="4"/>
  <c r="CY33" i="4" s="1"/>
  <c r="BQ32" i="4"/>
  <c r="CE32" i="4"/>
  <c r="BM32" i="4"/>
  <c r="AH33" i="4"/>
  <c r="CQ33" i="4" s="1"/>
  <c r="AF33" i="4"/>
  <c r="CO33" i="4" s="1"/>
  <c r="AE33" i="4"/>
  <c r="CN33" i="4" s="1"/>
  <c r="AM33" i="4"/>
  <c r="CV33" i="4" s="1"/>
  <c r="AD33" i="4"/>
  <c r="CM33" i="4" s="1"/>
  <c r="BH32" i="4"/>
  <c r="BT32" i="4"/>
  <c r="AK33" i="4"/>
  <c r="CT33" i="4" s="1"/>
  <c r="AG33" i="4"/>
  <c r="CP33" i="4" s="1"/>
  <c r="AO33" i="4"/>
  <c r="CX33" i="4" s="1"/>
  <c r="AU33" i="4"/>
  <c r="DD33" i="4" s="1"/>
  <c r="BJ32" i="4"/>
  <c r="BI32" i="4"/>
  <c r="DP31" i="4"/>
  <c r="DQ31" i="4" s="1"/>
  <c r="AL33" i="4"/>
  <c r="CU33" i="4" s="1"/>
  <c r="BN32" i="4"/>
  <c r="BM32" i="3"/>
  <c r="AN33" i="3"/>
  <c r="CW33" i="3" s="1"/>
  <c r="BQ32" i="3"/>
  <c r="BB33" i="3"/>
  <c r="DK33" i="3" s="1"/>
  <c r="DB31" i="2"/>
  <c r="BW31" i="2"/>
  <c r="BR32" i="3"/>
  <c r="DF30" i="2"/>
  <c r="BY32" i="3"/>
  <c r="BX32" i="3"/>
  <c r="BZ32" i="3"/>
  <c r="AD33" i="3"/>
  <c r="CM33" i="3" s="1"/>
  <c r="AF33" i="3"/>
  <c r="CO33" i="3" s="1"/>
  <c r="AM33" i="3"/>
  <c r="CV33" i="3" s="1"/>
  <c r="AH33" i="3"/>
  <c r="CQ33" i="3" s="1"/>
  <c r="AE33" i="3"/>
  <c r="CN33" i="3" s="1"/>
  <c r="BH32" i="3"/>
  <c r="CA32" i="3"/>
  <c r="CF32" i="3"/>
  <c r="CN31" i="2"/>
  <c r="BI31" i="2"/>
  <c r="AT33" i="3"/>
  <c r="DC33" i="3" s="1"/>
  <c r="AS33" i="3"/>
  <c r="DB33" i="3" s="1"/>
  <c r="BV32" i="3"/>
  <c r="AR33" i="3"/>
  <c r="DA33" i="3" s="1"/>
  <c r="AV33" i="3"/>
  <c r="DE33" i="3" s="1"/>
  <c r="BW32" i="3"/>
  <c r="DD31" i="2"/>
  <c r="BY31" i="2"/>
  <c r="BK32" i="3"/>
  <c r="CP31" i="2"/>
  <c r="BK31" i="2"/>
  <c r="BI32" i="3"/>
  <c r="AI33" i="3"/>
  <c r="CR33" i="3" s="1"/>
  <c r="BL32" i="3"/>
  <c r="AW33" i="3"/>
  <c r="DF33" i="3" s="1"/>
  <c r="DC31" i="2"/>
  <c r="BX31" i="2"/>
  <c r="AG33" i="3"/>
  <c r="CP33" i="3" s="1"/>
  <c r="AU33" i="3"/>
  <c r="DD33" i="3" s="1"/>
  <c r="BJ32" i="3"/>
  <c r="BB31" i="2"/>
  <c r="CF31" i="2" s="1"/>
  <c r="DE30" i="2"/>
  <c r="AT32" i="2"/>
  <c r="AS32" i="2"/>
  <c r="DA31" i="2"/>
  <c r="AR32" i="2"/>
  <c r="BV32" i="2" s="1"/>
  <c r="CO31" i="2"/>
  <c r="AG32" i="2"/>
  <c r="AU32" i="2"/>
  <c r="CM31" i="2"/>
  <c r="AE32" i="2"/>
  <c r="AF32" i="2"/>
  <c r="BJ32" i="2" s="1"/>
  <c r="AD32" i="2"/>
  <c r="BH32" i="2" s="1"/>
  <c r="CV30" i="2"/>
  <c r="AN31" i="2"/>
  <c r="BR31" i="2" s="1"/>
  <c r="BD31" i="2"/>
  <c r="CH31" i="2" s="1"/>
  <c r="AP31" i="2"/>
  <c r="BT31" i="2" s="1"/>
  <c r="BE31" i="2"/>
  <c r="CI31" i="2" s="1"/>
  <c r="AQ31" i="2"/>
  <c r="BU31" i="2" s="1"/>
  <c r="AZ31" i="2"/>
  <c r="CD31" i="2" s="1"/>
  <c r="AK31" i="2"/>
  <c r="BO31" i="2" s="1"/>
  <c r="BC31" i="2"/>
  <c r="CG31" i="2" s="1"/>
  <c r="AO31" i="2"/>
  <c r="BS31" i="2" s="1"/>
  <c r="AY31" i="2"/>
  <c r="CC31" i="2" s="1"/>
  <c r="AL31" i="2"/>
  <c r="BP31" i="2" s="1"/>
  <c r="AM31" i="2"/>
  <c r="BQ31" i="2" s="1"/>
  <c r="AI31" i="2"/>
  <c r="BM31" i="2" s="1"/>
  <c r="AH31" i="2"/>
  <c r="BL31" i="2" s="1"/>
  <c r="AJ31" i="2"/>
  <c r="BN31" i="2" s="1"/>
  <c r="AV31" i="2"/>
  <c r="BZ31" i="2" s="1"/>
  <c r="BF31" i="2"/>
  <c r="BA31" i="2"/>
  <c r="CE31" i="2" s="1"/>
  <c r="AX31" i="2"/>
  <c r="CB31" i="2" s="1"/>
  <c r="CQ30" i="2"/>
  <c r="AW31" i="2"/>
  <c r="CA31" i="2" s="1"/>
  <c r="CU30" i="2"/>
  <c r="DG30" i="2"/>
  <c r="CS30" i="2"/>
  <c r="CR30" i="2"/>
  <c r="DM30" i="2"/>
  <c r="CK29" i="2"/>
  <c r="CL29" i="2" s="1"/>
  <c r="CX30" i="2"/>
  <c r="DH30" i="2"/>
  <c r="CJ30" i="2"/>
  <c r="DO30" i="2"/>
  <c r="DL30" i="2"/>
  <c r="CT30" i="2"/>
  <c r="CY30" i="2"/>
  <c r="DK30" i="2"/>
  <c r="DN30" i="2"/>
  <c r="DJ30" i="2"/>
  <c r="DI30" i="2"/>
  <c r="DP29" i="2"/>
  <c r="DQ29" i="2" s="1"/>
  <c r="CW30" i="2"/>
  <c r="BG30" i="2"/>
  <c r="DJ31" i="2" l="1"/>
  <c r="CE32" i="3"/>
  <c r="BA33" i="3"/>
  <c r="DJ33" i="3" s="1"/>
  <c r="CD32" i="4"/>
  <c r="CK31" i="4"/>
  <c r="CL31" i="4" s="1"/>
  <c r="BD33" i="4"/>
  <c r="DM33" i="4" s="1"/>
  <c r="BC33" i="4"/>
  <c r="DL33" i="4" s="1"/>
  <c r="DP31" i="6"/>
  <c r="DQ31" i="6" s="1"/>
  <c r="CA32" i="5"/>
  <c r="CJ32" i="4"/>
  <c r="BP32" i="3"/>
  <c r="CD32" i="3"/>
  <c r="BS32" i="3"/>
  <c r="AL33" i="8"/>
  <c r="CU33" i="8" s="1"/>
  <c r="AZ33" i="8"/>
  <c r="DI33" i="8" s="1"/>
  <c r="BN32" i="8"/>
  <c r="CB32" i="8"/>
  <c r="BT32" i="8"/>
  <c r="BM32" i="8"/>
  <c r="DO32" i="8"/>
  <c r="CJ32" i="8"/>
  <c r="BI32" i="8"/>
  <c r="BP32" i="8"/>
  <c r="BZ32" i="8"/>
  <c r="BO32" i="3"/>
  <c r="CG32" i="8"/>
  <c r="CD32" i="8"/>
  <c r="BF33" i="8"/>
  <c r="AD33" i="8"/>
  <c r="CM33" i="8" s="1"/>
  <c r="AH33" i="8"/>
  <c r="CQ33" i="8" s="1"/>
  <c r="AE33" i="8"/>
  <c r="CN33" i="8" s="1"/>
  <c r="BG32" i="8"/>
  <c r="AM33" i="8"/>
  <c r="CV33" i="8" s="1"/>
  <c r="AF33" i="8"/>
  <c r="CO33" i="8" s="1"/>
  <c r="BH32" i="8"/>
  <c r="BW32" i="8"/>
  <c r="CH32" i="8"/>
  <c r="BU32" i="8"/>
  <c r="CG32" i="4"/>
  <c r="BR32" i="8"/>
  <c r="BX32" i="8"/>
  <c r="BO32" i="8"/>
  <c r="AJ33" i="8"/>
  <c r="CS33" i="8" s="1"/>
  <c r="AW33" i="8"/>
  <c r="DF33" i="8" s="1"/>
  <c r="AX33" i="8"/>
  <c r="DG33" i="8" s="1"/>
  <c r="AI33" i="8"/>
  <c r="CR33" i="8" s="1"/>
  <c r="BL32" i="8"/>
  <c r="CI32" i="8"/>
  <c r="CI32" i="6"/>
  <c r="CK31" i="8"/>
  <c r="CL31" i="8" s="1"/>
  <c r="AU33" i="8"/>
  <c r="DD33" i="8" s="1"/>
  <c r="BC33" i="8"/>
  <c r="DL33" i="8" s="1"/>
  <c r="AK33" i="8"/>
  <c r="CT33" i="8" s="1"/>
  <c r="AG33" i="8"/>
  <c r="CP33" i="8" s="1"/>
  <c r="AO33" i="8"/>
  <c r="CX33" i="8" s="1"/>
  <c r="AY33" i="8"/>
  <c r="DH33" i="8" s="1"/>
  <c r="BJ32" i="8"/>
  <c r="BD33" i="8"/>
  <c r="DM33" i="8" s="1"/>
  <c r="AN33" i="8"/>
  <c r="CW33" i="8" s="1"/>
  <c r="AP33" i="8"/>
  <c r="CY33" i="8" s="1"/>
  <c r="BB33" i="8"/>
  <c r="DK33" i="8" s="1"/>
  <c r="BQ32" i="8"/>
  <c r="BT32" i="3"/>
  <c r="CB32" i="4"/>
  <c r="CB32" i="6"/>
  <c r="CE32" i="8"/>
  <c r="AQ33" i="8"/>
  <c r="CZ33" i="8" s="1"/>
  <c r="BE33" i="8"/>
  <c r="DN33" i="8" s="1"/>
  <c r="BS32" i="8"/>
  <c r="CA32" i="8"/>
  <c r="CF32" i="8"/>
  <c r="BK32" i="8"/>
  <c r="DP31" i="8"/>
  <c r="DQ31" i="8" s="1"/>
  <c r="BY32" i="8"/>
  <c r="CF32" i="6"/>
  <c r="AT33" i="8"/>
  <c r="DC33" i="8" s="1"/>
  <c r="AR33" i="8"/>
  <c r="DA33" i="8" s="1"/>
  <c r="AS33" i="8"/>
  <c r="DB33" i="8" s="1"/>
  <c r="BA33" i="8"/>
  <c r="DJ33" i="8" s="1"/>
  <c r="AV33" i="8"/>
  <c r="DE33" i="8" s="1"/>
  <c r="BV32" i="8"/>
  <c r="CC32" i="8"/>
  <c r="BE33" i="6"/>
  <c r="DN33" i="6" s="1"/>
  <c r="AY33" i="6"/>
  <c r="DH33" i="6" s="1"/>
  <c r="CG32" i="6"/>
  <c r="AZ33" i="6"/>
  <c r="DI33" i="6" s="1"/>
  <c r="BG32" i="6"/>
  <c r="DJ32" i="6"/>
  <c r="BC33" i="6"/>
  <c r="DL33" i="6" s="1"/>
  <c r="AX33" i="6"/>
  <c r="DG33" i="6" s="1"/>
  <c r="AW33" i="6"/>
  <c r="DF33" i="6" s="1"/>
  <c r="CK31" i="6"/>
  <c r="CL31" i="6" s="1"/>
  <c r="BY32" i="6"/>
  <c r="BT33" i="6"/>
  <c r="AP34" i="6"/>
  <c r="CY34" i="6" s="1"/>
  <c r="AN34" i="6"/>
  <c r="CW34" i="6" s="1"/>
  <c r="BQ33" i="6"/>
  <c r="BP33" i="6"/>
  <c r="BR33" i="6"/>
  <c r="BB33" i="6"/>
  <c r="DK33" i="6" s="1"/>
  <c r="BI33" i="6"/>
  <c r="BD33" i="6"/>
  <c r="DM33" i="6" s="1"/>
  <c r="AQ34" i="6"/>
  <c r="CZ34" i="6" s="1"/>
  <c r="BS33" i="6"/>
  <c r="BK33" i="6"/>
  <c r="CC32" i="5"/>
  <c r="AL34" i="6"/>
  <c r="CU34" i="6" s="1"/>
  <c r="BN33" i="6"/>
  <c r="AM34" i="6"/>
  <c r="CV34" i="6" s="1"/>
  <c r="AH34" i="6"/>
  <c r="CQ34" i="6" s="1"/>
  <c r="AF34" i="6"/>
  <c r="CO34" i="6" s="1"/>
  <c r="AE34" i="6"/>
  <c r="CN34" i="6" s="1"/>
  <c r="AD34" i="6"/>
  <c r="CM34" i="6" s="1"/>
  <c r="BH33" i="6"/>
  <c r="CC32" i="6"/>
  <c r="AV33" i="6"/>
  <c r="DE33" i="6" s="1"/>
  <c r="AT33" i="6"/>
  <c r="DC33" i="6" s="1"/>
  <c r="AS33" i="6"/>
  <c r="DB33" i="6" s="1"/>
  <c r="AR33" i="6"/>
  <c r="DA33" i="6" s="1"/>
  <c r="BA33" i="6"/>
  <c r="DJ33" i="6" s="1"/>
  <c r="BV32" i="6"/>
  <c r="CH32" i="5"/>
  <c r="BM33" i="6"/>
  <c r="AK34" i="6"/>
  <c r="CT34" i="6" s="1"/>
  <c r="AG34" i="6"/>
  <c r="CP34" i="6" s="1"/>
  <c r="AO34" i="6"/>
  <c r="CX34" i="6" s="1"/>
  <c r="BJ33" i="6"/>
  <c r="BW32" i="6"/>
  <c r="AI34" i="6"/>
  <c r="CR34" i="6" s="1"/>
  <c r="AJ34" i="6"/>
  <c r="CS34" i="6" s="1"/>
  <c r="BL33" i="6"/>
  <c r="DO32" i="6"/>
  <c r="DP32" i="6" s="1"/>
  <c r="DQ32" i="6" s="1"/>
  <c r="CJ32" i="6"/>
  <c r="BX32" i="6"/>
  <c r="BF33" i="6"/>
  <c r="BU33" i="6"/>
  <c r="BZ32" i="6"/>
  <c r="CB33" i="6"/>
  <c r="CE32" i="6"/>
  <c r="AO33" i="3"/>
  <c r="CX33" i="3" s="1"/>
  <c r="CH32" i="6"/>
  <c r="CC32" i="3"/>
  <c r="BE33" i="4"/>
  <c r="DN33" i="4" s="1"/>
  <c r="AW33" i="5"/>
  <c r="DF33" i="5" s="1"/>
  <c r="AJ33" i="3"/>
  <c r="CS33" i="3" s="1"/>
  <c r="BO33" i="6"/>
  <c r="CA32" i="6"/>
  <c r="CC33" i="6"/>
  <c r="CH32" i="4"/>
  <c r="CD32" i="6"/>
  <c r="AU33" i="6"/>
  <c r="DD33" i="6" s="1"/>
  <c r="BY32" i="5"/>
  <c r="AU33" i="5"/>
  <c r="DD33" i="5" s="1"/>
  <c r="CK31" i="5"/>
  <c r="CL31" i="5" s="1"/>
  <c r="CB32" i="5"/>
  <c r="BU33" i="5"/>
  <c r="AX33" i="5"/>
  <c r="DG33" i="5" s="1"/>
  <c r="CE32" i="5"/>
  <c r="AZ33" i="4"/>
  <c r="DI33" i="4" s="1"/>
  <c r="AX33" i="4"/>
  <c r="DG33" i="4" s="1"/>
  <c r="CC32" i="4"/>
  <c r="AL34" i="5"/>
  <c r="CU34" i="5" s="1"/>
  <c r="BN33" i="5"/>
  <c r="BZ32" i="5"/>
  <c r="CD32" i="5"/>
  <c r="CG32" i="5"/>
  <c r="AQ33" i="3"/>
  <c r="CZ33" i="3" s="1"/>
  <c r="BE33" i="5"/>
  <c r="DN33" i="5" s="1"/>
  <c r="AQ34" i="5"/>
  <c r="CZ34" i="5" s="1"/>
  <c r="BS33" i="5"/>
  <c r="BN32" i="3"/>
  <c r="CI32" i="4"/>
  <c r="BI33" i="5"/>
  <c r="BB33" i="5"/>
  <c r="DK33" i="5" s="1"/>
  <c r="BX32" i="5"/>
  <c r="BU32" i="3"/>
  <c r="AZ33" i="5"/>
  <c r="DI33" i="5" s="1"/>
  <c r="AL33" i="3"/>
  <c r="CU33" i="3" s="1"/>
  <c r="AM34" i="5"/>
  <c r="CV34" i="5" s="1"/>
  <c r="AE34" i="5"/>
  <c r="CN34" i="5" s="1"/>
  <c r="AD34" i="5"/>
  <c r="CM34" i="5" s="1"/>
  <c r="AH34" i="5"/>
  <c r="CQ34" i="5" s="1"/>
  <c r="AF34" i="5"/>
  <c r="CO34" i="5" s="1"/>
  <c r="BH33" i="5"/>
  <c r="AY33" i="5"/>
  <c r="DH33" i="5" s="1"/>
  <c r="BP33" i="5"/>
  <c r="BD33" i="5"/>
  <c r="DM33" i="5" s="1"/>
  <c r="BA33" i="5"/>
  <c r="DJ33" i="5" s="1"/>
  <c r="AV33" i="5"/>
  <c r="DE33" i="5" s="1"/>
  <c r="AT33" i="5"/>
  <c r="DC33" i="5" s="1"/>
  <c r="AR33" i="5"/>
  <c r="DA33" i="5" s="1"/>
  <c r="AS33" i="5"/>
  <c r="DB33" i="5" s="1"/>
  <c r="BV32" i="5"/>
  <c r="BW32" i="5"/>
  <c r="AK33" i="3"/>
  <c r="CT33" i="3" s="1"/>
  <c r="AO34" i="5"/>
  <c r="CX34" i="5" s="1"/>
  <c r="AK34" i="5"/>
  <c r="CT34" i="5" s="1"/>
  <c r="AG34" i="5"/>
  <c r="CP34" i="5" s="1"/>
  <c r="BJ33" i="5"/>
  <c r="BK33" i="5"/>
  <c r="BR33" i="5"/>
  <c r="BF33" i="5"/>
  <c r="BG32" i="4"/>
  <c r="CF32" i="5"/>
  <c r="CI32" i="5"/>
  <c r="AY33" i="4"/>
  <c r="DH33" i="4" s="1"/>
  <c r="AJ34" i="5"/>
  <c r="CS34" i="5" s="1"/>
  <c r="AI34" i="5"/>
  <c r="CR34" i="5" s="1"/>
  <c r="BL33" i="5"/>
  <c r="BC33" i="5"/>
  <c r="DL33" i="5" s="1"/>
  <c r="AP34" i="5"/>
  <c r="CY34" i="5" s="1"/>
  <c r="AN34" i="5"/>
  <c r="CW34" i="5" s="1"/>
  <c r="BQ33" i="5"/>
  <c r="BM33" i="5"/>
  <c r="BT33" i="5"/>
  <c r="BF33" i="4"/>
  <c r="DO33" i="4" s="1"/>
  <c r="BO33" i="5"/>
  <c r="AP33" i="3"/>
  <c r="CY33" i="3" s="1"/>
  <c r="BG32" i="5"/>
  <c r="CJ32" i="5"/>
  <c r="DO32" i="5"/>
  <c r="DP32" i="5" s="1"/>
  <c r="DQ32" i="5" s="1"/>
  <c r="AX33" i="3"/>
  <c r="DG33" i="3" s="1"/>
  <c r="CK31" i="3"/>
  <c r="CL31" i="3" s="1"/>
  <c r="CJ32" i="3"/>
  <c r="BC33" i="3"/>
  <c r="DL33" i="3" s="1"/>
  <c r="CG32" i="3"/>
  <c r="AY33" i="3"/>
  <c r="DH33" i="3" s="1"/>
  <c r="CB32" i="3"/>
  <c r="AZ33" i="3"/>
  <c r="DI33" i="3" s="1"/>
  <c r="BG32" i="3"/>
  <c r="BW33" i="4"/>
  <c r="CE33" i="4"/>
  <c r="CH32" i="3"/>
  <c r="CH33" i="4"/>
  <c r="BR33" i="4"/>
  <c r="BF33" i="3"/>
  <c r="DP32" i="4"/>
  <c r="DQ32" i="4" s="1"/>
  <c r="AF34" i="4"/>
  <c r="CO34" i="4" s="1"/>
  <c r="AH34" i="4"/>
  <c r="CQ34" i="4" s="1"/>
  <c r="AE34" i="4"/>
  <c r="CN34" i="4" s="1"/>
  <c r="AM34" i="4"/>
  <c r="CV34" i="4" s="1"/>
  <c r="AD34" i="4"/>
  <c r="CM34" i="4" s="1"/>
  <c r="BH33" i="4"/>
  <c r="BB34" i="4"/>
  <c r="DK34" i="4" s="1"/>
  <c r="AP34" i="4"/>
  <c r="CY34" i="4" s="1"/>
  <c r="AN34" i="4"/>
  <c r="CW34" i="4" s="1"/>
  <c r="BQ33" i="4"/>
  <c r="BI33" i="4"/>
  <c r="BU33" i="4"/>
  <c r="BO33" i="4"/>
  <c r="BT33" i="4"/>
  <c r="CF33" i="4"/>
  <c r="BD33" i="3"/>
  <c r="AK34" i="4"/>
  <c r="CT34" i="4" s="1"/>
  <c r="AG34" i="4"/>
  <c r="CP34" i="4" s="1"/>
  <c r="AU34" i="4"/>
  <c r="DD34" i="4" s="1"/>
  <c r="AO34" i="4"/>
  <c r="CX34" i="4" s="1"/>
  <c r="BJ33" i="4"/>
  <c r="BA34" i="4"/>
  <c r="DJ34" i="4" s="1"/>
  <c r="AV34" i="4"/>
  <c r="DE34" i="4" s="1"/>
  <c r="AS34" i="4"/>
  <c r="DB34" i="4" s="1"/>
  <c r="AT34" i="4"/>
  <c r="DC34" i="4" s="1"/>
  <c r="AR34" i="4"/>
  <c r="DA34" i="4" s="1"/>
  <c r="BV33" i="4"/>
  <c r="BE33" i="3"/>
  <c r="DN33" i="3" s="1"/>
  <c r="CI32" i="3"/>
  <c r="BY33" i="4"/>
  <c r="AJ34" i="4"/>
  <c r="CS34" i="4" s="1"/>
  <c r="AI34" i="4"/>
  <c r="CR34" i="4" s="1"/>
  <c r="AW34" i="4"/>
  <c r="DF34" i="4" s="1"/>
  <c r="BL33" i="4"/>
  <c r="CA33" i="4"/>
  <c r="BM33" i="4"/>
  <c r="CG33" i="4"/>
  <c r="AQ34" i="4"/>
  <c r="CZ34" i="4" s="1"/>
  <c r="BS33" i="4"/>
  <c r="AL34" i="4"/>
  <c r="CU34" i="4" s="1"/>
  <c r="BN33" i="4"/>
  <c r="BX33" i="4"/>
  <c r="BP33" i="4"/>
  <c r="BK33" i="4"/>
  <c r="BZ33" i="4"/>
  <c r="CP32" i="2"/>
  <c r="BK32" i="2"/>
  <c r="BI33" i="3"/>
  <c r="AI34" i="3"/>
  <c r="CR34" i="3" s="1"/>
  <c r="AW34" i="3"/>
  <c r="DF34" i="3" s="1"/>
  <c r="BL33" i="3"/>
  <c r="CE33" i="3"/>
  <c r="DB32" i="2"/>
  <c r="BW32" i="2"/>
  <c r="BA34" i="3"/>
  <c r="DJ34" i="3" s="1"/>
  <c r="BV33" i="3"/>
  <c r="AR34" i="3"/>
  <c r="DA34" i="3" s="1"/>
  <c r="AT34" i="3"/>
  <c r="DC34" i="3" s="1"/>
  <c r="AS34" i="3"/>
  <c r="DB34" i="3" s="1"/>
  <c r="AV34" i="3"/>
  <c r="DE34" i="3" s="1"/>
  <c r="DP32" i="3"/>
  <c r="DQ32" i="3" s="1"/>
  <c r="AG34" i="3"/>
  <c r="CP34" i="3" s="1"/>
  <c r="AU34" i="3"/>
  <c r="DD34" i="3" s="1"/>
  <c r="BJ33" i="3"/>
  <c r="CF33" i="3"/>
  <c r="BW33" i="3"/>
  <c r="AF34" i="3"/>
  <c r="CO34" i="3" s="1"/>
  <c r="AH34" i="3"/>
  <c r="CQ34" i="3" s="1"/>
  <c r="AM34" i="3"/>
  <c r="CV34" i="3" s="1"/>
  <c r="AD34" i="3"/>
  <c r="CM34" i="3" s="1"/>
  <c r="AE34" i="3"/>
  <c r="CN34" i="3" s="1"/>
  <c r="BH33" i="3"/>
  <c r="BX33" i="3"/>
  <c r="CA33" i="3"/>
  <c r="BR33" i="3"/>
  <c r="CN32" i="2"/>
  <c r="BI32" i="2"/>
  <c r="BK33" i="3"/>
  <c r="DD32" i="2"/>
  <c r="BY32" i="2"/>
  <c r="BZ33" i="3"/>
  <c r="DC32" i="2"/>
  <c r="BX32" i="2"/>
  <c r="BY33" i="3"/>
  <c r="BB34" i="3"/>
  <c r="DK34" i="3" s="1"/>
  <c r="BQ33" i="3"/>
  <c r="AN34" i="3"/>
  <c r="CW34" i="3" s="1"/>
  <c r="BM33" i="3"/>
  <c r="CO32" i="2"/>
  <c r="AG33" i="2"/>
  <c r="AU33" i="2"/>
  <c r="AF33" i="2"/>
  <c r="BJ33" i="2" s="1"/>
  <c r="AE33" i="2"/>
  <c r="AD33" i="2"/>
  <c r="BH33" i="2" s="1"/>
  <c r="CM32" i="2"/>
  <c r="AS33" i="2"/>
  <c r="AR33" i="2"/>
  <c r="BV33" i="2" s="1"/>
  <c r="DA32" i="2"/>
  <c r="AT33" i="2"/>
  <c r="CR31" i="2"/>
  <c r="AJ32" i="2"/>
  <c r="AZ32" i="2"/>
  <c r="CD32" i="2" s="1"/>
  <c r="AL32" i="2"/>
  <c r="BP32" i="2" s="1"/>
  <c r="AY32" i="2"/>
  <c r="CC32" i="2" s="1"/>
  <c r="AO32" i="2"/>
  <c r="BS32" i="2" s="1"/>
  <c r="AK32" i="2"/>
  <c r="BO32" i="2" s="1"/>
  <c r="BC32" i="2"/>
  <c r="CG32" i="2" s="1"/>
  <c r="AN32" i="2"/>
  <c r="BR32" i="2" s="1"/>
  <c r="AP32" i="2"/>
  <c r="BT32" i="2" s="1"/>
  <c r="AW32" i="2"/>
  <c r="CA32" i="2" s="1"/>
  <c r="AI32" i="2"/>
  <c r="AM32" i="2"/>
  <c r="BQ32" i="2" s="1"/>
  <c r="AH32" i="2"/>
  <c r="BL32" i="2" s="1"/>
  <c r="BF32" i="2"/>
  <c r="BA32" i="2"/>
  <c r="CE32" i="2" s="1"/>
  <c r="AV32" i="2"/>
  <c r="BZ32" i="2" s="1"/>
  <c r="AX32" i="2"/>
  <c r="CB32" i="2" s="1"/>
  <c r="BD32" i="2"/>
  <c r="CH32" i="2" s="1"/>
  <c r="BE32" i="2"/>
  <c r="CI32" i="2" s="1"/>
  <c r="AQ32" i="2"/>
  <c r="BU32" i="2" s="1"/>
  <c r="BB32" i="2"/>
  <c r="CF32" i="2" s="1"/>
  <c r="DP30" i="2"/>
  <c r="DQ30" i="2" s="1"/>
  <c r="CQ31" i="2"/>
  <c r="CT31" i="2"/>
  <c r="DK31" i="2"/>
  <c r="DE31" i="2"/>
  <c r="CU31" i="2"/>
  <c r="CV31" i="2"/>
  <c r="DL31" i="2"/>
  <c r="DH31" i="2"/>
  <c r="CW31" i="2"/>
  <c r="CJ31" i="2"/>
  <c r="DO31" i="2"/>
  <c r="DM31" i="2"/>
  <c r="CS31" i="2"/>
  <c r="CK30" i="2"/>
  <c r="CL30" i="2" s="1"/>
  <c r="DF31" i="2"/>
  <c r="DN31" i="2"/>
  <c r="DI31" i="2"/>
  <c r="CY31" i="2"/>
  <c r="DG31" i="2"/>
  <c r="CX31" i="2"/>
  <c r="CZ31" i="2"/>
  <c r="BG31" i="2"/>
  <c r="BY33" i="5" l="1"/>
  <c r="DK32" i="2"/>
  <c r="BE34" i="4"/>
  <c r="DN34" i="4" s="1"/>
  <c r="CB33" i="4"/>
  <c r="CC33" i="4"/>
  <c r="AZ34" i="4"/>
  <c r="DI34" i="4" s="1"/>
  <c r="AZ34" i="6"/>
  <c r="DI34" i="6" s="1"/>
  <c r="CI33" i="6"/>
  <c r="BN33" i="3"/>
  <c r="CB33" i="3"/>
  <c r="AK34" i="3"/>
  <c r="CT34" i="3" s="1"/>
  <c r="AJ34" i="3"/>
  <c r="CS34" i="3" s="1"/>
  <c r="CC33" i="8"/>
  <c r="AX34" i="8"/>
  <c r="DG34" i="8" s="1"/>
  <c r="AW34" i="8"/>
  <c r="DF34" i="8" s="1"/>
  <c r="AJ34" i="8"/>
  <c r="CS34" i="8" s="1"/>
  <c r="AI34" i="8"/>
  <c r="CR34" i="8" s="1"/>
  <c r="BL33" i="8"/>
  <c r="CI33" i="8"/>
  <c r="CG33" i="8"/>
  <c r="AM34" i="8"/>
  <c r="CV34" i="8" s="1"/>
  <c r="BG33" i="8"/>
  <c r="AH34" i="8"/>
  <c r="CQ34" i="8" s="1"/>
  <c r="BF34" i="8"/>
  <c r="AF34" i="8"/>
  <c r="CO34" i="8" s="1"/>
  <c r="AE34" i="8"/>
  <c r="CN34" i="8" s="1"/>
  <c r="AD34" i="8"/>
  <c r="CM34" i="8" s="1"/>
  <c r="BH33" i="8"/>
  <c r="AL34" i="8"/>
  <c r="CU34" i="8" s="1"/>
  <c r="AZ34" i="8"/>
  <c r="DI34" i="8" s="1"/>
  <c r="BN33" i="8"/>
  <c r="BK33" i="8"/>
  <c r="CJ33" i="8"/>
  <c r="DO33" i="8"/>
  <c r="CC33" i="3"/>
  <c r="CH33" i="8"/>
  <c r="BB34" i="8"/>
  <c r="DK34" i="8" s="1"/>
  <c r="AP34" i="8"/>
  <c r="CY34" i="8" s="1"/>
  <c r="BD34" i="8"/>
  <c r="DM34" i="8" s="1"/>
  <c r="AN34" i="8"/>
  <c r="CW34" i="8" s="1"/>
  <c r="BQ33" i="8"/>
  <c r="BU33" i="8"/>
  <c r="BI33" i="8"/>
  <c r="BU33" i="3"/>
  <c r="BY33" i="8"/>
  <c r="AL34" i="3"/>
  <c r="CU34" i="3" s="1"/>
  <c r="BS33" i="3"/>
  <c r="BT33" i="8"/>
  <c r="CD33" i="8"/>
  <c r="CK32" i="8"/>
  <c r="CL32" i="8" s="1"/>
  <c r="CA33" i="8"/>
  <c r="BZ33" i="8"/>
  <c r="CE33" i="8"/>
  <c r="DP32" i="8"/>
  <c r="DQ32" i="8" s="1"/>
  <c r="BA34" i="8"/>
  <c r="DJ34" i="8" s="1"/>
  <c r="AT34" i="8"/>
  <c r="DC34" i="8" s="1"/>
  <c r="AS34" i="8"/>
  <c r="DB34" i="8" s="1"/>
  <c r="AV34" i="8"/>
  <c r="DE34" i="8" s="1"/>
  <c r="AR34" i="8"/>
  <c r="DA34" i="8" s="1"/>
  <c r="BV33" i="8"/>
  <c r="CF33" i="8"/>
  <c r="BO33" i="3"/>
  <c r="BR33" i="8"/>
  <c r="BM33" i="8"/>
  <c r="BC34" i="8"/>
  <c r="DL34" i="8" s="1"/>
  <c r="AK34" i="8"/>
  <c r="CT34" i="8" s="1"/>
  <c r="AO34" i="8"/>
  <c r="CX34" i="8" s="1"/>
  <c r="AG34" i="8"/>
  <c r="CP34" i="8" s="1"/>
  <c r="AY34" i="8"/>
  <c r="DH34" i="8" s="1"/>
  <c r="AU34" i="8"/>
  <c r="DD34" i="8" s="1"/>
  <c r="BJ33" i="8"/>
  <c r="AQ34" i="8"/>
  <c r="CZ34" i="8" s="1"/>
  <c r="BE34" i="8"/>
  <c r="DN34" i="8" s="1"/>
  <c r="BS33" i="8"/>
  <c r="BW33" i="8"/>
  <c r="BO33" i="8"/>
  <c r="BX33" i="8"/>
  <c r="CD33" i="6"/>
  <c r="CG33" i="6"/>
  <c r="CB33" i="8"/>
  <c r="BP33" i="8"/>
  <c r="CA33" i="6"/>
  <c r="BE34" i="6"/>
  <c r="DN34" i="6" s="1"/>
  <c r="AW34" i="6"/>
  <c r="DF34" i="6" s="1"/>
  <c r="CK32" i="6"/>
  <c r="CL32" i="6" s="1"/>
  <c r="BM34" i="6"/>
  <c r="CF33" i="6"/>
  <c r="BA34" i="6"/>
  <c r="DJ34" i="6" s="1"/>
  <c r="AV34" i="6"/>
  <c r="DE34" i="6" s="1"/>
  <c r="AT34" i="6"/>
  <c r="DC34" i="6" s="1"/>
  <c r="AS34" i="6"/>
  <c r="DB34" i="6" s="1"/>
  <c r="AR34" i="6"/>
  <c r="DA34" i="6" s="1"/>
  <c r="BV33" i="6"/>
  <c r="CJ33" i="6"/>
  <c r="DO33" i="6"/>
  <c r="DP33" i="6" s="1"/>
  <c r="DQ33" i="6" s="1"/>
  <c r="BW33" i="6"/>
  <c r="BX33" i="6"/>
  <c r="BP34" i="6"/>
  <c r="AU34" i="6"/>
  <c r="DD34" i="6" s="1"/>
  <c r="BZ33" i="6"/>
  <c r="BD34" i="4"/>
  <c r="DM34" i="4" s="1"/>
  <c r="AQ35" i="6"/>
  <c r="CZ35" i="6" s="1"/>
  <c r="BS34" i="6"/>
  <c r="AQ34" i="3"/>
  <c r="CZ34" i="3" s="1"/>
  <c r="CJ33" i="4"/>
  <c r="BY33" i="6"/>
  <c r="BK34" i="6"/>
  <c r="CE33" i="6"/>
  <c r="AP34" i="3"/>
  <c r="CY34" i="3" s="1"/>
  <c r="AY34" i="6"/>
  <c r="DH34" i="6" s="1"/>
  <c r="BG33" i="6"/>
  <c r="BO34" i="6"/>
  <c r="AH35" i="6"/>
  <c r="CQ35" i="6" s="1"/>
  <c r="AF35" i="6"/>
  <c r="CO35" i="6" s="1"/>
  <c r="AD35" i="6"/>
  <c r="CM35" i="6" s="1"/>
  <c r="AE35" i="6"/>
  <c r="CN35" i="6" s="1"/>
  <c r="AM35" i="6"/>
  <c r="CV35" i="6" s="1"/>
  <c r="BH34" i="6"/>
  <c r="BB34" i="6"/>
  <c r="DK34" i="6" s="1"/>
  <c r="BC34" i="6"/>
  <c r="BI34" i="6"/>
  <c r="BU34" i="6"/>
  <c r="BD34" i="6"/>
  <c r="DM34" i="6" s="1"/>
  <c r="AO35" i="6"/>
  <c r="CX35" i="6" s="1"/>
  <c r="AK35" i="6"/>
  <c r="CT35" i="6" s="1"/>
  <c r="AG35" i="6"/>
  <c r="CP35" i="6" s="1"/>
  <c r="BJ34" i="6"/>
  <c r="CI34" i="6"/>
  <c r="BR34" i="6"/>
  <c r="CI33" i="4"/>
  <c r="CK32" i="4"/>
  <c r="AL35" i="6"/>
  <c r="CU35" i="6" s="1"/>
  <c r="BN34" i="6"/>
  <c r="AJ35" i="6"/>
  <c r="CS35" i="6" s="1"/>
  <c r="AI35" i="6"/>
  <c r="CR35" i="6" s="1"/>
  <c r="BL34" i="6"/>
  <c r="BT34" i="6"/>
  <c r="AP35" i="6"/>
  <c r="CY35" i="6" s="1"/>
  <c r="AN35" i="6"/>
  <c r="CW35" i="6" s="1"/>
  <c r="BQ34" i="6"/>
  <c r="BG33" i="4"/>
  <c r="AX34" i="6"/>
  <c r="DG34" i="6" s="1"/>
  <c r="BF34" i="6"/>
  <c r="CH33" i="6"/>
  <c r="CA33" i="5"/>
  <c r="BF34" i="5"/>
  <c r="DO34" i="5" s="1"/>
  <c r="AZ34" i="5"/>
  <c r="DI34" i="5" s="1"/>
  <c r="BD34" i="5"/>
  <c r="DM34" i="5" s="1"/>
  <c r="AU34" i="5"/>
  <c r="DD34" i="5" s="1"/>
  <c r="CK32" i="5"/>
  <c r="CL32" i="5" s="1"/>
  <c r="BB34" i="5"/>
  <c r="DK34" i="5" s="1"/>
  <c r="BW33" i="5"/>
  <c r="AS34" i="5"/>
  <c r="DB34" i="5" s="1"/>
  <c r="AR34" i="5"/>
  <c r="DA34" i="5" s="1"/>
  <c r="BA34" i="5"/>
  <c r="DJ34" i="5" s="1"/>
  <c r="AV34" i="5"/>
  <c r="DE34" i="5" s="1"/>
  <c r="AT34" i="5"/>
  <c r="DC34" i="5" s="1"/>
  <c r="BV33" i="5"/>
  <c r="BG33" i="5"/>
  <c r="BP33" i="3"/>
  <c r="CG33" i="5"/>
  <c r="BX33" i="5"/>
  <c r="BE34" i="5"/>
  <c r="DN34" i="5" s="1"/>
  <c r="AH35" i="5"/>
  <c r="CQ35" i="5" s="1"/>
  <c r="AE35" i="5"/>
  <c r="CN35" i="5" s="1"/>
  <c r="AD35" i="5"/>
  <c r="CM35" i="5" s="1"/>
  <c r="AF35" i="5"/>
  <c r="CO35" i="5" s="1"/>
  <c r="AM35" i="5"/>
  <c r="CV35" i="5" s="1"/>
  <c r="BH34" i="5"/>
  <c r="CD33" i="4"/>
  <c r="BZ33" i="5"/>
  <c r="AW34" i="5"/>
  <c r="DF34" i="5" s="1"/>
  <c r="AX34" i="5"/>
  <c r="DG34" i="5" s="1"/>
  <c r="CE33" i="5"/>
  <c r="CD33" i="5"/>
  <c r="CI33" i="5"/>
  <c r="BK34" i="5"/>
  <c r="CB33" i="5"/>
  <c r="BI34" i="5"/>
  <c r="BR34" i="5"/>
  <c r="BP34" i="5"/>
  <c r="CG33" i="3"/>
  <c r="CH33" i="5"/>
  <c r="AL35" i="5"/>
  <c r="CU35" i="5" s="1"/>
  <c r="BN34" i="5"/>
  <c r="AY34" i="4"/>
  <c r="DH34" i="4" s="1"/>
  <c r="AQ35" i="5"/>
  <c r="CZ35" i="5" s="1"/>
  <c r="BS34" i="5"/>
  <c r="CJ33" i="5"/>
  <c r="DO33" i="5"/>
  <c r="DP33" i="5" s="1"/>
  <c r="DQ33" i="5" s="1"/>
  <c r="BC34" i="4"/>
  <c r="DL34" i="4" s="1"/>
  <c r="BO34" i="5"/>
  <c r="AY34" i="5"/>
  <c r="DH34" i="5" s="1"/>
  <c r="CC33" i="5"/>
  <c r="AJ35" i="5"/>
  <c r="CS35" i="5" s="1"/>
  <c r="AI35" i="5"/>
  <c r="CR35" i="5" s="1"/>
  <c r="BL34" i="5"/>
  <c r="BU34" i="5"/>
  <c r="AX34" i="4"/>
  <c r="DG34" i="4" s="1"/>
  <c r="BM34" i="5"/>
  <c r="AO34" i="3"/>
  <c r="CX34" i="3" s="1"/>
  <c r="BF34" i="4"/>
  <c r="DO34" i="4" s="1"/>
  <c r="BC34" i="5"/>
  <c r="DL34" i="5" s="1"/>
  <c r="CF33" i="5"/>
  <c r="BT34" i="5"/>
  <c r="AP35" i="5"/>
  <c r="CY35" i="5" s="1"/>
  <c r="AN35" i="5"/>
  <c r="CW35" i="5" s="1"/>
  <c r="BQ34" i="5"/>
  <c r="BT33" i="3"/>
  <c r="AG35" i="5"/>
  <c r="CP35" i="5" s="1"/>
  <c r="AO35" i="5"/>
  <c r="CX35" i="5" s="1"/>
  <c r="AK35" i="5"/>
  <c r="CT35" i="5" s="1"/>
  <c r="BJ34" i="5"/>
  <c r="AX34" i="3"/>
  <c r="DG34" i="3" s="1"/>
  <c r="AY34" i="3"/>
  <c r="DH34" i="3" s="1"/>
  <c r="BC34" i="3"/>
  <c r="DL34" i="3" s="1"/>
  <c r="CD33" i="3"/>
  <c r="AZ34" i="3"/>
  <c r="DI34" i="3" s="1"/>
  <c r="CK32" i="3"/>
  <c r="CL32" i="3" s="1"/>
  <c r="BG33" i="3"/>
  <c r="DO33" i="3"/>
  <c r="BE34" i="3"/>
  <c r="DN34" i="3" s="1"/>
  <c r="DM33" i="3"/>
  <c r="CH33" i="3"/>
  <c r="CA34" i="4"/>
  <c r="BM34" i="4"/>
  <c r="CI34" i="4"/>
  <c r="BU34" i="4"/>
  <c r="BR34" i="4"/>
  <c r="BD34" i="3"/>
  <c r="DM34" i="3" s="1"/>
  <c r="BO34" i="4"/>
  <c r="CF34" i="4"/>
  <c r="BX34" i="4"/>
  <c r="BP34" i="4"/>
  <c r="BY34" i="4"/>
  <c r="AV35" i="4"/>
  <c r="DE35" i="4" s="1"/>
  <c r="AT35" i="4"/>
  <c r="DC35" i="4" s="1"/>
  <c r="AS35" i="4"/>
  <c r="DB35" i="4" s="1"/>
  <c r="AR35" i="4"/>
  <c r="DA35" i="4" s="1"/>
  <c r="BA35" i="4"/>
  <c r="DJ35" i="4" s="1"/>
  <c r="BV34" i="4"/>
  <c r="BF34" i="3"/>
  <c r="DO34" i="3" s="1"/>
  <c r="CJ33" i="3"/>
  <c r="BW34" i="4"/>
  <c r="AF35" i="4"/>
  <c r="CO35" i="4" s="1"/>
  <c r="AE35" i="4"/>
  <c r="CN35" i="4" s="1"/>
  <c r="AD35" i="4"/>
  <c r="CM35" i="4" s="1"/>
  <c r="AM35" i="4"/>
  <c r="CV35" i="4" s="1"/>
  <c r="AH35" i="4"/>
  <c r="CQ35" i="4" s="1"/>
  <c r="BH34" i="4"/>
  <c r="BT34" i="4"/>
  <c r="BZ34" i="4"/>
  <c r="AN35" i="4"/>
  <c r="CW35" i="4" s="1"/>
  <c r="BB35" i="4"/>
  <c r="DK35" i="4" s="1"/>
  <c r="AP35" i="4"/>
  <c r="CY35" i="4" s="1"/>
  <c r="BQ34" i="4"/>
  <c r="BI34" i="4"/>
  <c r="DP33" i="4"/>
  <c r="DQ33" i="4" s="1"/>
  <c r="CI33" i="3"/>
  <c r="CE34" i="4"/>
  <c r="AW35" i="4"/>
  <c r="DF35" i="4" s="1"/>
  <c r="AI35" i="4"/>
  <c r="CR35" i="4" s="1"/>
  <c r="AJ35" i="4"/>
  <c r="CS35" i="4" s="1"/>
  <c r="BL34" i="4"/>
  <c r="AQ35" i="4"/>
  <c r="CZ35" i="4" s="1"/>
  <c r="BS34" i="4"/>
  <c r="AL35" i="4"/>
  <c r="CU35" i="4" s="1"/>
  <c r="BN34" i="4"/>
  <c r="BK34" i="4"/>
  <c r="CD34" i="4"/>
  <c r="AG35" i="4"/>
  <c r="CP35" i="4" s="1"/>
  <c r="AU35" i="4"/>
  <c r="DD35" i="4" s="1"/>
  <c r="AO35" i="4"/>
  <c r="CX35" i="4" s="1"/>
  <c r="AK35" i="4"/>
  <c r="CT35" i="4" s="1"/>
  <c r="BJ34" i="4"/>
  <c r="AM35" i="3"/>
  <c r="CV35" i="3" s="1"/>
  <c r="AE35" i="3"/>
  <c r="CN35" i="3" s="1"/>
  <c r="AD35" i="3"/>
  <c r="CM35" i="3" s="1"/>
  <c r="AH35" i="3"/>
  <c r="CQ35" i="3" s="1"/>
  <c r="AF35" i="3"/>
  <c r="CO35" i="3" s="1"/>
  <c r="BH34" i="3"/>
  <c r="BO34" i="3"/>
  <c r="CN33" i="2"/>
  <c r="BI33" i="2"/>
  <c r="BR34" i="3"/>
  <c r="BM34" i="3"/>
  <c r="DC33" i="2"/>
  <c r="BX33" i="2"/>
  <c r="CE34" i="3"/>
  <c r="CF34" i="3"/>
  <c r="BI34" i="3"/>
  <c r="BY34" i="3"/>
  <c r="DB33" i="2"/>
  <c r="BW33" i="2"/>
  <c r="BK34" i="3"/>
  <c r="AU35" i="3"/>
  <c r="DD35" i="3" s="1"/>
  <c r="AG35" i="3"/>
  <c r="CP35" i="3" s="1"/>
  <c r="BJ34" i="3"/>
  <c r="DD33" i="2"/>
  <c r="BY33" i="2"/>
  <c r="BZ34" i="3"/>
  <c r="BW34" i="3"/>
  <c r="CA34" i="3"/>
  <c r="AH33" i="2"/>
  <c r="BL33" i="2" s="1"/>
  <c r="BM32" i="2"/>
  <c r="AW35" i="3"/>
  <c r="DF35" i="3" s="1"/>
  <c r="AI35" i="3"/>
  <c r="CR35" i="3" s="1"/>
  <c r="BL34" i="3"/>
  <c r="CP33" i="2"/>
  <c r="BK33" i="2"/>
  <c r="BX34" i="3"/>
  <c r="AN35" i="3"/>
  <c r="CW35" i="3" s="1"/>
  <c r="BB35" i="3"/>
  <c r="DK35" i="3" s="1"/>
  <c r="BQ34" i="3"/>
  <c r="BC33" i="2"/>
  <c r="CG33" i="2" s="1"/>
  <c r="BN32" i="2"/>
  <c r="AT35" i="3"/>
  <c r="DC35" i="3" s="1"/>
  <c r="AS35" i="3"/>
  <c r="DB35" i="3" s="1"/>
  <c r="AR35" i="3"/>
  <c r="DA35" i="3" s="1"/>
  <c r="BA35" i="3"/>
  <c r="DJ35" i="3" s="1"/>
  <c r="AV35" i="3"/>
  <c r="DE35" i="3" s="1"/>
  <c r="BV34" i="3"/>
  <c r="AV33" i="2"/>
  <c r="BZ33" i="2" s="1"/>
  <c r="AU34" i="2"/>
  <c r="AG34" i="2"/>
  <c r="BK34" i="2" s="1"/>
  <c r="CO33" i="2"/>
  <c r="BA33" i="2"/>
  <c r="CE33" i="2" s="1"/>
  <c r="AD34" i="2"/>
  <c r="BH34" i="2" s="1"/>
  <c r="AE34" i="2"/>
  <c r="AF34" i="2"/>
  <c r="BJ34" i="2" s="1"/>
  <c r="CM33" i="2"/>
  <c r="AM33" i="2"/>
  <c r="AK33" i="2"/>
  <c r="BB33" i="2"/>
  <c r="CF33" i="2" s="1"/>
  <c r="AO33" i="2"/>
  <c r="BS33" i="2" s="1"/>
  <c r="AZ33" i="2"/>
  <c r="CD33" i="2" s="1"/>
  <c r="AL33" i="2"/>
  <c r="BP33" i="2" s="1"/>
  <c r="AW33" i="2"/>
  <c r="CA33" i="2" s="1"/>
  <c r="AI33" i="2"/>
  <c r="AT34" i="2"/>
  <c r="AS34" i="2"/>
  <c r="AR34" i="2"/>
  <c r="BV34" i="2" s="1"/>
  <c r="DA33" i="2"/>
  <c r="AY33" i="2"/>
  <c r="CC33" i="2" s="1"/>
  <c r="AN33" i="2"/>
  <c r="BR33" i="2" s="1"/>
  <c r="BD33" i="2"/>
  <c r="CH33" i="2" s="1"/>
  <c r="AP33" i="2"/>
  <c r="BT33" i="2" s="1"/>
  <c r="AJ33" i="2"/>
  <c r="BN33" i="2" s="1"/>
  <c r="AX33" i="2"/>
  <c r="CB33" i="2" s="1"/>
  <c r="BF33" i="2"/>
  <c r="BE33" i="2"/>
  <c r="CI33" i="2" s="1"/>
  <c r="AQ33" i="2"/>
  <c r="BU33" i="2" s="1"/>
  <c r="DJ32" i="2"/>
  <c r="CK31" i="2"/>
  <c r="CL31" i="2" s="1"/>
  <c r="CR32" i="2"/>
  <c r="CX32" i="2"/>
  <c r="CU32" i="2"/>
  <c r="CV32" i="2"/>
  <c r="CT32" i="2"/>
  <c r="DM32" i="2"/>
  <c r="CQ32" i="2"/>
  <c r="DF32" i="2"/>
  <c r="CS32" i="2"/>
  <c r="CY32" i="2"/>
  <c r="DG32" i="2"/>
  <c r="DP31" i="2"/>
  <c r="DQ31" i="2" s="1"/>
  <c r="CZ32" i="2"/>
  <c r="DN32" i="2"/>
  <c r="DE32" i="2"/>
  <c r="CW32" i="2"/>
  <c r="DH32" i="2"/>
  <c r="DL32" i="2"/>
  <c r="CJ32" i="2"/>
  <c r="DO32" i="2"/>
  <c r="DI32" i="2"/>
  <c r="BG32" i="2"/>
  <c r="BB35" i="6" l="1"/>
  <c r="DK35" i="6" s="1"/>
  <c r="CD34" i="6"/>
  <c r="BE35" i="4"/>
  <c r="DN35" i="4" s="1"/>
  <c r="CH34" i="4"/>
  <c r="AU35" i="6"/>
  <c r="DD35" i="6" s="1"/>
  <c r="CA34" i="6"/>
  <c r="CL32" i="4"/>
  <c r="CK33" i="4"/>
  <c r="CL33" i="4" s="1"/>
  <c r="BN34" i="3"/>
  <c r="BP34" i="3"/>
  <c r="CD34" i="3"/>
  <c r="BS34" i="3"/>
  <c r="AX35" i="8"/>
  <c r="DG35" i="8" s="1"/>
  <c r="AW35" i="8"/>
  <c r="DF35" i="8" s="1"/>
  <c r="AJ35" i="8"/>
  <c r="CS35" i="8" s="1"/>
  <c r="AI35" i="8"/>
  <c r="CR35" i="8" s="1"/>
  <c r="BL34" i="8"/>
  <c r="AY35" i="5"/>
  <c r="DH35" i="5" s="1"/>
  <c r="AQ35" i="8"/>
  <c r="CZ35" i="8" s="1"/>
  <c r="BE35" i="8"/>
  <c r="DN35" i="8" s="1"/>
  <c r="BS34" i="8"/>
  <c r="CE34" i="8"/>
  <c r="AL35" i="3"/>
  <c r="CU35" i="3" s="1"/>
  <c r="BO34" i="8"/>
  <c r="CC34" i="8"/>
  <c r="AP35" i="8"/>
  <c r="CY35" i="8" s="1"/>
  <c r="AN35" i="8"/>
  <c r="CW35" i="8" s="1"/>
  <c r="BB35" i="8"/>
  <c r="DK35" i="8" s="1"/>
  <c r="BD35" i="8"/>
  <c r="DM35" i="8" s="1"/>
  <c r="BQ34" i="8"/>
  <c r="CD34" i="8"/>
  <c r="AJ35" i="3"/>
  <c r="CS35" i="3" s="1"/>
  <c r="DP33" i="8"/>
  <c r="DQ33" i="8" s="1"/>
  <c r="BY34" i="5"/>
  <c r="BP34" i="8"/>
  <c r="BM34" i="8"/>
  <c r="BW34" i="8"/>
  <c r="BK34" i="8"/>
  <c r="AK35" i="3"/>
  <c r="CT35" i="3" s="1"/>
  <c r="BT34" i="3"/>
  <c r="CC34" i="3"/>
  <c r="BR34" i="8"/>
  <c r="CK33" i="8"/>
  <c r="CL33" i="8" s="1"/>
  <c r="AZ35" i="8"/>
  <c r="DI35" i="8" s="1"/>
  <c r="AL35" i="8"/>
  <c r="CU35" i="8" s="1"/>
  <c r="BN34" i="8"/>
  <c r="BY34" i="8"/>
  <c r="BX34" i="8"/>
  <c r="CG34" i="8"/>
  <c r="CD34" i="5"/>
  <c r="CI34" i="8"/>
  <c r="CH34" i="8"/>
  <c r="AH35" i="8"/>
  <c r="CQ35" i="8" s="1"/>
  <c r="AF35" i="8"/>
  <c r="CO35" i="8" s="1"/>
  <c r="BF35" i="8"/>
  <c r="BG34" i="8"/>
  <c r="AM35" i="8"/>
  <c r="CV35" i="8" s="1"/>
  <c r="AE35" i="8"/>
  <c r="CN35" i="8" s="1"/>
  <c r="AD35" i="8"/>
  <c r="CM35" i="8" s="1"/>
  <c r="BH34" i="8"/>
  <c r="CA34" i="8"/>
  <c r="BZ34" i="8"/>
  <c r="CG34" i="3"/>
  <c r="AQ35" i="3"/>
  <c r="CZ35" i="3" s="1"/>
  <c r="CC34" i="4"/>
  <c r="AO35" i="3"/>
  <c r="CX35" i="3" s="1"/>
  <c r="CB34" i="4"/>
  <c r="BU34" i="8"/>
  <c r="BT34" i="8"/>
  <c r="BI34" i="8"/>
  <c r="CB34" i="8"/>
  <c r="BU34" i="3"/>
  <c r="AG35" i="8"/>
  <c r="CP35" i="8" s="1"/>
  <c r="AO35" i="8"/>
  <c r="CX35" i="8" s="1"/>
  <c r="BC35" i="8"/>
  <c r="DL35" i="8" s="1"/>
  <c r="AK35" i="8"/>
  <c r="CT35" i="8" s="1"/>
  <c r="AY35" i="8"/>
  <c r="DH35" i="8" s="1"/>
  <c r="AU35" i="8"/>
  <c r="DD35" i="8" s="1"/>
  <c r="BJ34" i="8"/>
  <c r="AP35" i="3"/>
  <c r="CY35" i="3" s="1"/>
  <c r="AV35" i="8"/>
  <c r="DE35" i="8" s="1"/>
  <c r="AT35" i="8"/>
  <c r="DC35" i="8" s="1"/>
  <c r="AS35" i="8"/>
  <c r="DB35" i="8" s="1"/>
  <c r="BA35" i="8"/>
  <c r="DJ35" i="8" s="1"/>
  <c r="AR35" i="8"/>
  <c r="DA35" i="8" s="1"/>
  <c r="BV34" i="8"/>
  <c r="CF34" i="8"/>
  <c r="DO34" i="8"/>
  <c r="CJ34" i="8"/>
  <c r="CK33" i="6"/>
  <c r="CL33" i="6" s="1"/>
  <c r="AX35" i="6"/>
  <c r="DG35" i="6" s="1"/>
  <c r="BE35" i="6"/>
  <c r="DN35" i="6" s="1"/>
  <c r="DL34" i="6"/>
  <c r="DP34" i="6" s="1"/>
  <c r="DQ34" i="6" s="1"/>
  <c r="BG34" i="6"/>
  <c r="CB34" i="6"/>
  <c r="BI35" i="6"/>
  <c r="BP35" i="6"/>
  <c r="AY35" i="6"/>
  <c r="DH35" i="6" s="1"/>
  <c r="AM36" i="6"/>
  <c r="CV36" i="6" s="1"/>
  <c r="AE36" i="6"/>
  <c r="CN36" i="6" s="1"/>
  <c r="AD36" i="6"/>
  <c r="CM36" i="6" s="1"/>
  <c r="AH36" i="6"/>
  <c r="CQ36" i="6" s="1"/>
  <c r="AF36" i="6"/>
  <c r="CO36" i="6" s="1"/>
  <c r="BH35" i="6"/>
  <c r="AZ35" i="6"/>
  <c r="DI35" i="6" s="1"/>
  <c r="CH34" i="6"/>
  <c r="AO36" i="6"/>
  <c r="CX36" i="6" s="1"/>
  <c r="AK36" i="6"/>
  <c r="CT36" i="6" s="1"/>
  <c r="AG36" i="6"/>
  <c r="CP36" i="6" s="1"/>
  <c r="BJ35" i="6"/>
  <c r="CJ34" i="5"/>
  <c r="CF35" i="6"/>
  <c r="AJ36" i="6"/>
  <c r="CS36" i="6" s="1"/>
  <c r="AI36" i="6"/>
  <c r="CR36" i="6" s="1"/>
  <c r="BL35" i="6"/>
  <c r="BD35" i="6"/>
  <c r="DM35" i="6" s="1"/>
  <c r="BU35" i="6"/>
  <c r="AZ35" i="4"/>
  <c r="DI35" i="4" s="1"/>
  <c r="BD35" i="4"/>
  <c r="DM35" i="4" s="1"/>
  <c r="BR35" i="6"/>
  <c r="AV35" i="6"/>
  <c r="AT35" i="6"/>
  <c r="DC35" i="6" s="1"/>
  <c r="AR35" i="6"/>
  <c r="DA35" i="6" s="1"/>
  <c r="BA35" i="6"/>
  <c r="DJ35" i="6" s="1"/>
  <c r="AS35" i="6"/>
  <c r="DB35" i="6" s="1"/>
  <c r="BV34" i="6"/>
  <c r="DP33" i="3"/>
  <c r="DQ33" i="3" s="1"/>
  <c r="CH34" i="5"/>
  <c r="BT35" i="6"/>
  <c r="BW34" i="6"/>
  <c r="CG34" i="6"/>
  <c r="CC34" i="6"/>
  <c r="BX34" i="6"/>
  <c r="BZ34" i="6"/>
  <c r="AQ36" i="6"/>
  <c r="CZ36" i="6" s="1"/>
  <c r="BS35" i="6"/>
  <c r="BY34" i="6"/>
  <c r="CF34" i="6"/>
  <c r="CE34" i="6"/>
  <c r="BM35" i="6"/>
  <c r="BK35" i="6"/>
  <c r="CK33" i="5"/>
  <c r="CL33" i="5" s="1"/>
  <c r="AL36" i="6"/>
  <c r="CU36" i="6" s="1"/>
  <c r="BN35" i="6"/>
  <c r="BC35" i="6"/>
  <c r="DL35" i="6" s="1"/>
  <c r="BO35" i="6"/>
  <c r="BF35" i="6"/>
  <c r="DO34" i="6"/>
  <c r="CJ34" i="6"/>
  <c r="AW35" i="6"/>
  <c r="AN36" i="6"/>
  <c r="CW36" i="6" s="1"/>
  <c r="AP36" i="6"/>
  <c r="CY36" i="6" s="1"/>
  <c r="BQ35" i="6"/>
  <c r="AW35" i="5"/>
  <c r="DF35" i="5" s="1"/>
  <c r="BF35" i="5"/>
  <c r="DO35" i="5" s="1"/>
  <c r="AX35" i="5"/>
  <c r="DG35" i="5" s="1"/>
  <c r="CF34" i="5"/>
  <c r="AU35" i="5"/>
  <c r="DD35" i="5" s="1"/>
  <c r="BE35" i="5"/>
  <c r="DN35" i="5" s="1"/>
  <c r="BG34" i="5"/>
  <c r="BP35" i="5"/>
  <c r="BC35" i="5"/>
  <c r="DL35" i="5" s="1"/>
  <c r="AM36" i="5"/>
  <c r="CV36" i="5" s="1"/>
  <c r="AF36" i="5"/>
  <c r="CO36" i="5" s="1"/>
  <c r="AH36" i="5"/>
  <c r="CQ36" i="5" s="1"/>
  <c r="AE36" i="5"/>
  <c r="CN36" i="5" s="1"/>
  <c r="AD36" i="5"/>
  <c r="CM36" i="5" s="1"/>
  <c r="BH35" i="5"/>
  <c r="CE34" i="5"/>
  <c r="AL36" i="5"/>
  <c r="CU36" i="5" s="1"/>
  <c r="BN35" i="5"/>
  <c r="CB34" i="3"/>
  <c r="DP34" i="5"/>
  <c r="DQ34" i="5" s="1"/>
  <c r="BZ34" i="5"/>
  <c r="CG34" i="5"/>
  <c r="CC34" i="5"/>
  <c r="AZ35" i="5"/>
  <c r="DI35" i="5" s="1"/>
  <c r="BI35" i="5"/>
  <c r="AT35" i="5"/>
  <c r="DC35" i="5" s="1"/>
  <c r="AS35" i="5"/>
  <c r="DB35" i="5" s="1"/>
  <c r="AR35" i="5"/>
  <c r="DA35" i="5" s="1"/>
  <c r="BA35" i="5"/>
  <c r="DJ35" i="5" s="1"/>
  <c r="AV35" i="5"/>
  <c r="DE35" i="5" s="1"/>
  <c r="BV34" i="5"/>
  <c r="AP36" i="5"/>
  <c r="CY36" i="5" s="1"/>
  <c r="AN36" i="5"/>
  <c r="CW36" i="5" s="1"/>
  <c r="BQ35" i="5"/>
  <c r="BX34" i="5"/>
  <c r="AJ36" i="5"/>
  <c r="CS36" i="5" s="1"/>
  <c r="AI36" i="5"/>
  <c r="CR36" i="5" s="1"/>
  <c r="BL35" i="5"/>
  <c r="BW34" i="5"/>
  <c r="AY35" i="3"/>
  <c r="DH35" i="3" s="1"/>
  <c r="BC35" i="4"/>
  <c r="DL35" i="4" s="1"/>
  <c r="BU35" i="5"/>
  <c r="AZ35" i="3"/>
  <c r="DI35" i="3" s="1"/>
  <c r="AO36" i="5"/>
  <c r="CX36" i="5" s="1"/>
  <c r="AG36" i="5"/>
  <c r="CP36" i="5" s="1"/>
  <c r="AK36" i="5"/>
  <c r="CT36" i="5" s="1"/>
  <c r="BJ35" i="5"/>
  <c r="CJ34" i="4"/>
  <c r="BG34" i="4"/>
  <c r="BF35" i="4"/>
  <c r="DO35" i="4" s="1"/>
  <c r="BR35" i="5"/>
  <c r="CB34" i="5"/>
  <c r="CI34" i="5"/>
  <c r="BM35" i="5"/>
  <c r="AX35" i="4"/>
  <c r="DG35" i="4" s="1"/>
  <c r="BK35" i="5"/>
  <c r="AX35" i="3"/>
  <c r="DG35" i="3" s="1"/>
  <c r="BT35" i="5"/>
  <c r="CA34" i="5"/>
  <c r="BC35" i="3"/>
  <c r="DL35" i="3" s="1"/>
  <c r="BB35" i="5"/>
  <c r="DK35" i="5" s="1"/>
  <c r="AY35" i="4"/>
  <c r="DH35" i="4" s="1"/>
  <c r="BD35" i="5"/>
  <c r="DM35" i="5" s="1"/>
  <c r="BO35" i="5"/>
  <c r="AQ36" i="5"/>
  <c r="CZ36" i="5" s="1"/>
  <c r="BS35" i="5"/>
  <c r="CG34" i="4"/>
  <c r="CK33" i="3"/>
  <c r="CL33" i="3" s="1"/>
  <c r="CI34" i="3"/>
  <c r="CJ34" i="3"/>
  <c r="BG34" i="3"/>
  <c r="CI35" i="4"/>
  <c r="AP36" i="4"/>
  <c r="CY36" i="4" s="1"/>
  <c r="AN36" i="4"/>
  <c r="CW36" i="4" s="1"/>
  <c r="BB36" i="4"/>
  <c r="DK36" i="4" s="1"/>
  <c r="BQ35" i="4"/>
  <c r="BZ35" i="4"/>
  <c r="BU35" i="4"/>
  <c r="BO35" i="4"/>
  <c r="AQ36" i="4"/>
  <c r="CZ36" i="4" s="1"/>
  <c r="BS35" i="4"/>
  <c r="DP34" i="4"/>
  <c r="DQ34" i="4" s="1"/>
  <c r="BF35" i="3"/>
  <c r="BT35" i="4"/>
  <c r="BM35" i="4"/>
  <c r="CF35" i="4"/>
  <c r="AO36" i="4"/>
  <c r="CX36" i="4" s="1"/>
  <c r="AU36" i="4"/>
  <c r="DD36" i="4" s="1"/>
  <c r="AK36" i="4"/>
  <c r="CT36" i="4" s="1"/>
  <c r="AG36" i="4"/>
  <c r="CP36" i="4" s="1"/>
  <c r="BJ35" i="4"/>
  <c r="BP35" i="4"/>
  <c r="AI36" i="4"/>
  <c r="CR36" i="4" s="1"/>
  <c r="AJ36" i="4"/>
  <c r="CS36" i="4" s="1"/>
  <c r="AW36" i="4"/>
  <c r="DF36" i="4" s="1"/>
  <c r="BL35" i="4"/>
  <c r="AL36" i="4"/>
  <c r="CU36" i="4" s="1"/>
  <c r="BN35" i="4"/>
  <c r="BI35" i="4"/>
  <c r="BR35" i="4"/>
  <c r="AS36" i="4"/>
  <c r="DB36" i="4" s="1"/>
  <c r="AR36" i="4"/>
  <c r="DA36" i="4" s="1"/>
  <c r="AV36" i="4"/>
  <c r="DE36" i="4" s="1"/>
  <c r="AT36" i="4"/>
  <c r="DC36" i="4" s="1"/>
  <c r="BA36" i="4"/>
  <c r="DJ36" i="4" s="1"/>
  <c r="BV35" i="4"/>
  <c r="AM36" i="4"/>
  <c r="CV36" i="4" s="1"/>
  <c r="AH36" i="4"/>
  <c r="CQ36" i="4" s="1"/>
  <c r="AF36" i="4"/>
  <c r="CO36" i="4" s="1"/>
  <c r="AE36" i="4"/>
  <c r="CN36" i="4" s="1"/>
  <c r="AD36" i="4"/>
  <c r="CM36" i="4" s="1"/>
  <c r="BH35" i="4"/>
  <c r="CH35" i="4"/>
  <c r="BX35" i="4"/>
  <c r="BK35" i="4"/>
  <c r="CA35" i="4"/>
  <c r="BY35" i="4"/>
  <c r="CE35" i="4"/>
  <c r="BE35" i="3"/>
  <c r="DN35" i="3" s="1"/>
  <c r="CH34" i="3"/>
  <c r="CD35" i="4"/>
  <c r="BW35" i="4"/>
  <c r="BD35" i="3"/>
  <c r="DD34" i="2"/>
  <c r="BY34" i="2"/>
  <c r="AG36" i="3"/>
  <c r="CP36" i="3" s="1"/>
  <c r="BJ35" i="3"/>
  <c r="AU36" i="3"/>
  <c r="DD36" i="3" s="1"/>
  <c r="BA36" i="3"/>
  <c r="DJ36" i="3" s="1"/>
  <c r="AR36" i="3"/>
  <c r="DA36" i="3" s="1"/>
  <c r="AT36" i="3"/>
  <c r="DC36" i="3" s="1"/>
  <c r="AS36" i="3"/>
  <c r="DB36" i="3" s="1"/>
  <c r="BV35" i="3"/>
  <c r="AV36" i="3"/>
  <c r="DE36" i="3" s="1"/>
  <c r="CN34" i="2"/>
  <c r="BI34" i="2"/>
  <c r="BW35" i="3"/>
  <c r="BX35" i="3"/>
  <c r="BK35" i="3"/>
  <c r="DB34" i="2"/>
  <c r="BW34" i="2"/>
  <c r="BY35" i="3"/>
  <c r="AV34" i="2"/>
  <c r="BZ34" i="2" s="1"/>
  <c r="BQ35" i="3"/>
  <c r="BB36" i="3"/>
  <c r="DK36" i="3" s="1"/>
  <c r="AN36" i="3"/>
  <c r="CW36" i="3" s="1"/>
  <c r="AY34" i="2"/>
  <c r="CC34" i="2" s="1"/>
  <c r="BO33" i="2"/>
  <c r="BZ35" i="3"/>
  <c r="BR35" i="3"/>
  <c r="CA35" i="3"/>
  <c r="DP34" i="3"/>
  <c r="DQ34" i="3" s="1"/>
  <c r="DC34" i="2"/>
  <c r="BX34" i="2"/>
  <c r="AF36" i="3"/>
  <c r="CO36" i="3" s="1"/>
  <c r="AE36" i="3"/>
  <c r="CN36" i="3" s="1"/>
  <c r="BH35" i="3"/>
  <c r="AM36" i="3"/>
  <c r="CV36" i="3" s="1"/>
  <c r="AH36" i="3"/>
  <c r="CQ36" i="3" s="1"/>
  <c r="AD36" i="3"/>
  <c r="CM36" i="3" s="1"/>
  <c r="CF35" i="3"/>
  <c r="CE35" i="3"/>
  <c r="AI34" i="2"/>
  <c r="BM34" i="2" s="1"/>
  <c r="BM33" i="2"/>
  <c r="BL35" i="3"/>
  <c r="AW36" i="3"/>
  <c r="DF36" i="3" s="1"/>
  <c r="AI36" i="3"/>
  <c r="CR36" i="3" s="1"/>
  <c r="BM35" i="3"/>
  <c r="BI35" i="3"/>
  <c r="CV33" i="2"/>
  <c r="BQ33" i="2"/>
  <c r="AQ34" i="2"/>
  <c r="BU34" i="2" s="1"/>
  <c r="BE34" i="2"/>
  <c r="CI34" i="2" s="1"/>
  <c r="AE35" i="2"/>
  <c r="AD35" i="2"/>
  <c r="BH35" i="2" s="1"/>
  <c r="AF35" i="2"/>
  <c r="BJ35" i="2" s="1"/>
  <c r="CM34" i="2"/>
  <c r="BC34" i="2"/>
  <c r="CG34" i="2" s="1"/>
  <c r="AO34" i="2"/>
  <c r="BS34" i="2" s="1"/>
  <c r="AZ34" i="2"/>
  <c r="AL34" i="2"/>
  <c r="CP34" i="2"/>
  <c r="AG35" i="2"/>
  <c r="AU35" i="2"/>
  <c r="CO34" i="2"/>
  <c r="AK34" i="2"/>
  <c r="AX34" i="2"/>
  <c r="CB34" i="2" s="1"/>
  <c r="AT35" i="2"/>
  <c r="BX35" i="2" s="1"/>
  <c r="AS35" i="2"/>
  <c r="AR35" i="2"/>
  <c r="BV35" i="2" s="1"/>
  <c r="DA34" i="2"/>
  <c r="AM34" i="2"/>
  <c r="AW34" i="2"/>
  <c r="CA34" i="2" s="1"/>
  <c r="BF34" i="2"/>
  <c r="AJ34" i="2"/>
  <c r="BN34" i="2" s="1"/>
  <c r="BB34" i="2"/>
  <c r="CF34" i="2" s="1"/>
  <c r="BD34" i="2"/>
  <c r="CH34" i="2" s="1"/>
  <c r="AN34" i="2"/>
  <c r="BR34" i="2" s="1"/>
  <c r="AP34" i="2"/>
  <c r="BT34" i="2" s="1"/>
  <c r="BA34" i="2"/>
  <c r="CE34" i="2" s="1"/>
  <c r="AH34" i="2"/>
  <c r="BL34" i="2" s="1"/>
  <c r="DJ33" i="2"/>
  <c r="DE33" i="2"/>
  <c r="CK32" i="2"/>
  <c r="CL32" i="2" s="1"/>
  <c r="DK33" i="2"/>
  <c r="DI33" i="2"/>
  <c r="DN33" i="2"/>
  <c r="CX33" i="2"/>
  <c r="DL33" i="2"/>
  <c r="CQ33" i="2"/>
  <c r="CJ33" i="2"/>
  <c r="DO33" i="2"/>
  <c r="CU33" i="2"/>
  <c r="CY33" i="2"/>
  <c r="CR33" i="2"/>
  <c r="DM33" i="2"/>
  <c r="DP32" i="2"/>
  <c r="DQ32" i="2" s="1"/>
  <c r="CZ33" i="2"/>
  <c r="DH33" i="2"/>
  <c r="DG33" i="2"/>
  <c r="DF33" i="2"/>
  <c r="CW33" i="2"/>
  <c r="CS33" i="2"/>
  <c r="CT33" i="2"/>
  <c r="BG33" i="2"/>
  <c r="BY35" i="6" l="1"/>
  <c r="BE36" i="4"/>
  <c r="DN36" i="4" s="1"/>
  <c r="CA35" i="5"/>
  <c r="CC35" i="5"/>
  <c r="CB35" i="3"/>
  <c r="BT35" i="3"/>
  <c r="AQ36" i="3"/>
  <c r="CZ36" i="3" s="1"/>
  <c r="BU35" i="3"/>
  <c r="BN35" i="3"/>
  <c r="BO35" i="3"/>
  <c r="BP35" i="3"/>
  <c r="AL36" i="3"/>
  <c r="CU36" i="3" s="1"/>
  <c r="CJ35" i="8"/>
  <c r="DO35" i="8"/>
  <c r="BO35" i="8"/>
  <c r="CI35" i="8"/>
  <c r="CG35" i="8"/>
  <c r="BU35" i="8"/>
  <c r="AQ36" i="8"/>
  <c r="CZ36" i="8" s="1"/>
  <c r="BE36" i="8"/>
  <c r="DN36" i="8" s="1"/>
  <c r="BS35" i="8"/>
  <c r="CH35" i="8"/>
  <c r="BP35" i="8"/>
  <c r="CC35" i="8"/>
  <c r="BK35" i="8"/>
  <c r="CF35" i="8"/>
  <c r="BF36" i="4"/>
  <c r="DO36" i="4" s="1"/>
  <c r="BX35" i="8"/>
  <c r="BZ35" i="8"/>
  <c r="CD35" i="8"/>
  <c r="AK36" i="8"/>
  <c r="CT36" i="8" s="1"/>
  <c r="AU36" i="8"/>
  <c r="DD36" i="8" s="1"/>
  <c r="AO36" i="8"/>
  <c r="CX36" i="8" s="1"/>
  <c r="AG36" i="8"/>
  <c r="CP36" i="8" s="1"/>
  <c r="BC36" i="8"/>
  <c r="DL36" i="8" s="1"/>
  <c r="AY36" i="8"/>
  <c r="DH36" i="8" s="1"/>
  <c r="BJ35" i="8"/>
  <c r="CC35" i="3"/>
  <c r="AK36" i="3"/>
  <c r="CT36" i="3" s="1"/>
  <c r="AW36" i="5"/>
  <c r="DF36" i="5" s="1"/>
  <c r="CB35" i="5"/>
  <c r="CB35" i="6"/>
  <c r="BM35" i="8"/>
  <c r="AW36" i="8"/>
  <c r="DF36" i="8" s="1"/>
  <c r="AJ36" i="8"/>
  <c r="CS36" i="8" s="1"/>
  <c r="AI36" i="8"/>
  <c r="CR36" i="8" s="1"/>
  <c r="AX36" i="8"/>
  <c r="DG36" i="8" s="1"/>
  <c r="BL35" i="8"/>
  <c r="AJ36" i="3"/>
  <c r="CS36" i="3" s="1"/>
  <c r="BY35" i="5"/>
  <c r="AS36" i="8"/>
  <c r="DB36" i="8" s="1"/>
  <c r="AR36" i="8"/>
  <c r="DA36" i="8" s="1"/>
  <c r="AV36" i="8"/>
  <c r="DE36" i="8" s="1"/>
  <c r="BA36" i="8"/>
  <c r="DJ36" i="8" s="1"/>
  <c r="AT36" i="8"/>
  <c r="DC36" i="8" s="1"/>
  <c r="BV35" i="8"/>
  <c r="BR35" i="8"/>
  <c r="AL36" i="8"/>
  <c r="CU36" i="8" s="1"/>
  <c r="AZ36" i="8"/>
  <c r="DI36" i="8" s="1"/>
  <c r="BN35" i="8"/>
  <c r="AO36" i="3"/>
  <c r="CX36" i="3" s="1"/>
  <c r="AX36" i="4"/>
  <c r="DG36" i="4" s="1"/>
  <c r="CE35" i="8"/>
  <c r="CK34" i="8"/>
  <c r="CL34" i="8" s="1"/>
  <c r="BT35" i="8"/>
  <c r="AY36" i="4"/>
  <c r="DH36" i="4" s="1"/>
  <c r="AZ36" i="6"/>
  <c r="DI36" i="6" s="1"/>
  <c r="AD36" i="8"/>
  <c r="CM36" i="8" s="1"/>
  <c r="BF36" i="8"/>
  <c r="AM36" i="8"/>
  <c r="CV36" i="8" s="1"/>
  <c r="AF36" i="8"/>
  <c r="CO36" i="8" s="1"/>
  <c r="AH36" i="8"/>
  <c r="CQ36" i="8" s="1"/>
  <c r="AE36" i="8"/>
  <c r="CN36" i="8" s="1"/>
  <c r="BG35" i="8"/>
  <c r="BH35" i="8"/>
  <c r="CA35" i="8"/>
  <c r="AN36" i="8"/>
  <c r="CW36" i="8" s="1"/>
  <c r="BB36" i="8"/>
  <c r="DK36" i="8" s="1"/>
  <c r="BD36" i="8"/>
  <c r="DM36" i="8" s="1"/>
  <c r="AP36" i="8"/>
  <c r="CY36" i="8" s="1"/>
  <c r="BQ35" i="8"/>
  <c r="DP34" i="8"/>
  <c r="DQ34" i="8" s="1"/>
  <c r="BY35" i="8"/>
  <c r="AP36" i="3"/>
  <c r="CY36" i="3" s="1"/>
  <c r="BS35" i="3"/>
  <c r="CC35" i="4"/>
  <c r="BW35" i="8"/>
  <c r="BI35" i="8"/>
  <c r="CB35" i="8"/>
  <c r="AU36" i="6"/>
  <c r="DD36" i="6" s="1"/>
  <c r="CI35" i="6"/>
  <c r="CK34" i="6"/>
  <c r="CL34" i="6" s="1"/>
  <c r="AX36" i="6"/>
  <c r="DG36" i="6" s="1"/>
  <c r="DE35" i="6"/>
  <c r="AW36" i="6"/>
  <c r="DF36" i="6" s="1"/>
  <c r="DF35" i="6"/>
  <c r="BG35" i="6"/>
  <c r="BB36" i="6"/>
  <c r="DK36" i="6" s="1"/>
  <c r="DO35" i="6"/>
  <c r="CJ35" i="6"/>
  <c r="BG35" i="4"/>
  <c r="BK36" i="6"/>
  <c r="AM37" i="6"/>
  <c r="CV37" i="6" s="1"/>
  <c r="AH37" i="6"/>
  <c r="CQ37" i="6" s="1"/>
  <c r="AF37" i="6"/>
  <c r="CO37" i="6" s="1"/>
  <c r="AE37" i="6"/>
  <c r="CN37" i="6" s="1"/>
  <c r="AD37" i="6"/>
  <c r="CM37" i="6" s="1"/>
  <c r="BH36" i="6"/>
  <c r="BO36" i="6"/>
  <c r="BI36" i="6"/>
  <c r="AN37" i="6"/>
  <c r="CW37" i="6" s="1"/>
  <c r="AP37" i="6"/>
  <c r="CY37" i="6" s="1"/>
  <c r="BQ36" i="6"/>
  <c r="CG35" i="6"/>
  <c r="CH35" i="6"/>
  <c r="CC35" i="6"/>
  <c r="AY36" i="6"/>
  <c r="DH36" i="6" s="1"/>
  <c r="BP36" i="6"/>
  <c r="BC36" i="6"/>
  <c r="DL36" i="6" s="1"/>
  <c r="BE36" i="6"/>
  <c r="DN36" i="6" s="1"/>
  <c r="AQ37" i="6"/>
  <c r="CZ37" i="6" s="1"/>
  <c r="BS36" i="6"/>
  <c r="BU36" i="6"/>
  <c r="BW35" i="6"/>
  <c r="BM36" i="6"/>
  <c r="BT36" i="6"/>
  <c r="AL37" i="6"/>
  <c r="CU37" i="6" s="1"/>
  <c r="BN36" i="6"/>
  <c r="CE35" i="6"/>
  <c r="CD35" i="6"/>
  <c r="BR36" i="6"/>
  <c r="AS36" i="6"/>
  <c r="DB36" i="6" s="1"/>
  <c r="AR36" i="6"/>
  <c r="DA36" i="6" s="1"/>
  <c r="BA36" i="6"/>
  <c r="AV36" i="6"/>
  <c r="DE36" i="6" s="1"/>
  <c r="AT36" i="6"/>
  <c r="BV35" i="6"/>
  <c r="CW34" i="2"/>
  <c r="BD36" i="6"/>
  <c r="DM36" i="6" s="1"/>
  <c r="BX35" i="6"/>
  <c r="BF36" i="6"/>
  <c r="CK34" i="5"/>
  <c r="CL34" i="5" s="1"/>
  <c r="CA35" i="6"/>
  <c r="BZ35" i="6"/>
  <c r="AK37" i="6"/>
  <c r="CT37" i="6" s="1"/>
  <c r="AO37" i="6"/>
  <c r="CX37" i="6" s="1"/>
  <c r="AG37" i="6"/>
  <c r="CP37" i="6" s="1"/>
  <c r="BJ36" i="6"/>
  <c r="CK34" i="4"/>
  <c r="CL34" i="4" s="1"/>
  <c r="CI35" i="5"/>
  <c r="AJ37" i="6"/>
  <c r="CS37" i="6" s="1"/>
  <c r="AI37" i="6"/>
  <c r="CR37" i="6" s="1"/>
  <c r="BL36" i="6"/>
  <c r="AU36" i="5"/>
  <c r="DD36" i="5" s="1"/>
  <c r="AX36" i="5"/>
  <c r="DG36" i="5" s="1"/>
  <c r="BE36" i="5"/>
  <c r="DN36" i="5" s="1"/>
  <c r="CJ35" i="5"/>
  <c r="BF36" i="5"/>
  <c r="DO36" i="5" s="1"/>
  <c r="AZ36" i="5"/>
  <c r="DI36" i="5" s="1"/>
  <c r="BC36" i="5"/>
  <c r="DL36" i="5" s="1"/>
  <c r="CF35" i="5"/>
  <c r="BB36" i="5"/>
  <c r="DK36" i="5" s="1"/>
  <c r="BT36" i="5"/>
  <c r="CJ35" i="4"/>
  <c r="BU36" i="5"/>
  <c r="CG35" i="5"/>
  <c r="AX36" i="3"/>
  <c r="DG36" i="3" s="1"/>
  <c r="AK37" i="5"/>
  <c r="CT37" i="5" s="1"/>
  <c r="AG37" i="5"/>
  <c r="CP37" i="5" s="1"/>
  <c r="AO37" i="5"/>
  <c r="CX37" i="5" s="1"/>
  <c r="BJ36" i="5"/>
  <c r="AN37" i="5"/>
  <c r="CW37" i="5" s="1"/>
  <c r="AP37" i="5"/>
  <c r="CY37" i="5" s="1"/>
  <c r="BQ36" i="5"/>
  <c r="CG35" i="4"/>
  <c r="BZ35" i="5"/>
  <c r="BC36" i="4"/>
  <c r="DL36" i="4" s="1"/>
  <c r="CH35" i="5"/>
  <c r="AY36" i="5"/>
  <c r="DH36" i="5" s="1"/>
  <c r="BM36" i="5"/>
  <c r="BW35" i="5"/>
  <c r="CB35" i="4"/>
  <c r="BO36" i="5"/>
  <c r="AL37" i="5"/>
  <c r="CU37" i="5" s="1"/>
  <c r="BN36" i="5"/>
  <c r="CK34" i="3"/>
  <c r="CL34" i="3" s="1"/>
  <c r="CE35" i="5"/>
  <c r="AY36" i="3"/>
  <c r="DH36" i="3" s="1"/>
  <c r="BI36" i="5"/>
  <c r="AJ37" i="5"/>
  <c r="CS37" i="5" s="1"/>
  <c r="AI37" i="5"/>
  <c r="CR37" i="5" s="1"/>
  <c r="BL36" i="5"/>
  <c r="CG35" i="3"/>
  <c r="BP36" i="5"/>
  <c r="BD36" i="4"/>
  <c r="DM36" i="4" s="1"/>
  <c r="BK36" i="5"/>
  <c r="AZ36" i="3"/>
  <c r="DI36" i="3" s="1"/>
  <c r="CD35" i="3"/>
  <c r="AM37" i="5"/>
  <c r="CV37" i="5" s="1"/>
  <c r="AF37" i="5"/>
  <c r="CO37" i="5" s="1"/>
  <c r="AE37" i="5"/>
  <c r="CN37" i="5" s="1"/>
  <c r="AH37" i="5"/>
  <c r="CQ37" i="5" s="1"/>
  <c r="AD37" i="5"/>
  <c r="CM37" i="5" s="1"/>
  <c r="BH36" i="5"/>
  <c r="BD36" i="5"/>
  <c r="DM36" i="5" s="1"/>
  <c r="BR36" i="5"/>
  <c r="BC36" i="3"/>
  <c r="DL36" i="3" s="1"/>
  <c r="AS36" i="5"/>
  <c r="DB36" i="5" s="1"/>
  <c r="AR36" i="5"/>
  <c r="DA36" i="5" s="1"/>
  <c r="AT36" i="5"/>
  <c r="DC36" i="5" s="1"/>
  <c r="AV36" i="5"/>
  <c r="DE36" i="5" s="1"/>
  <c r="DP35" i="5"/>
  <c r="DQ35" i="5" s="1"/>
  <c r="BA36" i="5"/>
  <c r="DJ36" i="5" s="1"/>
  <c r="BV35" i="5"/>
  <c r="BX35" i="5"/>
  <c r="AZ36" i="4"/>
  <c r="DI36" i="4" s="1"/>
  <c r="AQ37" i="5"/>
  <c r="CZ37" i="5" s="1"/>
  <c r="BS36" i="5"/>
  <c r="CD35" i="5"/>
  <c r="BG35" i="5"/>
  <c r="BG35" i="3"/>
  <c r="CH35" i="3"/>
  <c r="DM35" i="3"/>
  <c r="CI35" i="3"/>
  <c r="CJ35" i="3"/>
  <c r="DO35" i="3"/>
  <c r="CA36" i="4"/>
  <c r="CE36" i="4"/>
  <c r="BA37" i="4"/>
  <c r="DJ37" i="4" s="1"/>
  <c r="AT37" i="4"/>
  <c r="DC37" i="4" s="1"/>
  <c r="AV37" i="4"/>
  <c r="DE37" i="4" s="1"/>
  <c r="AS37" i="4"/>
  <c r="DB37" i="4" s="1"/>
  <c r="AR37" i="4"/>
  <c r="DA37" i="4" s="1"/>
  <c r="BV36" i="4"/>
  <c r="BF36" i="3"/>
  <c r="BD36" i="3"/>
  <c r="DM36" i="3" s="1"/>
  <c r="BW36" i="4"/>
  <c r="CF36" i="4"/>
  <c r="BP36" i="4"/>
  <c r="AN37" i="4"/>
  <c r="CW37" i="4" s="1"/>
  <c r="BB37" i="4"/>
  <c r="DK37" i="4" s="1"/>
  <c r="AP37" i="4"/>
  <c r="CY37" i="4" s="1"/>
  <c r="BQ36" i="4"/>
  <c r="BZ36" i="4"/>
  <c r="BR36" i="4"/>
  <c r="AL37" i="4"/>
  <c r="CU37" i="4" s="1"/>
  <c r="BN36" i="4"/>
  <c r="BX36" i="4"/>
  <c r="AM37" i="4"/>
  <c r="CV37" i="4" s="1"/>
  <c r="AH37" i="4"/>
  <c r="CQ37" i="4" s="1"/>
  <c r="AD37" i="4"/>
  <c r="CM37" i="4" s="1"/>
  <c r="AF37" i="4"/>
  <c r="CO37" i="4" s="1"/>
  <c r="AE37" i="4"/>
  <c r="CN37" i="4" s="1"/>
  <c r="BH36" i="4"/>
  <c r="BK36" i="4"/>
  <c r="CH36" i="4"/>
  <c r="BM36" i="4"/>
  <c r="BE36" i="3"/>
  <c r="BI36" i="4"/>
  <c r="BO36" i="4"/>
  <c r="CI36" i="4"/>
  <c r="BT36" i="4"/>
  <c r="DP35" i="4"/>
  <c r="DQ35" i="4" s="1"/>
  <c r="AQ37" i="4"/>
  <c r="CZ37" i="4" s="1"/>
  <c r="BS36" i="4"/>
  <c r="AK37" i="4"/>
  <c r="CT37" i="4" s="1"/>
  <c r="AG37" i="4"/>
  <c r="CP37" i="4" s="1"/>
  <c r="AU37" i="4"/>
  <c r="DD37" i="4" s="1"/>
  <c r="AO37" i="4"/>
  <c r="CX37" i="4" s="1"/>
  <c r="BJ36" i="4"/>
  <c r="BY36" i="4"/>
  <c r="BU36" i="4"/>
  <c r="AJ37" i="4"/>
  <c r="CS37" i="4" s="1"/>
  <c r="AI37" i="4"/>
  <c r="CR37" i="4" s="1"/>
  <c r="AW37" i="4"/>
  <c r="DF37" i="4" s="1"/>
  <c r="BL36" i="4"/>
  <c r="DK34" i="2"/>
  <c r="BX36" i="3"/>
  <c r="BZ36" i="3"/>
  <c r="CV34" i="2"/>
  <c r="BQ34" i="2"/>
  <c r="AM35" i="2"/>
  <c r="BQ35" i="2" s="1"/>
  <c r="BM36" i="3"/>
  <c r="CA36" i="3"/>
  <c r="BW36" i="3"/>
  <c r="DB35" i="2"/>
  <c r="BW35" i="2"/>
  <c r="BA37" i="3"/>
  <c r="DJ37" i="3" s="1"/>
  <c r="AV37" i="3"/>
  <c r="DE37" i="3" s="1"/>
  <c r="AT37" i="3"/>
  <c r="DC37" i="3" s="1"/>
  <c r="AR37" i="3"/>
  <c r="DA37" i="3" s="1"/>
  <c r="AS37" i="3"/>
  <c r="DB37" i="3" s="1"/>
  <c r="BV36" i="3"/>
  <c r="BY36" i="3"/>
  <c r="CF36" i="3"/>
  <c r="BK36" i="3"/>
  <c r="DD35" i="2"/>
  <c r="BY35" i="2"/>
  <c r="CP35" i="2"/>
  <c r="BK35" i="2"/>
  <c r="BI36" i="3"/>
  <c r="AG37" i="3"/>
  <c r="CP37" i="3" s="1"/>
  <c r="AU37" i="3"/>
  <c r="DD37" i="3" s="1"/>
  <c r="BJ36" i="3"/>
  <c r="CN35" i="2"/>
  <c r="BI35" i="2"/>
  <c r="CE36" i="3"/>
  <c r="BC35" i="2"/>
  <c r="CG35" i="2" s="1"/>
  <c r="BO34" i="2"/>
  <c r="BR36" i="3"/>
  <c r="AK35" i="2"/>
  <c r="BO35" i="2" s="1"/>
  <c r="BP34" i="2"/>
  <c r="AY35" i="2"/>
  <c r="CC35" i="2" s="1"/>
  <c r="CD34" i="2"/>
  <c r="BU36" i="3"/>
  <c r="AH37" i="3"/>
  <c r="CQ37" i="3" s="1"/>
  <c r="AF37" i="3"/>
  <c r="CO37" i="3" s="1"/>
  <c r="AM37" i="3"/>
  <c r="CV37" i="3" s="1"/>
  <c r="AD37" i="3"/>
  <c r="CM37" i="3" s="1"/>
  <c r="BH36" i="3"/>
  <c r="AE37" i="3"/>
  <c r="CN37" i="3" s="1"/>
  <c r="AW37" i="3"/>
  <c r="DF37" i="3" s="1"/>
  <c r="AI37" i="3"/>
  <c r="CR37" i="3" s="1"/>
  <c r="BL36" i="3"/>
  <c r="BB37" i="3"/>
  <c r="DK37" i="3" s="1"/>
  <c r="AN37" i="3"/>
  <c r="CW37" i="3" s="1"/>
  <c r="BQ36" i="3"/>
  <c r="BA35" i="2"/>
  <c r="CE35" i="2" s="1"/>
  <c r="AS36" i="2"/>
  <c r="AR36" i="2"/>
  <c r="BV36" i="2" s="1"/>
  <c r="AT36" i="2"/>
  <c r="DA35" i="2"/>
  <c r="AW35" i="2"/>
  <c r="CA35" i="2" s="1"/>
  <c r="AJ35" i="2"/>
  <c r="BN35" i="2" s="1"/>
  <c r="AX35" i="2"/>
  <c r="CB35" i="2" s="1"/>
  <c r="AI35" i="2"/>
  <c r="AN35" i="2"/>
  <c r="BB35" i="2"/>
  <c r="CF35" i="2" s="1"/>
  <c r="AP35" i="2"/>
  <c r="BD35" i="2"/>
  <c r="CH35" i="2" s="1"/>
  <c r="BE35" i="2"/>
  <c r="CI35" i="2" s="1"/>
  <c r="AQ35" i="2"/>
  <c r="BU35" i="2" s="1"/>
  <c r="AU36" i="2"/>
  <c r="DC35" i="2"/>
  <c r="AH35" i="2"/>
  <c r="CQ35" i="2" s="1"/>
  <c r="AV35" i="2"/>
  <c r="BZ35" i="2" s="1"/>
  <c r="AZ35" i="2"/>
  <c r="CD35" i="2" s="1"/>
  <c r="AG36" i="2"/>
  <c r="CO35" i="2"/>
  <c r="AD36" i="2"/>
  <c r="BH36" i="2" s="1"/>
  <c r="AF36" i="2"/>
  <c r="BJ36" i="2" s="1"/>
  <c r="AE36" i="2"/>
  <c r="CM35" i="2"/>
  <c r="AL35" i="2"/>
  <c r="BP35" i="2" s="1"/>
  <c r="AO35" i="2"/>
  <c r="BS35" i="2" s="1"/>
  <c r="BF35" i="2"/>
  <c r="DG34" i="2"/>
  <c r="CQ34" i="2"/>
  <c r="DF34" i="2"/>
  <c r="CK33" i="2"/>
  <c r="CL33" i="2" s="1"/>
  <c r="DE34" i="2"/>
  <c r="DH34" i="2"/>
  <c r="CU34" i="2"/>
  <c r="DI34" i="2"/>
  <c r="CZ34" i="2"/>
  <c r="DL34" i="2"/>
  <c r="CS34" i="2"/>
  <c r="CT34" i="2"/>
  <c r="DP33" i="2"/>
  <c r="DQ33" i="2" s="1"/>
  <c r="CJ34" i="2"/>
  <c r="DO34" i="2"/>
  <c r="DJ34" i="2"/>
  <c r="DN34" i="2"/>
  <c r="DM34" i="2"/>
  <c r="CY34" i="2"/>
  <c r="CX34" i="2"/>
  <c r="CR34" i="2"/>
  <c r="BG34" i="2"/>
  <c r="DP35" i="6" l="1"/>
  <c r="DQ35" i="6" s="1"/>
  <c r="CD36" i="6"/>
  <c r="BP36" i="3"/>
  <c r="CB36" i="4"/>
  <c r="CJ36" i="4"/>
  <c r="BB37" i="6"/>
  <c r="DK37" i="6" s="1"/>
  <c r="AU37" i="6"/>
  <c r="DD37" i="6" s="1"/>
  <c r="CJ36" i="5"/>
  <c r="CC36" i="4"/>
  <c r="AZ37" i="4"/>
  <c r="DI37" i="4" s="1"/>
  <c r="AX37" i="4"/>
  <c r="DG37" i="4" s="1"/>
  <c r="BS36" i="3"/>
  <c r="BN36" i="3"/>
  <c r="AJ37" i="3"/>
  <c r="CS37" i="3" s="1"/>
  <c r="BT36" i="3"/>
  <c r="AQ37" i="3"/>
  <c r="CZ37" i="3" s="1"/>
  <c r="AP37" i="3"/>
  <c r="CY37" i="3" s="1"/>
  <c r="AO37" i="3"/>
  <c r="CX37" i="3" s="1"/>
  <c r="AL37" i="3"/>
  <c r="CU37" i="3" s="1"/>
  <c r="CB36" i="3"/>
  <c r="BC37" i="8"/>
  <c r="DL37" i="8" s="1"/>
  <c r="AU37" i="8"/>
  <c r="DD37" i="8" s="1"/>
  <c r="AY37" i="8"/>
  <c r="DH37" i="8" s="1"/>
  <c r="AK37" i="8"/>
  <c r="CT37" i="8" s="1"/>
  <c r="AO37" i="8"/>
  <c r="CX37" i="8" s="1"/>
  <c r="AG37" i="8"/>
  <c r="CP37" i="8" s="1"/>
  <c r="BJ36" i="8"/>
  <c r="BT36" i="8"/>
  <c r="BX36" i="8"/>
  <c r="CI36" i="8"/>
  <c r="CH36" i="8"/>
  <c r="CE36" i="8"/>
  <c r="BU36" i="8"/>
  <c r="BZ36" i="8"/>
  <c r="AT37" i="8"/>
  <c r="DC37" i="8" s="1"/>
  <c r="BA37" i="8"/>
  <c r="DJ37" i="8" s="1"/>
  <c r="AV37" i="8"/>
  <c r="DE37" i="8" s="1"/>
  <c r="AS37" i="8"/>
  <c r="DB37" i="8" s="1"/>
  <c r="AR37" i="8"/>
  <c r="DA37" i="8" s="1"/>
  <c r="BV36" i="8"/>
  <c r="BY36" i="5"/>
  <c r="BW36" i="8"/>
  <c r="CA36" i="8"/>
  <c r="CC36" i="8"/>
  <c r="DO36" i="8"/>
  <c r="CJ36" i="8"/>
  <c r="AM37" i="8"/>
  <c r="CV37" i="8" s="1"/>
  <c r="BG36" i="8"/>
  <c r="AE37" i="8"/>
  <c r="CN37" i="8" s="1"/>
  <c r="AD37" i="8"/>
  <c r="CM37" i="8" s="1"/>
  <c r="AH37" i="8"/>
  <c r="CQ37" i="8" s="1"/>
  <c r="BF37" i="8"/>
  <c r="AF37" i="8"/>
  <c r="CO37" i="8" s="1"/>
  <c r="BH36" i="8"/>
  <c r="AX37" i="3"/>
  <c r="DG37" i="3" s="1"/>
  <c r="BO36" i="3"/>
  <c r="AK37" i="3"/>
  <c r="CT37" i="3" s="1"/>
  <c r="BG36" i="4"/>
  <c r="CK35" i="8"/>
  <c r="CL35" i="8" s="1"/>
  <c r="CG36" i="8"/>
  <c r="CA36" i="5"/>
  <c r="BR36" i="8"/>
  <c r="CA36" i="6"/>
  <c r="DP35" i="8"/>
  <c r="DQ35" i="8" s="1"/>
  <c r="BK36" i="8"/>
  <c r="AZ37" i="3"/>
  <c r="DI37" i="3" s="1"/>
  <c r="AY37" i="3"/>
  <c r="DH37" i="3" s="1"/>
  <c r="CB36" i="6"/>
  <c r="CB36" i="8"/>
  <c r="AL37" i="8"/>
  <c r="CU37" i="8" s="1"/>
  <c r="AZ37" i="8"/>
  <c r="DI37" i="8" s="1"/>
  <c r="BN36" i="8"/>
  <c r="CF36" i="8"/>
  <c r="BI36" i="8"/>
  <c r="CD36" i="8"/>
  <c r="BE37" i="8"/>
  <c r="DN37" i="8" s="1"/>
  <c r="AQ37" i="8"/>
  <c r="CZ37" i="8" s="1"/>
  <c r="BS36" i="8"/>
  <c r="BO36" i="8"/>
  <c r="BD37" i="8"/>
  <c r="DM37" i="8" s="1"/>
  <c r="AN37" i="8"/>
  <c r="CW37" i="8" s="1"/>
  <c r="BB37" i="8"/>
  <c r="DK37" i="8" s="1"/>
  <c r="AP37" i="8"/>
  <c r="CY37" i="8" s="1"/>
  <c r="BQ36" i="8"/>
  <c r="BY36" i="6"/>
  <c r="AX37" i="8"/>
  <c r="DG37" i="8" s="1"/>
  <c r="AI37" i="8"/>
  <c r="CR37" i="8" s="1"/>
  <c r="AW37" i="8"/>
  <c r="DF37" i="8" s="1"/>
  <c r="AJ37" i="8"/>
  <c r="CS37" i="8" s="1"/>
  <c r="BL36" i="8"/>
  <c r="BP36" i="8"/>
  <c r="BM36" i="8"/>
  <c r="BY36" i="8"/>
  <c r="CK35" i="6"/>
  <c r="CL35" i="6" s="1"/>
  <c r="AZ37" i="6"/>
  <c r="DI37" i="6" s="1"/>
  <c r="CF36" i="6"/>
  <c r="BE37" i="6"/>
  <c r="DN37" i="6" s="1"/>
  <c r="BD37" i="6"/>
  <c r="DM37" i="6" s="1"/>
  <c r="DJ36" i="6"/>
  <c r="AY37" i="6"/>
  <c r="DH37" i="6" s="1"/>
  <c r="DC36" i="6"/>
  <c r="AG38" i="6"/>
  <c r="CP38" i="6" s="1"/>
  <c r="AO38" i="6"/>
  <c r="CX38" i="6" s="1"/>
  <c r="AK38" i="6"/>
  <c r="CT38" i="6" s="1"/>
  <c r="BJ37" i="6"/>
  <c r="CI36" i="5"/>
  <c r="CH36" i="6"/>
  <c r="AI38" i="6"/>
  <c r="CR38" i="6" s="1"/>
  <c r="AJ38" i="6"/>
  <c r="CS38" i="6" s="1"/>
  <c r="BL37" i="6"/>
  <c r="BY37" i="6"/>
  <c r="BU37" i="6"/>
  <c r="BT37" i="6"/>
  <c r="BG36" i="6"/>
  <c r="BK37" i="6"/>
  <c r="CI36" i="6"/>
  <c r="AQ38" i="6"/>
  <c r="CZ38" i="6" s="1"/>
  <c r="BS37" i="6"/>
  <c r="BP37" i="6"/>
  <c r="BR37" i="6"/>
  <c r="AP38" i="6"/>
  <c r="CY38" i="6" s="1"/>
  <c r="AN38" i="6"/>
  <c r="CW38" i="6" s="1"/>
  <c r="BQ37" i="6"/>
  <c r="BO37" i="6"/>
  <c r="BX36" i="6"/>
  <c r="CG36" i="6"/>
  <c r="BC37" i="6"/>
  <c r="DL37" i="6" s="1"/>
  <c r="BZ36" i="6"/>
  <c r="CK35" i="4"/>
  <c r="CL35" i="4" s="1"/>
  <c r="CE36" i="6"/>
  <c r="CG36" i="3"/>
  <c r="BA37" i="6"/>
  <c r="AT37" i="6"/>
  <c r="AS37" i="6"/>
  <c r="DB37" i="6" s="1"/>
  <c r="AR37" i="6"/>
  <c r="DA37" i="6" s="1"/>
  <c r="AV37" i="6"/>
  <c r="DE37" i="6" s="1"/>
  <c r="BV36" i="6"/>
  <c r="CC36" i="6"/>
  <c r="AW37" i="6"/>
  <c r="DF37" i="6" s="1"/>
  <c r="BW36" i="6"/>
  <c r="BI37" i="6"/>
  <c r="DP35" i="3"/>
  <c r="DQ35" i="3" s="1"/>
  <c r="CB36" i="5"/>
  <c r="AX37" i="6"/>
  <c r="CC36" i="3"/>
  <c r="CD36" i="5"/>
  <c r="CK35" i="3"/>
  <c r="CL35" i="3" s="1"/>
  <c r="BM37" i="6"/>
  <c r="BF37" i="6"/>
  <c r="AL38" i="6"/>
  <c r="CU38" i="6" s="1"/>
  <c r="BN37" i="6"/>
  <c r="CJ36" i="6"/>
  <c r="DO36" i="6"/>
  <c r="AH38" i="6"/>
  <c r="CQ38" i="6" s="1"/>
  <c r="AF38" i="6"/>
  <c r="CO38" i="6" s="1"/>
  <c r="AE38" i="6"/>
  <c r="CN38" i="6" s="1"/>
  <c r="AD38" i="6"/>
  <c r="CM38" i="6" s="1"/>
  <c r="AM38" i="6"/>
  <c r="CV38" i="6" s="1"/>
  <c r="BH37" i="6"/>
  <c r="CG36" i="5"/>
  <c r="AW37" i="5"/>
  <c r="DF37" i="5" s="1"/>
  <c r="CK35" i="5"/>
  <c r="CL35" i="5" s="1"/>
  <c r="BE37" i="5"/>
  <c r="DN37" i="5" s="1"/>
  <c r="AZ37" i="5"/>
  <c r="DI37" i="5" s="1"/>
  <c r="CE36" i="5"/>
  <c r="BT37" i="5"/>
  <c r="BA37" i="5"/>
  <c r="DJ37" i="5" s="1"/>
  <c r="DP36" i="5"/>
  <c r="DQ36" i="5" s="1"/>
  <c r="AR37" i="5"/>
  <c r="DA37" i="5" s="1"/>
  <c r="AV37" i="5"/>
  <c r="DE37" i="5" s="1"/>
  <c r="AT37" i="5"/>
  <c r="DC37" i="5" s="1"/>
  <c r="AS37" i="5"/>
  <c r="DB37" i="5" s="1"/>
  <c r="BV36" i="5"/>
  <c r="AX37" i="5"/>
  <c r="DG37" i="5" s="1"/>
  <c r="BD37" i="3"/>
  <c r="DM37" i="3" s="1"/>
  <c r="BW36" i="5"/>
  <c r="AK38" i="5"/>
  <c r="CT38" i="5" s="1"/>
  <c r="AG38" i="5"/>
  <c r="CP38" i="5" s="1"/>
  <c r="AO38" i="5"/>
  <c r="CX38" i="5" s="1"/>
  <c r="BJ37" i="5"/>
  <c r="BM37" i="5"/>
  <c r="BR37" i="5"/>
  <c r="AP38" i="5"/>
  <c r="CY38" i="5" s="1"/>
  <c r="AN38" i="5"/>
  <c r="CW38" i="5" s="1"/>
  <c r="BQ37" i="5"/>
  <c r="BD37" i="5"/>
  <c r="DM37" i="5" s="1"/>
  <c r="BG36" i="5"/>
  <c r="BZ36" i="5"/>
  <c r="BI37" i="5"/>
  <c r="BB37" i="5"/>
  <c r="DK37" i="5" s="1"/>
  <c r="CD36" i="3"/>
  <c r="CG36" i="4"/>
  <c r="AL38" i="5"/>
  <c r="CU38" i="5" s="1"/>
  <c r="BN37" i="5"/>
  <c r="CF36" i="5"/>
  <c r="AH38" i="5"/>
  <c r="CQ38" i="5" s="1"/>
  <c r="AF38" i="5"/>
  <c r="CO38" i="5" s="1"/>
  <c r="AE38" i="5"/>
  <c r="CN38" i="5" s="1"/>
  <c r="AM38" i="5"/>
  <c r="CV38" i="5" s="1"/>
  <c r="AD38" i="5"/>
  <c r="CM38" i="5" s="1"/>
  <c r="BH37" i="5"/>
  <c r="BF37" i="5"/>
  <c r="BX36" i="5"/>
  <c r="AQ38" i="5"/>
  <c r="CZ38" i="5" s="1"/>
  <c r="BS37" i="5"/>
  <c r="CC36" i="5"/>
  <c r="AY37" i="5"/>
  <c r="DH37" i="5" s="1"/>
  <c r="BC37" i="3"/>
  <c r="DL37" i="3" s="1"/>
  <c r="BF37" i="4"/>
  <c r="DO37" i="4" s="1"/>
  <c r="BK37" i="5"/>
  <c r="BP37" i="5"/>
  <c r="CH36" i="3"/>
  <c r="BU37" i="5"/>
  <c r="BC37" i="4"/>
  <c r="DL37" i="4" s="1"/>
  <c r="CD36" i="4"/>
  <c r="BD37" i="4"/>
  <c r="DM37" i="4" s="1"/>
  <c r="CH36" i="5"/>
  <c r="BC37" i="5"/>
  <c r="DL37" i="5" s="1"/>
  <c r="AI38" i="5"/>
  <c r="CR38" i="5" s="1"/>
  <c r="AJ38" i="5"/>
  <c r="CS38" i="5" s="1"/>
  <c r="BL37" i="5"/>
  <c r="AU37" i="5"/>
  <c r="DD37" i="5" s="1"/>
  <c r="AY37" i="4"/>
  <c r="DH37" i="4" s="1"/>
  <c r="BO37" i="5"/>
  <c r="BE37" i="4"/>
  <c r="DN37" i="4" s="1"/>
  <c r="BF37" i="3"/>
  <c r="DO37" i="3" s="1"/>
  <c r="DN36" i="3"/>
  <c r="CJ36" i="3"/>
  <c r="DO36" i="3"/>
  <c r="BY37" i="4"/>
  <c r="BK37" i="4"/>
  <c r="AI38" i="4"/>
  <c r="CR38" i="4" s="1"/>
  <c r="AW38" i="4"/>
  <c r="DF38" i="4" s="1"/>
  <c r="AJ38" i="4"/>
  <c r="CS38" i="4" s="1"/>
  <c r="BL37" i="4"/>
  <c r="BT37" i="4"/>
  <c r="BZ37" i="4"/>
  <c r="BX37" i="4"/>
  <c r="BW37" i="4"/>
  <c r="BO37" i="4"/>
  <c r="DP36" i="4"/>
  <c r="DQ36" i="4" s="1"/>
  <c r="CE37" i="4"/>
  <c r="BM37" i="4"/>
  <c r="BI37" i="4"/>
  <c r="CA37" i="4"/>
  <c r="CB37" i="4"/>
  <c r="AL38" i="4"/>
  <c r="CU38" i="4" s="1"/>
  <c r="BN37" i="4"/>
  <c r="BU37" i="4"/>
  <c r="BG36" i="3"/>
  <c r="AG38" i="4"/>
  <c r="CP38" i="4" s="1"/>
  <c r="AU38" i="4"/>
  <c r="DD38" i="4" s="1"/>
  <c r="AO38" i="4"/>
  <c r="CX38" i="4" s="1"/>
  <c r="AK38" i="4"/>
  <c r="CT38" i="4" s="1"/>
  <c r="BJ37" i="4"/>
  <c r="CF37" i="4"/>
  <c r="CI36" i="3"/>
  <c r="BR37" i="4"/>
  <c r="BE37" i="3"/>
  <c r="AV38" i="4"/>
  <c r="DE38" i="4" s="1"/>
  <c r="AT38" i="4"/>
  <c r="DC38" i="4" s="1"/>
  <c r="AS38" i="4"/>
  <c r="DB38" i="4" s="1"/>
  <c r="AR38" i="4"/>
  <c r="DA38" i="4" s="1"/>
  <c r="BA38" i="4"/>
  <c r="DJ38" i="4" s="1"/>
  <c r="BV37" i="4"/>
  <c r="AH38" i="4"/>
  <c r="CQ38" i="4" s="1"/>
  <c r="AF38" i="4"/>
  <c r="CO38" i="4" s="1"/>
  <c r="AE38" i="4"/>
  <c r="CN38" i="4" s="1"/>
  <c r="AD38" i="4"/>
  <c r="CM38" i="4" s="1"/>
  <c r="AM38" i="4"/>
  <c r="CV38" i="4" s="1"/>
  <c r="BH37" i="4"/>
  <c r="BP37" i="4"/>
  <c r="AQ38" i="4"/>
  <c r="CZ38" i="4" s="1"/>
  <c r="BS37" i="4"/>
  <c r="BB38" i="4"/>
  <c r="DK38" i="4" s="1"/>
  <c r="AN38" i="4"/>
  <c r="CW38" i="4" s="1"/>
  <c r="AP38" i="4"/>
  <c r="CY38" i="4" s="1"/>
  <c r="BQ37" i="4"/>
  <c r="DF35" i="2"/>
  <c r="BM37" i="3"/>
  <c r="DD36" i="2"/>
  <c r="BY36" i="2"/>
  <c r="AQ36" i="2"/>
  <c r="BU36" i="2" s="1"/>
  <c r="BT35" i="2"/>
  <c r="BI37" i="3"/>
  <c r="BW37" i="3"/>
  <c r="CP36" i="2"/>
  <c r="BK36" i="2"/>
  <c r="BR37" i="3"/>
  <c r="DC36" i="2"/>
  <c r="BX36" i="2"/>
  <c r="CF37" i="3"/>
  <c r="AW38" i="3"/>
  <c r="DF38" i="3" s="1"/>
  <c r="AI38" i="3"/>
  <c r="CR38" i="3" s="1"/>
  <c r="BL37" i="3"/>
  <c r="CY35" i="2"/>
  <c r="AV36" i="2"/>
  <c r="BZ36" i="2" s="1"/>
  <c r="BL35" i="2"/>
  <c r="DB36" i="2"/>
  <c r="BW36" i="2"/>
  <c r="BU37" i="3"/>
  <c r="CN36" i="2"/>
  <c r="BI36" i="2"/>
  <c r="AT38" i="3"/>
  <c r="DC38" i="3" s="1"/>
  <c r="AV38" i="3"/>
  <c r="DE38" i="3" s="1"/>
  <c r="AS38" i="3"/>
  <c r="DB38" i="3" s="1"/>
  <c r="BA38" i="3"/>
  <c r="DJ38" i="3" s="1"/>
  <c r="AR38" i="3"/>
  <c r="DA38" i="3" s="1"/>
  <c r="BV37" i="3"/>
  <c r="BX37" i="3"/>
  <c r="AY36" i="2"/>
  <c r="CC36" i="2" s="1"/>
  <c r="AN38" i="3"/>
  <c r="CW38" i="3" s="1"/>
  <c r="BB38" i="3"/>
  <c r="DK38" i="3" s="1"/>
  <c r="BQ37" i="3"/>
  <c r="BZ37" i="3"/>
  <c r="AN36" i="2"/>
  <c r="BR36" i="2" s="1"/>
  <c r="BR35" i="2"/>
  <c r="BA36" i="2"/>
  <c r="CE36" i="2" s="1"/>
  <c r="BM35" i="2"/>
  <c r="AE38" i="3"/>
  <c r="CN38" i="3" s="1"/>
  <c r="AD38" i="3"/>
  <c r="CM38" i="3" s="1"/>
  <c r="AH38" i="3"/>
  <c r="CQ38" i="3" s="1"/>
  <c r="AM38" i="3"/>
  <c r="CV38" i="3" s="1"/>
  <c r="AF38" i="3"/>
  <c r="CO38" i="3" s="1"/>
  <c r="BH37" i="3"/>
  <c r="AU38" i="3"/>
  <c r="DD38" i="3" s="1"/>
  <c r="AG38" i="3"/>
  <c r="CP38" i="3" s="1"/>
  <c r="BJ37" i="3"/>
  <c r="CE37" i="3"/>
  <c r="CA37" i="3"/>
  <c r="BY37" i="3"/>
  <c r="AO36" i="2"/>
  <c r="BS36" i="2" s="1"/>
  <c r="BC36" i="2"/>
  <c r="CG36" i="2" s="1"/>
  <c r="BK37" i="3"/>
  <c r="AP36" i="2"/>
  <c r="BT36" i="2" s="1"/>
  <c r="BD36" i="2"/>
  <c r="CH36" i="2" s="1"/>
  <c r="AK36" i="2"/>
  <c r="BO36" i="2" s="1"/>
  <c r="AZ36" i="2"/>
  <c r="CD36" i="2" s="1"/>
  <c r="AL36" i="2"/>
  <c r="BB36" i="2"/>
  <c r="CF36" i="2" s="1"/>
  <c r="BF36" i="2"/>
  <c r="AM36" i="2"/>
  <c r="BQ36" i="2" s="1"/>
  <c r="AD37" i="2"/>
  <c r="BH37" i="2" s="1"/>
  <c r="AF37" i="2"/>
  <c r="BJ37" i="2" s="1"/>
  <c r="AE37" i="2"/>
  <c r="CM36" i="2"/>
  <c r="BE36" i="2"/>
  <c r="CI36" i="2" s="1"/>
  <c r="AJ36" i="2"/>
  <c r="BN36" i="2" s="1"/>
  <c r="AX36" i="2"/>
  <c r="CB36" i="2" s="1"/>
  <c r="AW36" i="2"/>
  <c r="AI36" i="2"/>
  <c r="BM36" i="2" s="1"/>
  <c r="AH36" i="2"/>
  <c r="AR37" i="2"/>
  <c r="BV37" i="2" s="1"/>
  <c r="AS37" i="2"/>
  <c r="AT37" i="2"/>
  <c r="DA36" i="2"/>
  <c r="AU37" i="2"/>
  <c r="AG37" i="2"/>
  <c r="CO36" i="2"/>
  <c r="CW35" i="2"/>
  <c r="CV35" i="2"/>
  <c r="CR35" i="2"/>
  <c r="DP34" i="2"/>
  <c r="DQ34" i="2" s="1"/>
  <c r="DG35" i="2"/>
  <c r="CU35" i="2"/>
  <c r="DH35" i="2"/>
  <c r="DI35" i="2"/>
  <c r="DE35" i="2"/>
  <c r="DJ35" i="2"/>
  <c r="DK35" i="2"/>
  <c r="DM35" i="2"/>
  <c r="CS35" i="2"/>
  <c r="CJ35" i="2"/>
  <c r="DO35" i="2"/>
  <c r="CZ35" i="2"/>
  <c r="CX35" i="2"/>
  <c r="DN35" i="2"/>
  <c r="CT35" i="2"/>
  <c r="DL35" i="2"/>
  <c r="CK34" i="2"/>
  <c r="CL34" i="2" s="1"/>
  <c r="BG35" i="2"/>
  <c r="CF37" i="6" l="1"/>
  <c r="DP36" i="6"/>
  <c r="DQ36" i="6" s="1"/>
  <c r="CD37" i="6"/>
  <c r="AZ38" i="6"/>
  <c r="DI38" i="6" s="1"/>
  <c r="BN37" i="3"/>
  <c r="CH37" i="4"/>
  <c r="CD37" i="4"/>
  <c r="CI37" i="6"/>
  <c r="CH37" i="6"/>
  <c r="BS37" i="3"/>
  <c r="AQ38" i="3"/>
  <c r="CZ38" i="3" s="1"/>
  <c r="BT37" i="3"/>
  <c r="AP38" i="3"/>
  <c r="CY38" i="3" s="1"/>
  <c r="AJ38" i="3"/>
  <c r="CS38" i="3" s="1"/>
  <c r="DP36" i="3"/>
  <c r="DQ36" i="3" s="1"/>
  <c r="BO37" i="3"/>
  <c r="AO38" i="3"/>
  <c r="CX38" i="3" s="1"/>
  <c r="AK38" i="3"/>
  <c r="CT38" i="3" s="1"/>
  <c r="BP37" i="3"/>
  <c r="AL38" i="3"/>
  <c r="CU38" i="3" s="1"/>
  <c r="CD37" i="3"/>
  <c r="CK36" i="8"/>
  <c r="CL36" i="8" s="1"/>
  <c r="CI37" i="8"/>
  <c r="CA37" i="8"/>
  <c r="AI38" i="8"/>
  <c r="CR38" i="8" s="1"/>
  <c r="AX38" i="8"/>
  <c r="DG38" i="8" s="1"/>
  <c r="AW38" i="8"/>
  <c r="DF38" i="8" s="1"/>
  <c r="AJ38" i="8"/>
  <c r="CS38" i="8" s="1"/>
  <c r="BL37" i="8"/>
  <c r="AT38" i="8"/>
  <c r="DC38" i="8" s="1"/>
  <c r="AS38" i="8"/>
  <c r="DB38" i="8" s="1"/>
  <c r="AR38" i="8"/>
  <c r="DA38" i="8" s="1"/>
  <c r="AV38" i="8"/>
  <c r="DE38" i="8" s="1"/>
  <c r="BA38" i="8"/>
  <c r="DJ38" i="8" s="1"/>
  <c r="BV37" i="8"/>
  <c r="CG37" i="3"/>
  <c r="BM37" i="8"/>
  <c r="AH38" i="8"/>
  <c r="CQ38" i="8" s="1"/>
  <c r="BF38" i="8"/>
  <c r="AE38" i="8"/>
  <c r="CN38" i="8" s="1"/>
  <c r="AM38" i="8"/>
  <c r="CV38" i="8" s="1"/>
  <c r="BG37" i="8"/>
  <c r="AF38" i="8"/>
  <c r="CO38" i="8" s="1"/>
  <c r="AD38" i="8"/>
  <c r="CM38" i="8" s="1"/>
  <c r="BH37" i="8"/>
  <c r="BW37" i="8"/>
  <c r="AY38" i="8"/>
  <c r="DH38" i="8" s="1"/>
  <c r="AG38" i="8"/>
  <c r="CP38" i="8" s="1"/>
  <c r="AU38" i="8"/>
  <c r="DD38" i="8" s="1"/>
  <c r="BC38" i="8"/>
  <c r="DL38" i="8" s="1"/>
  <c r="AO38" i="8"/>
  <c r="CX38" i="8" s="1"/>
  <c r="AK38" i="8"/>
  <c r="CT38" i="8" s="1"/>
  <c r="BJ37" i="8"/>
  <c r="BT37" i="8"/>
  <c r="AN38" i="8"/>
  <c r="CW38" i="8" s="1"/>
  <c r="BD38" i="8"/>
  <c r="DM38" i="8" s="1"/>
  <c r="BB38" i="8"/>
  <c r="DK38" i="8" s="1"/>
  <c r="AP38" i="8"/>
  <c r="CY38" i="8" s="1"/>
  <c r="BQ37" i="8"/>
  <c r="BX37" i="8"/>
  <c r="BK37" i="8"/>
  <c r="AX38" i="3"/>
  <c r="DG38" i="3" s="1"/>
  <c r="CK36" i="3"/>
  <c r="CL36" i="3" s="1"/>
  <c r="BC38" i="3"/>
  <c r="DL38" i="3" s="1"/>
  <c r="AQ38" i="8"/>
  <c r="CZ38" i="8" s="1"/>
  <c r="BE38" i="8"/>
  <c r="DN38" i="8" s="1"/>
  <c r="BS37" i="8"/>
  <c r="BU37" i="8"/>
  <c r="CC37" i="3"/>
  <c r="AZ38" i="8"/>
  <c r="DI38" i="8" s="1"/>
  <c r="AL38" i="8"/>
  <c r="CU38" i="8" s="1"/>
  <c r="BN37" i="8"/>
  <c r="BI37" i="8"/>
  <c r="CB37" i="3"/>
  <c r="CF37" i="8"/>
  <c r="BO37" i="8"/>
  <c r="BR37" i="8"/>
  <c r="CD37" i="8"/>
  <c r="CC37" i="8"/>
  <c r="CJ37" i="8"/>
  <c r="DO37" i="8"/>
  <c r="AY38" i="3"/>
  <c r="DH38" i="3" s="1"/>
  <c r="CH37" i="8"/>
  <c r="BP37" i="8"/>
  <c r="BY37" i="8"/>
  <c r="AZ38" i="3"/>
  <c r="DI38" i="3" s="1"/>
  <c r="CB37" i="8"/>
  <c r="CE37" i="8"/>
  <c r="DP36" i="8"/>
  <c r="DQ36" i="8" s="1"/>
  <c r="CG37" i="8"/>
  <c r="BZ37" i="8"/>
  <c r="CC37" i="6"/>
  <c r="BC38" i="6"/>
  <c r="DL38" i="6" s="1"/>
  <c r="DG37" i="6"/>
  <c r="AU38" i="6"/>
  <c r="DD38" i="6" s="1"/>
  <c r="DC37" i="6"/>
  <c r="BB38" i="6"/>
  <c r="DK38" i="6" s="1"/>
  <c r="DJ37" i="6"/>
  <c r="CK36" i="6"/>
  <c r="CL36" i="6" s="1"/>
  <c r="CA37" i="5"/>
  <c r="CI37" i="4"/>
  <c r="BP38" i="6"/>
  <c r="CA37" i="6"/>
  <c r="CG37" i="6"/>
  <c r="CI37" i="5"/>
  <c r="CJ37" i="6"/>
  <c r="DO37" i="6"/>
  <c r="BU38" i="6"/>
  <c r="BE38" i="6"/>
  <c r="DN38" i="6" s="1"/>
  <c r="BO38" i="6"/>
  <c r="CK36" i="5"/>
  <c r="CL36" i="5" s="1"/>
  <c r="BG37" i="6"/>
  <c r="BZ37" i="6"/>
  <c r="AQ39" i="6"/>
  <c r="CZ39" i="6" s="1"/>
  <c r="BS38" i="6"/>
  <c r="AV38" i="6"/>
  <c r="DE38" i="6" s="1"/>
  <c r="AT38" i="6"/>
  <c r="DC38" i="6" s="1"/>
  <c r="AS38" i="6"/>
  <c r="DB38" i="6" s="1"/>
  <c r="BA38" i="6"/>
  <c r="DJ38" i="6" s="1"/>
  <c r="AR38" i="6"/>
  <c r="DA38" i="6" s="1"/>
  <c r="BV37" i="6"/>
  <c r="BM38" i="6"/>
  <c r="CD37" i="5"/>
  <c r="BF38" i="6"/>
  <c r="BW37" i="6"/>
  <c r="BK38" i="6"/>
  <c r="AP39" i="6"/>
  <c r="CY39" i="6" s="1"/>
  <c r="AN39" i="6"/>
  <c r="CW39" i="6" s="1"/>
  <c r="BQ38" i="6"/>
  <c r="BX37" i="6"/>
  <c r="AY38" i="6"/>
  <c r="DH38" i="6" s="1"/>
  <c r="AD39" i="6"/>
  <c r="CM39" i="6" s="1"/>
  <c r="AH39" i="6"/>
  <c r="CQ39" i="6" s="1"/>
  <c r="AF39" i="6"/>
  <c r="CO39" i="6" s="1"/>
  <c r="AE39" i="6"/>
  <c r="CN39" i="6" s="1"/>
  <c r="AM39" i="6"/>
  <c r="CV39" i="6" s="1"/>
  <c r="BH38" i="6"/>
  <c r="AL39" i="6"/>
  <c r="CU39" i="6" s="1"/>
  <c r="BN38" i="6"/>
  <c r="CJ37" i="4"/>
  <c r="BI38" i="6"/>
  <c r="CB37" i="6"/>
  <c r="CE37" i="6"/>
  <c r="BD38" i="6"/>
  <c r="DM38" i="6" s="1"/>
  <c r="CK36" i="4"/>
  <c r="CL36" i="4" s="1"/>
  <c r="AO39" i="6"/>
  <c r="CX39" i="6" s="1"/>
  <c r="AK39" i="6"/>
  <c r="CT39" i="6" s="1"/>
  <c r="AG39" i="6"/>
  <c r="CP39" i="6" s="1"/>
  <c r="BJ38" i="6"/>
  <c r="BR38" i="6"/>
  <c r="AW38" i="6"/>
  <c r="BE38" i="4"/>
  <c r="DN38" i="4" s="1"/>
  <c r="AJ39" i="6"/>
  <c r="CS39" i="6" s="1"/>
  <c r="AI39" i="6"/>
  <c r="CR39" i="6" s="1"/>
  <c r="BL38" i="6"/>
  <c r="BT38" i="6"/>
  <c r="AX38" i="6"/>
  <c r="BC38" i="5"/>
  <c r="DL38" i="5" s="1"/>
  <c r="AW38" i="5"/>
  <c r="DF38" i="5" s="1"/>
  <c r="BG37" i="5"/>
  <c r="AZ38" i="5"/>
  <c r="DI38" i="5" s="1"/>
  <c r="BE38" i="5"/>
  <c r="DN38" i="5" s="1"/>
  <c r="AX38" i="5"/>
  <c r="DG38" i="5" s="1"/>
  <c r="BU38" i="5"/>
  <c r="AZ38" i="4"/>
  <c r="DI38" i="4" s="1"/>
  <c r="BF38" i="4"/>
  <c r="DO38" i="4" s="1"/>
  <c r="AL39" i="5"/>
  <c r="CU39" i="5" s="1"/>
  <c r="BN38" i="5"/>
  <c r="BF38" i="5"/>
  <c r="CF37" i="5"/>
  <c r="BZ37" i="5"/>
  <c r="AD39" i="5"/>
  <c r="CM39" i="5" s="1"/>
  <c r="AH39" i="5"/>
  <c r="CQ39" i="5" s="1"/>
  <c r="AE39" i="5"/>
  <c r="CN39" i="5" s="1"/>
  <c r="AF39" i="5"/>
  <c r="CO39" i="5" s="1"/>
  <c r="AM39" i="5"/>
  <c r="CV39" i="5" s="1"/>
  <c r="BH38" i="5"/>
  <c r="AV38" i="5"/>
  <c r="DE38" i="5" s="1"/>
  <c r="AR38" i="5"/>
  <c r="DA38" i="5" s="1"/>
  <c r="BA38" i="5"/>
  <c r="DJ38" i="5" s="1"/>
  <c r="AT38" i="5"/>
  <c r="DC38" i="5" s="1"/>
  <c r="AS38" i="5"/>
  <c r="DB38" i="5" s="1"/>
  <c r="BV37" i="5"/>
  <c r="BP38" i="5"/>
  <c r="AP39" i="5"/>
  <c r="CY39" i="5" s="1"/>
  <c r="AN39" i="5"/>
  <c r="CW39" i="5" s="1"/>
  <c r="BQ38" i="5"/>
  <c r="BK38" i="5"/>
  <c r="CE37" i="5"/>
  <c r="AQ37" i="2"/>
  <c r="BU37" i="2" s="1"/>
  <c r="BC38" i="4"/>
  <c r="DL38" i="4" s="1"/>
  <c r="CC37" i="5"/>
  <c r="BI38" i="5"/>
  <c r="BO38" i="5"/>
  <c r="BT38" i="5"/>
  <c r="AX38" i="4"/>
  <c r="DG38" i="4" s="1"/>
  <c r="BG37" i="4"/>
  <c r="BX37" i="5"/>
  <c r="BD38" i="4"/>
  <c r="DM38" i="4" s="1"/>
  <c r="CG37" i="5"/>
  <c r="AG39" i="5"/>
  <c r="CP39" i="5" s="1"/>
  <c r="AK39" i="5"/>
  <c r="CT39" i="5" s="1"/>
  <c r="AO39" i="5"/>
  <c r="CX39" i="5" s="1"/>
  <c r="BJ38" i="5"/>
  <c r="CH37" i="5"/>
  <c r="CB37" i="5"/>
  <c r="BY37" i="5"/>
  <c r="CH37" i="3"/>
  <c r="AQ39" i="5"/>
  <c r="CZ39" i="5" s="1"/>
  <c r="BS38" i="5"/>
  <c r="CJ37" i="3"/>
  <c r="BF38" i="3"/>
  <c r="DO38" i="3" s="1"/>
  <c r="CC37" i="4"/>
  <c r="AI39" i="5"/>
  <c r="CR39" i="5" s="1"/>
  <c r="AJ39" i="5"/>
  <c r="CS39" i="5" s="1"/>
  <c r="BL38" i="5"/>
  <c r="AU38" i="5"/>
  <c r="DD38" i="5" s="1"/>
  <c r="BW37" i="5"/>
  <c r="BM38" i="5"/>
  <c r="CG37" i="4"/>
  <c r="AY38" i="4"/>
  <c r="DH38" i="4" s="1"/>
  <c r="BD38" i="5"/>
  <c r="DM38" i="5" s="1"/>
  <c r="AY38" i="5"/>
  <c r="DH38" i="5" s="1"/>
  <c r="BR38" i="5"/>
  <c r="CJ37" i="5"/>
  <c r="DO37" i="5"/>
  <c r="DP37" i="5" s="1"/>
  <c r="DQ37" i="5" s="1"/>
  <c r="BB38" i="5"/>
  <c r="DK38" i="5" s="1"/>
  <c r="BG37" i="3"/>
  <c r="DN37" i="3"/>
  <c r="DP37" i="3" s="1"/>
  <c r="DQ37" i="3" s="1"/>
  <c r="CI37" i="3"/>
  <c r="BR38" i="4"/>
  <c r="DP37" i="4"/>
  <c r="DQ37" i="4" s="1"/>
  <c r="AQ39" i="4"/>
  <c r="CZ39" i="4" s="1"/>
  <c r="BS38" i="4"/>
  <c r="BD38" i="3"/>
  <c r="CF38" i="4"/>
  <c r="BY38" i="4"/>
  <c r="BT38" i="4"/>
  <c r="CH38" i="4"/>
  <c r="BK38" i="4"/>
  <c r="AD39" i="4"/>
  <c r="CM39" i="4" s="1"/>
  <c r="AM39" i="4"/>
  <c r="CV39" i="4" s="1"/>
  <c r="AH39" i="4"/>
  <c r="CQ39" i="4" s="1"/>
  <c r="AF39" i="4"/>
  <c r="CO39" i="4" s="1"/>
  <c r="AE39" i="4"/>
  <c r="CN39" i="4" s="1"/>
  <c r="BH38" i="4"/>
  <c r="AL39" i="4"/>
  <c r="CU39" i="4" s="1"/>
  <c r="BN38" i="4"/>
  <c r="AO39" i="4"/>
  <c r="CX39" i="4" s="1"/>
  <c r="AU39" i="4"/>
  <c r="DD39" i="4" s="1"/>
  <c r="AG39" i="4"/>
  <c r="CP39" i="4" s="1"/>
  <c r="AK39" i="4"/>
  <c r="CT39" i="4" s="1"/>
  <c r="BJ38" i="4"/>
  <c r="AJ39" i="4"/>
  <c r="CS39" i="4" s="1"/>
  <c r="AW39" i="4"/>
  <c r="DF39" i="4" s="1"/>
  <c r="AI39" i="4"/>
  <c r="CR39" i="4" s="1"/>
  <c r="BL38" i="4"/>
  <c r="BX38" i="4"/>
  <c r="CA38" i="4"/>
  <c r="BM38" i="4"/>
  <c r="BO38" i="4"/>
  <c r="AP39" i="4"/>
  <c r="CY39" i="4" s="1"/>
  <c r="AN39" i="4"/>
  <c r="CW39" i="4" s="1"/>
  <c r="BB39" i="4"/>
  <c r="DK39" i="4" s="1"/>
  <c r="BQ38" i="4"/>
  <c r="BI38" i="4"/>
  <c r="CE38" i="4"/>
  <c r="BP38" i="4"/>
  <c r="BU38" i="4"/>
  <c r="BZ38" i="4"/>
  <c r="CI38" i="4"/>
  <c r="AT39" i="4"/>
  <c r="DC39" i="4" s="1"/>
  <c r="AS39" i="4"/>
  <c r="DB39" i="4" s="1"/>
  <c r="AR39" i="4"/>
  <c r="DA39" i="4" s="1"/>
  <c r="BA39" i="4"/>
  <c r="DJ39" i="4" s="1"/>
  <c r="AV39" i="4"/>
  <c r="DE39" i="4" s="1"/>
  <c r="BV38" i="4"/>
  <c r="BE38" i="3"/>
  <c r="DN38" i="3" s="1"/>
  <c r="BW38" i="4"/>
  <c r="AH37" i="2"/>
  <c r="BL37" i="2" s="1"/>
  <c r="AK37" i="2"/>
  <c r="BO37" i="2" s="1"/>
  <c r="BE37" i="2"/>
  <c r="CI37" i="2" s="1"/>
  <c r="BK38" i="3"/>
  <c r="AF39" i="3"/>
  <c r="CO39" i="3" s="1"/>
  <c r="AE39" i="3"/>
  <c r="CN39" i="3" s="1"/>
  <c r="AH39" i="3"/>
  <c r="CQ39" i="3" s="1"/>
  <c r="AD39" i="3"/>
  <c r="CM39" i="3" s="1"/>
  <c r="AM39" i="3"/>
  <c r="CV39" i="3" s="1"/>
  <c r="BH38" i="3"/>
  <c r="CF38" i="3"/>
  <c r="BX38" i="3"/>
  <c r="BF37" i="2"/>
  <c r="BI38" i="3"/>
  <c r="BM38" i="3"/>
  <c r="CP37" i="2"/>
  <c r="BK37" i="2"/>
  <c r="BR38" i="3"/>
  <c r="DD37" i="2"/>
  <c r="BY37" i="2"/>
  <c r="CN37" i="2"/>
  <c r="BI37" i="2"/>
  <c r="CA38" i="3"/>
  <c r="AV37" i="2"/>
  <c r="BZ37" i="2" s="1"/>
  <c r="BL36" i="2"/>
  <c r="AO37" i="2"/>
  <c r="BS37" i="2" s="1"/>
  <c r="BP36" i="2"/>
  <c r="DK36" i="2"/>
  <c r="BB39" i="3"/>
  <c r="DK39" i="3" s="1"/>
  <c r="AN39" i="3"/>
  <c r="CW39" i="3" s="1"/>
  <c r="BQ38" i="3"/>
  <c r="AR39" i="3"/>
  <c r="DA39" i="3" s="1"/>
  <c r="BA39" i="3"/>
  <c r="DJ39" i="3" s="1"/>
  <c r="AV39" i="3"/>
  <c r="DE39" i="3" s="1"/>
  <c r="AT39" i="3"/>
  <c r="DC39" i="3" s="1"/>
  <c r="AS39" i="3"/>
  <c r="DB39" i="3" s="1"/>
  <c r="BV38" i="3"/>
  <c r="AW39" i="3"/>
  <c r="DF39" i="3" s="1"/>
  <c r="AI39" i="3"/>
  <c r="CR39" i="3" s="1"/>
  <c r="BL38" i="3"/>
  <c r="BZ38" i="3"/>
  <c r="DC37" i="2"/>
  <c r="BX37" i="2"/>
  <c r="CW36" i="2"/>
  <c r="DB37" i="2"/>
  <c r="BW37" i="2"/>
  <c r="BY38" i="3"/>
  <c r="DF36" i="2"/>
  <c r="CA36" i="2"/>
  <c r="AG39" i="3"/>
  <c r="CP39" i="3" s="1"/>
  <c r="AU39" i="3"/>
  <c r="DD39" i="3" s="1"/>
  <c r="BJ38" i="3"/>
  <c r="CE38" i="3"/>
  <c r="BU38" i="3"/>
  <c r="BW38" i="3"/>
  <c r="AU38" i="2"/>
  <c r="AG38" i="2"/>
  <c r="CO37" i="2"/>
  <c r="AD38" i="2"/>
  <c r="BH38" i="2" s="1"/>
  <c r="AE38" i="2"/>
  <c r="AF38" i="2"/>
  <c r="BJ38" i="2" s="1"/>
  <c r="CM37" i="2"/>
  <c r="AN37" i="2"/>
  <c r="AP37" i="2"/>
  <c r="BD37" i="2"/>
  <c r="CH37" i="2" s="1"/>
  <c r="BB37" i="2"/>
  <c r="CF37" i="2" s="1"/>
  <c r="AM37" i="2"/>
  <c r="BQ37" i="2" s="1"/>
  <c r="AW37" i="2"/>
  <c r="CA37" i="2" s="1"/>
  <c r="AI37" i="2"/>
  <c r="AJ37" i="2"/>
  <c r="AX37" i="2"/>
  <c r="CB37" i="2" s="1"/>
  <c r="CQ36" i="2"/>
  <c r="AL37" i="2"/>
  <c r="AZ37" i="2"/>
  <c r="AS38" i="2"/>
  <c r="AR38" i="2"/>
  <c r="BV38" i="2" s="1"/>
  <c r="AT38" i="2"/>
  <c r="BX38" i="2" s="1"/>
  <c r="DA37" i="2"/>
  <c r="BC37" i="2"/>
  <c r="CG37" i="2" s="1"/>
  <c r="BA37" i="2"/>
  <c r="CE37" i="2" s="1"/>
  <c r="AY37" i="2"/>
  <c r="CC37" i="2" s="1"/>
  <c r="CR36" i="2"/>
  <c r="CV36" i="2"/>
  <c r="DE36" i="2"/>
  <c r="DP35" i="2"/>
  <c r="DQ35" i="2" s="1"/>
  <c r="DN36" i="2"/>
  <c r="DI36" i="2"/>
  <c r="CU36" i="2"/>
  <c r="DH36" i="2"/>
  <c r="DL36" i="2"/>
  <c r="CT36" i="2"/>
  <c r="DJ36" i="2"/>
  <c r="CX36" i="2"/>
  <c r="CS36" i="2"/>
  <c r="DG36" i="2"/>
  <c r="DM36" i="2"/>
  <c r="CK35" i="2"/>
  <c r="CL35" i="2" s="1"/>
  <c r="CY36" i="2"/>
  <c r="CZ36" i="2"/>
  <c r="CJ36" i="2"/>
  <c r="DO36" i="2"/>
  <c r="BG36" i="2"/>
  <c r="CD38" i="6" l="1"/>
  <c r="CF38" i="6"/>
  <c r="CA38" i="5"/>
  <c r="CG38" i="5"/>
  <c r="CG38" i="6"/>
  <c r="DP37" i="6"/>
  <c r="DQ37" i="6" s="1"/>
  <c r="CD38" i="4"/>
  <c r="BT38" i="3"/>
  <c r="AJ39" i="3"/>
  <c r="CS39" i="3" s="1"/>
  <c r="BO38" i="3"/>
  <c r="BN38" i="3"/>
  <c r="AO39" i="3"/>
  <c r="CX39" i="3" s="1"/>
  <c r="BS38" i="3"/>
  <c r="AP39" i="3"/>
  <c r="CY39" i="3" s="1"/>
  <c r="AQ39" i="3"/>
  <c r="CZ39" i="3" s="1"/>
  <c r="AK39" i="3"/>
  <c r="CT39" i="3" s="1"/>
  <c r="BP38" i="3"/>
  <c r="AL39" i="3"/>
  <c r="CU39" i="3" s="1"/>
  <c r="AY39" i="3"/>
  <c r="DH39" i="3" s="1"/>
  <c r="CC38" i="3"/>
  <c r="BC39" i="3"/>
  <c r="DL39" i="3" s="1"/>
  <c r="CG38" i="3"/>
  <c r="CB38" i="3"/>
  <c r="AX39" i="3"/>
  <c r="DG39" i="3" s="1"/>
  <c r="CD38" i="8"/>
  <c r="AU39" i="8"/>
  <c r="DD39" i="8" s="1"/>
  <c r="BC39" i="8"/>
  <c r="DL39" i="8" s="1"/>
  <c r="AY39" i="8"/>
  <c r="DH39" i="8" s="1"/>
  <c r="AG39" i="8"/>
  <c r="CP39" i="8" s="1"/>
  <c r="AO39" i="8"/>
  <c r="CX39" i="8" s="1"/>
  <c r="AK39" i="8"/>
  <c r="CT39" i="8" s="1"/>
  <c r="BJ38" i="8"/>
  <c r="BX38" i="8"/>
  <c r="BY38" i="6"/>
  <c r="BR38" i="8"/>
  <c r="BT38" i="8"/>
  <c r="AT39" i="8"/>
  <c r="DC39" i="8" s="1"/>
  <c r="AS39" i="8"/>
  <c r="DB39" i="8" s="1"/>
  <c r="AR39" i="8"/>
  <c r="DA39" i="8" s="1"/>
  <c r="AV39" i="8"/>
  <c r="DE39" i="8" s="1"/>
  <c r="BA39" i="8"/>
  <c r="DJ39" i="8" s="1"/>
  <c r="BV38" i="8"/>
  <c r="CH38" i="8"/>
  <c r="AL39" i="8"/>
  <c r="CU39" i="8" s="1"/>
  <c r="AZ39" i="8"/>
  <c r="DI39" i="8" s="1"/>
  <c r="BN38" i="8"/>
  <c r="CC38" i="4"/>
  <c r="BO38" i="8"/>
  <c r="CJ38" i="8"/>
  <c r="DO38" i="8"/>
  <c r="CB38" i="8"/>
  <c r="AQ39" i="8"/>
  <c r="CZ39" i="8" s="1"/>
  <c r="BE39" i="8"/>
  <c r="DN39" i="8" s="1"/>
  <c r="BS38" i="8"/>
  <c r="AX39" i="8"/>
  <c r="DG39" i="8" s="1"/>
  <c r="AW39" i="8"/>
  <c r="DF39" i="8" s="1"/>
  <c r="AJ39" i="8"/>
  <c r="CS39" i="8" s="1"/>
  <c r="AI39" i="8"/>
  <c r="CR39" i="8" s="1"/>
  <c r="BL38" i="8"/>
  <c r="BM38" i="8"/>
  <c r="CA38" i="8"/>
  <c r="CG38" i="8"/>
  <c r="BI38" i="8"/>
  <c r="CF38" i="8"/>
  <c r="BW38" i="8"/>
  <c r="AN39" i="8"/>
  <c r="CW39" i="8" s="1"/>
  <c r="AP39" i="8"/>
  <c r="CY39" i="8" s="1"/>
  <c r="BD39" i="8"/>
  <c r="DM39" i="8" s="1"/>
  <c r="BB39" i="8"/>
  <c r="DK39" i="8" s="1"/>
  <c r="BQ38" i="8"/>
  <c r="DP37" i="8"/>
  <c r="DQ37" i="8" s="1"/>
  <c r="CD38" i="3"/>
  <c r="CK37" i="3"/>
  <c r="CL37" i="3" s="1"/>
  <c r="BY38" i="8"/>
  <c r="CK37" i="8"/>
  <c r="CL37" i="8" s="1"/>
  <c r="AD39" i="8"/>
  <c r="CM39" i="8" s="1"/>
  <c r="AE39" i="8"/>
  <c r="CN39" i="8" s="1"/>
  <c r="AM39" i="8"/>
  <c r="CV39" i="8" s="1"/>
  <c r="AH39" i="8"/>
  <c r="CQ39" i="8" s="1"/>
  <c r="BF39" i="8"/>
  <c r="BG38" i="8"/>
  <c r="AF39" i="8"/>
  <c r="CO39" i="8" s="1"/>
  <c r="BH38" i="8"/>
  <c r="CI38" i="8"/>
  <c r="BU38" i="8"/>
  <c r="AM38" i="2"/>
  <c r="BQ38" i="2" s="1"/>
  <c r="CI38" i="5"/>
  <c r="BK38" i="8"/>
  <c r="BZ38" i="8"/>
  <c r="AZ39" i="3"/>
  <c r="DI39" i="3" s="1"/>
  <c r="AU39" i="6"/>
  <c r="DD39" i="6" s="1"/>
  <c r="BP38" i="8"/>
  <c r="CC38" i="8"/>
  <c r="CE38" i="8"/>
  <c r="AX39" i="6"/>
  <c r="DG39" i="6" s="1"/>
  <c r="AY39" i="6"/>
  <c r="DH39" i="6" s="1"/>
  <c r="DG38" i="6"/>
  <c r="CK37" i="6"/>
  <c r="CL37" i="6" s="1"/>
  <c r="BF39" i="6"/>
  <c r="DO39" i="6" s="1"/>
  <c r="DF38" i="6"/>
  <c r="BM39" i="6"/>
  <c r="CH38" i="6"/>
  <c r="AO40" i="6"/>
  <c r="CX40" i="6" s="1"/>
  <c r="AK40" i="6"/>
  <c r="CT40" i="6" s="1"/>
  <c r="AG40" i="6"/>
  <c r="CP40" i="6" s="1"/>
  <c r="BJ39" i="6"/>
  <c r="BE39" i="6"/>
  <c r="DN39" i="6" s="1"/>
  <c r="AL40" i="6"/>
  <c r="CU40" i="6" s="1"/>
  <c r="BN39" i="6"/>
  <c r="BU39" i="6"/>
  <c r="AJ40" i="6"/>
  <c r="CS40" i="6" s="1"/>
  <c r="AI40" i="6"/>
  <c r="CR40" i="6" s="1"/>
  <c r="BL39" i="6"/>
  <c r="DO38" i="6"/>
  <c r="CJ38" i="6"/>
  <c r="CA38" i="6"/>
  <c r="AM40" i="6"/>
  <c r="CV40" i="6" s="1"/>
  <c r="AD40" i="6"/>
  <c r="CM40" i="6" s="1"/>
  <c r="AF40" i="6"/>
  <c r="CO40" i="6" s="1"/>
  <c r="AE40" i="6"/>
  <c r="CN40" i="6" s="1"/>
  <c r="AH40" i="6"/>
  <c r="CQ40" i="6" s="1"/>
  <c r="BH39" i="6"/>
  <c r="CC38" i="6"/>
  <c r="BI39" i="6"/>
  <c r="BD39" i="4"/>
  <c r="DM39" i="4" s="1"/>
  <c r="AY39" i="4"/>
  <c r="DH39" i="4" s="1"/>
  <c r="AT39" i="6"/>
  <c r="DC39" i="6" s="1"/>
  <c r="AS39" i="6"/>
  <c r="DB39" i="6" s="1"/>
  <c r="AR39" i="6"/>
  <c r="BA39" i="6"/>
  <c r="DJ39" i="6" s="1"/>
  <c r="AV39" i="6"/>
  <c r="DE39" i="6" s="1"/>
  <c r="BV38" i="6"/>
  <c r="BC39" i="4"/>
  <c r="DL39" i="4" s="1"/>
  <c r="CE38" i="6"/>
  <c r="CI38" i="6"/>
  <c r="BP39" i="6"/>
  <c r="BB39" i="6"/>
  <c r="DK39" i="6" s="1"/>
  <c r="CB38" i="6"/>
  <c r="BC39" i="6"/>
  <c r="AZ39" i="6"/>
  <c r="BW38" i="6"/>
  <c r="BK39" i="6"/>
  <c r="BR39" i="6"/>
  <c r="BX38" i="6"/>
  <c r="CJ38" i="4"/>
  <c r="BO39" i="6"/>
  <c r="BD39" i="6"/>
  <c r="DM39" i="6" s="1"/>
  <c r="BZ38" i="6"/>
  <c r="CG38" i="4"/>
  <c r="AN40" i="6"/>
  <c r="CW40" i="6" s="1"/>
  <c r="AP40" i="6"/>
  <c r="CY40" i="6" s="1"/>
  <c r="BQ39" i="6"/>
  <c r="BT39" i="6"/>
  <c r="CB38" i="4"/>
  <c r="CK37" i="4"/>
  <c r="CL37" i="4" s="1"/>
  <c r="AW39" i="6"/>
  <c r="AQ40" i="6"/>
  <c r="CZ40" i="6" s="1"/>
  <c r="BS39" i="6"/>
  <c r="BG38" i="6"/>
  <c r="AW39" i="5"/>
  <c r="DF39" i="5" s="1"/>
  <c r="AZ39" i="5"/>
  <c r="DI39" i="5" s="1"/>
  <c r="BE39" i="5"/>
  <c r="DN39" i="5" s="1"/>
  <c r="CB38" i="5"/>
  <c r="CK37" i="5"/>
  <c r="CL37" i="5" s="1"/>
  <c r="CD38" i="5"/>
  <c r="BB39" i="5"/>
  <c r="DK39" i="5" s="1"/>
  <c r="BG38" i="5"/>
  <c r="AY39" i="5"/>
  <c r="DH39" i="5" s="1"/>
  <c r="BY38" i="5"/>
  <c r="AX39" i="5"/>
  <c r="DG39" i="5" s="1"/>
  <c r="BP39" i="5"/>
  <c r="AL40" i="5"/>
  <c r="CU40" i="5" s="1"/>
  <c r="BN39" i="5"/>
  <c r="AN40" i="5"/>
  <c r="CW40" i="5" s="1"/>
  <c r="AP40" i="5"/>
  <c r="CY40" i="5" s="1"/>
  <c r="BQ39" i="5"/>
  <c r="AT39" i="5"/>
  <c r="DC39" i="5" s="1"/>
  <c r="AS39" i="5"/>
  <c r="DB39" i="5" s="1"/>
  <c r="BA39" i="5"/>
  <c r="DJ39" i="5" s="1"/>
  <c r="AV39" i="5"/>
  <c r="DE39" i="5" s="1"/>
  <c r="AR39" i="5"/>
  <c r="DA39" i="5" s="1"/>
  <c r="BV38" i="5"/>
  <c r="BM39" i="5"/>
  <c r="AZ39" i="4"/>
  <c r="DI39" i="4" s="1"/>
  <c r="CC38" i="5"/>
  <c r="BR39" i="5"/>
  <c r="BT39" i="5"/>
  <c r="AJ40" i="5"/>
  <c r="CS40" i="5" s="1"/>
  <c r="AI40" i="5"/>
  <c r="CR40" i="5" s="1"/>
  <c r="BL39" i="5"/>
  <c r="CJ38" i="5"/>
  <c r="DO38" i="5"/>
  <c r="DP38" i="5" s="1"/>
  <c r="DQ38" i="5" s="1"/>
  <c r="BI39" i="5"/>
  <c r="CJ38" i="3"/>
  <c r="AU39" i="5"/>
  <c r="DD39" i="5" s="1"/>
  <c r="BF39" i="5"/>
  <c r="BO39" i="5"/>
  <c r="AX39" i="4"/>
  <c r="DG39" i="4" s="1"/>
  <c r="AH40" i="5"/>
  <c r="CQ40" i="5" s="1"/>
  <c r="AM40" i="5"/>
  <c r="CV40" i="5" s="1"/>
  <c r="AD40" i="5"/>
  <c r="CM40" i="5" s="1"/>
  <c r="AE40" i="5"/>
  <c r="CN40" i="5" s="1"/>
  <c r="AF40" i="5"/>
  <c r="CO40" i="5" s="1"/>
  <c r="BH39" i="5"/>
  <c r="CF38" i="5"/>
  <c r="AQ40" i="5"/>
  <c r="CZ40" i="5" s="1"/>
  <c r="BS39" i="5"/>
  <c r="BG38" i="4"/>
  <c r="BX38" i="5"/>
  <c r="CE38" i="5"/>
  <c r="BZ38" i="5"/>
  <c r="BD39" i="5"/>
  <c r="DM39" i="5" s="1"/>
  <c r="BE39" i="4"/>
  <c r="DN39" i="4" s="1"/>
  <c r="BU39" i="5"/>
  <c r="BK39" i="5"/>
  <c r="CH38" i="5"/>
  <c r="AO40" i="5"/>
  <c r="CX40" i="5" s="1"/>
  <c r="AK40" i="5"/>
  <c r="CT40" i="5" s="1"/>
  <c r="AG40" i="5"/>
  <c r="CP40" i="5" s="1"/>
  <c r="BJ39" i="5"/>
  <c r="BF39" i="4"/>
  <c r="DO39" i="4" s="1"/>
  <c r="BC39" i="5"/>
  <c r="DL39" i="5" s="1"/>
  <c r="BW38" i="5"/>
  <c r="CI38" i="3"/>
  <c r="BG38" i="3"/>
  <c r="CH38" i="3"/>
  <c r="DM38" i="3"/>
  <c r="DP38" i="3" s="1"/>
  <c r="DQ38" i="3" s="1"/>
  <c r="CA39" i="4"/>
  <c r="BR39" i="4"/>
  <c r="BE39" i="3"/>
  <c r="DN39" i="3" s="1"/>
  <c r="BT39" i="4"/>
  <c r="CB39" i="4"/>
  <c r="AL40" i="4"/>
  <c r="CU40" i="4" s="1"/>
  <c r="BN39" i="4"/>
  <c r="BD39" i="3"/>
  <c r="DM39" i="3" s="1"/>
  <c r="BI39" i="4"/>
  <c r="AO40" i="4"/>
  <c r="CX40" i="4" s="1"/>
  <c r="AK40" i="4"/>
  <c r="CT40" i="4" s="1"/>
  <c r="AU40" i="4"/>
  <c r="DD40" i="4" s="1"/>
  <c r="AG40" i="4"/>
  <c r="CP40" i="4" s="1"/>
  <c r="BJ39" i="4"/>
  <c r="BF39" i="3"/>
  <c r="BO39" i="4"/>
  <c r="AJ40" i="4"/>
  <c r="CS40" i="4" s="1"/>
  <c r="AI40" i="4"/>
  <c r="CR40" i="4" s="1"/>
  <c r="AW40" i="4"/>
  <c r="DF40" i="4" s="1"/>
  <c r="BL39" i="4"/>
  <c r="BY39" i="4"/>
  <c r="AN40" i="4"/>
  <c r="CW40" i="4" s="1"/>
  <c r="BB40" i="4"/>
  <c r="DK40" i="4" s="1"/>
  <c r="AP40" i="4"/>
  <c r="CY40" i="4" s="1"/>
  <c r="BQ39" i="4"/>
  <c r="BA40" i="4"/>
  <c r="DJ40" i="4" s="1"/>
  <c r="AR40" i="4"/>
  <c r="DA40" i="4" s="1"/>
  <c r="AS40" i="4"/>
  <c r="DB40" i="4" s="1"/>
  <c r="AV40" i="4"/>
  <c r="DE40" i="4" s="1"/>
  <c r="AT40" i="4"/>
  <c r="DC40" i="4" s="1"/>
  <c r="BV39" i="4"/>
  <c r="BZ39" i="4"/>
  <c r="BW39" i="4"/>
  <c r="AM40" i="4"/>
  <c r="CV40" i="4" s="1"/>
  <c r="AH40" i="4"/>
  <c r="CQ40" i="4" s="1"/>
  <c r="AE40" i="4"/>
  <c r="CN40" i="4" s="1"/>
  <c r="AF40" i="4"/>
  <c r="CO40" i="4" s="1"/>
  <c r="AD40" i="4"/>
  <c r="CM40" i="4" s="1"/>
  <c r="BH39" i="4"/>
  <c r="BU39" i="4"/>
  <c r="DP38" i="4"/>
  <c r="DQ38" i="4" s="1"/>
  <c r="BX39" i="4"/>
  <c r="AQ40" i="4"/>
  <c r="CZ40" i="4" s="1"/>
  <c r="BS39" i="4"/>
  <c r="BM39" i="4"/>
  <c r="BK39" i="4"/>
  <c r="CE39" i="4"/>
  <c r="CF39" i="4"/>
  <c r="BP39" i="4"/>
  <c r="AI38" i="2"/>
  <c r="BM38" i="2" s="1"/>
  <c r="CR37" i="2"/>
  <c r="CP38" i="2"/>
  <c r="BK38" i="2"/>
  <c r="BC38" i="2"/>
  <c r="CG38" i="2" s="1"/>
  <c r="BN37" i="2"/>
  <c r="CF39" i="3"/>
  <c r="AH38" i="2"/>
  <c r="BL38" i="2" s="1"/>
  <c r="BM37" i="2"/>
  <c r="BM39" i="3"/>
  <c r="AN40" i="3"/>
  <c r="CW40" i="3" s="1"/>
  <c r="BB40" i="3"/>
  <c r="DK40" i="3" s="1"/>
  <c r="BQ39" i="3"/>
  <c r="BK39" i="3"/>
  <c r="DD38" i="2"/>
  <c r="BY38" i="2"/>
  <c r="BR39" i="3"/>
  <c r="BN39" i="3"/>
  <c r="CA39" i="3"/>
  <c r="AD40" i="3"/>
  <c r="CM40" i="3" s="1"/>
  <c r="AH40" i="3"/>
  <c r="CQ40" i="3" s="1"/>
  <c r="AF40" i="3"/>
  <c r="CO40" i="3" s="1"/>
  <c r="AE40" i="3"/>
  <c r="CN40" i="3" s="1"/>
  <c r="AM40" i="3"/>
  <c r="CV40" i="3" s="1"/>
  <c r="BH39" i="3"/>
  <c r="AI40" i="3"/>
  <c r="CR40" i="3" s="1"/>
  <c r="AW40" i="3"/>
  <c r="DF40" i="3" s="1"/>
  <c r="BL39" i="3"/>
  <c r="BA38" i="2"/>
  <c r="CE38" i="2" s="1"/>
  <c r="AQ38" i="2"/>
  <c r="BU38" i="2" s="1"/>
  <c r="BT37" i="2"/>
  <c r="BI39" i="3"/>
  <c r="AV38" i="2"/>
  <c r="BZ38" i="2" s="1"/>
  <c r="CW37" i="2"/>
  <c r="BR37" i="2"/>
  <c r="BW39" i="3"/>
  <c r="AG40" i="3"/>
  <c r="CP40" i="3" s="1"/>
  <c r="AU40" i="3"/>
  <c r="DD40" i="3" s="1"/>
  <c r="BJ39" i="3"/>
  <c r="BX39" i="3"/>
  <c r="DB38" i="2"/>
  <c r="BW38" i="2"/>
  <c r="DF37" i="2"/>
  <c r="BY39" i="3"/>
  <c r="CE39" i="3"/>
  <c r="BZ39" i="3"/>
  <c r="AY38" i="2"/>
  <c r="CC38" i="2" s="1"/>
  <c r="CD37" i="2"/>
  <c r="CN38" i="2"/>
  <c r="BI38" i="2"/>
  <c r="AO38" i="2"/>
  <c r="BS38" i="2" s="1"/>
  <c r="BP37" i="2"/>
  <c r="BA40" i="3"/>
  <c r="DJ40" i="3" s="1"/>
  <c r="AV40" i="3"/>
  <c r="DE40" i="3" s="1"/>
  <c r="AS40" i="3"/>
  <c r="DB40" i="3" s="1"/>
  <c r="AR40" i="3"/>
  <c r="DA40" i="3" s="1"/>
  <c r="AT40" i="3"/>
  <c r="DC40" i="3" s="1"/>
  <c r="BV39" i="3"/>
  <c r="AP38" i="2"/>
  <c r="AJ38" i="2"/>
  <c r="AG39" i="2"/>
  <c r="CO38" i="2"/>
  <c r="AE39" i="2"/>
  <c r="AF39" i="2"/>
  <c r="BJ39" i="2" s="1"/>
  <c r="AD39" i="2"/>
  <c r="BH39" i="2" s="1"/>
  <c r="CM38" i="2"/>
  <c r="BE38" i="2"/>
  <c r="CI38" i="2" s="1"/>
  <c r="AX38" i="2"/>
  <c r="CB38" i="2" s="1"/>
  <c r="AL38" i="2"/>
  <c r="AZ38" i="2"/>
  <c r="CD38" i="2" s="1"/>
  <c r="AU39" i="2"/>
  <c r="DC38" i="2"/>
  <c r="BF38" i="2"/>
  <c r="AK38" i="2"/>
  <c r="BO38" i="2" s="1"/>
  <c r="AS39" i="2"/>
  <c r="AR39" i="2"/>
  <c r="BV39" i="2" s="1"/>
  <c r="AT39" i="2"/>
  <c r="DA38" i="2"/>
  <c r="AN38" i="2"/>
  <c r="BR38" i="2" s="1"/>
  <c r="BB38" i="2"/>
  <c r="CF38" i="2" s="1"/>
  <c r="BD38" i="2"/>
  <c r="CH38" i="2" s="1"/>
  <c r="AW38" i="2"/>
  <c r="CA38" i="2" s="1"/>
  <c r="DE37" i="2"/>
  <c r="DK37" i="2"/>
  <c r="CQ37" i="2"/>
  <c r="DJ37" i="2"/>
  <c r="CV37" i="2"/>
  <c r="CK36" i="2"/>
  <c r="CL36" i="2" s="1"/>
  <c r="DL37" i="2"/>
  <c r="DH37" i="2"/>
  <c r="CZ37" i="2"/>
  <c r="DN37" i="2"/>
  <c r="DG37" i="2"/>
  <c r="DP36" i="2"/>
  <c r="DQ36" i="2" s="1"/>
  <c r="CY37" i="2"/>
  <c r="CU37" i="2"/>
  <c r="CT37" i="2"/>
  <c r="CJ37" i="2"/>
  <c r="DO37" i="2"/>
  <c r="DI37" i="2"/>
  <c r="CX37" i="2"/>
  <c r="CS37" i="2"/>
  <c r="DM37" i="2"/>
  <c r="BG37" i="2"/>
  <c r="BU39" i="3" l="1"/>
  <c r="CD39" i="4"/>
  <c r="CC39" i="4"/>
  <c r="AY40" i="4"/>
  <c r="DH40" i="4" s="1"/>
  <c r="BC40" i="4"/>
  <c r="DL40" i="4" s="1"/>
  <c r="AZ40" i="4"/>
  <c r="DI40" i="4" s="1"/>
  <c r="AX40" i="4"/>
  <c r="DG40" i="4" s="1"/>
  <c r="CB39" i="6"/>
  <c r="AU40" i="6"/>
  <c r="DD40" i="6" s="1"/>
  <c r="BY39" i="6"/>
  <c r="CJ39" i="6"/>
  <c r="DP38" i="6"/>
  <c r="DQ38" i="6" s="1"/>
  <c r="CC39" i="6"/>
  <c r="CV38" i="2"/>
  <c r="CK38" i="4"/>
  <c r="CL38" i="4" s="1"/>
  <c r="AO40" i="3"/>
  <c r="CX40" i="3" s="1"/>
  <c r="BO39" i="3"/>
  <c r="AK40" i="3"/>
  <c r="CT40" i="3" s="1"/>
  <c r="AL40" i="3"/>
  <c r="CU40" i="3" s="1"/>
  <c r="BS39" i="3"/>
  <c r="BP39" i="3"/>
  <c r="AQ40" i="3"/>
  <c r="CZ40" i="3" s="1"/>
  <c r="AP40" i="3"/>
  <c r="CY40" i="3" s="1"/>
  <c r="BT39" i="3"/>
  <c r="AJ40" i="3"/>
  <c r="CS40" i="3" s="1"/>
  <c r="CC39" i="3"/>
  <c r="AX40" i="3"/>
  <c r="DG40" i="3" s="1"/>
  <c r="AY40" i="3"/>
  <c r="DH40" i="3" s="1"/>
  <c r="CB39" i="3"/>
  <c r="CK38" i="3"/>
  <c r="CL38" i="3" s="1"/>
  <c r="CG39" i="3"/>
  <c r="CD39" i="3"/>
  <c r="AZ40" i="3"/>
  <c r="DI40" i="3" s="1"/>
  <c r="CI39" i="3"/>
  <c r="BC40" i="3"/>
  <c r="DL40" i="3" s="1"/>
  <c r="CK38" i="8"/>
  <c r="CL38" i="8" s="1"/>
  <c r="AW40" i="8"/>
  <c r="DF40" i="8" s="1"/>
  <c r="AI40" i="8"/>
  <c r="CR40" i="8" s="1"/>
  <c r="AX40" i="8"/>
  <c r="DG40" i="8" s="1"/>
  <c r="AJ40" i="8"/>
  <c r="CS40" i="8" s="1"/>
  <c r="BL39" i="8"/>
  <c r="BR39" i="8"/>
  <c r="AL40" i="8"/>
  <c r="CU40" i="8" s="1"/>
  <c r="AZ40" i="8"/>
  <c r="DI40" i="8" s="1"/>
  <c r="BN39" i="8"/>
  <c r="BP39" i="8"/>
  <c r="DP38" i="8"/>
  <c r="DQ38" i="8" s="1"/>
  <c r="CA39" i="8"/>
  <c r="CB39" i="8"/>
  <c r="CI39" i="8"/>
  <c r="CE39" i="8"/>
  <c r="BE40" i="8"/>
  <c r="DN40" i="8" s="1"/>
  <c r="AQ40" i="8"/>
  <c r="CZ40" i="8" s="1"/>
  <c r="BS39" i="8"/>
  <c r="CH39" i="8"/>
  <c r="CD39" i="8"/>
  <c r="CR38" i="2"/>
  <c r="BU39" i="8"/>
  <c r="BZ39" i="8"/>
  <c r="BK39" i="8"/>
  <c r="CJ39" i="8"/>
  <c r="DO39" i="8"/>
  <c r="DP39" i="8" s="1"/>
  <c r="DQ39" i="8" s="1"/>
  <c r="BI39" i="8"/>
  <c r="CC39" i="8"/>
  <c r="BM39" i="8"/>
  <c r="BO39" i="8"/>
  <c r="CG39" i="4"/>
  <c r="AV40" i="8"/>
  <c r="DE40" i="8" s="1"/>
  <c r="AR40" i="8"/>
  <c r="DA40" i="8" s="1"/>
  <c r="BA40" i="8"/>
  <c r="DJ40" i="8" s="1"/>
  <c r="AS40" i="8"/>
  <c r="DB40" i="8" s="1"/>
  <c r="AT40" i="8"/>
  <c r="DC40" i="8" s="1"/>
  <c r="BV39" i="8"/>
  <c r="CG39" i="8"/>
  <c r="CF39" i="8"/>
  <c r="BW39" i="8"/>
  <c r="BY39" i="8"/>
  <c r="AO40" i="8"/>
  <c r="CX40" i="8" s="1"/>
  <c r="BC40" i="8"/>
  <c r="DL40" i="8" s="1"/>
  <c r="AG40" i="8"/>
  <c r="CP40" i="8" s="1"/>
  <c r="AU40" i="8"/>
  <c r="DD40" i="8" s="1"/>
  <c r="AK40" i="8"/>
  <c r="CT40" i="8" s="1"/>
  <c r="AY40" i="8"/>
  <c r="DH40" i="8" s="1"/>
  <c r="BJ39" i="8"/>
  <c r="BT39" i="8"/>
  <c r="AM40" i="8"/>
  <c r="CV40" i="8" s="1"/>
  <c r="AD40" i="8"/>
  <c r="CM40" i="8" s="1"/>
  <c r="BG39" i="8"/>
  <c r="BF40" i="8"/>
  <c r="AH40" i="8"/>
  <c r="CQ40" i="8" s="1"/>
  <c r="AF40" i="8"/>
  <c r="CO40" i="8" s="1"/>
  <c r="AE40" i="8"/>
  <c r="CN40" i="8" s="1"/>
  <c r="BH39" i="8"/>
  <c r="BX39" i="8"/>
  <c r="BD40" i="8"/>
  <c r="DM40" i="8" s="1"/>
  <c r="AN40" i="8"/>
  <c r="CW40" i="8" s="1"/>
  <c r="BB40" i="8"/>
  <c r="DK40" i="8" s="1"/>
  <c r="AP40" i="8"/>
  <c r="CY40" i="8" s="1"/>
  <c r="BQ39" i="8"/>
  <c r="BB40" i="6"/>
  <c r="DK40" i="6" s="1"/>
  <c r="CK38" i="6"/>
  <c r="CL38" i="6" s="1"/>
  <c r="BF40" i="6"/>
  <c r="CJ40" i="6" s="1"/>
  <c r="DF39" i="6"/>
  <c r="BG39" i="6"/>
  <c r="DA39" i="6"/>
  <c r="BC40" i="6"/>
  <c r="DL40" i="6" s="1"/>
  <c r="DI39" i="6"/>
  <c r="BD40" i="6"/>
  <c r="DM40" i="6" s="1"/>
  <c r="DL39" i="6"/>
  <c r="BK40" i="6"/>
  <c r="BF40" i="4"/>
  <c r="DO40" i="4" s="1"/>
  <c r="AX40" i="6"/>
  <c r="DG40" i="6" s="1"/>
  <c r="AY40" i="6"/>
  <c r="BO40" i="6"/>
  <c r="AW40" i="6"/>
  <c r="DF40" i="6" s="1"/>
  <c r="BT40" i="6"/>
  <c r="AJ41" i="6"/>
  <c r="CS41" i="6" s="1"/>
  <c r="AI41" i="6"/>
  <c r="CR41" i="6" s="1"/>
  <c r="BL40" i="6"/>
  <c r="BM40" i="6"/>
  <c r="AL41" i="6"/>
  <c r="CU41" i="6" s="1"/>
  <c r="BN40" i="6"/>
  <c r="AQ41" i="6"/>
  <c r="CZ41" i="6" s="1"/>
  <c r="BS40" i="6"/>
  <c r="CH39" i="4"/>
  <c r="BR40" i="6"/>
  <c r="BI40" i="6"/>
  <c r="AG41" i="6"/>
  <c r="CP41" i="6" s="1"/>
  <c r="AO41" i="6"/>
  <c r="CX41" i="6" s="1"/>
  <c r="AK41" i="6"/>
  <c r="CT41" i="6" s="1"/>
  <c r="BJ40" i="6"/>
  <c r="BU40" i="6"/>
  <c r="CD39" i="6"/>
  <c r="BZ39" i="6"/>
  <c r="AH41" i="6"/>
  <c r="CQ41" i="6" s="1"/>
  <c r="AF41" i="6"/>
  <c r="CO41" i="6" s="1"/>
  <c r="AE41" i="6"/>
  <c r="CN41" i="6" s="1"/>
  <c r="AD41" i="6"/>
  <c r="CM41" i="6" s="1"/>
  <c r="AM41" i="6"/>
  <c r="CV41" i="6" s="1"/>
  <c r="BH40" i="6"/>
  <c r="CJ39" i="4"/>
  <c r="CG39" i="6"/>
  <c r="CE39" i="6"/>
  <c r="BE40" i="6"/>
  <c r="DN40" i="6" s="1"/>
  <c r="BA40" i="6"/>
  <c r="AT40" i="6"/>
  <c r="AV40" i="6"/>
  <c r="DE40" i="6" s="1"/>
  <c r="AS40" i="6"/>
  <c r="DB40" i="6" s="1"/>
  <c r="AR40" i="6"/>
  <c r="BV39" i="6"/>
  <c r="CA39" i="5"/>
  <c r="CA39" i="6"/>
  <c r="CH39" i="6"/>
  <c r="BW39" i="6"/>
  <c r="AP41" i="6"/>
  <c r="CY41" i="6" s="1"/>
  <c r="AN41" i="6"/>
  <c r="CW41" i="6" s="1"/>
  <c r="BQ40" i="6"/>
  <c r="AZ40" i="6"/>
  <c r="DI40" i="6" s="1"/>
  <c r="CI39" i="5"/>
  <c r="CF39" i="6"/>
  <c r="BX39" i="6"/>
  <c r="BP40" i="6"/>
  <c r="CI39" i="6"/>
  <c r="AY40" i="5"/>
  <c r="DH40" i="5" s="1"/>
  <c r="AW40" i="5"/>
  <c r="DF40" i="5" s="1"/>
  <c r="BE40" i="5"/>
  <c r="DN40" i="5" s="1"/>
  <c r="AU40" i="5"/>
  <c r="DD40" i="5" s="1"/>
  <c r="AX40" i="5"/>
  <c r="DG40" i="5" s="1"/>
  <c r="CF39" i="5"/>
  <c r="CK38" i="5"/>
  <c r="CL38" i="5" s="1"/>
  <c r="CD39" i="5"/>
  <c r="BD40" i="5"/>
  <c r="DM40" i="5" s="1"/>
  <c r="BF40" i="5"/>
  <c r="CJ40" i="5" s="1"/>
  <c r="CC39" i="5"/>
  <c r="BW39" i="5"/>
  <c r="AQ41" i="5"/>
  <c r="CZ41" i="5" s="1"/>
  <c r="BS40" i="5"/>
  <c r="AN41" i="5"/>
  <c r="CW41" i="5" s="1"/>
  <c r="AP41" i="5"/>
  <c r="CY41" i="5" s="1"/>
  <c r="BQ40" i="5"/>
  <c r="BX39" i="5"/>
  <c r="CB39" i="5"/>
  <c r="BT40" i="5"/>
  <c r="BB40" i="5"/>
  <c r="DK40" i="5" s="1"/>
  <c r="BR40" i="5"/>
  <c r="BK40" i="5"/>
  <c r="BA40" i="5"/>
  <c r="DJ40" i="5" s="1"/>
  <c r="AR40" i="5"/>
  <c r="DA40" i="5" s="1"/>
  <c r="AS40" i="5"/>
  <c r="DB40" i="5" s="1"/>
  <c r="AV40" i="5"/>
  <c r="DE40" i="5" s="1"/>
  <c r="AT40" i="5"/>
  <c r="DC40" i="5" s="1"/>
  <c r="BV39" i="5"/>
  <c r="BD40" i="4"/>
  <c r="DM40" i="4" s="1"/>
  <c r="BM40" i="5"/>
  <c r="BZ39" i="5"/>
  <c r="BC40" i="5"/>
  <c r="DL40" i="5" s="1"/>
  <c r="BG39" i="5"/>
  <c r="AL41" i="5"/>
  <c r="CU41" i="5" s="1"/>
  <c r="BN40" i="5"/>
  <c r="DO39" i="5"/>
  <c r="DP39" i="5" s="1"/>
  <c r="DQ39" i="5" s="1"/>
  <c r="CJ39" i="5"/>
  <c r="BG39" i="4"/>
  <c r="CG39" i="5"/>
  <c r="AG41" i="5"/>
  <c r="CP41" i="5" s="1"/>
  <c r="AO41" i="5"/>
  <c r="CX41" i="5" s="1"/>
  <c r="AK41" i="5"/>
  <c r="CT41" i="5" s="1"/>
  <c r="BJ40" i="5"/>
  <c r="AZ40" i="5"/>
  <c r="DI40" i="5" s="1"/>
  <c r="AJ41" i="5"/>
  <c r="CS41" i="5" s="1"/>
  <c r="AI41" i="5"/>
  <c r="CR41" i="5" s="1"/>
  <c r="BL40" i="5"/>
  <c r="CE39" i="5"/>
  <c r="BY39" i="5"/>
  <c r="CH39" i="5"/>
  <c r="BI40" i="5"/>
  <c r="BO40" i="5"/>
  <c r="BU40" i="5"/>
  <c r="BE40" i="4"/>
  <c r="DN40" i="4" s="1"/>
  <c r="CI39" i="4"/>
  <c r="AF41" i="5"/>
  <c r="CO41" i="5" s="1"/>
  <c r="AE41" i="5"/>
  <c r="CN41" i="5" s="1"/>
  <c r="AD41" i="5"/>
  <c r="CM41" i="5" s="1"/>
  <c r="AH41" i="5"/>
  <c r="CQ41" i="5" s="1"/>
  <c r="AM41" i="5"/>
  <c r="CV41" i="5" s="1"/>
  <c r="BH40" i="5"/>
  <c r="BP40" i="5"/>
  <c r="CJ39" i="3"/>
  <c r="DO39" i="3"/>
  <c r="DP39" i="3" s="1"/>
  <c r="DQ39" i="3" s="1"/>
  <c r="BG39" i="3"/>
  <c r="BF40" i="3"/>
  <c r="DO40" i="3" s="1"/>
  <c r="DP39" i="4"/>
  <c r="DQ39" i="4" s="1"/>
  <c r="CE40" i="4"/>
  <c r="BP40" i="4"/>
  <c r="BM40" i="4"/>
  <c r="CD40" i="4"/>
  <c r="BD40" i="3"/>
  <c r="BT40" i="4"/>
  <c r="BU40" i="4"/>
  <c r="AP41" i="4"/>
  <c r="CY41" i="4" s="1"/>
  <c r="BB41" i="4"/>
  <c r="DK41" i="4" s="1"/>
  <c r="AN41" i="4"/>
  <c r="CW41" i="4" s="1"/>
  <c r="BQ40" i="4"/>
  <c r="AV41" i="4"/>
  <c r="DE41" i="4" s="1"/>
  <c r="AT41" i="4"/>
  <c r="DC41" i="4" s="1"/>
  <c r="AS41" i="4"/>
  <c r="DB41" i="4" s="1"/>
  <c r="BA41" i="4"/>
  <c r="DJ41" i="4" s="1"/>
  <c r="AR41" i="4"/>
  <c r="DA41" i="4" s="1"/>
  <c r="BV40" i="4"/>
  <c r="BO40" i="4"/>
  <c r="BW40" i="4"/>
  <c r="BY40" i="4"/>
  <c r="AH41" i="4"/>
  <c r="CQ41" i="4" s="1"/>
  <c r="AF41" i="4"/>
  <c r="CO41" i="4" s="1"/>
  <c r="AE41" i="4"/>
  <c r="CN41" i="4" s="1"/>
  <c r="AD41" i="4"/>
  <c r="CM41" i="4" s="1"/>
  <c r="AM41" i="4"/>
  <c r="CV41" i="4" s="1"/>
  <c r="BH40" i="4"/>
  <c r="CG40" i="4"/>
  <c r="CC40" i="4"/>
  <c r="BE40" i="3"/>
  <c r="DN40" i="3" s="1"/>
  <c r="CH39" i="3"/>
  <c r="AY41" i="4"/>
  <c r="DH41" i="4" s="1"/>
  <c r="AG41" i="4"/>
  <c r="CP41" i="4" s="1"/>
  <c r="AU41" i="4"/>
  <c r="DD41" i="4" s="1"/>
  <c r="AK41" i="4"/>
  <c r="CT41" i="4" s="1"/>
  <c r="BC41" i="4"/>
  <c r="DL41" i="4" s="1"/>
  <c r="AO41" i="4"/>
  <c r="CX41" i="4" s="1"/>
  <c r="BJ40" i="4"/>
  <c r="CB40" i="4"/>
  <c r="CQ38" i="2"/>
  <c r="BR40" i="4"/>
  <c r="BI40" i="4"/>
  <c r="AQ41" i="4"/>
  <c r="CZ41" i="4" s="1"/>
  <c r="BS40" i="4"/>
  <c r="BX40" i="4"/>
  <c r="BZ40" i="4"/>
  <c r="AZ41" i="4"/>
  <c r="DI41" i="4" s="1"/>
  <c r="AL41" i="4"/>
  <c r="CU41" i="4" s="1"/>
  <c r="BN40" i="4"/>
  <c r="BK40" i="4"/>
  <c r="CF40" i="4"/>
  <c r="AJ41" i="4"/>
  <c r="CS41" i="4" s="1"/>
  <c r="AI41" i="4"/>
  <c r="CR41" i="4" s="1"/>
  <c r="AX41" i="4"/>
  <c r="DG41" i="4" s="1"/>
  <c r="AW41" i="4"/>
  <c r="DF41" i="4" s="1"/>
  <c r="BL40" i="4"/>
  <c r="CA40" i="4"/>
  <c r="AQ39" i="2"/>
  <c r="BU39" i="2" s="1"/>
  <c r="DJ38" i="2"/>
  <c r="AD41" i="3"/>
  <c r="CM41" i="3" s="1"/>
  <c r="AH41" i="3"/>
  <c r="CQ41" i="3" s="1"/>
  <c r="AF41" i="3"/>
  <c r="CO41" i="3" s="1"/>
  <c r="AE41" i="3"/>
  <c r="CN41" i="3" s="1"/>
  <c r="AM41" i="3"/>
  <c r="CV41" i="3" s="1"/>
  <c r="BH40" i="3"/>
  <c r="BA41" i="3"/>
  <c r="DJ41" i="3" s="1"/>
  <c r="AV41" i="3"/>
  <c r="DE41" i="3" s="1"/>
  <c r="AT41" i="3"/>
  <c r="DC41" i="3" s="1"/>
  <c r="AS41" i="3"/>
  <c r="DB41" i="3" s="1"/>
  <c r="AR41" i="3"/>
  <c r="DA41" i="3" s="1"/>
  <c r="BV40" i="3"/>
  <c r="AW39" i="2"/>
  <c r="CA39" i="2" s="1"/>
  <c r="CF40" i="3"/>
  <c r="BR40" i="3"/>
  <c r="DC39" i="2"/>
  <c r="BX39" i="2"/>
  <c r="BK40" i="3"/>
  <c r="BO40" i="3"/>
  <c r="AI39" i="2"/>
  <c r="BM39" i="2" s="1"/>
  <c r="CE40" i="3"/>
  <c r="BA39" i="2"/>
  <c r="CE39" i="2" s="1"/>
  <c r="AM39" i="2"/>
  <c r="BQ39" i="2" s="1"/>
  <c r="BY40" i="3"/>
  <c r="AH39" i="2"/>
  <c r="BL39" i="2" s="1"/>
  <c r="CA40" i="3"/>
  <c r="DB39" i="2"/>
  <c r="BW39" i="2"/>
  <c r="CN39" i="2"/>
  <c r="BI39" i="2"/>
  <c r="BM40" i="3"/>
  <c r="BP40" i="3"/>
  <c r="BX40" i="3"/>
  <c r="BZ40" i="3"/>
  <c r="AV39" i="2"/>
  <c r="BZ39" i="2" s="1"/>
  <c r="BB41" i="3"/>
  <c r="DK41" i="3" s="1"/>
  <c r="AN41" i="3"/>
  <c r="CW41" i="3" s="1"/>
  <c r="BQ40" i="3"/>
  <c r="DD39" i="2"/>
  <c r="BY39" i="2"/>
  <c r="BC39" i="2"/>
  <c r="CG39" i="2" s="1"/>
  <c r="BN38" i="2"/>
  <c r="BE39" i="2"/>
  <c r="CI39" i="2" s="1"/>
  <c r="BT38" i="2"/>
  <c r="AG41" i="3"/>
  <c r="CP41" i="3" s="1"/>
  <c r="AU41" i="3"/>
  <c r="DD41" i="3" s="1"/>
  <c r="BJ40" i="3"/>
  <c r="BW40" i="3"/>
  <c r="CP39" i="2"/>
  <c r="BK39" i="2"/>
  <c r="BI40" i="3"/>
  <c r="BF39" i="2"/>
  <c r="BP38" i="2"/>
  <c r="AI41" i="3"/>
  <c r="CR41" i="3" s="1"/>
  <c r="AW41" i="3"/>
  <c r="DF41" i="3" s="1"/>
  <c r="BL40" i="3"/>
  <c r="AK39" i="2"/>
  <c r="BO39" i="2" s="1"/>
  <c r="AO39" i="2"/>
  <c r="BS39" i="2" s="1"/>
  <c r="AY39" i="2"/>
  <c r="CC39" i="2" s="1"/>
  <c r="AZ39" i="2"/>
  <c r="CD39" i="2" s="1"/>
  <c r="AL39" i="2"/>
  <c r="BD39" i="2"/>
  <c r="CH39" i="2" s="1"/>
  <c r="AX39" i="2"/>
  <c r="CB39" i="2" s="1"/>
  <c r="AR40" i="2"/>
  <c r="BV40" i="2" s="1"/>
  <c r="AT40" i="2"/>
  <c r="AS40" i="2"/>
  <c r="DA39" i="2"/>
  <c r="AN39" i="2"/>
  <c r="AG40" i="2"/>
  <c r="AU40" i="2"/>
  <c r="CO39" i="2"/>
  <c r="AP39" i="2"/>
  <c r="BT39" i="2" s="1"/>
  <c r="CW38" i="2"/>
  <c r="AJ39" i="2"/>
  <c r="BB39" i="2"/>
  <c r="AF40" i="2"/>
  <c r="BJ40" i="2" s="1"/>
  <c r="AE40" i="2"/>
  <c r="AD40" i="2"/>
  <c r="BH40" i="2" s="1"/>
  <c r="CM39" i="2"/>
  <c r="DF38" i="2"/>
  <c r="CK37" i="2"/>
  <c r="CL37" i="2" s="1"/>
  <c r="DE38" i="2"/>
  <c r="DK38" i="2"/>
  <c r="DP37" i="2"/>
  <c r="DQ37" i="2" s="1"/>
  <c r="DG38" i="2"/>
  <c r="CJ38" i="2"/>
  <c r="DO38" i="2"/>
  <c r="DL38" i="2"/>
  <c r="DI38" i="2"/>
  <c r="CY38" i="2"/>
  <c r="DH38" i="2"/>
  <c r="CS38" i="2"/>
  <c r="CZ38" i="2"/>
  <c r="CX38" i="2"/>
  <c r="DN38" i="2"/>
  <c r="CT38" i="2"/>
  <c r="CU38" i="2"/>
  <c r="DM38" i="2"/>
  <c r="BG38" i="2"/>
  <c r="CH40" i="6" l="1"/>
  <c r="BY40" i="6"/>
  <c r="CC40" i="5"/>
  <c r="BS40" i="3"/>
  <c r="CK39" i="4"/>
  <c r="CL39" i="4" s="1"/>
  <c r="BY40" i="5"/>
  <c r="BU40" i="3"/>
  <c r="AL41" i="3"/>
  <c r="CU41" i="3" s="1"/>
  <c r="CC40" i="3"/>
  <c r="AJ41" i="3"/>
  <c r="CS41" i="3" s="1"/>
  <c r="AO41" i="3"/>
  <c r="CX41" i="3" s="1"/>
  <c r="AQ41" i="3"/>
  <c r="CZ41" i="3" s="1"/>
  <c r="BT40" i="3"/>
  <c r="AP41" i="3"/>
  <c r="CY41" i="3" s="1"/>
  <c r="BN40" i="3"/>
  <c r="CB40" i="3"/>
  <c r="AK41" i="3"/>
  <c r="CT41" i="3" s="1"/>
  <c r="AZ41" i="3"/>
  <c r="DI41" i="3" s="1"/>
  <c r="AY41" i="3"/>
  <c r="DH41" i="3" s="1"/>
  <c r="CG40" i="3"/>
  <c r="BC41" i="3"/>
  <c r="DL41" i="3" s="1"/>
  <c r="CD40" i="3"/>
  <c r="AX41" i="3"/>
  <c r="DG41" i="3" s="1"/>
  <c r="CJ40" i="3"/>
  <c r="AH41" i="8"/>
  <c r="CQ41" i="8" s="1"/>
  <c r="AD41" i="8"/>
  <c r="CM41" i="8" s="1"/>
  <c r="AE41" i="8"/>
  <c r="CN41" i="8" s="1"/>
  <c r="BG40" i="8"/>
  <c r="BF41" i="8"/>
  <c r="AM41" i="8"/>
  <c r="CV41" i="8" s="1"/>
  <c r="AF41" i="8"/>
  <c r="CO41" i="8" s="1"/>
  <c r="BH40" i="8"/>
  <c r="BB41" i="8"/>
  <c r="DK41" i="8" s="1"/>
  <c r="AP41" i="8"/>
  <c r="CY41" i="8" s="1"/>
  <c r="AN41" i="8"/>
  <c r="CW41" i="8" s="1"/>
  <c r="BD41" i="8"/>
  <c r="DM41" i="8" s="1"/>
  <c r="BQ40" i="8"/>
  <c r="BU40" i="8"/>
  <c r="CH40" i="4"/>
  <c r="CI40" i="8"/>
  <c r="DO40" i="6"/>
  <c r="BR40" i="8"/>
  <c r="CC40" i="8"/>
  <c r="BX40" i="8"/>
  <c r="CJ40" i="8"/>
  <c r="DO40" i="8"/>
  <c r="CD40" i="8"/>
  <c r="CG40" i="6"/>
  <c r="CH40" i="8"/>
  <c r="BO40" i="8"/>
  <c r="BW40" i="8"/>
  <c r="CF40" i="6"/>
  <c r="BY40" i="8"/>
  <c r="CE40" i="8"/>
  <c r="AZ41" i="8"/>
  <c r="DI41" i="8" s="1"/>
  <c r="AL41" i="8"/>
  <c r="CU41" i="8" s="1"/>
  <c r="BN40" i="8"/>
  <c r="BK40" i="8"/>
  <c r="AV41" i="8"/>
  <c r="DE41" i="8" s="1"/>
  <c r="BA41" i="8"/>
  <c r="DJ41" i="8" s="1"/>
  <c r="AR41" i="8"/>
  <c r="DA41" i="8" s="1"/>
  <c r="AS41" i="8"/>
  <c r="DB41" i="8" s="1"/>
  <c r="AT41" i="8"/>
  <c r="DC41" i="8" s="1"/>
  <c r="BV40" i="8"/>
  <c r="CF40" i="8"/>
  <c r="DP39" i="6"/>
  <c r="DQ39" i="6" s="1"/>
  <c r="CK39" i="8"/>
  <c r="CL39" i="8" s="1"/>
  <c r="CG40" i="8"/>
  <c r="CB40" i="8"/>
  <c r="AJ41" i="8"/>
  <c r="CS41" i="8" s="1"/>
  <c r="AI41" i="8"/>
  <c r="CR41" i="8" s="1"/>
  <c r="AX41" i="8"/>
  <c r="DG41" i="8" s="1"/>
  <c r="AW41" i="8"/>
  <c r="DF41" i="8" s="1"/>
  <c r="BL40" i="8"/>
  <c r="BT40" i="8"/>
  <c r="BP40" i="8"/>
  <c r="CI40" i="4"/>
  <c r="BF41" i="4"/>
  <c r="DO41" i="4" s="1"/>
  <c r="BI40" i="8"/>
  <c r="BZ40" i="8"/>
  <c r="BM40" i="8"/>
  <c r="AW41" i="5"/>
  <c r="DF41" i="5" s="1"/>
  <c r="AY41" i="8"/>
  <c r="DH41" i="8" s="1"/>
  <c r="BC41" i="8"/>
  <c r="DL41" i="8" s="1"/>
  <c r="AK41" i="8"/>
  <c r="CT41" i="8" s="1"/>
  <c r="AO41" i="8"/>
  <c r="CX41" i="8" s="1"/>
  <c r="AG41" i="8"/>
  <c r="CP41" i="8" s="1"/>
  <c r="AU41" i="8"/>
  <c r="DD41" i="8" s="1"/>
  <c r="BJ40" i="8"/>
  <c r="AQ41" i="8"/>
  <c r="CZ41" i="8" s="1"/>
  <c r="BE41" i="8"/>
  <c r="DN41" i="8" s="1"/>
  <c r="BS40" i="8"/>
  <c r="CA40" i="8"/>
  <c r="BG40" i="6"/>
  <c r="DA40" i="6"/>
  <c r="CK39" i="6"/>
  <c r="CL39" i="6" s="1"/>
  <c r="AY41" i="6"/>
  <c r="DH41" i="6" s="1"/>
  <c r="DC40" i="6"/>
  <c r="BB41" i="6"/>
  <c r="DK41" i="6" s="1"/>
  <c r="DJ40" i="6"/>
  <c r="BC41" i="6"/>
  <c r="DL41" i="6" s="1"/>
  <c r="AU41" i="6"/>
  <c r="DD41" i="6" s="1"/>
  <c r="AZ41" i="6"/>
  <c r="DI41" i="6" s="1"/>
  <c r="DH40" i="6"/>
  <c r="BD41" i="6"/>
  <c r="DM41" i="6" s="1"/>
  <c r="AQ42" i="6"/>
  <c r="CZ42" i="6" s="1"/>
  <c r="BS41" i="6"/>
  <c r="CD40" i="6"/>
  <c r="AV41" i="6"/>
  <c r="DE41" i="6" s="1"/>
  <c r="AT41" i="6"/>
  <c r="DC41" i="6" s="1"/>
  <c r="AS41" i="6"/>
  <c r="DB41" i="6" s="1"/>
  <c r="AR41" i="6"/>
  <c r="DA41" i="6" s="1"/>
  <c r="BA41" i="6"/>
  <c r="DJ41" i="6" s="1"/>
  <c r="BV40" i="6"/>
  <c r="BF41" i="6"/>
  <c r="CC40" i="6"/>
  <c r="AP42" i="6"/>
  <c r="CY42" i="6" s="1"/>
  <c r="AN42" i="6"/>
  <c r="CW42" i="6" s="1"/>
  <c r="BQ41" i="6"/>
  <c r="BW40" i="6"/>
  <c r="AE42" i="6"/>
  <c r="CN42" i="6" s="1"/>
  <c r="AD42" i="6"/>
  <c r="CM42" i="6" s="1"/>
  <c r="AM42" i="6"/>
  <c r="CV42" i="6" s="1"/>
  <c r="AH42" i="6"/>
  <c r="CQ42" i="6" s="1"/>
  <c r="AF42" i="6"/>
  <c r="CO42" i="6" s="1"/>
  <c r="BH41" i="6"/>
  <c r="BK41" i="6"/>
  <c r="CB40" i="6"/>
  <c r="BR41" i="6"/>
  <c r="BZ40" i="6"/>
  <c r="BI41" i="6"/>
  <c r="BP41" i="6"/>
  <c r="BX40" i="6"/>
  <c r="AO42" i="6"/>
  <c r="CX42" i="6" s="1"/>
  <c r="AK42" i="6"/>
  <c r="CT42" i="6" s="1"/>
  <c r="AG42" i="6"/>
  <c r="CP42" i="6" s="1"/>
  <c r="BJ41" i="6"/>
  <c r="AJ42" i="6"/>
  <c r="CS42" i="6" s="1"/>
  <c r="AI42" i="6"/>
  <c r="CR42" i="6" s="1"/>
  <c r="BL41" i="6"/>
  <c r="BT41" i="6"/>
  <c r="CE40" i="6"/>
  <c r="CI40" i="6"/>
  <c r="AW41" i="6"/>
  <c r="DF41" i="6" s="1"/>
  <c r="CI40" i="5"/>
  <c r="AX41" i="6"/>
  <c r="DG41" i="6" s="1"/>
  <c r="BM41" i="6"/>
  <c r="CK39" i="3"/>
  <c r="CL39" i="3" s="1"/>
  <c r="CJ40" i="4"/>
  <c r="AU41" i="5"/>
  <c r="DD41" i="5" s="1"/>
  <c r="BE41" i="6"/>
  <c r="AL42" i="6"/>
  <c r="CU42" i="6" s="1"/>
  <c r="BN41" i="6"/>
  <c r="BU41" i="6"/>
  <c r="CA40" i="5"/>
  <c r="CH40" i="5"/>
  <c r="BO41" i="6"/>
  <c r="CA40" i="6"/>
  <c r="BE41" i="5"/>
  <c r="DN41" i="5" s="1"/>
  <c r="BB41" i="5"/>
  <c r="DK41" i="5" s="1"/>
  <c r="BF41" i="5"/>
  <c r="DO41" i="5" s="1"/>
  <c r="BC41" i="5"/>
  <c r="DL41" i="5" s="1"/>
  <c r="DO40" i="5"/>
  <c r="DP40" i="5" s="1"/>
  <c r="DQ40" i="5" s="1"/>
  <c r="AY41" i="5"/>
  <c r="DH41" i="5" s="1"/>
  <c r="CK39" i="5"/>
  <c r="CL39" i="5" s="1"/>
  <c r="AX41" i="5"/>
  <c r="DG41" i="5" s="1"/>
  <c r="CB40" i="5"/>
  <c r="AO42" i="5"/>
  <c r="CX42" i="5" s="1"/>
  <c r="AK42" i="5"/>
  <c r="CT42" i="5" s="1"/>
  <c r="AG42" i="5"/>
  <c r="CP42" i="5" s="1"/>
  <c r="BJ41" i="5"/>
  <c r="BK41" i="5"/>
  <c r="BE41" i="4"/>
  <c r="DN41" i="4" s="1"/>
  <c r="BU41" i="5"/>
  <c r="AE42" i="5"/>
  <c r="CN42" i="5" s="1"/>
  <c r="AD42" i="5"/>
  <c r="CM42" i="5" s="1"/>
  <c r="AF42" i="5"/>
  <c r="CO42" i="5" s="1"/>
  <c r="AM42" i="5"/>
  <c r="CV42" i="5" s="1"/>
  <c r="AH42" i="5"/>
  <c r="CQ42" i="5" s="1"/>
  <c r="BH41" i="5"/>
  <c r="BI41" i="5"/>
  <c r="CF40" i="5"/>
  <c r="BR41" i="5"/>
  <c r="BG40" i="4"/>
  <c r="AQ42" i="5"/>
  <c r="CZ42" i="5" s="1"/>
  <c r="BS41" i="5"/>
  <c r="CE40" i="5"/>
  <c r="BD41" i="4"/>
  <c r="DM41" i="4" s="1"/>
  <c r="BM41" i="5"/>
  <c r="CG40" i="5"/>
  <c r="BG40" i="5"/>
  <c r="AL42" i="5"/>
  <c r="CU42" i="5" s="1"/>
  <c r="BN41" i="5"/>
  <c r="CD40" i="5"/>
  <c r="BX40" i="5"/>
  <c r="AV41" i="5"/>
  <c r="DE41" i="5" s="1"/>
  <c r="BA41" i="5"/>
  <c r="DJ41" i="5" s="1"/>
  <c r="AT41" i="5"/>
  <c r="DC41" i="5" s="1"/>
  <c r="AR41" i="5"/>
  <c r="DA41" i="5" s="1"/>
  <c r="AS41" i="5"/>
  <c r="DB41" i="5" s="1"/>
  <c r="BV40" i="5"/>
  <c r="BP41" i="5"/>
  <c r="CI40" i="3"/>
  <c r="AZ41" i="5"/>
  <c r="BZ40" i="5"/>
  <c r="AI42" i="5"/>
  <c r="CR42" i="5" s="1"/>
  <c r="AJ42" i="5"/>
  <c r="CS42" i="5" s="1"/>
  <c r="BL41" i="5"/>
  <c r="BD41" i="5"/>
  <c r="DM41" i="5" s="1"/>
  <c r="AP42" i="5"/>
  <c r="CY42" i="5" s="1"/>
  <c r="AN42" i="5"/>
  <c r="CW42" i="5" s="1"/>
  <c r="BQ41" i="5"/>
  <c r="BO41" i="5"/>
  <c r="BW40" i="5"/>
  <c r="BT41" i="5"/>
  <c r="BD41" i="3"/>
  <c r="DM41" i="3" s="1"/>
  <c r="CH40" i="3"/>
  <c r="BE41" i="3"/>
  <c r="DN41" i="3" s="1"/>
  <c r="DM40" i="3"/>
  <c r="DP40" i="3" s="1"/>
  <c r="DQ40" i="3" s="1"/>
  <c r="AP42" i="4"/>
  <c r="CY42" i="4" s="1"/>
  <c r="AN42" i="4"/>
  <c r="CW42" i="4" s="1"/>
  <c r="BB42" i="4"/>
  <c r="DK42" i="4" s="1"/>
  <c r="BQ41" i="4"/>
  <c r="CG41" i="4"/>
  <c r="AT42" i="4"/>
  <c r="DC42" i="4" s="1"/>
  <c r="AS42" i="4"/>
  <c r="DB42" i="4" s="1"/>
  <c r="AR42" i="4"/>
  <c r="DA42" i="4" s="1"/>
  <c r="BA42" i="4"/>
  <c r="DJ42" i="4" s="1"/>
  <c r="AV42" i="4"/>
  <c r="DE42" i="4" s="1"/>
  <c r="BV41" i="4"/>
  <c r="CB41" i="4"/>
  <c r="BO41" i="4"/>
  <c r="BI41" i="4"/>
  <c r="CE41" i="4"/>
  <c r="BM41" i="4"/>
  <c r="BY41" i="4"/>
  <c r="AU42" i="4"/>
  <c r="DD42" i="4" s="1"/>
  <c r="AO42" i="4"/>
  <c r="CX42" i="4" s="1"/>
  <c r="AK42" i="4"/>
  <c r="CT42" i="4" s="1"/>
  <c r="BC42" i="4"/>
  <c r="DL42" i="4" s="1"/>
  <c r="AY42" i="4"/>
  <c r="DH42" i="4" s="1"/>
  <c r="AG42" i="4"/>
  <c r="CP42" i="4" s="1"/>
  <c r="BJ41" i="4"/>
  <c r="BW41" i="4"/>
  <c r="BU41" i="4"/>
  <c r="BF41" i="3"/>
  <c r="AJ42" i="4"/>
  <c r="CS42" i="4" s="1"/>
  <c r="AI42" i="4"/>
  <c r="CR42" i="4" s="1"/>
  <c r="AX42" i="4"/>
  <c r="DG42" i="4" s="1"/>
  <c r="AW42" i="4"/>
  <c r="DF42" i="4" s="1"/>
  <c r="BL41" i="4"/>
  <c r="BX41" i="4"/>
  <c r="CC41" i="4"/>
  <c r="BR41" i="4"/>
  <c r="DP40" i="4"/>
  <c r="DQ40" i="4" s="1"/>
  <c r="BK41" i="4"/>
  <c r="BZ41" i="4"/>
  <c r="AQ42" i="4"/>
  <c r="CZ42" i="4" s="1"/>
  <c r="BS41" i="4"/>
  <c r="AE42" i="4"/>
  <c r="CN42" i="4" s="1"/>
  <c r="AD42" i="4"/>
  <c r="CM42" i="4" s="1"/>
  <c r="AH42" i="4"/>
  <c r="CQ42" i="4" s="1"/>
  <c r="AF42" i="4"/>
  <c r="CO42" i="4" s="1"/>
  <c r="AM42" i="4"/>
  <c r="CV42" i="4" s="1"/>
  <c r="BH41" i="4"/>
  <c r="BG40" i="3"/>
  <c r="CF41" i="4"/>
  <c r="CD41" i="4"/>
  <c r="CA41" i="4"/>
  <c r="AZ42" i="4"/>
  <c r="DI42" i="4" s="1"/>
  <c r="AL42" i="4"/>
  <c r="CU42" i="4" s="1"/>
  <c r="BN41" i="4"/>
  <c r="BP41" i="4"/>
  <c r="BT41" i="4"/>
  <c r="DF39" i="2"/>
  <c r="AH40" i="2"/>
  <c r="BL40" i="2" s="1"/>
  <c r="BA40" i="2"/>
  <c r="CE40" i="2" s="1"/>
  <c r="AM40" i="2"/>
  <c r="BQ40" i="2" s="1"/>
  <c r="AI40" i="2"/>
  <c r="BM40" i="2" s="1"/>
  <c r="AV40" i="2"/>
  <c r="BZ40" i="2" s="1"/>
  <c r="BB40" i="2"/>
  <c r="CF40" i="2" s="1"/>
  <c r="BR39" i="2"/>
  <c r="BR41" i="3"/>
  <c r="BW41" i="3"/>
  <c r="CA41" i="3"/>
  <c r="CF41" i="3"/>
  <c r="BX41" i="3"/>
  <c r="BK41" i="3"/>
  <c r="BZ41" i="3"/>
  <c r="BM41" i="3"/>
  <c r="CE41" i="3"/>
  <c r="DK39" i="2"/>
  <c r="CF39" i="2"/>
  <c r="AX40" i="2"/>
  <c r="CB40" i="2" s="1"/>
  <c r="BN39" i="2"/>
  <c r="AN42" i="3"/>
  <c r="CW42" i="3" s="1"/>
  <c r="BB42" i="3"/>
  <c r="DK42" i="3" s="1"/>
  <c r="BQ41" i="3"/>
  <c r="AN40" i="2"/>
  <c r="BI41" i="3"/>
  <c r="AP40" i="2"/>
  <c r="BT40" i="2" s="1"/>
  <c r="AO42" i="3"/>
  <c r="CX42" i="3" s="1"/>
  <c r="AK42" i="3"/>
  <c r="CT42" i="3" s="1"/>
  <c r="AG42" i="3"/>
  <c r="CP42" i="3" s="1"/>
  <c r="AU42" i="3"/>
  <c r="DD42" i="3" s="1"/>
  <c r="BJ41" i="3"/>
  <c r="CR39" i="2"/>
  <c r="AK40" i="2"/>
  <c r="BO40" i="2" s="1"/>
  <c r="BP39" i="2"/>
  <c r="AI42" i="3"/>
  <c r="CR42" i="3" s="1"/>
  <c r="AW42" i="3"/>
  <c r="DF42" i="3" s="1"/>
  <c r="BL41" i="3"/>
  <c r="BN41" i="3"/>
  <c r="CN40" i="2"/>
  <c r="BI40" i="2"/>
  <c r="BY41" i="3"/>
  <c r="DB40" i="2"/>
  <c r="BW40" i="2"/>
  <c r="DC40" i="2"/>
  <c r="BX40" i="2"/>
  <c r="AW40" i="2"/>
  <c r="CA40" i="2" s="1"/>
  <c r="BD40" i="2"/>
  <c r="CH40" i="2" s="1"/>
  <c r="BA42" i="3"/>
  <c r="DJ42" i="3" s="1"/>
  <c r="AV42" i="3"/>
  <c r="DE42" i="3" s="1"/>
  <c r="AT42" i="3"/>
  <c r="DC42" i="3" s="1"/>
  <c r="AR42" i="3"/>
  <c r="DA42" i="3" s="1"/>
  <c r="AS42" i="3"/>
  <c r="DB42" i="3" s="1"/>
  <c r="BV41" i="3"/>
  <c r="DD40" i="2"/>
  <c r="BY40" i="2"/>
  <c r="BP41" i="3"/>
  <c r="CP40" i="2"/>
  <c r="BK40" i="2"/>
  <c r="BU41" i="3"/>
  <c r="AH42" i="3"/>
  <c r="CQ42" i="3" s="1"/>
  <c r="AM42" i="3"/>
  <c r="CV42" i="3" s="1"/>
  <c r="AD42" i="3"/>
  <c r="CM42" i="3" s="1"/>
  <c r="AF42" i="3"/>
  <c r="CO42" i="3" s="1"/>
  <c r="AE42" i="3"/>
  <c r="CN42" i="3" s="1"/>
  <c r="BH41" i="3"/>
  <c r="AR41" i="2"/>
  <c r="BV41" i="2" s="1"/>
  <c r="AS41" i="2"/>
  <c r="AT41" i="2"/>
  <c r="BX41" i="2" s="1"/>
  <c r="DA40" i="2"/>
  <c r="BF40" i="2"/>
  <c r="AF41" i="2"/>
  <c r="BJ41" i="2" s="1"/>
  <c r="AD41" i="2"/>
  <c r="BH41" i="2" s="1"/>
  <c r="AE41" i="2"/>
  <c r="CM40" i="2"/>
  <c r="AJ40" i="2"/>
  <c r="BN40" i="2" s="1"/>
  <c r="BC40" i="2"/>
  <c r="CG40" i="2" s="1"/>
  <c r="AO40" i="2"/>
  <c r="BS40" i="2" s="1"/>
  <c r="AU41" i="2"/>
  <c r="AG41" i="2"/>
  <c r="CO40" i="2"/>
  <c r="AY40" i="2"/>
  <c r="CC40" i="2" s="1"/>
  <c r="AZ40" i="2"/>
  <c r="CD40" i="2" s="1"/>
  <c r="AL40" i="2"/>
  <c r="BE40" i="2"/>
  <c r="CI40" i="2" s="1"/>
  <c r="AQ40" i="2"/>
  <c r="CQ39" i="2"/>
  <c r="CW39" i="2"/>
  <c r="DE39" i="2"/>
  <c r="DJ39" i="2"/>
  <c r="CV39" i="2"/>
  <c r="DP38" i="2"/>
  <c r="DQ38" i="2" s="1"/>
  <c r="CK38" i="2"/>
  <c r="CL38" i="2" s="1"/>
  <c r="DM39" i="2"/>
  <c r="DI39" i="2"/>
  <c r="DG39" i="2"/>
  <c r="CS39" i="2"/>
  <c r="CJ39" i="2"/>
  <c r="DO39" i="2"/>
  <c r="CY39" i="2"/>
  <c r="CZ39" i="2"/>
  <c r="DN39" i="2"/>
  <c r="CT39" i="2"/>
  <c r="DL39" i="2"/>
  <c r="CU39" i="2"/>
  <c r="CX39" i="2"/>
  <c r="DH39" i="2"/>
  <c r="BG39" i="2"/>
  <c r="CF41" i="6" l="1"/>
  <c r="BB42" i="6"/>
  <c r="DK42" i="6" s="1"/>
  <c r="CG41" i="6"/>
  <c r="CC41" i="6"/>
  <c r="CA41" i="5"/>
  <c r="CK40" i="4"/>
  <c r="CL40" i="4" s="1"/>
  <c r="BT41" i="3"/>
  <c r="AQ42" i="3"/>
  <c r="CZ42" i="3" s="1"/>
  <c r="AP42" i="3"/>
  <c r="CY42" i="3" s="1"/>
  <c r="BS41" i="3"/>
  <c r="AL42" i="3"/>
  <c r="CU42" i="3" s="1"/>
  <c r="AJ42" i="3"/>
  <c r="CS42" i="3" s="1"/>
  <c r="CD41" i="3"/>
  <c r="BO41" i="3"/>
  <c r="CC41" i="3"/>
  <c r="BC42" i="3"/>
  <c r="DL42" i="3" s="1"/>
  <c r="CG41" i="3"/>
  <c r="AZ42" i="3"/>
  <c r="DI42" i="3" s="1"/>
  <c r="AY42" i="3"/>
  <c r="DH42" i="3" s="1"/>
  <c r="AX42" i="3"/>
  <c r="DG42" i="3" s="1"/>
  <c r="CB41" i="3"/>
  <c r="CH41" i="3"/>
  <c r="CK40" i="3"/>
  <c r="CL40" i="3" s="1"/>
  <c r="BP41" i="8"/>
  <c r="BT41" i="8"/>
  <c r="BK41" i="8"/>
  <c r="CK40" i="8"/>
  <c r="CL40" i="8" s="1"/>
  <c r="CK40" i="6"/>
  <c r="CL40" i="6" s="1"/>
  <c r="BY41" i="6"/>
  <c r="BX41" i="8"/>
  <c r="AU42" i="8"/>
  <c r="DD42" i="8" s="1"/>
  <c r="AG42" i="8"/>
  <c r="CP42" i="8" s="1"/>
  <c r="AY42" i="8"/>
  <c r="DH42" i="8" s="1"/>
  <c r="AO42" i="8"/>
  <c r="CX42" i="8" s="1"/>
  <c r="AK42" i="8"/>
  <c r="CT42" i="8" s="1"/>
  <c r="BC42" i="8"/>
  <c r="DL42" i="8" s="1"/>
  <c r="BJ41" i="8"/>
  <c r="CI41" i="8"/>
  <c r="BE42" i="8"/>
  <c r="DN42" i="8" s="1"/>
  <c r="AQ42" i="8"/>
  <c r="CZ42" i="8" s="1"/>
  <c r="BS41" i="8"/>
  <c r="DP40" i="8"/>
  <c r="DQ40" i="8" s="1"/>
  <c r="DP40" i="6"/>
  <c r="DQ40" i="6" s="1"/>
  <c r="BO41" i="8"/>
  <c r="BW41" i="8"/>
  <c r="BD42" i="8"/>
  <c r="DM42" i="8" s="1"/>
  <c r="BB42" i="8"/>
  <c r="DK42" i="8" s="1"/>
  <c r="AP42" i="8"/>
  <c r="CY42" i="8" s="1"/>
  <c r="AN42" i="8"/>
  <c r="CW42" i="8" s="1"/>
  <c r="BQ41" i="8"/>
  <c r="CG41" i="8"/>
  <c r="AT42" i="8"/>
  <c r="DC42" i="8" s="1"/>
  <c r="AS42" i="8"/>
  <c r="DB42" i="8" s="1"/>
  <c r="AV42" i="8"/>
  <c r="DE42" i="8" s="1"/>
  <c r="AR42" i="8"/>
  <c r="DA42" i="8" s="1"/>
  <c r="BA42" i="8"/>
  <c r="DJ42" i="8" s="1"/>
  <c r="BV41" i="8"/>
  <c r="DO41" i="8"/>
  <c r="CJ41" i="8"/>
  <c r="BU41" i="8"/>
  <c r="CC41" i="8"/>
  <c r="CA41" i="8"/>
  <c r="CE41" i="8"/>
  <c r="BR41" i="8"/>
  <c r="CB41" i="8"/>
  <c r="BZ41" i="8"/>
  <c r="BI41" i="8"/>
  <c r="CD41" i="8"/>
  <c r="CF41" i="8"/>
  <c r="BF42" i="4"/>
  <c r="DO42" i="4" s="1"/>
  <c r="BM41" i="8"/>
  <c r="AE42" i="8"/>
  <c r="CN42" i="8" s="1"/>
  <c r="AD42" i="8"/>
  <c r="CM42" i="8" s="1"/>
  <c r="AF42" i="8"/>
  <c r="CO42" i="8" s="1"/>
  <c r="AH42" i="8"/>
  <c r="CQ42" i="8" s="1"/>
  <c r="BF42" i="8"/>
  <c r="BG41" i="8"/>
  <c r="AM42" i="8"/>
  <c r="CV42" i="8" s="1"/>
  <c r="BH41" i="8"/>
  <c r="CH41" i="8"/>
  <c r="BY41" i="8"/>
  <c r="CJ41" i="4"/>
  <c r="CI41" i="5"/>
  <c r="AZ42" i="8"/>
  <c r="DI42" i="8" s="1"/>
  <c r="AL42" i="8"/>
  <c r="CU42" i="8" s="1"/>
  <c r="BN41" i="8"/>
  <c r="AW42" i="8"/>
  <c r="DF42" i="8" s="1"/>
  <c r="AI42" i="8"/>
  <c r="CR42" i="8" s="1"/>
  <c r="AJ42" i="8"/>
  <c r="CS42" i="8" s="1"/>
  <c r="AX42" i="8"/>
  <c r="DG42" i="8" s="1"/>
  <c r="BL41" i="8"/>
  <c r="CD41" i="6"/>
  <c r="AZ42" i="6"/>
  <c r="DI42" i="6" s="1"/>
  <c r="AX42" i="6"/>
  <c r="DG42" i="6" s="1"/>
  <c r="BD42" i="6"/>
  <c r="DM42" i="6" s="1"/>
  <c r="DN41" i="6"/>
  <c r="CH41" i="6"/>
  <c r="BX41" i="6"/>
  <c r="CA41" i="6"/>
  <c r="BK42" i="6"/>
  <c r="BZ41" i="6"/>
  <c r="AY42" i="6"/>
  <c r="DH42" i="6" s="1"/>
  <c r="CF42" i="6"/>
  <c r="BE42" i="3"/>
  <c r="DN42" i="3" s="1"/>
  <c r="BO42" i="6"/>
  <c r="BR42" i="6"/>
  <c r="BC42" i="6"/>
  <c r="DL42" i="6" s="1"/>
  <c r="BP42" i="6"/>
  <c r="BT42" i="6"/>
  <c r="AY42" i="5"/>
  <c r="DH42" i="5" s="1"/>
  <c r="DI41" i="5"/>
  <c r="DP41" i="5" s="1"/>
  <c r="DQ41" i="5" s="1"/>
  <c r="AQ43" i="6"/>
  <c r="CZ43" i="6" s="1"/>
  <c r="BS42" i="6"/>
  <c r="CI41" i="6"/>
  <c r="AU42" i="6"/>
  <c r="DD42" i="6" s="1"/>
  <c r="AO43" i="6"/>
  <c r="CX43" i="6" s="1"/>
  <c r="AK43" i="6"/>
  <c r="CT43" i="6" s="1"/>
  <c r="AG43" i="6"/>
  <c r="CP43" i="6" s="1"/>
  <c r="BJ42" i="6"/>
  <c r="BE42" i="6"/>
  <c r="DN42" i="6" s="1"/>
  <c r="AJ43" i="6"/>
  <c r="CS43" i="6" s="1"/>
  <c r="AI43" i="6"/>
  <c r="CR43" i="6" s="1"/>
  <c r="BL42" i="6"/>
  <c r="BU42" i="6"/>
  <c r="BM42" i="6"/>
  <c r="BG41" i="6"/>
  <c r="CI41" i="3"/>
  <c r="AW42" i="6"/>
  <c r="DF42" i="6" s="1"/>
  <c r="AP43" i="6"/>
  <c r="CY43" i="6" s="1"/>
  <c r="AN43" i="6"/>
  <c r="CW43" i="6" s="1"/>
  <c r="BQ42" i="6"/>
  <c r="DO41" i="6"/>
  <c r="CJ41" i="6"/>
  <c r="AU42" i="5"/>
  <c r="DD42" i="5" s="1"/>
  <c r="AL43" i="6"/>
  <c r="CU43" i="6" s="1"/>
  <c r="BN42" i="6"/>
  <c r="BF42" i="6"/>
  <c r="CH41" i="4"/>
  <c r="BY41" i="5"/>
  <c r="CB41" i="6"/>
  <c r="AM43" i="6"/>
  <c r="CV43" i="6" s="1"/>
  <c r="AH43" i="6"/>
  <c r="CQ43" i="6" s="1"/>
  <c r="AF43" i="6"/>
  <c r="CO43" i="6" s="1"/>
  <c r="AE43" i="6"/>
  <c r="CN43" i="6" s="1"/>
  <c r="AD43" i="6"/>
  <c r="CM43" i="6" s="1"/>
  <c r="BH42" i="6"/>
  <c r="CE41" i="6"/>
  <c r="CC41" i="5"/>
  <c r="BI42" i="6"/>
  <c r="AT42" i="6"/>
  <c r="DC42" i="6" s="1"/>
  <c r="AS42" i="6"/>
  <c r="DB42" i="6" s="1"/>
  <c r="AR42" i="6"/>
  <c r="DA42" i="6" s="1"/>
  <c r="BA42" i="6"/>
  <c r="AV42" i="6"/>
  <c r="DE42" i="6" s="1"/>
  <c r="BV41" i="6"/>
  <c r="CF41" i="5"/>
  <c r="BW41" i="6"/>
  <c r="CK40" i="5"/>
  <c r="CL40" i="5" s="1"/>
  <c r="BE42" i="5"/>
  <c r="DN42" i="5" s="1"/>
  <c r="BF42" i="5"/>
  <c r="DO42" i="5" s="1"/>
  <c r="CJ41" i="5"/>
  <c r="BD42" i="5"/>
  <c r="DM42" i="5" s="1"/>
  <c r="BB42" i="5"/>
  <c r="DK42" i="5" s="1"/>
  <c r="CG41" i="5"/>
  <c r="AW42" i="5"/>
  <c r="DF42" i="5" s="1"/>
  <c r="BG41" i="5"/>
  <c r="CB41" i="5"/>
  <c r="AO43" i="5"/>
  <c r="CX43" i="5" s="1"/>
  <c r="AG43" i="5"/>
  <c r="CP43" i="5" s="1"/>
  <c r="AK43" i="5"/>
  <c r="CT43" i="5" s="1"/>
  <c r="BJ42" i="5"/>
  <c r="AZ42" i="5"/>
  <c r="DI42" i="5" s="1"/>
  <c r="CI41" i="4"/>
  <c r="BP42" i="5"/>
  <c r="AM43" i="5"/>
  <c r="CV43" i="5" s="1"/>
  <c r="AF43" i="5"/>
  <c r="CO43" i="5" s="1"/>
  <c r="AE43" i="5"/>
  <c r="CN43" i="5" s="1"/>
  <c r="AD43" i="5"/>
  <c r="CM43" i="5" s="1"/>
  <c r="AH43" i="5"/>
  <c r="CQ43" i="5" s="1"/>
  <c r="BH42" i="5"/>
  <c r="BU42" i="5"/>
  <c r="BD42" i="4"/>
  <c r="DM42" i="4" s="1"/>
  <c r="BR42" i="5"/>
  <c r="BI42" i="5"/>
  <c r="BG41" i="4"/>
  <c r="BT42" i="5"/>
  <c r="AP43" i="5"/>
  <c r="CY43" i="5" s="1"/>
  <c r="AN43" i="5"/>
  <c r="CW43" i="5" s="1"/>
  <c r="BQ42" i="5"/>
  <c r="BW41" i="5"/>
  <c r="BX41" i="5"/>
  <c r="BD42" i="3"/>
  <c r="DM42" i="3" s="1"/>
  <c r="AL43" i="5"/>
  <c r="CU43" i="5" s="1"/>
  <c r="BN42" i="5"/>
  <c r="CE41" i="5"/>
  <c r="CD41" i="5"/>
  <c r="CH41" i="5"/>
  <c r="BE42" i="4"/>
  <c r="DN42" i="4" s="1"/>
  <c r="BM42" i="5"/>
  <c r="BZ41" i="5"/>
  <c r="BK42" i="5"/>
  <c r="AQ43" i="5"/>
  <c r="CZ43" i="5" s="1"/>
  <c r="BS42" i="5"/>
  <c r="AT42" i="5"/>
  <c r="DC42" i="5" s="1"/>
  <c r="AR42" i="5"/>
  <c r="DA42" i="5" s="1"/>
  <c r="AS42" i="5"/>
  <c r="DB42" i="5" s="1"/>
  <c r="BA42" i="5"/>
  <c r="DJ42" i="5" s="1"/>
  <c r="AV42" i="5"/>
  <c r="DE42" i="5" s="1"/>
  <c r="BV41" i="5"/>
  <c r="BO42" i="5"/>
  <c r="AX42" i="5"/>
  <c r="DG42" i="5" s="1"/>
  <c r="AJ43" i="5"/>
  <c r="CS43" i="5" s="1"/>
  <c r="AI43" i="5"/>
  <c r="CR43" i="5" s="1"/>
  <c r="BL42" i="5"/>
  <c r="BC42" i="5"/>
  <c r="DL42" i="5" s="1"/>
  <c r="BG41" i="3"/>
  <c r="DO41" i="3"/>
  <c r="DP41" i="3" s="1"/>
  <c r="DQ41" i="3" s="1"/>
  <c r="BF42" i="3"/>
  <c r="DO42" i="3" s="1"/>
  <c r="CJ41" i="3"/>
  <c r="CG42" i="4"/>
  <c r="BO42" i="4"/>
  <c r="AH41" i="2"/>
  <c r="BL41" i="2" s="1"/>
  <c r="BY42" i="4"/>
  <c r="BW42" i="4"/>
  <c r="AM41" i="2"/>
  <c r="BQ41" i="2" s="1"/>
  <c r="AJ43" i="4"/>
  <c r="CS43" i="4" s="1"/>
  <c r="AI43" i="4"/>
  <c r="CR43" i="4" s="1"/>
  <c r="AW43" i="4"/>
  <c r="DF43" i="4" s="1"/>
  <c r="AX43" i="4"/>
  <c r="DG43" i="4" s="1"/>
  <c r="BL42" i="4"/>
  <c r="BX42" i="4"/>
  <c r="CA42" i="4"/>
  <c r="AQ43" i="4"/>
  <c r="CZ43" i="4" s="1"/>
  <c r="BS42" i="4"/>
  <c r="CD42" i="4"/>
  <c r="AM43" i="4"/>
  <c r="CV43" i="4" s="1"/>
  <c r="AF43" i="4"/>
  <c r="CO43" i="4" s="1"/>
  <c r="AE43" i="4"/>
  <c r="CN43" i="4" s="1"/>
  <c r="AD43" i="4"/>
  <c r="CM43" i="4" s="1"/>
  <c r="AH43" i="4"/>
  <c r="CQ43" i="4" s="1"/>
  <c r="BH42" i="4"/>
  <c r="CB42" i="4"/>
  <c r="AL43" i="4"/>
  <c r="CU43" i="4" s="1"/>
  <c r="AZ43" i="4"/>
  <c r="DI43" i="4" s="1"/>
  <c r="BN42" i="4"/>
  <c r="BA43" i="4"/>
  <c r="DJ43" i="4" s="1"/>
  <c r="AV43" i="4"/>
  <c r="DE43" i="4" s="1"/>
  <c r="AT43" i="4"/>
  <c r="DC43" i="4" s="1"/>
  <c r="AS43" i="4"/>
  <c r="DB43" i="4" s="1"/>
  <c r="AR43" i="4"/>
  <c r="DA43" i="4" s="1"/>
  <c r="BV42" i="4"/>
  <c r="AI41" i="2"/>
  <c r="BM41" i="2" s="1"/>
  <c r="BI42" i="4"/>
  <c r="CF42" i="4"/>
  <c r="BZ42" i="4"/>
  <c r="DP41" i="4"/>
  <c r="DQ41" i="4" s="1"/>
  <c r="BR42" i="4"/>
  <c r="BU42" i="4"/>
  <c r="AP43" i="4"/>
  <c r="CY43" i="4" s="1"/>
  <c r="AN43" i="4"/>
  <c r="CW43" i="4" s="1"/>
  <c r="BB43" i="4"/>
  <c r="DK43" i="4" s="1"/>
  <c r="BQ42" i="4"/>
  <c r="BK42" i="4"/>
  <c r="BT42" i="4"/>
  <c r="BM42" i="4"/>
  <c r="CE42" i="4"/>
  <c r="AO43" i="4"/>
  <c r="CX43" i="4" s="1"/>
  <c r="BC43" i="4"/>
  <c r="DL43" i="4" s="1"/>
  <c r="AK43" i="4"/>
  <c r="CT43" i="4" s="1"/>
  <c r="AY43" i="4"/>
  <c r="DH43" i="4" s="1"/>
  <c r="AU43" i="4"/>
  <c r="DD43" i="4" s="1"/>
  <c r="AG43" i="4"/>
  <c r="CP43" i="4" s="1"/>
  <c r="BJ42" i="4"/>
  <c r="BP42" i="4"/>
  <c r="CC42" i="4"/>
  <c r="BB41" i="2"/>
  <c r="CF41" i="2" s="1"/>
  <c r="AU43" i="3"/>
  <c r="DD43" i="3" s="1"/>
  <c r="BJ42" i="3"/>
  <c r="AG43" i="3"/>
  <c r="CP43" i="3" s="1"/>
  <c r="AP43" i="3"/>
  <c r="CY43" i="3" s="1"/>
  <c r="BB43" i="3"/>
  <c r="DK43" i="3" s="1"/>
  <c r="BQ42" i="3"/>
  <c r="AN43" i="3"/>
  <c r="CW43" i="3" s="1"/>
  <c r="AN41" i="2"/>
  <c r="BR41" i="2" s="1"/>
  <c r="BR40" i="2"/>
  <c r="CE42" i="3"/>
  <c r="CF42" i="3"/>
  <c r="BA41" i="2"/>
  <c r="CE41" i="2" s="1"/>
  <c r="BY42" i="3"/>
  <c r="BR42" i="3"/>
  <c r="BI42" i="3"/>
  <c r="AF43" i="3"/>
  <c r="CO43" i="3" s="1"/>
  <c r="AE43" i="3"/>
  <c r="CN43" i="3" s="1"/>
  <c r="BH42" i="3"/>
  <c r="AM43" i="3"/>
  <c r="CV43" i="3" s="1"/>
  <c r="AD43" i="3"/>
  <c r="CM43" i="3" s="1"/>
  <c r="AH43" i="3"/>
  <c r="CQ43" i="3" s="1"/>
  <c r="CN41" i="2"/>
  <c r="BI41" i="2"/>
  <c r="BW42" i="3"/>
  <c r="AP41" i="2"/>
  <c r="BT41" i="2" s="1"/>
  <c r="BU40" i="2"/>
  <c r="BT42" i="3"/>
  <c r="AQ43" i="3"/>
  <c r="CZ43" i="3" s="1"/>
  <c r="BS42" i="3"/>
  <c r="BU42" i="3"/>
  <c r="BX42" i="3"/>
  <c r="AO41" i="2"/>
  <c r="BS41" i="2" s="1"/>
  <c r="BP40" i="2"/>
  <c r="BK42" i="3"/>
  <c r="AV41" i="2"/>
  <c r="BZ41" i="2" s="1"/>
  <c r="DD41" i="2"/>
  <c r="BY41" i="2"/>
  <c r="BM42" i="3"/>
  <c r="AW41" i="2"/>
  <c r="CA41" i="2" s="1"/>
  <c r="AV43" i="3"/>
  <c r="DE43" i="3" s="1"/>
  <c r="AS43" i="3"/>
  <c r="DB43" i="3" s="1"/>
  <c r="AR43" i="3"/>
  <c r="DA43" i="3" s="1"/>
  <c r="BA43" i="3"/>
  <c r="DJ43" i="3" s="1"/>
  <c r="AT43" i="3"/>
  <c r="DC43" i="3" s="1"/>
  <c r="BV42" i="3"/>
  <c r="BL42" i="3"/>
  <c r="AW43" i="3"/>
  <c r="DF43" i="3" s="1"/>
  <c r="AI43" i="3"/>
  <c r="CR43" i="3" s="1"/>
  <c r="BZ42" i="3"/>
  <c r="DB41" i="2"/>
  <c r="BW41" i="2"/>
  <c r="CP41" i="2"/>
  <c r="BK41" i="2"/>
  <c r="CA42" i="3"/>
  <c r="BO42" i="3"/>
  <c r="AU42" i="2"/>
  <c r="AG42" i="2"/>
  <c r="CO41" i="2"/>
  <c r="AK41" i="2"/>
  <c r="DC41" i="2"/>
  <c r="AX41" i="2"/>
  <c r="CB41" i="2" s="1"/>
  <c r="AY41" i="2"/>
  <c r="CC41" i="2" s="1"/>
  <c r="AZ41" i="2"/>
  <c r="CD41" i="2" s="1"/>
  <c r="AL41" i="2"/>
  <c r="BP41" i="2" s="1"/>
  <c r="BC41" i="2"/>
  <c r="CG41" i="2" s="1"/>
  <c r="AQ41" i="2"/>
  <c r="BE41" i="2"/>
  <c r="AF42" i="2"/>
  <c r="BJ42" i="2" s="1"/>
  <c r="AD42" i="2"/>
  <c r="BH42" i="2" s="1"/>
  <c r="AE42" i="2"/>
  <c r="CM41" i="2"/>
  <c r="BD41" i="2"/>
  <c r="CH41" i="2" s="1"/>
  <c r="AJ41" i="2"/>
  <c r="BF41" i="2"/>
  <c r="AS42" i="2"/>
  <c r="AT42" i="2"/>
  <c r="BX42" i="2" s="1"/>
  <c r="AR42" i="2"/>
  <c r="BV42" i="2" s="1"/>
  <c r="DA41" i="2"/>
  <c r="DE40" i="2"/>
  <c r="CR40" i="2"/>
  <c r="DK40" i="2"/>
  <c r="CV40" i="2"/>
  <c r="DF40" i="2"/>
  <c r="CW40" i="2"/>
  <c r="DJ40" i="2"/>
  <c r="CQ40" i="2"/>
  <c r="CK39" i="2"/>
  <c r="CL39" i="2" s="1"/>
  <c r="DP39" i="2"/>
  <c r="DQ39" i="2" s="1"/>
  <c r="CX40" i="2"/>
  <c r="DH40" i="2"/>
  <c r="CY40" i="2"/>
  <c r="DN40" i="2"/>
  <c r="CU40" i="2"/>
  <c r="DM40" i="2"/>
  <c r="CZ40" i="2"/>
  <c r="DL40" i="2"/>
  <c r="DG40" i="2"/>
  <c r="CT40" i="2"/>
  <c r="CJ40" i="2"/>
  <c r="DO40" i="2"/>
  <c r="CS40" i="2"/>
  <c r="DI40" i="2"/>
  <c r="BG40" i="2"/>
  <c r="AJ43" i="3" l="1"/>
  <c r="CS43" i="3" s="1"/>
  <c r="AK43" i="3"/>
  <c r="CT43" i="3" s="1"/>
  <c r="CI42" i="4"/>
  <c r="CJ42" i="4"/>
  <c r="CH42" i="4"/>
  <c r="DP41" i="6"/>
  <c r="DQ41" i="6" s="1"/>
  <c r="CB42" i="6"/>
  <c r="CH42" i="6"/>
  <c r="CI42" i="5"/>
  <c r="CK41" i="4"/>
  <c r="CL41" i="4" s="1"/>
  <c r="BN42" i="3"/>
  <c r="AL43" i="3"/>
  <c r="CU43" i="3" s="1"/>
  <c r="AO43" i="3"/>
  <c r="CX43" i="3" s="1"/>
  <c r="BP42" i="3"/>
  <c r="AZ43" i="3"/>
  <c r="DI43" i="3" s="1"/>
  <c r="CG42" i="3"/>
  <c r="CD42" i="3"/>
  <c r="AX43" i="3"/>
  <c r="DG43" i="3" s="1"/>
  <c r="CC42" i="3"/>
  <c r="CB42" i="3"/>
  <c r="BC43" i="3"/>
  <c r="DL43" i="3" s="1"/>
  <c r="AY43" i="3"/>
  <c r="DH43" i="3" s="1"/>
  <c r="CK41" i="3"/>
  <c r="CL41" i="3" s="1"/>
  <c r="CJ42" i="3"/>
  <c r="DO42" i="8"/>
  <c r="CJ42" i="8"/>
  <c r="DP41" i="8"/>
  <c r="DQ41" i="8" s="1"/>
  <c r="CE42" i="8"/>
  <c r="BY42" i="8"/>
  <c r="CA42" i="8"/>
  <c r="AX43" i="8"/>
  <c r="DG43" i="8" s="1"/>
  <c r="AJ43" i="8"/>
  <c r="CS43" i="8" s="1"/>
  <c r="AI43" i="8"/>
  <c r="CR43" i="8" s="1"/>
  <c r="AW43" i="8"/>
  <c r="DF43" i="8" s="1"/>
  <c r="BL42" i="8"/>
  <c r="AR43" i="8"/>
  <c r="DA43" i="8" s="1"/>
  <c r="AV43" i="8"/>
  <c r="DE43" i="8" s="1"/>
  <c r="AS43" i="8"/>
  <c r="DB43" i="8" s="1"/>
  <c r="BA43" i="8"/>
  <c r="DJ43" i="8" s="1"/>
  <c r="AT43" i="8"/>
  <c r="DC43" i="8" s="1"/>
  <c r="BV42" i="8"/>
  <c r="BK42" i="8"/>
  <c r="BW42" i="8"/>
  <c r="BU42" i="8"/>
  <c r="CD42" i="8"/>
  <c r="AP43" i="8"/>
  <c r="CY43" i="8" s="1"/>
  <c r="BD43" i="8"/>
  <c r="DM43" i="8" s="1"/>
  <c r="AN43" i="8"/>
  <c r="CW43" i="8" s="1"/>
  <c r="BB43" i="8"/>
  <c r="DK43" i="8" s="1"/>
  <c r="BQ42" i="8"/>
  <c r="BF43" i="3"/>
  <c r="DO43" i="3" s="1"/>
  <c r="BX42" i="8"/>
  <c r="CI42" i="3"/>
  <c r="BY42" i="5"/>
  <c r="CI42" i="8"/>
  <c r="AO43" i="8"/>
  <c r="CX43" i="8" s="1"/>
  <c r="AY43" i="8"/>
  <c r="DH43" i="8" s="1"/>
  <c r="AU43" i="8"/>
  <c r="DD43" i="8" s="1"/>
  <c r="AK43" i="8"/>
  <c r="CT43" i="8" s="1"/>
  <c r="AG43" i="8"/>
  <c r="CP43" i="8" s="1"/>
  <c r="BC43" i="8"/>
  <c r="DL43" i="8" s="1"/>
  <c r="BJ42" i="8"/>
  <c r="CC42" i="8"/>
  <c r="BZ42" i="8"/>
  <c r="BP42" i="8"/>
  <c r="BI42" i="8"/>
  <c r="BR42" i="8"/>
  <c r="CB42" i="8"/>
  <c r="BF43" i="8"/>
  <c r="AF43" i="8"/>
  <c r="CO43" i="8" s="1"/>
  <c r="AE43" i="8"/>
  <c r="CN43" i="8" s="1"/>
  <c r="AM43" i="8"/>
  <c r="CV43" i="8" s="1"/>
  <c r="BG42" i="8"/>
  <c r="AH43" i="8"/>
  <c r="CQ43" i="8" s="1"/>
  <c r="AD43" i="8"/>
  <c r="CM43" i="8" s="1"/>
  <c r="BH42" i="8"/>
  <c r="CH42" i="3"/>
  <c r="BT42" i="8"/>
  <c r="CK41" i="8"/>
  <c r="CL41" i="8" s="1"/>
  <c r="BE43" i="8"/>
  <c r="DN43" i="8" s="1"/>
  <c r="AQ43" i="8"/>
  <c r="CZ43" i="8" s="1"/>
  <c r="BS42" i="8"/>
  <c r="AZ43" i="8"/>
  <c r="DI43" i="8" s="1"/>
  <c r="AL43" i="8"/>
  <c r="CU43" i="8" s="1"/>
  <c r="BN42" i="8"/>
  <c r="CF42" i="8"/>
  <c r="CG42" i="8"/>
  <c r="BO42" i="8"/>
  <c r="BM42" i="8"/>
  <c r="CK41" i="6"/>
  <c r="CL41" i="6" s="1"/>
  <c r="CH42" i="8"/>
  <c r="BB43" i="6"/>
  <c r="DK43" i="6" s="1"/>
  <c r="DJ42" i="6"/>
  <c r="DP42" i="6" s="1"/>
  <c r="DQ42" i="6" s="1"/>
  <c r="AX43" i="6"/>
  <c r="DG43" i="6" s="1"/>
  <c r="CD42" i="6"/>
  <c r="BA43" i="6"/>
  <c r="DJ43" i="6" s="1"/>
  <c r="AV43" i="6"/>
  <c r="DE43" i="6" s="1"/>
  <c r="AT43" i="6"/>
  <c r="DC43" i="6" s="1"/>
  <c r="AS43" i="6"/>
  <c r="DB43" i="6" s="1"/>
  <c r="AR43" i="6"/>
  <c r="DA43" i="6" s="1"/>
  <c r="BV42" i="6"/>
  <c r="BF43" i="6"/>
  <c r="BR43" i="6"/>
  <c r="BM43" i="6"/>
  <c r="BW42" i="6"/>
  <c r="BD43" i="6"/>
  <c r="DM43" i="6" s="1"/>
  <c r="AL44" i="6"/>
  <c r="CU44" i="6" s="1"/>
  <c r="BN43" i="6"/>
  <c r="BU43" i="6"/>
  <c r="BX42" i="6"/>
  <c r="BT43" i="6"/>
  <c r="CI42" i="6"/>
  <c r="BE43" i="6"/>
  <c r="DN43" i="6" s="1"/>
  <c r="CC42" i="6"/>
  <c r="CJ42" i="6"/>
  <c r="DO42" i="6"/>
  <c r="AU43" i="6"/>
  <c r="DD43" i="6" s="1"/>
  <c r="CA42" i="6"/>
  <c r="BK43" i="6"/>
  <c r="AY43" i="6"/>
  <c r="DH43" i="6" s="1"/>
  <c r="CE42" i="6"/>
  <c r="AZ43" i="6"/>
  <c r="DI43" i="6" s="1"/>
  <c r="BO43" i="6"/>
  <c r="AH44" i="6"/>
  <c r="AF44" i="6"/>
  <c r="AE44" i="6"/>
  <c r="CN44" i="6" s="1"/>
  <c r="AD44" i="6"/>
  <c r="AM44" i="6"/>
  <c r="BH43" i="6"/>
  <c r="BP43" i="6"/>
  <c r="BC43" i="6"/>
  <c r="BI43" i="6"/>
  <c r="CG42" i="6"/>
  <c r="AK44" i="6"/>
  <c r="CT44" i="6" s="1"/>
  <c r="AG44" i="6"/>
  <c r="CP44" i="6" s="1"/>
  <c r="AO44" i="6"/>
  <c r="BJ43" i="6"/>
  <c r="AQ44" i="6"/>
  <c r="CZ44" i="6" s="1"/>
  <c r="BS43" i="6"/>
  <c r="CK41" i="5"/>
  <c r="CL41" i="5" s="1"/>
  <c r="CF42" i="5"/>
  <c r="AJ44" i="6"/>
  <c r="AI44" i="6"/>
  <c r="CR44" i="6" s="1"/>
  <c r="BL43" i="6"/>
  <c r="BY42" i="6"/>
  <c r="CA42" i="5"/>
  <c r="CC42" i="5"/>
  <c r="CJ42" i="5"/>
  <c r="BZ42" i="6"/>
  <c r="BG42" i="6"/>
  <c r="AP44" i="6"/>
  <c r="CY44" i="6" s="1"/>
  <c r="AN44" i="6"/>
  <c r="CW44" i="6" s="1"/>
  <c r="BQ43" i="6"/>
  <c r="BE43" i="3"/>
  <c r="DN43" i="3" s="1"/>
  <c r="BD43" i="3"/>
  <c r="DM43" i="3" s="1"/>
  <c r="AW43" i="6"/>
  <c r="DF43" i="6" s="1"/>
  <c r="BD43" i="5"/>
  <c r="DM43" i="5" s="1"/>
  <c r="AW43" i="5"/>
  <c r="DF43" i="5" s="1"/>
  <c r="CH42" i="5"/>
  <c r="AX43" i="5"/>
  <c r="DG43" i="5" s="1"/>
  <c r="BX42" i="5"/>
  <c r="BO43" i="5"/>
  <c r="CD42" i="5"/>
  <c r="BU43" i="5"/>
  <c r="AJ44" i="5"/>
  <c r="AI44" i="5"/>
  <c r="CR44" i="5" s="1"/>
  <c r="BL43" i="5"/>
  <c r="AU43" i="5"/>
  <c r="DD43" i="5" s="1"/>
  <c r="CG42" i="5"/>
  <c r="BM43" i="5"/>
  <c r="DP42" i="5"/>
  <c r="DQ42" i="5" s="1"/>
  <c r="AV43" i="5"/>
  <c r="DE43" i="5" s="1"/>
  <c r="AR43" i="5"/>
  <c r="DA43" i="5" s="1"/>
  <c r="BA43" i="5"/>
  <c r="DJ43" i="5" s="1"/>
  <c r="AT43" i="5"/>
  <c r="DC43" i="5" s="1"/>
  <c r="AS43" i="5"/>
  <c r="DB43" i="5" s="1"/>
  <c r="BV42" i="5"/>
  <c r="BG42" i="4"/>
  <c r="CB42" i="5"/>
  <c r="AH44" i="5"/>
  <c r="AM44" i="5"/>
  <c r="AE44" i="5"/>
  <c r="CN44" i="5" s="1"/>
  <c r="AF44" i="5"/>
  <c r="AD44" i="5"/>
  <c r="BH43" i="5"/>
  <c r="BK43" i="5"/>
  <c r="AL44" i="5"/>
  <c r="CU44" i="5" s="1"/>
  <c r="BN43" i="5"/>
  <c r="BP43" i="5"/>
  <c r="AP44" i="5"/>
  <c r="CY44" i="5" s="1"/>
  <c r="AN44" i="5"/>
  <c r="CW44" i="5" s="1"/>
  <c r="BQ43" i="5"/>
  <c r="CE42" i="5"/>
  <c r="BW42" i="5"/>
  <c r="BE43" i="5"/>
  <c r="DN43" i="5" s="1"/>
  <c r="BT43" i="5"/>
  <c r="AI42" i="2"/>
  <c r="BM42" i="2" s="1"/>
  <c r="BD43" i="4"/>
  <c r="DM43" i="4" s="1"/>
  <c r="BF43" i="5"/>
  <c r="BI43" i="5"/>
  <c r="BF43" i="4"/>
  <c r="DO43" i="4" s="1"/>
  <c r="AK44" i="5"/>
  <c r="CT44" i="5" s="1"/>
  <c r="AG44" i="5"/>
  <c r="CP44" i="5" s="1"/>
  <c r="AO44" i="5"/>
  <c r="BJ43" i="5"/>
  <c r="AZ43" i="5"/>
  <c r="DI43" i="5" s="1"/>
  <c r="BG42" i="5"/>
  <c r="BE43" i="4"/>
  <c r="DN43" i="4" s="1"/>
  <c r="BR43" i="5"/>
  <c r="BB43" i="5"/>
  <c r="DK43" i="5" s="1"/>
  <c r="AY43" i="5"/>
  <c r="DH43" i="5" s="1"/>
  <c r="BC43" i="5"/>
  <c r="DL43" i="5" s="1"/>
  <c r="AQ44" i="5"/>
  <c r="CZ44" i="5" s="1"/>
  <c r="BS43" i="5"/>
  <c r="AM42" i="2"/>
  <c r="BQ42" i="2" s="1"/>
  <c r="CQ41" i="2"/>
  <c r="AH42" i="2"/>
  <c r="BL42" i="2" s="1"/>
  <c r="BZ42" i="5"/>
  <c r="BG42" i="3"/>
  <c r="BM43" i="4"/>
  <c r="CD43" i="4"/>
  <c r="DP42" i="4"/>
  <c r="DQ42" i="4" s="1"/>
  <c r="CA43" i="4"/>
  <c r="AZ44" i="4"/>
  <c r="DI44" i="4" s="1"/>
  <c r="AL44" i="4"/>
  <c r="CU44" i="4" s="1"/>
  <c r="BN43" i="4"/>
  <c r="CW41" i="2"/>
  <c r="BK43" i="4"/>
  <c r="BU43" i="4"/>
  <c r="BX43" i="4"/>
  <c r="BZ43" i="4"/>
  <c r="BY43" i="4"/>
  <c r="CF43" i="4"/>
  <c r="CK42" i="4"/>
  <c r="CL42" i="4" s="1"/>
  <c r="CE43" i="4"/>
  <c r="CC43" i="4"/>
  <c r="BR43" i="4"/>
  <c r="AJ44" i="4"/>
  <c r="AI44" i="4"/>
  <c r="CR44" i="4" s="1"/>
  <c r="AX44" i="4"/>
  <c r="DG44" i="4" s="1"/>
  <c r="AW44" i="4"/>
  <c r="DF44" i="4" s="1"/>
  <c r="BL43" i="4"/>
  <c r="AQ44" i="4"/>
  <c r="CZ44" i="4" s="1"/>
  <c r="BS43" i="4"/>
  <c r="CB43" i="4"/>
  <c r="BO43" i="4"/>
  <c r="AH44" i="4"/>
  <c r="AF44" i="4"/>
  <c r="AE44" i="4"/>
  <c r="CN44" i="4" s="1"/>
  <c r="AD44" i="4"/>
  <c r="AM44" i="4"/>
  <c r="BH43" i="4"/>
  <c r="BP43" i="4"/>
  <c r="CG43" i="4"/>
  <c r="BT43" i="4"/>
  <c r="BI43" i="4"/>
  <c r="BW43" i="4"/>
  <c r="AP44" i="4"/>
  <c r="CY44" i="4" s="1"/>
  <c r="AN44" i="4"/>
  <c r="CW44" i="4" s="1"/>
  <c r="BB44" i="4"/>
  <c r="DK44" i="4" s="1"/>
  <c r="BQ43" i="4"/>
  <c r="BA44" i="4"/>
  <c r="DJ44" i="4" s="1"/>
  <c r="AV44" i="4"/>
  <c r="DE44" i="4" s="1"/>
  <c r="AT44" i="4"/>
  <c r="DC44" i="4" s="1"/>
  <c r="AS44" i="4"/>
  <c r="DB44" i="4" s="1"/>
  <c r="AR44" i="4"/>
  <c r="BV43" i="4"/>
  <c r="AK44" i="4"/>
  <c r="CT44" i="4" s="1"/>
  <c r="AY44" i="4"/>
  <c r="DH44" i="4" s="1"/>
  <c r="AG44" i="4"/>
  <c r="CP44" i="4" s="1"/>
  <c r="AU44" i="4"/>
  <c r="DD44" i="4" s="1"/>
  <c r="AO44" i="4"/>
  <c r="BC44" i="4"/>
  <c r="DL44" i="4" s="1"/>
  <c r="BJ43" i="4"/>
  <c r="BA42" i="2"/>
  <c r="CE42" i="2" s="1"/>
  <c r="AW42" i="2"/>
  <c r="CA42" i="2" s="1"/>
  <c r="AN42" i="2"/>
  <c r="BR42" i="2" s="1"/>
  <c r="AV42" i="2"/>
  <c r="BZ42" i="2" s="1"/>
  <c r="BN43" i="3"/>
  <c r="DD42" i="2"/>
  <c r="BY42" i="2"/>
  <c r="AW44" i="3"/>
  <c r="DF44" i="3" s="1"/>
  <c r="AJ44" i="3"/>
  <c r="AI44" i="3"/>
  <c r="CR44" i="3" s="1"/>
  <c r="BL43" i="3"/>
  <c r="BD42" i="2"/>
  <c r="CH42" i="2" s="1"/>
  <c r="CI41" i="2"/>
  <c r="BT43" i="3"/>
  <c r="BE42" i="2"/>
  <c r="CI42" i="2" s="1"/>
  <c r="BU41" i="2"/>
  <c r="AN44" i="3"/>
  <c r="CW44" i="3" s="1"/>
  <c r="BB44" i="3"/>
  <c r="DK44" i="3" s="1"/>
  <c r="BQ43" i="3"/>
  <c r="BX43" i="3"/>
  <c r="CE43" i="3"/>
  <c r="BU43" i="3"/>
  <c r="BI43" i="3"/>
  <c r="DB42" i="2"/>
  <c r="BW42" i="2"/>
  <c r="AS44" i="3"/>
  <c r="DB44" i="3" s="1"/>
  <c r="AR44" i="3"/>
  <c r="AT44" i="3"/>
  <c r="DC44" i="3" s="1"/>
  <c r="AV44" i="3"/>
  <c r="DE44" i="3" s="1"/>
  <c r="BA44" i="3"/>
  <c r="DJ44" i="3" s="1"/>
  <c r="BV43" i="3"/>
  <c r="AG44" i="3"/>
  <c r="CP44" i="3" s="1"/>
  <c r="AO44" i="3"/>
  <c r="AU44" i="3"/>
  <c r="DD44" i="3" s="1"/>
  <c r="BJ43" i="3"/>
  <c r="BK43" i="3"/>
  <c r="BW43" i="3"/>
  <c r="BO43" i="3"/>
  <c r="BR43" i="3"/>
  <c r="CP42" i="2"/>
  <c r="BK42" i="2"/>
  <c r="BM43" i="3"/>
  <c r="CF43" i="3"/>
  <c r="CA43" i="3"/>
  <c r="AF44" i="3"/>
  <c r="AE44" i="3"/>
  <c r="CN44" i="3" s="1"/>
  <c r="AD44" i="3"/>
  <c r="AM44" i="3"/>
  <c r="AH44" i="3"/>
  <c r="BH43" i="3"/>
  <c r="DP42" i="3"/>
  <c r="DQ42" i="3" s="1"/>
  <c r="BP43" i="3"/>
  <c r="AX42" i="2"/>
  <c r="CB42" i="2" s="1"/>
  <c r="BN41" i="2"/>
  <c r="AQ42" i="2"/>
  <c r="BU42" i="2" s="1"/>
  <c r="BZ43" i="3"/>
  <c r="AJ42" i="2"/>
  <c r="BN42" i="2" s="1"/>
  <c r="BO41" i="2"/>
  <c r="BS43" i="3"/>
  <c r="DF41" i="2"/>
  <c r="CN42" i="2"/>
  <c r="BI42" i="2"/>
  <c r="BB42" i="2"/>
  <c r="CF42" i="2" s="1"/>
  <c r="BY43" i="3"/>
  <c r="AD43" i="2"/>
  <c r="BH43" i="2" s="1"/>
  <c r="AE43" i="2"/>
  <c r="AF43" i="2"/>
  <c r="BJ43" i="2" s="1"/>
  <c r="CM42" i="2"/>
  <c r="AG43" i="2"/>
  <c r="CO42" i="2"/>
  <c r="AP42" i="2"/>
  <c r="AR43" i="2"/>
  <c r="BV43" i="2" s="1"/>
  <c r="AS43" i="2"/>
  <c r="AT43" i="2"/>
  <c r="DA42" i="2"/>
  <c r="AK42" i="2"/>
  <c r="AY42" i="2"/>
  <c r="AU43" i="2"/>
  <c r="DC42" i="2"/>
  <c r="AL42" i="2"/>
  <c r="AZ42" i="2"/>
  <c r="CD42" i="2" s="1"/>
  <c r="BF42" i="2"/>
  <c r="BC42" i="2"/>
  <c r="CG42" i="2" s="1"/>
  <c r="AO42" i="2"/>
  <c r="BS42" i="2" s="1"/>
  <c r="DK41" i="2"/>
  <c r="DP40" i="2"/>
  <c r="DQ40" i="2" s="1"/>
  <c r="CR41" i="2"/>
  <c r="DJ41" i="2"/>
  <c r="CV41" i="2"/>
  <c r="DE41" i="2"/>
  <c r="CK40" i="2"/>
  <c r="CL40" i="2" s="1"/>
  <c r="DH41" i="2"/>
  <c r="CT41" i="2"/>
  <c r="CZ41" i="2"/>
  <c r="DI41" i="2"/>
  <c r="DL41" i="2"/>
  <c r="CU41" i="2"/>
  <c r="DG41" i="2"/>
  <c r="CJ41" i="2"/>
  <c r="DO41" i="2"/>
  <c r="DN41" i="2"/>
  <c r="DM41" i="2"/>
  <c r="CX41" i="2"/>
  <c r="CS41" i="2"/>
  <c r="CY41" i="2"/>
  <c r="BG41" i="2"/>
  <c r="CS44" i="6" l="1"/>
  <c r="AL45" i="6"/>
  <c r="CM44" i="6"/>
  <c r="AH45" i="6"/>
  <c r="AM45" i="6"/>
  <c r="AD45" i="6"/>
  <c r="AE45" i="6"/>
  <c r="AF45" i="6"/>
  <c r="CO44" i="6"/>
  <c r="AK45" i="6"/>
  <c r="AO45" i="6"/>
  <c r="AG45" i="6"/>
  <c r="CQ44" i="6"/>
  <c r="AI45" i="6"/>
  <c r="AJ45" i="6"/>
  <c r="CX44" i="6"/>
  <c r="AQ45" i="6"/>
  <c r="CV44" i="6"/>
  <c r="AN45" i="6"/>
  <c r="AP45" i="6"/>
  <c r="CB43" i="6"/>
  <c r="CX44" i="5"/>
  <c r="AQ45" i="5"/>
  <c r="CM44" i="5"/>
  <c r="AM45" i="5"/>
  <c r="AD45" i="5"/>
  <c r="AE45" i="5"/>
  <c r="AF45" i="5"/>
  <c r="AH45" i="5"/>
  <c r="CO44" i="5"/>
  <c r="AO45" i="5"/>
  <c r="AG45" i="5"/>
  <c r="AK45" i="5"/>
  <c r="CV44" i="5"/>
  <c r="AN45" i="5"/>
  <c r="AP45" i="5"/>
  <c r="CS44" i="5"/>
  <c r="AL45" i="5"/>
  <c r="CQ44" i="5"/>
  <c r="AI45" i="5"/>
  <c r="AJ45" i="5"/>
  <c r="CA43" i="5"/>
  <c r="CH43" i="5"/>
  <c r="AK44" i="3"/>
  <c r="CT44" i="3" s="1"/>
  <c r="AQ44" i="3"/>
  <c r="CZ44" i="3" s="1"/>
  <c r="AL44" i="3"/>
  <c r="CU44" i="3" s="1"/>
  <c r="AP44" i="3"/>
  <c r="CY44" i="3" s="1"/>
  <c r="CD43" i="3"/>
  <c r="CS44" i="4"/>
  <c r="AZ45" i="4"/>
  <c r="AL45" i="4"/>
  <c r="CV44" i="4"/>
  <c r="BB45" i="4"/>
  <c r="AN45" i="4"/>
  <c r="AP45" i="4"/>
  <c r="DA44" i="4"/>
  <c r="BA45" i="4"/>
  <c r="AR45" i="4"/>
  <c r="AS45" i="4"/>
  <c r="AT45" i="4"/>
  <c r="AV45" i="4"/>
  <c r="CM44" i="4"/>
  <c r="AH45" i="4"/>
  <c r="AM45" i="4"/>
  <c r="AD45" i="4"/>
  <c r="AE45" i="4"/>
  <c r="AF45" i="4"/>
  <c r="CO44" i="4"/>
  <c r="AG45" i="4"/>
  <c r="AY45" i="4"/>
  <c r="AK45" i="4"/>
  <c r="BC45" i="4"/>
  <c r="AO45" i="4"/>
  <c r="AU45" i="4"/>
  <c r="CX44" i="4"/>
  <c r="AQ45" i="4"/>
  <c r="CQ44" i="4"/>
  <c r="AW45" i="4"/>
  <c r="AX45" i="4"/>
  <c r="AI45" i="4"/>
  <c r="AJ45" i="4"/>
  <c r="AU44" i="6"/>
  <c r="DD44" i="6" s="1"/>
  <c r="CK42" i="6"/>
  <c r="CL42" i="6" s="1"/>
  <c r="BB44" i="6"/>
  <c r="DK44" i="6" s="1"/>
  <c r="CJ43" i="4"/>
  <c r="CB43" i="3"/>
  <c r="CV44" i="3"/>
  <c r="AP45" i="3"/>
  <c r="AN45" i="3"/>
  <c r="BB45" i="3"/>
  <c r="CX44" i="3"/>
  <c r="CO44" i="3"/>
  <c r="AO45" i="3"/>
  <c r="AU45" i="3"/>
  <c r="AG45" i="3"/>
  <c r="AK45" i="3"/>
  <c r="CM44" i="3"/>
  <c r="AD45" i="3"/>
  <c r="AE45" i="3"/>
  <c r="AF45" i="3"/>
  <c r="AH45" i="3"/>
  <c r="AM45" i="3"/>
  <c r="DA44" i="3"/>
  <c r="AR45" i="3"/>
  <c r="AS45" i="3"/>
  <c r="AT45" i="3"/>
  <c r="AV45" i="3"/>
  <c r="BA45" i="3"/>
  <c r="CQ44" i="3"/>
  <c r="AW45" i="3"/>
  <c r="AI45" i="3"/>
  <c r="AJ45" i="3"/>
  <c r="CS44" i="3"/>
  <c r="AL45" i="3"/>
  <c r="CG43" i="3"/>
  <c r="AY44" i="3"/>
  <c r="DH44" i="3" s="1"/>
  <c r="AZ44" i="3"/>
  <c r="DI44" i="3" s="1"/>
  <c r="BC44" i="3"/>
  <c r="DL44" i="3" s="1"/>
  <c r="CC43" i="3"/>
  <c r="AX44" i="3"/>
  <c r="DG44" i="3" s="1"/>
  <c r="BE44" i="3"/>
  <c r="DN44" i="3" s="1"/>
  <c r="CI43" i="3"/>
  <c r="BF44" i="3"/>
  <c r="DO44" i="3" s="1"/>
  <c r="BD44" i="3"/>
  <c r="DM44" i="3" s="1"/>
  <c r="BG43" i="3"/>
  <c r="CJ43" i="3"/>
  <c r="CK42" i="3"/>
  <c r="CL42" i="3" s="1"/>
  <c r="CI43" i="8"/>
  <c r="AQ44" i="8"/>
  <c r="CZ44" i="8" s="1"/>
  <c r="BE44" i="8"/>
  <c r="DN44" i="8" s="1"/>
  <c r="BS43" i="8"/>
  <c r="AZ44" i="8"/>
  <c r="DI44" i="8" s="1"/>
  <c r="AL44" i="8"/>
  <c r="CU44" i="8" s="1"/>
  <c r="BN43" i="8"/>
  <c r="CB43" i="8"/>
  <c r="BO43" i="8"/>
  <c r="BM43" i="8"/>
  <c r="AJ44" i="8"/>
  <c r="AI44" i="8"/>
  <c r="CR44" i="8" s="1"/>
  <c r="AX44" i="8"/>
  <c r="DG44" i="8" s="1"/>
  <c r="AW44" i="8"/>
  <c r="DF44" i="8" s="1"/>
  <c r="BL43" i="8"/>
  <c r="CJ43" i="8"/>
  <c r="DO43" i="8"/>
  <c r="BY43" i="8"/>
  <c r="BX43" i="8"/>
  <c r="CC43" i="8"/>
  <c r="CK42" i="8"/>
  <c r="CL42" i="8" s="1"/>
  <c r="CF43" i="6"/>
  <c r="DP42" i="8"/>
  <c r="DQ42" i="8" s="1"/>
  <c r="CH43" i="8"/>
  <c r="BT43" i="8"/>
  <c r="DJ42" i="2"/>
  <c r="AF44" i="8"/>
  <c r="AE44" i="8"/>
  <c r="CN44" i="8" s="1"/>
  <c r="AM44" i="8"/>
  <c r="AH44" i="8"/>
  <c r="BF44" i="8"/>
  <c r="BG43" i="8"/>
  <c r="AD44" i="8"/>
  <c r="BH43" i="8"/>
  <c r="CR42" i="2"/>
  <c r="BB44" i="8"/>
  <c r="DK44" i="8" s="1"/>
  <c r="AN44" i="8"/>
  <c r="CW44" i="8" s="1"/>
  <c r="AP44" i="8"/>
  <c r="CY44" i="8" s="1"/>
  <c r="BD44" i="8"/>
  <c r="DM44" i="8" s="1"/>
  <c r="BQ43" i="8"/>
  <c r="CE43" i="8"/>
  <c r="CA43" i="8"/>
  <c r="BA44" i="8"/>
  <c r="DJ44" i="8" s="1"/>
  <c r="AT44" i="8"/>
  <c r="DC44" i="8" s="1"/>
  <c r="AR44" i="8"/>
  <c r="AV44" i="8"/>
  <c r="DE44" i="8" s="1"/>
  <c r="AS44" i="8"/>
  <c r="DB44" i="8" s="1"/>
  <c r="BV43" i="8"/>
  <c r="BU43" i="8"/>
  <c r="BP43" i="8"/>
  <c r="BI43" i="8"/>
  <c r="CG43" i="8"/>
  <c r="CF43" i="8"/>
  <c r="BW43" i="8"/>
  <c r="CH43" i="3"/>
  <c r="CD43" i="8"/>
  <c r="AK44" i="8"/>
  <c r="CT44" i="8" s="1"/>
  <c r="AY44" i="8"/>
  <c r="DH44" i="8" s="1"/>
  <c r="BC44" i="8"/>
  <c r="DL44" i="8" s="1"/>
  <c r="AU44" i="8"/>
  <c r="DD44" i="8" s="1"/>
  <c r="AO44" i="8"/>
  <c r="AG44" i="8"/>
  <c r="CP44" i="8" s="1"/>
  <c r="BJ43" i="8"/>
  <c r="BK43" i="8"/>
  <c r="BR43" i="8"/>
  <c r="BZ43" i="8"/>
  <c r="BE44" i="6"/>
  <c r="DN44" i="6" s="1"/>
  <c r="DL43" i="6"/>
  <c r="BD44" i="6"/>
  <c r="DM44" i="6" s="1"/>
  <c r="BL44" i="6"/>
  <c r="BN44" i="6"/>
  <c r="BT44" i="6"/>
  <c r="CI43" i="6"/>
  <c r="BG43" i="4"/>
  <c r="BF44" i="4"/>
  <c r="DO44" i="4" s="1"/>
  <c r="CD43" i="6"/>
  <c r="AU44" i="5"/>
  <c r="DD44" i="5" s="1"/>
  <c r="CB43" i="5"/>
  <c r="BM44" i="6"/>
  <c r="BU44" i="6"/>
  <c r="CG43" i="6"/>
  <c r="CJ43" i="6"/>
  <c r="DO43" i="6"/>
  <c r="CC43" i="6"/>
  <c r="BA44" i="6"/>
  <c r="DJ44" i="6" s="1"/>
  <c r="AV44" i="6"/>
  <c r="DE44" i="6" s="1"/>
  <c r="AT44" i="6"/>
  <c r="DC44" i="6" s="1"/>
  <c r="AS44" i="6"/>
  <c r="AR44" i="6"/>
  <c r="BV43" i="6"/>
  <c r="BD44" i="4"/>
  <c r="DM44" i="4" s="1"/>
  <c r="BW43" i="6"/>
  <c r="CA43" i="6"/>
  <c r="BS44" i="6"/>
  <c r="BX43" i="6"/>
  <c r="BC44" i="6"/>
  <c r="DL44" i="6" s="1"/>
  <c r="BQ44" i="6"/>
  <c r="BZ43" i="6"/>
  <c r="BY44" i="6"/>
  <c r="BG43" i="6"/>
  <c r="BP44" i="6"/>
  <c r="BE44" i="4"/>
  <c r="DN44" i="4" s="1"/>
  <c r="BK44" i="6"/>
  <c r="BF44" i="6"/>
  <c r="BY43" i="6"/>
  <c r="CE43" i="6"/>
  <c r="BJ44" i="6"/>
  <c r="AW44" i="5"/>
  <c r="DF44" i="5" s="1"/>
  <c r="AW44" i="6"/>
  <c r="DF44" i="6" s="1"/>
  <c r="AY44" i="6"/>
  <c r="DH44" i="6" s="1"/>
  <c r="BH44" i="6"/>
  <c r="AZ44" i="6"/>
  <c r="DI44" i="6" s="1"/>
  <c r="BR44" i="6"/>
  <c r="AX44" i="6"/>
  <c r="DG44" i="6" s="1"/>
  <c r="BO44" i="6"/>
  <c r="BI44" i="6"/>
  <c r="CH43" i="6"/>
  <c r="CK42" i="5"/>
  <c r="CL42" i="5" s="1"/>
  <c r="AY44" i="5"/>
  <c r="DH44" i="5" s="1"/>
  <c r="BC44" i="5"/>
  <c r="DL44" i="5" s="1"/>
  <c r="BE44" i="5"/>
  <c r="DN44" i="5" s="1"/>
  <c r="AX44" i="5"/>
  <c r="DG44" i="5" s="1"/>
  <c r="AZ44" i="5"/>
  <c r="DI44" i="5" s="1"/>
  <c r="BW43" i="5"/>
  <c r="CE43" i="5"/>
  <c r="BU44" i="5"/>
  <c r="BK44" i="5"/>
  <c r="BA44" i="5"/>
  <c r="DJ44" i="5" s="1"/>
  <c r="AR44" i="5"/>
  <c r="AV44" i="5"/>
  <c r="DE44" i="5" s="1"/>
  <c r="AS44" i="5"/>
  <c r="DB44" i="5" s="1"/>
  <c r="AT44" i="5"/>
  <c r="DC44" i="5" s="1"/>
  <c r="BV43" i="5"/>
  <c r="BX43" i="5"/>
  <c r="CG43" i="5"/>
  <c r="BG43" i="5"/>
  <c r="BF44" i="5"/>
  <c r="CF43" i="5"/>
  <c r="BB44" i="5"/>
  <c r="DK44" i="5" s="1"/>
  <c r="BH44" i="5"/>
  <c r="BR44" i="5"/>
  <c r="BI44" i="5"/>
  <c r="DO43" i="5"/>
  <c r="DP43" i="5" s="1"/>
  <c r="DQ43" i="5" s="1"/>
  <c r="CJ43" i="5"/>
  <c r="BT44" i="5"/>
  <c r="BQ44" i="5"/>
  <c r="BY43" i="5"/>
  <c r="BN44" i="5"/>
  <c r="CV42" i="2"/>
  <c r="BJ44" i="5"/>
  <c r="CI43" i="4"/>
  <c r="BL44" i="5"/>
  <c r="CI43" i="5"/>
  <c r="BP44" i="5"/>
  <c r="BZ43" i="5"/>
  <c r="AM43" i="2"/>
  <c r="BQ43" i="2" s="1"/>
  <c r="CC43" i="5"/>
  <c r="AI43" i="2"/>
  <c r="BM43" i="2" s="1"/>
  <c r="CD43" i="5"/>
  <c r="BM44" i="5"/>
  <c r="BS44" i="5"/>
  <c r="AH43" i="2"/>
  <c r="BL43" i="2" s="1"/>
  <c r="BO44" i="5"/>
  <c r="BD44" i="5"/>
  <c r="DM44" i="5" s="1"/>
  <c r="CH43" i="4"/>
  <c r="BA43" i="2"/>
  <c r="CE43" i="2" s="1"/>
  <c r="AV43" i="2"/>
  <c r="BZ43" i="2" s="1"/>
  <c r="BR44" i="4"/>
  <c r="BU44" i="4"/>
  <c r="BP44" i="4"/>
  <c r="CG44" i="4"/>
  <c r="CD44" i="4"/>
  <c r="BY44" i="4"/>
  <c r="BQ44" i="4"/>
  <c r="DF42" i="2"/>
  <c r="BK44" i="4"/>
  <c r="DP43" i="4"/>
  <c r="DQ43" i="4" s="1"/>
  <c r="BS44" i="4"/>
  <c r="BT44" i="4"/>
  <c r="CC44" i="4"/>
  <c r="BH44" i="4"/>
  <c r="CA44" i="4"/>
  <c r="BZ44" i="4"/>
  <c r="BO44" i="4"/>
  <c r="BI44" i="4"/>
  <c r="CB44" i="4"/>
  <c r="BM44" i="4"/>
  <c r="CI44" i="4"/>
  <c r="BJ44" i="4"/>
  <c r="BV44" i="4"/>
  <c r="BL44" i="4"/>
  <c r="BN44" i="4"/>
  <c r="BX44" i="4"/>
  <c r="CE44" i="4"/>
  <c r="CF44" i="4"/>
  <c r="AW43" i="2"/>
  <c r="CA43" i="2" s="1"/>
  <c r="BW44" i="4"/>
  <c r="AN43" i="2"/>
  <c r="BR43" i="2" s="1"/>
  <c r="AY43" i="2"/>
  <c r="CC43" i="2" s="1"/>
  <c r="CC42" i="2"/>
  <c r="AX43" i="2"/>
  <c r="CB43" i="2" s="1"/>
  <c r="BO42" i="2"/>
  <c r="CN43" i="2"/>
  <c r="BI43" i="2"/>
  <c r="BL44" i="3"/>
  <c r="BQ44" i="3"/>
  <c r="CE44" i="3"/>
  <c r="BH44" i="3"/>
  <c r="BZ44" i="3"/>
  <c r="DC43" i="2"/>
  <c r="BX43" i="2"/>
  <c r="BI44" i="3"/>
  <c r="BX44" i="3"/>
  <c r="BM44" i="3"/>
  <c r="DB43" i="2"/>
  <c r="BW43" i="2"/>
  <c r="BJ44" i="3"/>
  <c r="BV44" i="3"/>
  <c r="BN44" i="3"/>
  <c r="BW44" i="3"/>
  <c r="CF44" i="3"/>
  <c r="CA44" i="3"/>
  <c r="DP43" i="3"/>
  <c r="DQ43" i="3" s="1"/>
  <c r="AL43" i="2"/>
  <c r="BP43" i="2" s="1"/>
  <c r="BP42" i="2"/>
  <c r="BF43" i="2"/>
  <c r="BT42" i="2"/>
  <c r="BT44" i="3"/>
  <c r="BO44" i="3"/>
  <c r="AJ43" i="2"/>
  <c r="BN43" i="2" s="1"/>
  <c r="AO43" i="2"/>
  <c r="BS43" i="2" s="1"/>
  <c r="BU44" i="3"/>
  <c r="BR44" i="3"/>
  <c r="CP43" i="2"/>
  <c r="BK43" i="2"/>
  <c r="BY44" i="3"/>
  <c r="DD43" i="2"/>
  <c r="BY43" i="2"/>
  <c r="BS44" i="3"/>
  <c r="BB43" i="2"/>
  <c r="CF43" i="2" s="1"/>
  <c r="BK44" i="3"/>
  <c r="BP44" i="3"/>
  <c r="AK43" i="2"/>
  <c r="BC43" i="2"/>
  <c r="CG43" i="2" s="1"/>
  <c r="AQ43" i="2"/>
  <c r="BU43" i="2" s="1"/>
  <c r="AU44" i="2"/>
  <c r="AG44" i="2"/>
  <c r="CO43" i="2"/>
  <c r="AT44" i="2"/>
  <c r="AR44" i="2"/>
  <c r="AS44" i="2"/>
  <c r="DA43" i="2"/>
  <c r="CT42" i="2"/>
  <c r="BD43" i="2"/>
  <c r="CH43" i="2" s="1"/>
  <c r="AZ43" i="2"/>
  <c r="AD44" i="2"/>
  <c r="AF44" i="2"/>
  <c r="AE44" i="2"/>
  <c r="CM43" i="2"/>
  <c r="AP43" i="2"/>
  <c r="BE43" i="2"/>
  <c r="CI43" i="2" s="1"/>
  <c r="DE42" i="2"/>
  <c r="CW42" i="2"/>
  <c r="DK42" i="2"/>
  <c r="CX42" i="2"/>
  <c r="CQ42" i="2"/>
  <c r="DI42" i="2"/>
  <c r="CK41" i="2"/>
  <c r="CL41" i="2" s="1"/>
  <c r="DP41" i="2"/>
  <c r="DQ41" i="2" s="1"/>
  <c r="DL42" i="2"/>
  <c r="CZ42" i="2"/>
  <c r="DM42" i="2"/>
  <c r="DN42" i="2"/>
  <c r="CY42" i="2"/>
  <c r="DH42" i="2"/>
  <c r="DG42" i="2"/>
  <c r="CU42" i="2"/>
  <c r="CS42" i="2"/>
  <c r="CJ42" i="2"/>
  <c r="DO42" i="2"/>
  <c r="BG42" i="2"/>
  <c r="CM44" i="8" l="1"/>
  <c r="BF45" i="8"/>
  <c r="AD45" i="8"/>
  <c r="AE45" i="8"/>
  <c r="AF45" i="8"/>
  <c r="AH45" i="8"/>
  <c r="AM45" i="8"/>
  <c r="CV44" i="8"/>
  <c r="BD45" i="8"/>
  <c r="AP45" i="8"/>
  <c r="BB45" i="8"/>
  <c r="AN45" i="8"/>
  <c r="CO44" i="8"/>
  <c r="AO45" i="8"/>
  <c r="AU45" i="8"/>
  <c r="AG45" i="8"/>
  <c r="AY45" i="8"/>
  <c r="AK45" i="8"/>
  <c r="BC45" i="8"/>
  <c r="CS44" i="8"/>
  <c r="AZ45" i="8"/>
  <c r="AL45" i="8"/>
  <c r="CX44" i="8"/>
  <c r="BE45" i="8"/>
  <c r="AQ45" i="8"/>
  <c r="DA44" i="8"/>
  <c r="AR45" i="8"/>
  <c r="AS45" i="8"/>
  <c r="AT45" i="8"/>
  <c r="AV45" i="8"/>
  <c r="BA45" i="8"/>
  <c r="CQ44" i="8"/>
  <c r="AW45" i="8"/>
  <c r="AX45" i="8"/>
  <c r="AI45" i="8"/>
  <c r="AJ45" i="8"/>
  <c r="BF45" i="6"/>
  <c r="CJ45" i="6" s="1"/>
  <c r="AU45" i="6"/>
  <c r="CF44" i="6"/>
  <c r="AQ46" i="6"/>
  <c r="CX45" i="6"/>
  <c r="BS45" i="6"/>
  <c r="CY45" i="6"/>
  <c r="BT45" i="6"/>
  <c r="BC45" i="6"/>
  <c r="BD45" i="6"/>
  <c r="BO45" i="6"/>
  <c r="CT45" i="6"/>
  <c r="CW45" i="6"/>
  <c r="BR45" i="6"/>
  <c r="AY45" i="6"/>
  <c r="BB45" i="6"/>
  <c r="CO45" i="6"/>
  <c r="BJ45" i="6"/>
  <c r="AO46" i="6"/>
  <c r="AK46" i="6"/>
  <c r="AG46" i="6"/>
  <c r="BI45" i="6"/>
  <c r="CN45" i="6"/>
  <c r="BE45" i="6"/>
  <c r="AH46" i="6"/>
  <c r="BH45" i="6"/>
  <c r="AD46" i="6"/>
  <c r="AE46" i="6"/>
  <c r="AM46" i="6"/>
  <c r="CM45" i="6"/>
  <c r="AF46" i="6"/>
  <c r="AW45" i="6"/>
  <c r="BQ45" i="6"/>
  <c r="AN46" i="6"/>
  <c r="CV45" i="6"/>
  <c r="AP46" i="6"/>
  <c r="BN45" i="6"/>
  <c r="AL46" i="6"/>
  <c r="CS45" i="6"/>
  <c r="AI46" i="6"/>
  <c r="AJ46" i="6"/>
  <c r="BL45" i="6"/>
  <c r="CQ45" i="6"/>
  <c r="CZ45" i="6"/>
  <c r="BU45" i="6"/>
  <c r="CR45" i="6"/>
  <c r="BM45" i="6"/>
  <c r="AX45" i="6"/>
  <c r="BP45" i="6"/>
  <c r="CU45" i="6"/>
  <c r="DA44" i="6"/>
  <c r="BA45" i="6"/>
  <c r="AR45" i="6"/>
  <c r="AS45" i="6"/>
  <c r="AT45" i="6"/>
  <c r="AV45" i="6"/>
  <c r="AZ45" i="6"/>
  <c r="CP45" i="6"/>
  <c r="BK45" i="6"/>
  <c r="AY45" i="5"/>
  <c r="CP45" i="5"/>
  <c r="BK45" i="5"/>
  <c r="CS45" i="5"/>
  <c r="AL46" i="5"/>
  <c r="BN45" i="5"/>
  <c r="AU45" i="5"/>
  <c r="CR45" i="5"/>
  <c r="BM45" i="5"/>
  <c r="CX45" i="5"/>
  <c r="AQ46" i="5"/>
  <c r="BS45" i="5"/>
  <c r="AX45" i="5"/>
  <c r="BC45" i="5"/>
  <c r="AW45" i="5"/>
  <c r="AW46" i="5" s="1"/>
  <c r="CQ45" i="5"/>
  <c r="BL45" i="5"/>
  <c r="AJ46" i="5"/>
  <c r="AI46" i="5"/>
  <c r="AZ45" i="5"/>
  <c r="AO46" i="5"/>
  <c r="AK46" i="5"/>
  <c r="BJ45" i="5"/>
  <c r="AG46" i="5"/>
  <c r="CO45" i="5"/>
  <c r="CU45" i="5"/>
  <c r="BP45" i="5"/>
  <c r="CN45" i="5"/>
  <c r="BI45" i="5"/>
  <c r="CM45" i="5"/>
  <c r="BH45" i="5"/>
  <c r="AM46" i="5"/>
  <c r="AD46" i="5"/>
  <c r="AE46" i="5"/>
  <c r="AF46" i="5"/>
  <c r="AH46" i="5"/>
  <c r="DA44" i="5"/>
  <c r="AR45" i="5"/>
  <c r="AS45" i="5"/>
  <c r="AT45" i="5"/>
  <c r="AV45" i="5"/>
  <c r="BA45" i="5"/>
  <c r="CY45" i="5"/>
  <c r="BT45" i="5"/>
  <c r="BF45" i="5"/>
  <c r="BD45" i="5"/>
  <c r="BQ45" i="5"/>
  <c r="AN46" i="5"/>
  <c r="AP46" i="5"/>
  <c r="CV45" i="5"/>
  <c r="CW45" i="5"/>
  <c r="BR45" i="5"/>
  <c r="CA44" i="5"/>
  <c r="BB45" i="5"/>
  <c r="CZ45" i="5"/>
  <c r="BU45" i="5"/>
  <c r="BE45" i="5"/>
  <c r="CT45" i="5"/>
  <c r="BO45" i="5"/>
  <c r="AG45" i="2"/>
  <c r="AD45" i="2"/>
  <c r="AE45" i="2"/>
  <c r="AF45" i="2"/>
  <c r="AU45" i="2"/>
  <c r="AR45" i="2"/>
  <c r="AS45" i="2"/>
  <c r="AT45" i="2"/>
  <c r="CD44" i="3"/>
  <c r="CC44" i="3"/>
  <c r="AQ45" i="3"/>
  <c r="CH44" i="3"/>
  <c r="CG44" i="3"/>
  <c r="BC45" i="3"/>
  <c r="CG45" i="3" s="1"/>
  <c r="CK43" i="4"/>
  <c r="CL43" i="4" s="1"/>
  <c r="AI46" i="4"/>
  <c r="BL45" i="4"/>
  <c r="AW46" i="4"/>
  <c r="AX46" i="4"/>
  <c r="CQ45" i="4"/>
  <c r="AJ46" i="4"/>
  <c r="CZ45" i="4"/>
  <c r="BU45" i="4"/>
  <c r="BE45" i="4"/>
  <c r="BZ45" i="4"/>
  <c r="DE45" i="4"/>
  <c r="BX45" i="4"/>
  <c r="DC45" i="4"/>
  <c r="DD45" i="4"/>
  <c r="BY45" i="4"/>
  <c r="BW45" i="4"/>
  <c r="DB45" i="4"/>
  <c r="CX45" i="4"/>
  <c r="BS45" i="4"/>
  <c r="AQ46" i="4"/>
  <c r="DA45" i="4"/>
  <c r="BV45" i="4"/>
  <c r="BA46" i="4"/>
  <c r="AR46" i="4"/>
  <c r="AT46" i="4"/>
  <c r="AS46" i="4"/>
  <c r="AV46" i="4"/>
  <c r="CG45" i="4"/>
  <c r="DL45" i="4"/>
  <c r="DJ45" i="4"/>
  <c r="CE45" i="4"/>
  <c r="BO45" i="4"/>
  <c r="CT45" i="4"/>
  <c r="DH45" i="4"/>
  <c r="CC45" i="4"/>
  <c r="BT45" i="4"/>
  <c r="CY45" i="4"/>
  <c r="CP45" i="4"/>
  <c r="BK45" i="4"/>
  <c r="BD45" i="4"/>
  <c r="BE46" i="4" s="1"/>
  <c r="CW45" i="4"/>
  <c r="BR45" i="4"/>
  <c r="CO45" i="4"/>
  <c r="AO46" i="4"/>
  <c r="AK46" i="4"/>
  <c r="AU46" i="4"/>
  <c r="AY46" i="4"/>
  <c r="BC46" i="4"/>
  <c r="AG46" i="4"/>
  <c r="BJ45" i="4"/>
  <c r="CF45" i="4"/>
  <c r="DK45" i="4"/>
  <c r="AL46" i="4"/>
  <c r="AZ46" i="4"/>
  <c r="CS45" i="4"/>
  <c r="BN45" i="4"/>
  <c r="CN45" i="4"/>
  <c r="BI45" i="4"/>
  <c r="CR45" i="4"/>
  <c r="BM45" i="4"/>
  <c r="CM45" i="4"/>
  <c r="AM46" i="4"/>
  <c r="BH45" i="4"/>
  <c r="AH46" i="4"/>
  <c r="AD46" i="4"/>
  <c r="AE46" i="4"/>
  <c r="AF46" i="4"/>
  <c r="CU45" i="4"/>
  <c r="BP45" i="4"/>
  <c r="CB45" i="4"/>
  <c r="DG45" i="4"/>
  <c r="BF45" i="4"/>
  <c r="BG45" i="4" s="1"/>
  <c r="DI45" i="4"/>
  <c r="CD45" i="4"/>
  <c r="CA45" i="4"/>
  <c r="DF45" i="4"/>
  <c r="AN46" i="4"/>
  <c r="BB46" i="4"/>
  <c r="AP46" i="4"/>
  <c r="CV45" i="4"/>
  <c r="BQ45" i="4"/>
  <c r="CH44" i="6"/>
  <c r="DP43" i="6"/>
  <c r="DQ43" i="6" s="1"/>
  <c r="CI44" i="5"/>
  <c r="CW43" i="2"/>
  <c r="CH44" i="4"/>
  <c r="AX45" i="3"/>
  <c r="DG45" i="3" s="1"/>
  <c r="CB44" i="3"/>
  <c r="CI44" i="3"/>
  <c r="CT45" i="3"/>
  <c r="BO45" i="3"/>
  <c r="AY45" i="3"/>
  <c r="CA45" i="3"/>
  <c r="DF45" i="3"/>
  <c r="DJ45" i="3"/>
  <c r="CE45" i="3"/>
  <c r="BK45" i="3"/>
  <c r="CP45" i="3"/>
  <c r="BZ45" i="3"/>
  <c r="DE45" i="3"/>
  <c r="DD45" i="3"/>
  <c r="BY45" i="3"/>
  <c r="DC45" i="3"/>
  <c r="BX45" i="3"/>
  <c r="CX45" i="3"/>
  <c r="AQ46" i="3"/>
  <c r="BS45" i="3"/>
  <c r="DB45" i="3"/>
  <c r="BW45" i="3"/>
  <c r="DA45" i="3"/>
  <c r="BV45" i="3"/>
  <c r="AR46" i="3"/>
  <c r="AS46" i="3"/>
  <c r="AT46" i="3"/>
  <c r="AV46" i="3"/>
  <c r="BA46" i="3"/>
  <c r="CZ45" i="3"/>
  <c r="BU45" i="3"/>
  <c r="BE45" i="3"/>
  <c r="CV45" i="3"/>
  <c r="AN46" i="3"/>
  <c r="BQ45" i="3"/>
  <c r="AP46" i="3"/>
  <c r="BB46" i="3"/>
  <c r="AI46" i="3"/>
  <c r="AJ46" i="3"/>
  <c r="CQ45" i="3"/>
  <c r="AW46" i="3"/>
  <c r="BL45" i="3"/>
  <c r="BD45" i="3"/>
  <c r="BP45" i="3"/>
  <c r="CU45" i="3"/>
  <c r="BJ45" i="3"/>
  <c r="AO46" i="3"/>
  <c r="AK46" i="3"/>
  <c r="AU46" i="3"/>
  <c r="CO45" i="3"/>
  <c r="AG46" i="3"/>
  <c r="DK45" i="3"/>
  <c r="CF45" i="3"/>
  <c r="AZ45" i="3"/>
  <c r="BI45" i="3"/>
  <c r="CN45" i="3"/>
  <c r="BR45" i="3"/>
  <c r="CW45" i="3"/>
  <c r="AM46" i="3"/>
  <c r="AH46" i="3"/>
  <c r="AF46" i="3"/>
  <c r="AD46" i="3"/>
  <c r="CM45" i="3"/>
  <c r="BH45" i="3"/>
  <c r="AE46" i="3"/>
  <c r="BT45" i="3"/>
  <c r="CY45" i="3"/>
  <c r="BM45" i="3"/>
  <c r="CR45" i="3"/>
  <c r="BN45" i="3"/>
  <c r="CS45" i="3"/>
  <c r="AL46" i="3"/>
  <c r="BF45" i="3"/>
  <c r="CK43" i="3"/>
  <c r="CL43" i="3" s="1"/>
  <c r="CJ44" i="3"/>
  <c r="BG44" i="3"/>
  <c r="CE44" i="8"/>
  <c r="BQ44" i="8"/>
  <c r="DP43" i="8"/>
  <c r="DQ43" i="8" s="1"/>
  <c r="BZ44" i="8"/>
  <c r="BX44" i="8"/>
  <c r="CD44" i="8"/>
  <c r="BS44" i="8"/>
  <c r="BW44" i="8"/>
  <c r="BV44" i="8"/>
  <c r="BG44" i="8"/>
  <c r="BH44" i="8"/>
  <c r="BK44" i="8"/>
  <c r="BY44" i="5"/>
  <c r="CH44" i="8"/>
  <c r="CA44" i="8"/>
  <c r="CI44" i="8"/>
  <c r="DO44" i="8"/>
  <c r="CJ44" i="8"/>
  <c r="BI44" i="8"/>
  <c r="BY44" i="8"/>
  <c r="CB44" i="5"/>
  <c r="CG44" i="8"/>
  <c r="BT44" i="8"/>
  <c r="CB44" i="8"/>
  <c r="BU44" i="8"/>
  <c r="BL44" i="8"/>
  <c r="BP44" i="8"/>
  <c r="CI44" i="6"/>
  <c r="CC44" i="8"/>
  <c r="BR44" i="8"/>
  <c r="BM44" i="8"/>
  <c r="CK43" i="8"/>
  <c r="CL43" i="8" s="1"/>
  <c r="BJ44" i="8"/>
  <c r="BO44" i="8"/>
  <c r="CF44" i="8"/>
  <c r="BN44" i="8"/>
  <c r="CK43" i="6"/>
  <c r="CL43" i="6" s="1"/>
  <c r="BG44" i="6"/>
  <c r="DB44" i="6"/>
  <c r="CJ44" i="6"/>
  <c r="DO44" i="6"/>
  <c r="CB44" i="6"/>
  <c r="CE44" i="6"/>
  <c r="BG44" i="4"/>
  <c r="CD44" i="6"/>
  <c r="CC44" i="6"/>
  <c r="CA44" i="6"/>
  <c r="BX44" i="6"/>
  <c r="CJ44" i="4"/>
  <c r="CG44" i="6"/>
  <c r="AN44" i="2"/>
  <c r="BR44" i="2" s="1"/>
  <c r="BZ44" i="6"/>
  <c r="CV43" i="2"/>
  <c r="BV44" i="6"/>
  <c r="BW44" i="6"/>
  <c r="CC44" i="5"/>
  <c r="CK43" i="5"/>
  <c r="CL43" i="5" s="1"/>
  <c r="CD44" i="5"/>
  <c r="CG44" i="5"/>
  <c r="DO44" i="5"/>
  <c r="CJ44" i="5"/>
  <c r="CR43" i="2"/>
  <c r="CE44" i="5"/>
  <c r="AV44" i="2"/>
  <c r="BV44" i="5"/>
  <c r="AM44" i="2"/>
  <c r="AI44" i="2"/>
  <c r="BM44" i="2" s="1"/>
  <c r="CH44" i="5"/>
  <c r="BG44" i="5"/>
  <c r="BX44" i="5"/>
  <c r="CF44" i="5"/>
  <c r="BW44" i="5"/>
  <c r="AH44" i="2"/>
  <c r="BZ44" i="5"/>
  <c r="AW44" i="2"/>
  <c r="CA44" i="2" s="1"/>
  <c r="DF43" i="2"/>
  <c r="DP44" i="4"/>
  <c r="BA44" i="2"/>
  <c r="CN44" i="2"/>
  <c r="BI44" i="2"/>
  <c r="CO44" i="2"/>
  <c r="BJ44" i="2"/>
  <c r="AO44" i="2"/>
  <c r="AL44" i="2"/>
  <c r="BP44" i="2" s="1"/>
  <c r="DD44" i="2"/>
  <c r="BY44" i="2"/>
  <c r="AK44" i="2"/>
  <c r="BO44" i="2" s="1"/>
  <c r="DI43" i="2"/>
  <c r="CD43" i="2"/>
  <c r="DA44" i="2"/>
  <c r="BV44" i="2"/>
  <c r="DP44" i="3"/>
  <c r="DC44" i="2"/>
  <c r="BX44" i="2"/>
  <c r="BC44" i="2"/>
  <c r="CM44" i="2"/>
  <c r="BH44" i="2"/>
  <c r="BB44" i="2"/>
  <c r="CF44" i="2" s="1"/>
  <c r="CP44" i="2"/>
  <c r="BK44" i="2"/>
  <c r="AZ44" i="2"/>
  <c r="CD44" i="2" s="1"/>
  <c r="AJ44" i="2"/>
  <c r="BO43" i="2"/>
  <c r="DB44" i="2"/>
  <c r="BW44" i="2"/>
  <c r="AP44" i="2"/>
  <c r="BT44" i="2" s="1"/>
  <c r="BT43" i="2"/>
  <c r="AX44" i="2"/>
  <c r="BF44" i="2"/>
  <c r="AY44" i="2"/>
  <c r="CC44" i="2" s="1"/>
  <c r="BD44" i="2"/>
  <c r="CH44" i="2" s="1"/>
  <c r="AQ44" i="2"/>
  <c r="BU44" i="2" s="1"/>
  <c r="BE44" i="2"/>
  <c r="CI44" i="2" s="1"/>
  <c r="CQ43" i="2"/>
  <c r="DJ43" i="2"/>
  <c r="DE43" i="2"/>
  <c r="DK43" i="2"/>
  <c r="DP42" i="2"/>
  <c r="DQ42" i="2" s="1"/>
  <c r="DL43" i="2"/>
  <c r="CS43" i="2"/>
  <c r="CK42" i="2"/>
  <c r="CL42" i="2" s="1"/>
  <c r="CU43" i="2"/>
  <c r="CT43" i="2"/>
  <c r="DN43" i="2"/>
  <c r="DG43" i="2"/>
  <c r="CJ43" i="2"/>
  <c r="DO43" i="2"/>
  <c r="DH43" i="2"/>
  <c r="CY43" i="2"/>
  <c r="CX43" i="2"/>
  <c r="CZ43" i="2"/>
  <c r="DM43" i="2"/>
  <c r="BG43" i="2"/>
  <c r="DJ45" i="8" l="1"/>
  <c r="CE45" i="8"/>
  <c r="DD45" i="8"/>
  <c r="BY45" i="8"/>
  <c r="BZ45" i="8"/>
  <c r="DE45" i="8"/>
  <c r="BS45" i="8"/>
  <c r="AQ46" i="8"/>
  <c r="CX45" i="8"/>
  <c r="BE46" i="8"/>
  <c r="BX45" i="8"/>
  <c r="DC45" i="8"/>
  <c r="DB45" i="8"/>
  <c r="BW45" i="8"/>
  <c r="BR45" i="8"/>
  <c r="CW45" i="8"/>
  <c r="DA45" i="8"/>
  <c r="BV45" i="8"/>
  <c r="AR46" i="8"/>
  <c r="AV46" i="8"/>
  <c r="AS46" i="8"/>
  <c r="AT46" i="8"/>
  <c r="BA46" i="8"/>
  <c r="DK45" i="8"/>
  <c r="CF45" i="8"/>
  <c r="BT45" i="8"/>
  <c r="CY45" i="8"/>
  <c r="CZ45" i="8"/>
  <c r="BU45" i="8"/>
  <c r="DM45" i="8"/>
  <c r="CH45" i="8"/>
  <c r="DN45" i="8"/>
  <c r="CI45" i="8"/>
  <c r="CV45" i="8"/>
  <c r="BQ45" i="8"/>
  <c r="AP46" i="8"/>
  <c r="AN46" i="8"/>
  <c r="BB46" i="8"/>
  <c r="BD46" i="8"/>
  <c r="BP45" i="8"/>
  <c r="CU45" i="8"/>
  <c r="CQ45" i="8"/>
  <c r="BL45" i="8"/>
  <c r="AW46" i="8"/>
  <c r="AX46" i="8"/>
  <c r="AI46" i="8"/>
  <c r="AJ46" i="8"/>
  <c r="CP45" i="8"/>
  <c r="BK45" i="8"/>
  <c r="DI45" i="8"/>
  <c r="CD45" i="8"/>
  <c r="BJ45" i="8"/>
  <c r="CO45" i="8"/>
  <c r="AK46" i="8"/>
  <c r="AY46" i="8"/>
  <c r="AU46" i="8"/>
  <c r="AO46" i="8"/>
  <c r="BC46" i="8"/>
  <c r="AG46" i="8"/>
  <c r="AL46" i="8"/>
  <c r="AZ46" i="8"/>
  <c r="BN45" i="8"/>
  <c r="CS45" i="8"/>
  <c r="BI45" i="8"/>
  <c r="CN45" i="8"/>
  <c r="BM45" i="8"/>
  <c r="CR45" i="8"/>
  <c r="DL45" i="8"/>
  <c r="CG45" i="8"/>
  <c r="AM46" i="8"/>
  <c r="AH46" i="8"/>
  <c r="BH45" i="8"/>
  <c r="AD46" i="8"/>
  <c r="BF46" i="8"/>
  <c r="BG45" i="8"/>
  <c r="CM45" i="8"/>
  <c r="AE46" i="8"/>
  <c r="AF46" i="8"/>
  <c r="BO45" i="8"/>
  <c r="CT45" i="8"/>
  <c r="CJ45" i="8"/>
  <c r="DO45" i="8"/>
  <c r="DG45" i="8"/>
  <c r="CB45" i="8"/>
  <c r="CA45" i="8"/>
  <c r="DF45" i="8"/>
  <c r="CC45" i="8"/>
  <c r="DH45" i="8"/>
  <c r="AZ46" i="6"/>
  <c r="CD46" i="6" s="1"/>
  <c r="BC46" i="6"/>
  <c r="DL46" i="6" s="1"/>
  <c r="BG45" i="6"/>
  <c r="AU46" i="6"/>
  <c r="BY46" i="6" s="1"/>
  <c r="AY46" i="6"/>
  <c r="CC46" i="6" s="1"/>
  <c r="DO45" i="6"/>
  <c r="CI45" i="6"/>
  <c r="DN45" i="6"/>
  <c r="DJ45" i="6"/>
  <c r="CE45" i="6"/>
  <c r="CH45" i="6"/>
  <c r="DM45" i="6"/>
  <c r="DL45" i="6"/>
  <c r="CG45" i="6"/>
  <c r="BR46" i="6"/>
  <c r="CW46" i="6"/>
  <c r="DP44" i="6"/>
  <c r="BO46" i="6"/>
  <c r="CT46" i="6"/>
  <c r="BE46" i="6"/>
  <c r="DF45" i="6"/>
  <c r="CA45" i="6"/>
  <c r="BD46" i="6"/>
  <c r="BJ46" i="6"/>
  <c r="CO46" i="6"/>
  <c r="AG47" i="6"/>
  <c r="AO47" i="6"/>
  <c r="AK47" i="6"/>
  <c r="CX46" i="6"/>
  <c r="BS46" i="6"/>
  <c r="AQ47" i="6"/>
  <c r="BP46" i="6"/>
  <c r="CU46" i="6"/>
  <c r="CY46" i="6"/>
  <c r="BT46" i="6"/>
  <c r="CD45" i="6"/>
  <c r="DI45" i="6"/>
  <c r="AX46" i="6"/>
  <c r="CZ46" i="6"/>
  <c r="BU46" i="6"/>
  <c r="BB46" i="6"/>
  <c r="DE45" i="6"/>
  <c r="BZ45" i="6"/>
  <c r="AW46" i="6"/>
  <c r="BK46" i="6"/>
  <c r="CP46" i="6"/>
  <c r="DC45" i="6"/>
  <c r="BX45" i="6"/>
  <c r="BN46" i="6"/>
  <c r="CS46" i="6"/>
  <c r="AL47" i="6"/>
  <c r="CV46" i="6"/>
  <c r="BQ46" i="6"/>
  <c r="AN47" i="6"/>
  <c r="AP47" i="6"/>
  <c r="BY45" i="6"/>
  <c r="DD45" i="6"/>
  <c r="BF46" i="6"/>
  <c r="CB45" i="6"/>
  <c r="DG45" i="6"/>
  <c r="DB45" i="6"/>
  <c r="BW45" i="6"/>
  <c r="BM46" i="6"/>
  <c r="CR46" i="6"/>
  <c r="BI46" i="6"/>
  <c r="CN46" i="6"/>
  <c r="CF45" i="6"/>
  <c r="DK45" i="6"/>
  <c r="BL46" i="6"/>
  <c r="CQ46" i="6"/>
  <c r="AJ47" i="6"/>
  <c r="AI47" i="6"/>
  <c r="DA45" i="6"/>
  <c r="BV45" i="6"/>
  <c r="AR46" i="6"/>
  <c r="AV46" i="6"/>
  <c r="BA46" i="6"/>
  <c r="AS46" i="6"/>
  <c r="AT46" i="6"/>
  <c r="AD47" i="6"/>
  <c r="AH47" i="6"/>
  <c r="AM47" i="6"/>
  <c r="BH46" i="6"/>
  <c r="AE47" i="6"/>
  <c r="CM46" i="6"/>
  <c r="AF47" i="6"/>
  <c r="CC45" i="6"/>
  <c r="DH45" i="6"/>
  <c r="AY46" i="5"/>
  <c r="DH46" i="5" s="1"/>
  <c r="DF46" i="5"/>
  <c r="CA46" i="5"/>
  <c r="CC46" i="5"/>
  <c r="DB45" i="5"/>
  <c r="BW45" i="5"/>
  <c r="CG45" i="5"/>
  <c r="DL45" i="5"/>
  <c r="DA45" i="5"/>
  <c r="BV45" i="5"/>
  <c r="AR46" i="5"/>
  <c r="AS46" i="5"/>
  <c r="AT46" i="5"/>
  <c r="AV46" i="5"/>
  <c r="BA46" i="5"/>
  <c r="CP46" i="5"/>
  <c r="BK46" i="5"/>
  <c r="DG45" i="5"/>
  <c r="CB45" i="5"/>
  <c r="BE46" i="5"/>
  <c r="DK45" i="5"/>
  <c r="CF45" i="5"/>
  <c r="BD46" i="5"/>
  <c r="AJ47" i="5"/>
  <c r="CQ46" i="5"/>
  <c r="BL46" i="5"/>
  <c r="AI47" i="5"/>
  <c r="AU46" i="5"/>
  <c r="BB46" i="5"/>
  <c r="BG45" i="5"/>
  <c r="CT46" i="5"/>
  <c r="BO46" i="5"/>
  <c r="BU46" i="5"/>
  <c r="CZ46" i="5"/>
  <c r="AK47" i="5"/>
  <c r="AO47" i="5"/>
  <c r="CO46" i="5"/>
  <c r="BJ46" i="5"/>
  <c r="AG47" i="5"/>
  <c r="CX46" i="5"/>
  <c r="BS46" i="5"/>
  <c r="AQ47" i="5"/>
  <c r="CY46" i="5"/>
  <c r="BT46" i="5"/>
  <c r="CN46" i="5"/>
  <c r="BI46" i="5"/>
  <c r="BC46" i="5"/>
  <c r="BE47" i="5" s="1"/>
  <c r="CW46" i="5"/>
  <c r="BR46" i="5"/>
  <c r="AM47" i="5"/>
  <c r="CM46" i="5"/>
  <c r="BH46" i="5"/>
  <c r="AD47" i="5"/>
  <c r="AE47" i="5"/>
  <c r="AF47" i="5"/>
  <c r="AH47" i="5"/>
  <c r="DI45" i="5"/>
  <c r="CD45" i="5"/>
  <c r="BY45" i="5"/>
  <c r="DD45" i="5"/>
  <c r="BF46" i="5"/>
  <c r="DM45" i="5"/>
  <c r="CH45" i="5"/>
  <c r="AN47" i="5"/>
  <c r="AP47" i="5"/>
  <c r="BQ46" i="5"/>
  <c r="CV46" i="5"/>
  <c r="AX46" i="5"/>
  <c r="CJ45" i="5"/>
  <c r="DO45" i="5"/>
  <c r="CU46" i="5"/>
  <c r="BP46" i="5"/>
  <c r="CR46" i="5"/>
  <c r="BM46" i="5"/>
  <c r="AZ46" i="5"/>
  <c r="DP44" i="5"/>
  <c r="DQ44" i="5" s="1"/>
  <c r="DN45" i="5"/>
  <c r="CI45" i="5"/>
  <c r="CS46" i="5"/>
  <c r="BN46" i="5"/>
  <c r="AL47" i="5"/>
  <c r="CE45" i="5"/>
  <c r="DJ45" i="5"/>
  <c r="DE45" i="5"/>
  <c r="BZ45" i="5"/>
  <c r="BX45" i="5"/>
  <c r="DC45" i="5"/>
  <c r="DF45" i="5"/>
  <c r="CA45" i="5"/>
  <c r="CC45" i="5"/>
  <c r="DH45" i="5"/>
  <c r="BL44" i="2"/>
  <c r="AI45" i="2"/>
  <c r="AJ45" i="2"/>
  <c r="BN44" i="2"/>
  <c r="AL45" i="2"/>
  <c r="BS44" i="2"/>
  <c r="AQ45" i="2"/>
  <c r="BQ44" i="2"/>
  <c r="AN45" i="2"/>
  <c r="AP45" i="2"/>
  <c r="AH45" i="2"/>
  <c r="CO45" i="2"/>
  <c r="BJ45" i="2"/>
  <c r="AG46" i="2"/>
  <c r="CN45" i="2"/>
  <c r="BI45" i="2"/>
  <c r="CM45" i="2"/>
  <c r="BH45" i="2"/>
  <c r="AF46" i="2"/>
  <c r="AE46" i="2"/>
  <c r="AD46" i="2"/>
  <c r="AM45" i="2"/>
  <c r="CP45" i="2"/>
  <c r="BK45" i="2"/>
  <c r="AO45" i="2"/>
  <c r="AK45" i="2"/>
  <c r="BF45" i="2"/>
  <c r="CJ45" i="2" s="1"/>
  <c r="CB44" i="2"/>
  <c r="AZ45" i="2"/>
  <c r="BA45" i="2"/>
  <c r="AV45" i="2"/>
  <c r="DC45" i="2"/>
  <c r="BX45" i="2"/>
  <c r="AU46" i="2"/>
  <c r="DB45" i="2"/>
  <c r="BW45" i="2"/>
  <c r="DA45" i="2"/>
  <c r="BV45" i="2"/>
  <c r="AT46" i="2"/>
  <c r="AR46" i="2"/>
  <c r="AS46" i="2"/>
  <c r="BZ44" i="2"/>
  <c r="AW45" i="2"/>
  <c r="AX45" i="2"/>
  <c r="BC45" i="2"/>
  <c r="CG44" i="2"/>
  <c r="BE45" i="2"/>
  <c r="AY45" i="2"/>
  <c r="CE44" i="2"/>
  <c r="BB45" i="2"/>
  <c r="BD45" i="2"/>
  <c r="DD45" i="2"/>
  <c r="BY45" i="2"/>
  <c r="DL45" i="3"/>
  <c r="CK44" i="4"/>
  <c r="DN46" i="4"/>
  <c r="CI46" i="4"/>
  <c r="DH46" i="4"/>
  <c r="CC46" i="4"/>
  <c r="AN47" i="4"/>
  <c r="BQ46" i="4"/>
  <c r="AP47" i="4"/>
  <c r="CV46" i="4"/>
  <c r="BB47" i="4"/>
  <c r="BY46" i="4"/>
  <c r="DD46" i="4"/>
  <c r="BR46" i="4"/>
  <c r="CW46" i="4"/>
  <c r="BO46" i="4"/>
  <c r="CT46" i="4"/>
  <c r="CX46" i="4"/>
  <c r="BS46" i="4"/>
  <c r="AQ47" i="4"/>
  <c r="CJ45" i="4"/>
  <c r="DO45" i="4"/>
  <c r="DE46" i="4"/>
  <c r="BZ46" i="4"/>
  <c r="DB46" i="4"/>
  <c r="BW46" i="4"/>
  <c r="DM45" i="4"/>
  <c r="CH45" i="4"/>
  <c r="DC46" i="4"/>
  <c r="BX46" i="4"/>
  <c r="DN45" i="4"/>
  <c r="CI45" i="4"/>
  <c r="AR47" i="4"/>
  <c r="AT47" i="4"/>
  <c r="AV47" i="4"/>
  <c r="AS47" i="4"/>
  <c r="BA47" i="4"/>
  <c r="BV46" i="4"/>
  <c r="DA46" i="4"/>
  <c r="DI46" i="4"/>
  <c r="CD46" i="4"/>
  <c r="DJ46" i="4"/>
  <c r="CE46" i="4"/>
  <c r="AK47" i="4"/>
  <c r="CO46" i="4"/>
  <c r="AG47" i="4"/>
  <c r="BJ46" i="4"/>
  <c r="AO47" i="4"/>
  <c r="AY47" i="4"/>
  <c r="BC47" i="4"/>
  <c r="AU47" i="4"/>
  <c r="CU46" i="4"/>
  <c r="BP46" i="4"/>
  <c r="BN46" i="4"/>
  <c r="AL47" i="4"/>
  <c r="CS46" i="4"/>
  <c r="AZ47" i="4"/>
  <c r="BD46" i="4"/>
  <c r="BI46" i="4"/>
  <c r="CN46" i="4"/>
  <c r="AH47" i="4"/>
  <c r="CM46" i="4"/>
  <c r="AM47" i="4"/>
  <c r="BH46" i="4"/>
  <c r="AD47" i="4"/>
  <c r="AE47" i="4"/>
  <c r="AF47" i="4"/>
  <c r="BU46" i="4"/>
  <c r="CZ46" i="4"/>
  <c r="DG46" i="4"/>
  <c r="CB46" i="4"/>
  <c r="AJ47" i="4"/>
  <c r="AI47" i="4"/>
  <c r="CQ46" i="4"/>
  <c r="AW47" i="4"/>
  <c r="BL46" i="4"/>
  <c r="AX47" i="4"/>
  <c r="DF46" i="4"/>
  <c r="CA46" i="4"/>
  <c r="CY46" i="4"/>
  <c r="BT46" i="4"/>
  <c r="BF46" i="4"/>
  <c r="CP46" i="4"/>
  <c r="BK46" i="4"/>
  <c r="DK46" i="4"/>
  <c r="CF46" i="4"/>
  <c r="DL46" i="4"/>
  <c r="CG46" i="4"/>
  <c r="BM46" i="4"/>
  <c r="CR46" i="4"/>
  <c r="CB45" i="3"/>
  <c r="AZ46" i="3"/>
  <c r="DI46" i="3" s="1"/>
  <c r="CK44" i="3"/>
  <c r="CL44" i="3" s="1"/>
  <c r="DI45" i="3"/>
  <c r="CD45" i="3"/>
  <c r="DF46" i="3"/>
  <c r="CA46" i="3"/>
  <c r="DJ46" i="3"/>
  <c r="CE46" i="3"/>
  <c r="CH45" i="3"/>
  <c r="DM45" i="3"/>
  <c r="AW47" i="3"/>
  <c r="DE46" i="3"/>
  <c r="BZ46" i="3"/>
  <c r="CN46" i="3"/>
  <c r="BI46" i="3"/>
  <c r="AX46" i="3"/>
  <c r="BX46" i="3"/>
  <c r="DC46" i="3"/>
  <c r="BF46" i="3"/>
  <c r="CS46" i="3"/>
  <c r="AL47" i="3"/>
  <c r="BN46" i="3"/>
  <c r="BW46" i="3"/>
  <c r="DB46" i="3"/>
  <c r="BG45" i="3"/>
  <c r="BC46" i="3"/>
  <c r="CR46" i="3"/>
  <c r="BM46" i="3"/>
  <c r="DA46" i="3"/>
  <c r="BA47" i="3"/>
  <c r="AR47" i="3"/>
  <c r="AS47" i="3"/>
  <c r="AT47" i="3"/>
  <c r="BV46" i="3"/>
  <c r="AV47" i="3"/>
  <c r="CP46" i="3"/>
  <c r="BK46" i="3"/>
  <c r="BH46" i="3"/>
  <c r="AD47" i="3"/>
  <c r="AE47" i="3"/>
  <c r="AH47" i="3"/>
  <c r="AF47" i="3"/>
  <c r="CM46" i="3"/>
  <c r="AM47" i="3"/>
  <c r="DD46" i="3"/>
  <c r="BY46" i="3"/>
  <c r="BD46" i="3"/>
  <c r="CI45" i="3"/>
  <c r="DN45" i="3"/>
  <c r="CO46" i="3"/>
  <c r="BJ46" i="3"/>
  <c r="AG47" i="3"/>
  <c r="AK47" i="3"/>
  <c r="AO47" i="3"/>
  <c r="AU47" i="3"/>
  <c r="AY46" i="3"/>
  <c r="CF46" i="3"/>
  <c r="DK46" i="3"/>
  <c r="CJ45" i="3"/>
  <c r="DO45" i="3"/>
  <c r="AI47" i="3"/>
  <c r="AJ47" i="3"/>
  <c r="CQ46" i="3"/>
  <c r="BL46" i="3"/>
  <c r="CT46" i="3"/>
  <c r="BO46" i="3"/>
  <c r="CY46" i="3"/>
  <c r="BT46" i="3"/>
  <c r="DH45" i="3"/>
  <c r="CC45" i="3"/>
  <c r="CU46" i="3"/>
  <c r="BP46" i="3"/>
  <c r="BQ46" i="3"/>
  <c r="CV46" i="3"/>
  <c r="AN47" i="3"/>
  <c r="AP47" i="3"/>
  <c r="BB47" i="3"/>
  <c r="AQ47" i="3"/>
  <c r="CX46" i="3"/>
  <c r="BS46" i="3"/>
  <c r="BE46" i="3"/>
  <c r="CW46" i="3"/>
  <c r="BR46" i="3"/>
  <c r="BU46" i="3"/>
  <c r="CZ46" i="3"/>
  <c r="CK44" i="8"/>
  <c r="CW44" i="2"/>
  <c r="DP44" i="8"/>
  <c r="CK44" i="6"/>
  <c r="DQ44" i="6"/>
  <c r="CK44" i="5"/>
  <c r="CL44" i="5" s="1"/>
  <c r="CR44" i="2"/>
  <c r="CL44" i="4"/>
  <c r="DQ44" i="4"/>
  <c r="DQ44" i="3"/>
  <c r="DJ44" i="2"/>
  <c r="DE44" i="2"/>
  <c r="DF44" i="2"/>
  <c r="DK44" i="2"/>
  <c r="CV44" i="2"/>
  <c r="CQ44" i="2"/>
  <c r="DP43" i="2"/>
  <c r="DQ43" i="2" s="1"/>
  <c r="CU44" i="2"/>
  <c r="CS44" i="2"/>
  <c r="DG44" i="2"/>
  <c r="DI44" i="2"/>
  <c r="CJ44" i="2"/>
  <c r="DO44" i="2"/>
  <c r="CT44" i="2"/>
  <c r="DL44" i="2"/>
  <c r="CY44" i="2"/>
  <c r="CZ44" i="2"/>
  <c r="DN44" i="2"/>
  <c r="DM44" i="2"/>
  <c r="CX44" i="2"/>
  <c r="DH44" i="2"/>
  <c r="BG44" i="2"/>
  <c r="CK43" i="2"/>
  <c r="CL43" i="2" s="1"/>
  <c r="AZ47" i="8" l="1"/>
  <c r="AL47" i="8"/>
  <c r="CS46" i="8"/>
  <c r="BN46" i="8"/>
  <c r="AK47" i="8"/>
  <c r="CO46" i="8"/>
  <c r="AO47" i="8"/>
  <c r="AG47" i="8"/>
  <c r="BJ46" i="8"/>
  <c r="BC47" i="8"/>
  <c r="AY47" i="8"/>
  <c r="BM46" i="8"/>
  <c r="CR46" i="8"/>
  <c r="DI46" i="8"/>
  <c r="CD46" i="8"/>
  <c r="CB46" i="8"/>
  <c r="DG46" i="8"/>
  <c r="DF46" i="8"/>
  <c r="CA46" i="8"/>
  <c r="CU46" i="8"/>
  <c r="BP46" i="8"/>
  <c r="CP46" i="8"/>
  <c r="BK46" i="8"/>
  <c r="DL46" i="8"/>
  <c r="CG46" i="8"/>
  <c r="DN46" i="8"/>
  <c r="CI46" i="8"/>
  <c r="DO46" i="8"/>
  <c r="CJ46" i="8"/>
  <c r="AH47" i="8"/>
  <c r="AF47" i="8"/>
  <c r="AM47" i="8"/>
  <c r="BH46" i="8"/>
  <c r="CM46" i="8"/>
  <c r="AD47" i="8"/>
  <c r="AE47" i="8"/>
  <c r="BF47" i="8"/>
  <c r="BG46" i="8"/>
  <c r="CX46" i="8"/>
  <c r="BS46" i="8"/>
  <c r="AQ47" i="8"/>
  <c r="BE47" i="8"/>
  <c r="CK45" i="8"/>
  <c r="CL45" i="8" s="1"/>
  <c r="DD46" i="8"/>
  <c r="BY46" i="8"/>
  <c r="CZ46" i="8"/>
  <c r="BU46" i="8"/>
  <c r="DH46" i="8"/>
  <c r="CC46" i="8"/>
  <c r="CH46" i="8"/>
  <c r="DM46" i="8"/>
  <c r="BB47" i="8"/>
  <c r="CE46" i="8"/>
  <c r="DJ46" i="8"/>
  <c r="BQ46" i="8"/>
  <c r="AN47" i="8"/>
  <c r="CV46" i="8"/>
  <c r="AP47" i="8"/>
  <c r="BD47" i="8"/>
  <c r="CT46" i="8"/>
  <c r="BO46" i="8"/>
  <c r="CF46" i="8"/>
  <c r="DK46" i="8"/>
  <c r="AU47" i="8"/>
  <c r="DC46" i="8"/>
  <c r="BX46" i="8"/>
  <c r="DP45" i="8"/>
  <c r="DQ45" i="8" s="1"/>
  <c r="BR46" i="8"/>
  <c r="CW46" i="8"/>
  <c r="BW46" i="8"/>
  <c r="DB46" i="8"/>
  <c r="CY46" i="8"/>
  <c r="BT46" i="8"/>
  <c r="BZ46" i="8"/>
  <c r="DE46" i="8"/>
  <c r="CN46" i="8"/>
  <c r="BI46" i="8"/>
  <c r="AV47" i="8"/>
  <c r="DA46" i="8"/>
  <c r="BA47" i="8"/>
  <c r="BV46" i="8"/>
  <c r="AS47" i="8"/>
  <c r="AR47" i="8"/>
  <c r="AT47" i="8"/>
  <c r="CQ46" i="8"/>
  <c r="BL46" i="8"/>
  <c r="AJ47" i="8"/>
  <c r="AI47" i="8"/>
  <c r="AX47" i="8"/>
  <c r="AW47" i="8"/>
  <c r="CG46" i="6"/>
  <c r="DD46" i="6"/>
  <c r="DI46" i="6"/>
  <c r="DH46" i="6"/>
  <c r="BC47" i="6"/>
  <c r="AU47" i="6"/>
  <c r="BY47" i="6" s="1"/>
  <c r="DP45" i="6"/>
  <c r="DQ45" i="6" s="1"/>
  <c r="BB47" i="6"/>
  <c r="DK47" i="6" s="1"/>
  <c r="CS47" i="6"/>
  <c r="BN47" i="6"/>
  <c r="AL48" i="6"/>
  <c r="CX47" i="6"/>
  <c r="BS47" i="6"/>
  <c r="AQ48" i="6"/>
  <c r="BK47" i="6"/>
  <c r="CP47" i="6"/>
  <c r="CK45" i="6"/>
  <c r="CL45" i="6" s="1"/>
  <c r="AK48" i="6"/>
  <c r="BJ47" i="6"/>
  <c r="AG48" i="6"/>
  <c r="AO48" i="6"/>
  <c r="CO47" i="6"/>
  <c r="BD47" i="6"/>
  <c r="CB46" i="6"/>
  <c r="DG46" i="6"/>
  <c r="DD47" i="6"/>
  <c r="CN47" i="6"/>
  <c r="BI47" i="6"/>
  <c r="DL47" i="6"/>
  <c r="CG47" i="6"/>
  <c r="AY47" i="6"/>
  <c r="BX46" i="6"/>
  <c r="DC46" i="6"/>
  <c r="AZ47" i="6"/>
  <c r="CH46" i="6"/>
  <c r="DM46" i="6"/>
  <c r="CW47" i="6"/>
  <c r="BR47" i="6"/>
  <c r="DB46" i="6"/>
  <c r="BW46" i="6"/>
  <c r="CE46" i="6"/>
  <c r="DJ46" i="6"/>
  <c r="AX47" i="6"/>
  <c r="BZ46" i="6"/>
  <c r="DE46" i="6"/>
  <c r="DN46" i="6"/>
  <c r="CI46" i="6"/>
  <c r="CV47" i="6"/>
  <c r="BQ47" i="6"/>
  <c r="AP48" i="6"/>
  <c r="AN48" i="6"/>
  <c r="BA47" i="6"/>
  <c r="DA46" i="6"/>
  <c r="AV47" i="6"/>
  <c r="AS47" i="6"/>
  <c r="AT47" i="6"/>
  <c r="BV46" i="6"/>
  <c r="AR47" i="6"/>
  <c r="BT47" i="6"/>
  <c r="CY47" i="6"/>
  <c r="BP47" i="6"/>
  <c r="CU47" i="6"/>
  <c r="CZ47" i="6"/>
  <c r="BU47" i="6"/>
  <c r="CF46" i="6"/>
  <c r="DK46" i="6"/>
  <c r="DO46" i="6"/>
  <c r="CJ46" i="6"/>
  <c r="BE47" i="6"/>
  <c r="BO47" i="6"/>
  <c r="CT47" i="6"/>
  <c r="AI48" i="6"/>
  <c r="AJ48" i="6"/>
  <c r="CQ47" i="6"/>
  <c r="BL47" i="6"/>
  <c r="AD48" i="6"/>
  <c r="BH47" i="6"/>
  <c r="AH48" i="6"/>
  <c r="CM47" i="6"/>
  <c r="AM48" i="6"/>
  <c r="AE48" i="6"/>
  <c r="AF48" i="6"/>
  <c r="BF47" i="6"/>
  <c r="AW47" i="6"/>
  <c r="DF46" i="6"/>
  <c r="CA46" i="6"/>
  <c r="BG46" i="6"/>
  <c r="CR47" i="6"/>
  <c r="BM47" i="6"/>
  <c r="DP45" i="5"/>
  <c r="DQ45" i="5" s="1"/>
  <c r="BF47" i="5"/>
  <c r="DO47" i="5" s="1"/>
  <c r="AZ47" i="5"/>
  <c r="CD47" i="5" s="1"/>
  <c r="CK45" i="5"/>
  <c r="CL45" i="5" s="1"/>
  <c r="DN47" i="5"/>
  <c r="CI47" i="5"/>
  <c r="CF46" i="5"/>
  <c r="DK46" i="5"/>
  <c r="DJ46" i="5"/>
  <c r="CE46" i="5"/>
  <c r="DD46" i="5"/>
  <c r="BY46" i="5"/>
  <c r="DE46" i="5"/>
  <c r="BZ46" i="5"/>
  <c r="AK48" i="5"/>
  <c r="AO48" i="5"/>
  <c r="CO47" i="5"/>
  <c r="BJ47" i="5"/>
  <c r="AG48" i="5"/>
  <c r="AW47" i="5"/>
  <c r="DC46" i="5"/>
  <c r="BX46" i="5"/>
  <c r="BL47" i="5"/>
  <c r="AI48" i="5"/>
  <c r="AJ48" i="5"/>
  <c r="CQ47" i="5"/>
  <c r="BD47" i="5"/>
  <c r="CN47" i="5"/>
  <c r="BI47" i="5"/>
  <c r="AY47" i="5"/>
  <c r="AX47" i="5"/>
  <c r="DB46" i="5"/>
  <c r="BW46" i="5"/>
  <c r="BP47" i="5"/>
  <c r="CU47" i="5"/>
  <c r="AH48" i="5"/>
  <c r="AM48" i="5"/>
  <c r="CM47" i="5"/>
  <c r="BH47" i="5"/>
  <c r="AD48" i="5"/>
  <c r="AE48" i="5"/>
  <c r="AF48" i="5"/>
  <c r="AU47" i="5"/>
  <c r="CR47" i="5"/>
  <c r="BM47" i="5"/>
  <c r="BA47" i="5"/>
  <c r="DA46" i="5"/>
  <c r="BV46" i="5"/>
  <c r="AR47" i="5"/>
  <c r="AS47" i="5"/>
  <c r="AT47" i="5"/>
  <c r="AV47" i="5"/>
  <c r="AW48" i="5" s="1"/>
  <c r="BB47" i="5"/>
  <c r="CP47" i="5"/>
  <c r="BK47" i="5"/>
  <c r="CY47" i="5"/>
  <c r="BT47" i="5"/>
  <c r="BR47" i="5"/>
  <c r="CW47" i="5"/>
  <c r="CV47" i="5"/>
  <c r="BQ47" i="5"/>
  <c r="AN48" i="5"/>
  <c r="AP48" i="5"/>
  <c r="AL48" i="5"/>
  <c r="BN47" i="5"/>
  <c r="CS47" i="5"/>
  <c r="DI46" i="5"/>
  <c r="CD46" i="5"/>
  <c r="CX47" i="5"/>
  <c r="BS47" i="5"/>
  <c r="AQ48" i="5"/>
  <c r="CH46" i="5"/>
  <c r="DM46" i="5"/>
  <c r="BG46" i="5"/>
  <c r="BC47" i="5"/>
  <c r="BE48" i="5" s="1"/>
  <c r="DO46" i="5"/>
  <c r="CJ46" i="5"/>
  <c r="CG46" i="5"/>
  <c r="DL46" i="5"/>
  <c r="BO47" i="5"/>
  <c r="CT47" i="5"/>
  <c r="DN46" i="5"/>
  <c r="CI46" i="5"/>
  <c r="CZ47" i="5"/>
  <c r="BU47" i="5"/>
  <c r="DG46" i="5"/>
  <c r="CB46" i="5"/>
  <c r="BK46" i="2"/>
  <c r="CP46" i="2"/>
  <c r="CT45" i="2"/>
  <c r="BO45" i="2"/>
  <c r="AK46" i="2"/>
  <c r="BL45" i="2"/>
  <c r="CQ45" i="2"/>
  <c r="AI46" i="2"/>
  <c r="AJ46" i="2"/>
  <c r="AN46" i="2"/>
  <c r="AP46" i="2"/>
  <c r="CV45" i="2"/>
  <c r="BQ45" i="2"/>
  <c r="CY45" i="2"/>
  <c r="BT45" i="2"/>
  <c r="AD47" i="2"/>
  <c r="AE47" i="2"/>
  <c r="BH46" i="2"/>
  <c r="CM46" i="2"/>
  <c r="AF47" i="2"/>
  <c r="BR45" i="2"/>
  <c r="CW45" i="2"/>
  <c r="CN46" i="2"/>
  <c r="BI46" i="2"/>
  <c r="AO46" i="2"/>
  <c r="BJ46" i="2"/>
  <c r="CO46" i="2"/>
  <c r="AG47" i="2"/>
  <c r="CZ45" i="2"/>
  <c r="BU45" i="2"/>
  <c r="CU45" i="2"/>
  <c r="BP45" i="2"/>
  <c r="AM46" i="2"/>
  <c r="AH46" i="2"/>
  <c r="CS45" i="2"/>
  <c r="AL46" i="2"/>
  <c r="BN45" i="2"/>
  <c r="CR45" i="2"/>
  <c r="BM45" i="2"/>
  <c r="CX45" i="2"/>
  <c r="AQ46" i="2"/>
  <c r="BS45" i="2"/>
  <c r="AY46" i="2"/>
  <c r="DH46" i="2" s="1"/>
  <c r="DO45" i="2"/>
  <c r="BY46" i="2"/>
  <c r="DD46" i="2"/>
  <c r="DG45" i="2"/>
  <c r="CB45" i="2"/>
  <c r="AZ46" i="2"/>
  <c r="CA45" i="2"/>
  <c r="DF45" i="2"/>
  <c r="BC46" i="2"/>
  <c r="DK45" i="2"/>
  <c r="CF45" i="2"/>
  <c r="BA46" i="2"/>
  <c r="BZ45" i="2"/>
  <c r="DE45" i="2"/>
  <c r="AW46" i="2"/>
  <c r="AX46" i="2"/>
  <c r="BW46" i="2"/>
  <c r="DB46" i="2"/>
  <c r="DJ45" i="2"/>
  <c r="CE45" i="2"/>
  <c r="BD46" i="2"/>
  <c r="BB46" i="2"/>
  <c r="DA46" i="2"/>
  <c r="BV46" i="2"/>
  <c r="AT47" i="2"/>
  <c r="AR47" i="2"/>
  <c r="AS47" i="2"/>
  <c r="DN45" i="2"/>
  <c r="CI45" i="2"/>
  <c r="AU47" i="2"/>
  <c r="BX46" i="2"/>
  <c r="DC46" i="2"/>
  <c r="CD45" i="2"/>
  <c r="DI45" i="2"/>
  <c r="AV46" i="2"/>
  <c r="CC45" i="2"/>
  <c r="DH45" i="2"/>
  <c r="BG45" i="2"/>
  <c r="BE46" i="2"/>
  <c r="DL45" i="2"/>
  <c r="CG45" i="2"/>
  <c r="DM45" i="2"/>
  <c r="CH45" i="2"/>
  <c r="BF46" i="2"/>
  <c r="CD46" i="3"/>
  <c r="CK45" i="4"/>
  <c r="CL45" i="4" s="1"/>
  <c r="DP45" i="4"/>
  <c r="DQ45" i="4" s="1"/>
  <c r="CB47" i="4"/>
  <c r="DG47" i="4"/>
  <c r="CP47" i="4"/>
  <c r="BK47" i="4"/>
  <c r="AI48" i="4"/>
  <c r="AW48" i="4"/>
  <c r="BL47" i="4"/>
  <c r="CQ47" i="4"/>
  <c r="AJ48" i="4"/>
  <c r="AX48" i="4"/>
  <c r="CA47" i="4"/>
  <c r="DF47" i="4"/>
  <c r="CT47" i="4"/>
  <c r="BO47" i="4"/>
  <c r="CR47" i="4"/>
  <c r="BM47" i="4"/>
  <c r="CH46" i="4"/>
  <c r="DM46" i="4"/>
  <c r="AL48" i="4"/>
  <c r="BN47" i="4"/>
  <c r="CS47" i="4"/>
  <c r="DI47" i="4"/>
  <c r="CD47" i="4"/>
  <c r="CK46" i="4"/>
  <c r="CL46" i="4" s="1"/>
  <c r="BD47" i="4"/>
  <c r="BP47" i="4"/>
  <c r="CU47" i="4"/>
  <c r="CF47" i="4"/>
  <c r="DK47" i="4"/>
  <c r="CE47" i="4"/>
  <c r="DJ47" i="4"/>
  <c r="BT47" i="4"/>
  <c r="CY47" i="4"/>
  <c r="BF47" i="4"/>
  <c r="BW47" i="4"/>
  <c r="DB47" i="4"/>
  <c r="DO46" i="4"/>
  <c r="DP46" i="4" s="1"/>
  <c r="DQ46" i="4" s="1"/>
  <c r="CJ46" i="4"/>
  <c r="CO47" i="4"/>
  <c r="AG48" i="4"/>
  <c r="AU48" i="4"/>
  <c r="BC48" i="4"/>
  <c r="AO48" i="4"/>
  <c r="AK48" i="4"/>
  <c r="AY48" i="4"/>
  <c r="BJ47" i="4"/>
  <c r="BY47" i="4"/>
  <c r="DD47" i="4"/>
  <c r="BZ47" i="4"/>
  <c r="DE47" i="4"/>
  <c r="CZ47" i="4"/>
  <c r="BU47" i="4"/>
  <c r="CW47" i="4"/>
  <c r="BR47" i="4"/>
  <c r="BI47" i="4"/>
  <c r="CN47" i="4"/>
  <c r="DL47" i="4"/>
  <c r="CG47" i="4"/>
  <c r="DC47" i="4"/>
  <c r="BX47" i="4"/>
  <c r="BE47" i="4"/>
  <c r="BD48" i="4" s="1"/>
  <c r="AH48" i="4"/>
  <c r="BH47" i="4"/>
  <c r="AE48" i="4"/>
  <c r="CM47" i="4"/>
  <c r="AD48" i="4"/>
  <c r="AF48" i="4"/>
  <c r="AM48" i="4"/>
  <c r="AZ48" i="4"/>
  <c r="DH47" i="4"/>
  <c r="CC47" i="4"/>
  <c r="BV47" i="4"/>
  <c r="BA48" i="4"/>
  <c r="DA47" i="4"/>
  <c r="AV48" i="4"/>
  <c r="AR48" i="4"/>
  <c r="AS48" i="4"/>
  <c r="AT48" i="4"/>
  <c r="AQ48" i="4"/>
  <c r="CX47" i="4"/>
  <c r="BS47" i="4"/>
  <c r="BG46" i="4"/>
  <c r="CV47" i="4"/>
  <c r="BQ47" i="4"/>
  <c r="BB48" i="4"/>
  <c r="AN48" i="4"/>
  <c r="AP48" i="4"/>
  <c r="CL44" i="6"/>
  <c r="BC47" i="3"/>
  <c r="DL47" i="3" s="1"/>
  <c r="DP45" i="3"/>
  <c r="DQ45" i="3" s="1"/>
  <c r="CK45" i="3"/>
  <c r="CL45" i="3" s="1"/>
  <c r="AX47" i="3"/>
  <c r="CB47" i="3" s="1"/>
  <c r="AY47" i="3"/>
  <c r="DJ47" i="3"/>
  <c r="CE47" i="3"/>
  <c r="CB46" i="3"/>
  <c r="DG46" i="3"/>
  <c r="CG46" i="3"/>
  <c r="DL46" i="3"/>
  <c r="BA48" i="3"/>
  <c r="AS48" i="3"/>
  <c r="AT48" i="3"/>
  <c r="AV48" i="3"/>
  <c r="AR48" i="3"/>
  <c r="BV47" i="3"/>
  <c r="DA47" i="3"/>
  <c r="DF47" i="3"/>
  <c r="CA47" i="3"/>
  <c r="AQ48" i="3"/>
  <c r="BS47" i="3"/>
  <c r="CX47" i="3"/>
  <c r="AD48" i="3"/>
  <c r="AE48" i="3"/>
  <c r="AF48" i="3"/>
  <c r="AH48" i="3"/>
  <c r="AM48" i="3"/>
  <c r="CM47" i="3"/>
  <c r="BH47" i="3"/>
  <c r="CQ47" i="3"/>
  <c r="AI48" i="3"/>
  <c r="AJ48" i="3"/>
  <c r="BL47" i="3"/>
  <c r="AW48" i="3"/>
  <c r="BE47" i="3"/>
  <c r="CZ47" i="3"/>
  <c r="BU47" i="3"/>
  <c r="AG48" i="3"/>
  <c r="CO47" i="3"/>
  <c r="BJ47" i="3"/>
  <c r="AK48" i="3"/>
  <c r="AO48" i="3"/>
  <c r="AU48" i="3"/>
  <c r="BI47" i="3"/>
  <c r="CN47" i="3"/>
  <c r="CS47" i="3"/>
  <c r="BN47" i="3"/>
  <c r="AL48" i="3"/>
  <c r="DM46" i="3"/>
  <c r="CH46" i="3"/>
  <c r="BP47" i="3"/>
  <c r="CU47" i="3"/>
  <c r="BO47" i="3"/>
  <c r="CT47" i="3"/>
  <c r="AZ47" i="3"/>
  <c r="BD47" i="3"/>
  <c r="BY47" i="3"/>
  <c r="DD47" i="3"/>
  <c r="BM47" i="3"/>
  <c r="CR47" i="3"/>
  <c r="BR47" i="3"/>
  <c r="CW47" i="3"/>
  <c r="DE47" i="3"/>
  <c r="BZ47" i="3"/>
  <c r="DO46" i="3"/>
  <c r="CJ46" i="3"/>
  <c r="CP47" i="3"/>
  <c r="BK47" i="3"/>
  <c r="DK47" i="3"/>
  <c r="CF47" i="3"/>
  <c r="BF47" i="3"/>
  <c r="DC47" i="3"/>
  <c r="BX47" i="3"/>
  <c r="DH46" i="3"/>
  <c r="CC46" i="3"/>
  <c r="DN46" i="3"/>
  <c r="CI46" i="3"/>
  <c r="BT47" i="3"/>
  <c r="CY47" i="3"/>
  <c r="BG46" i="3"/>
  <c r="AN48" i="3"/>
  <c r="BB48" i="3"/>
  <c r="CV47" i="3"/>
  <c r="AP48" i="3"/>
  <c r="BQ47" i="3"/>
  <c r="BW47" i="3"/>
  <c r="DB47" i="3"/>
  <c r="DQ44" i="8"/>
  <c r="CL44" i="8"/>
  <c r="CK44" i="2"/>
  <c r="CL44" i="2" s="1"/>
  <c r="DP44" i="2"/>
  <c r="DQ44" i="2" s="1"/>
  <c r="AM47" i="2" l="1"/>
  <c r="AO47" i="2"/>
  <c r="DE47" i="8"/>
  <c r="BZ47" i="8"/>
  <c r="AO48" i="8"/>
  <c r="BJ47" i="8"/>
  <c r="CO47" i="8"/>
  <c r="AG48" i="8"/>
  <c r="AK48" i="8"/>
  <c r="AU48" i="8"/>
  <c r="AY48" i="8"/>
  <c r="BC48" i="8"/>
  <c r="AI48" i="8"/>
  <c r="AJ48" i="8"/>
  <c r="CQ47" i="8"/>
  <c r="BL47" i="8"/>
  <c r="AW48" i="8"/>
  <c r="CV47" i="8"/>
  <c r="BQ47" i="8"/>
  <c r="AP48" i="8"/>
  <c r="AN48" i="8"/>
  <c r="BD48" i="8"/>
  <c r="DM47" i="8"/>
  <c r="CH47" i="8"/>
  <c r="DH47" i="8"/>
  <c r="CC47" i="8"/>
  <c r="DN47" i="8"/>
  <c r="CI47" i="8"/>
  <c r="DL47" i="8"/>
  <c r="CG47" i="8"/>
  <c r="CR47" i="8"/>
  <c r="BM47" i="8"/>
  <c r="BU47" i="8"/>
  <c r="CZ47" i="8"/>
  <c r="AZ48" i="8"/>
  <c r="AL48" i="8"/>
  <c r="BN47" i="8"/>
  <c r="CS47" i="8"/>
  <c r="CW47" i="8"/>
  <c r="BR47" i="8"/>
  <c r="CP47" i="8"/>
  <c r="BK47" i="8"/>
  <c r="AX48" i="8"/>
  <c r="CA47" i="8"/>
  <c r="DF47" i="8"/>
  <c r="CX47" i="8"/>
  <c r="BE48" i="8"/>
  <c r="AQ48" i="8"/>
  <c r="BS47" i="8"/>
  <c r="CJ47" i="8"/>
  <c r="DO47" i="8"/>
  <c r="CT47" i="8"/>
  <c r="BO47" i="8"/>
  <c r="CB47" i="8"/>
  <c r="DG47" i="8"/>
  <c r="DA47" i="8"/>
  <c r="AT48" i="8"/>
  <c r="AR48" i="8"/>
  <c r="BV47" i="8"/>
  <c r="AS48" i="8"/>
  <c r="AV48" i="8"/>
  <c r="BA48" i="8"/>
  <c r="CF47" i="8"/>
  <c r="DK47" i="8"/>
  <c r="BI47" i="8"/>
  <c r="CN47" i="8"/>
  <c r="DD47" i="8"/>
  <c r="BY47" i="8"/>
  <c r="BW47" i="8"/>
  <c r="DB47" i="8"/>
  <c r="AH48" i="8"/>
  <c r="AM48" i="8"/>
  <c r="BH47" i="8"/>
  <c r="CM47" i="8"/>
  <c r="AD48" i="8"/>
  <c r="AF48" i="8"/>
  <c r="AE48" i="8"/>
  <c r="BF48" i="8"/>
  <c r="BG47" i="8"/>
  <c r="BX47" i="8"/>
  <c r="DC47" i="8"/>
  <c r="CK46" i="8"/>
  <c r="CL46" i="8" s="1"/>
  <c r="BP47" i="8"/>
  <c r="CU47" i="8"/>
  <c r="BT47" i="8"/>
  <c r="CY47" i="8"/>
  <c r="BB48" i="8"/>
  <c r="DJ47" i="8"/>
  <c r="CE47" i="8"/>
  <c r="DP46" i="8"/>
  <c r="CD47" i="8"/>
  <c r="DI47" i="8"/>
  <c r="CF47" i="6"/>
  <c r="AZ48" i="6"/>
  <c r="CD48" i="6" s="1"/>
  <c r="BF48" i="6"/>
  <c r="DO48" i="6" s="1"/>
  <c r="CT48" i="6"/>
  <c r="BO48" i="6"/>
  <c r="CA47" i="6"/>
  <c r="DF47" i="6"/>
  <c r="BW47" i="6"/>
  <c r="DB47" i="6"/>
  <c r="BX47" i="6"/>
  <c r="DC47" i="6"/>
  <c r="DN47" i="6"/>
  <c r="CI47" i="6"/>
  <c r="DP46" i="6"/>
  <c r="BE48" i="6"/>
  <c r="DO47" i="6"/>
  <c r="CJ47" i="6"/>
  <c r="BI48" i="6"/>
  <c r="CN48" i="6"/>
  <c r="CE47" i="6"/>
  <c r="DJ47" i="6"/>
  <c r="CR48" i="6"/>
  <c r="BM48" i="6"/>
  <c r="BZ47" i="6"/>
  <c r="DE47" i="6"/>
  <c r="BB48" i="6"/>
  <c r="DM47" i="6"/>
  <c r="CH47" i="6"/>
  <c r="DG47" i="6"/>
  <c r="CB47" i="6"/>
  <c r="AG49" i="6"/>
  <c r="BJ48" i="6"/>
  <c r="AK49" i="6"/>
  <c r="CO48" i="6"/>
  <c r="AO49" i="6"/>
  <c r="AI49" i="6"/>
  <c r="AJ49" i="6"/>
  <c r="CQ48" i="6"/>
  <c r="BL48" i="6"/>
  <c r="BD48" i="6"/>
  <c r="AU48" i="6"/>
  <c r="CU48" i="6"/>
  <c r="BP48" i="6"/>
  <c r="BN48" i="6"/>
  <c r="AL49" i="6"/>
  <c r="CS48" i="6"/>
  <c r="CV48" i="6"/>
  <c r="BQ48" i="6"/>
  <c r="AP49" i="6"/>
  <c r="AN49" i="6"/>
  <c r="CW48" i="6"/>
  <c r="BR48" i="6"/>
  <c r="BC48" i="6"/>
  <c r="DH47" i="6"/>
  <c r="CC47" i="6"/>
  <c r="CK46" i="6"/>
  <c r="CL46" i="6" s="1"/>
  <c r="CZ48" i="6"/>
  <c r="BU48" i="6"/>
  <c r="AF49" i="6"/>
  <c r="AH49" i="6"/>
  <c r="CM48" i="6"/>
  <c r="BH48" i="6"/>
  <c r="AD49" i="6"/>
  <c r="AM49" i="6"/>
  <c r="AE49" i="6"/>
  <c r="CY48" i="6"/>
  <c r="BT48" i="6"/>
  <c r="AY48" i="6"/>
  <c r="BK48" i="6"/>
  <c r="CP48" i="6"/>
  <c r="AX48" i="6"/>
  <c r="CD47" i="6"/>
  <c r="DI47" i="6"/>
  <c r="BG47" i="6"/>
  <c r="AT48" i="6"/>
  <c r="DA47" i="6"/>
  <c r="AS48" i="6"/>
  <c r="AR48" i="6"/>
  <c r="BV47" i="6"/>
  <c r="AV48" i="6"/>
  <c r="BA48" i="6"/>
  <c r="AW48" i="6"/>
  <c r="CX48" i="6"/>
  <c r="AQ49" i="6"/>
  <c r="BS48" i="6"/>
  <c r="DI47" i="5"/>
  <c r="CJ47" i="5"/>
  <c r="BD48" i="5"/>
  <c r="DM48" i="5" s="1"/>
  <c r="DF48" i="5"/>
  <c r="CA48" i="5"/>
  <c r="BF48" i="5"/>
  <c r="DD47" i="5"/>
  <c r="BY47" i="5"/>
  <c r="CT48" i="5"/>
  <c r="BO48" i="5"/>
  <c r="BG47" i="5"/>
  <c r="DM47" i="5"/>
  <c r="CH47" i="5"/>
  <c r="AK49" i="5"/>
  <c r="AO49" i="5"/>
  <c r="CO48" i="5"/>
  <c r="BJ48" i="5"/>
  <c r="AG49" i="5"/>
  <c r="CN48" i="5"/>
  <c r="BI48" i="5"/>
  <c r="BN48" i="5"/>
  <c r="AL49" i="5"/>
  <c r="CS48" i="5"/>
  <c r="CZ48" i="5"/>
  <c r="BU48" i="5"/>
  <c r="CR48" i="5"/>
  <c r="BM48" i="5"/>
  <c r="AD49" i="5"/>
  <c r="AE49" i="5"/>
  <c r="AF49" i="5"/>
  <c r="AH49" i="5"/>
  <c r="AM49" i="5"/>
  <c r="CM48" i="5"/>
  <c r="BH48" i="5"/>
  <c r="DK47" i="5"/>
  <c r="CF47" i="5"/>
  <c r="BZ47" i="5"/>
  <c r="DE47" i="5"/>
  <c r="AP49" i="5"/>
  <c r="AN49" i="5"/>
  <c r="BQ48" i="5"/>
  <c r="CV48" i="5"/>
  <c r="AI49" i="5"/>
  <c r="AJ49" i="5"/>
  <c r="CQ48" i="5"/>
  <c r="BL48" i="5"/>
  <c r="CU48" i="5"/>
  <c r="BP48" i="5"/>
  <c r="DB47" i="5"/>
  <c r="BW47" i="5"/>
  <c r="AX48" i="5"/>
  <c r="DF47" i="5"/>
  <c r="CA47" i="5"/>
  <c r="BC48" i="5"/>
  <c r="BE49" i="5" s="1"/>
  <c r="DC47" i="5"/>
  <c r="BX47" i="5"/>
  <c r="BB48" i="5"/>
  <c r="BA48" i="5"/>
  <c r="BB49" i="5" s="1"/>
  <c r="DA47" i="5"/>
  <c r="BV47" i="5"/>
  <c r="AR48" i="5"/>
  <c r="AS48" i="5"/>
  <c r="AT48" i="5"/>
  <c r="AV48" i="5"/>
  <c r="AY48" i="5"/>
  <c r="DN48" i="5"/>
  <c r="CI48" i="5"/>
  <c r="CK46" i="5"/>
  <c r="CL46" i="5" s="1"/>
  <c r="AU48" i="5"/>
  <c r="CY48" i="5"/>
  <c r="BT48" i="5"/>
  <c r="DP46" i="5"/>
  <c r="DQ46" i="5" s="1"/>
  <c r="CP48" i="5"/>
  <c r="BK48" i="5"/>
  <c r="DL47" i="5"/>
  <c r="CG47" i="5"/>
  <c r="CW48" i="5"/>
  <c r="BR48" i="5"/>
  <c r="CE47" i="5"/>
  <c r="DJ47" i="5"/>
  <c r="DG47" i="5"/>
  <c r="CB47" i="5"/>
  <c r="AZ48" i="5"/>
  <c r="DH47" i="5"/>
  <c r="CC47" i="5"/>
  <c r="CX48" i="5"/>
  <c r="BS48" i="5"/>
  <c r="AQ49" i="5"/>
  <c r="AK47" i="2"/>
  <c r="CT47" i="2" s="1"/>
  <c r="CP47" i="2"/>
  <c r="BK47" i="2"/>
  <c r="CV47" i="2"/>
  <c r="BQ47" i="2"/>
  <c r="CY46" i="2"/>
  <c r="BT46" i="2"/>
  <c r="CX47" i="2"/>
  <c r="BS47" i="2"/>
  <c r="BR46" i="2"/>
  <c r="CW46" i="2"/>
  <c r="AL47" i="2"/>
  <c r="CS46" i="2"/>
  <c r="BN46" i="2"/>
  <c r="CU46" i="2"/>
  <c r="BP46" i="2"/>
  <c r="CR46" i="2"/>
  <c r="BM46" i="2"/>
  <c r="CX46" i="2"/>
  <c r="BS46" i="2"/>
  <c r="AQ47" i="2"/>
  <c r="BL46" i="2"/>
  <c r="AI47" i="2"/>
  <c r="CQ46" i="2"/>
  <c r="AH47" i="2"/>
  <c r="AN47" i="2"/>
  <c r="BQ46" i="2"/>
  <c r="CV46" i="2"/>
  <c r="AP47" i="2"/>
  <c r="BJ47" i="2"/>
  <c r="AG48" i="2"/>
  <c r="CO47" i="2"/>
  <c r="AJ47" i="2"/>
  <c r="CT46" i="2"/>
  <c r="BO46" i="2"/>
  <c r="CZ46" i="2"/>
  <c r="BU46" i="2"/>
  <c r="CN47" i="2"/>
  <c r="BI47" i="2"/>
  <c r="AD48" i="2"/>
  <c r="AE48" i="2"/>
  <c r="AF48" i="2"/>
  <c r="CM47" i="2"/>
  <c r="BH47" i="2"/>
  <c r="AV47" i="2"/>
  <c r="BZ47" i="2" s="1"/>
  <c r="DP45" i="2"/>
  <c r="DQ45" i="2" s="1"/>
  <c r="CK45" i="2"/>
  <c r="CL45" i="2" s="1"/>
  <c r="CC46" i="2"/>
  <c r="BA47" i="2"/>
  <c r="CH46" i="2"/>
  <c r="DM46" i="2"/>
  <c r="DI46" i="2"/>
  <c r="CD46" i="2"/>
  <c r="AU48" i="2"/>
  <c r="BX47" i="2"/>
  <c r="DC47" i="2"/>
  <c r="BY47" i="2"/>
  <c r="DD47" i="2"/>
  <c r="CJ46" i="2"/>
  <c r="DO46" i="2"/>
  <c r="AY47" i="2"/>
  <c r="BF47" i="2"/>
  <c r="DK46" i="2"/>
  <c r="CF46" i="2"/>
  <c r="BC47" i="2"/>
  <c r="CG46" i="2"/>
  <c r="DL46" i="2"/>
  <c r="BE47" i="2"/>
  <c r="CB46" i="2"/>
  <c r="DG46" i="2"/>
  <c r="AZ47" i="2"/>
  <c r="BB47" i="2"/>
  <c r="CE46" i="2"/>
  <c r="BD47" i="2"/>
  <c r="DJ46" i="2"/>
  <c r="DF46" i="2"/>
  <c r="CA46" i="2"/>
  <c r="AX47" i="2"/>
  <c r="BZ46" i="2"/>
  <c r="DE46" i="2"/>
  <c r="AW47" i="2"/>
  <c r="DB47" i="2"/>
  <c r="BW47" i="2"/>
  <c r="BG46" i="2"/>
  <c r="DN46" i="2"/>
  <c r="CI46" i="2"/>
  <c r="AR48" i="2"/>
  <c r="DA47" i="2"/>
  <c r="AS48" i="2"/>
  <c r="BV47" i="2"/>
  <c r="AT48" i="2"/>
  <c r="AX48" i="3"/>
  <c r="DG48" i="3" s="1"/>
  <c r="BE48" i="3"/>
  <c r="CI48" i="3" s="1"/>
  <c r="CG47" i="3"/>
  <c r="CH48" i="4"/>
  <c r="DM48" i="4"/>
  <c r="DE48" i="4"/>
  <c r="BZ48" i="4"/>
  <c r="CX48" i="4"/>
  <c r="BS48" i="4"/>
  <c r="AQ49" i="4"/>
  <c r="DL48" i="4"/>
  <c r="CG48" i="4"/>
  <c r="BW48" i="4"/>
  <c r="DB48" i="4"/>
  <c r="AV49" i="4"/>
  <c r="AT49" i="4"/>
  <c r="BA49" i="4"/>
  <c r="BV48" i="4"/>
  <c r="AR49" i="4"/>
  <c r="DA48" i="4"/>
  <c r="AS49" i="4"/>
  <c r="DM47" i="4"/>
  <c r="CH47" i="4"/>
  <c r="DG48" i="4"/>
  <c r="CB48" i="4"/>
  <c r="DH48" i="4"/>
  <c r="CC48" i="4"/>
  <c r="BK48" i="4"/>
  <c r="CP48" i="4"/>
  <c r="BN48" i="4"/>
  <c r="AL49" i="4"/>
  <c r="CS48" i="4"/>
  <c r="AZ49" i="4"/>
  <c r="CD48" i="4"/>
  <c r="DI48" i="4"/>
  <c r="CT48" i="4"/>
  <c r="BO48" i="4"/>
  <c r="BF48" i="4"/>
  <c r="BR48" i="4"/>
  <c r="CW48" i="4"/>
  <c r="BQ48" i="4"/>
  <c r="CV48" i="4"/>
  <c r="AP49" i="4"/>
  <c r="AN49" i="4"/>
  <c r="BB49" i="4"/>
  <c r="DF48" i="4"/>
  <c r="CA48" i="4"/>
  <c r="CI47" i="4"/>
  <c r="DN47" i="4"/>
  <c r="DP47" i="4" s="1"/>
  <c r="DQ47" i="4" s="1"/>
  <c r="BE48" i="4"/>
  <c r="BD49" i="4" s="1"/>
  <c r="CO48" i="4"/>
  <c r="AK49" i="4"/>
  <c r="BJ48" i="4"/>
  <c r="AG49" i="4"/>
  <c r="AO49" i="4"/>
  <c r="BC49" i="4"/>
  <c r="AY49" i="4"/>
  <c r="CR48" i="4"/>
  <c r="BM48" i="4"/>
  <c r="BG47" i="4"/>
  <c r="BT48" i="4"/>
  <c r="CY48" i="4"/>
  <c r="AD49" i="4"/>
  <c r="BH48" i="4"/>
  <c r="AE49" i="4"/>
  <c r="AF49" i="4"/>
  <c r="CM48" i="4"/>
  <c r="AM49" i="4"/>
  <c r="AH49" i="4"/>
  <c r="CJ47" i="4"/>
  <c r="DO47" i="4"/>
  <c r="BP48" i="4"/>
  <c r="CU48" i="4"/>
  <c r="AI49" i="4"/>
  <c r="CQ48" i="4"/>
  <c r="BL48" i="4"/>
  <c r="AJ49" i="4"/>
  <c r="AW49" i="4"/>
  <c r="AX49" i="4"/>
  <c r="DD48" i="4"/>
  <c r="BY48" i="4"/>
  <c r="BU48" i="4"/>
  <c r="CZ48" i="4"/>
  <c r="CN48" i="4"/>
  <c r="BI48" i="4"/>
  <c r="DJ48" i="4"/>
  <c r="CE48" i="4"/>
  <c r="CF48" i="4"/>
  <c r="DK48" i="4"/>
  <c r="AU49" i="4"/>
  <c r="DC48" i="4"/>
  <c r="BX48" i="4"/>
  <c r="DG47" i="3"/>
  <c r="CK46" i="3"/>
  <c r="CL46" i="3" s="1"/>
  <c r="DP46" i="3"/>
  <c r="DQ46" i="3" s="1"/>
  <c r="CB48" i="3"/>
  <c r="AY48" i="3"/>
  <c r="AS49" i="3"/>
  <c r="AT49" i="3"/>
  <c r="BV48" i="3"/>
  <c r="DA48" i="3"/>
  <c r="BA49" i="3"/>
  <c r="AR49" i="3"/>
  <c r="AV49" i="3"/>
  <c r="BZ48" i="3"/>
  <c r="DE48" i="3"/>
  <c r="CJ47" i="3"/>
  <c r="DO47" i="3"/>
  <c r="DB48" i="3"/>
  <c r="BW48" i="3"/>
  <c r="BB49" i="3"/>
  <c r="DJ48" i="3"/>
  <c r="CE48" i="3"/>
  <c r="BG47" i="3"/>
  <c r="BX48" i="3"/>
  <c r="DC48" i="3"/>
  <c r="CN48" i="3"/>
  <c r="BI48" i="3"/>
  <c r="BY48" i="3"/>
  <c r="DD48" i="3"/>
  <c r="DK48" i="3"/>
  <c r="CF48" i="3"/>
  <c r="AD49" i="3"/>
  <c r="CM48" i="3"/>
  <c r="AE49" i="3"/>
  <c r="AF49" i="3"/>
  <c r="AH49" i="3"/>
  <c r="BH48" i="3"/>
  <c r="AM49" i="3"/>
  <c r="CX48" i="3"/>
  <c r="BS48" i="3"/>
  <c r="AQ49" i="3"/>
  <c r="AO49" i="3"/>
  <c r="BJ48" i="3"/>
  <c r="AG49" i="3"/>
  <c r="CO48" i="3"/>
  <c r="AK49" i="3"/>
  <c r="AU49" i="3"/>
  <c r="BF48" i="3"/>
  <c r="AZ48" i="3"/>
  <c r="CI47" i="3"/>
  <c r="DN47" i="3"/>
  <c r="BC48" i="3"/>
  <c r="AJ49" i="3"/>
  <c r="BL48" i="3"/>
  <c r="CQ48" i="3"/>
  <c r="AI49" i="3"/>
  <c r="AW49" i="3"/>
  <c r="CW48" i="3"/>
  <c r="BR48" i="3"/>
  <c r="CD47" i="3"/>
  <c r="DI47" i="3"/>
  <c r="CT48" i="3"/>
  <c r="BO48" i="3"/>
  <c r="DF48" i="3"/>
  <c r="CA48" i="3"/>
  <c r="CZ48" i="3"/>
  <c r="BU48" i="3"/>
  <c r="CH47" i="3"/>
  <c r="DM47" i="3"/>
  <c r="CV48" i="3"/>
  <c r="BQ48" i="3"/>
  <c r="AP49" i="3"/>
  <c r="AN49" i="3"/>
  <c r="CP48" i="3"/>
  <c r="BK48" i="3"/>
  <c r="CC47" i="3"/>
  <c r="DH47" i="3"/>
  <c r="BD48" i="3"/>
  <c r="BN48" i="3"/>
  <c r="CS48" i="3"/>
  <c r="AL49" i="3"/>
  <c r="CY48" i="3"/>
  <c r="BT48" i="3"/>
  <c r="CU48" i="3"/>
  <c r="BP48" i="3"/>
  <c r="CR48" i="3"/>
  <c r="BM48" i="3"/>
  <c r="AH48" i="2" l="1"/>
  <c r="AQ48" i="2"/>
  <c r="CA48" i="8"/>
  <c r="DF48" i="8"/>
  <c r="BU48" i="8"/>
  <c r="CZ48" i="8"/>
  <c r="DJ48" i="8"/>
  <c r="CE48" i="8"/>
  <c r="DN48" i="8"/>
  <c r="CI48" i="8"/>
  <c r="BZ48" i="8"/>
  <c r="DE48" i="8"/>
  <c r="BN48" i="8"/>
  <c r="AL49" i="8"/>
  <c r="CS48" i="8"/>
  <c r="AZ49" i="8"/>
  <c r="AO49" i="8"/>
  <c r="AG49" i="8"/>
  <c r="AK49" i="8"/>
  <c r="BJ48" i="8"/>
  <c r="CO48" i="8"/>
  <c r="AU49" i="8"/>
  <c r="BC49" i="8"/>
  <c r="AY49" i="8"/>
  <c r="DB48" i="8"/>
  <c r="BW48" i="8"/>
  <c r="CR48" i="8"/>
  <c r="BM48" i="8"/>
  <c r="AM49" i="8"/>
  <c r="AF49" i="8"/>
  <c r="AH49" i="8"/>
  <c r="BH48" i="8"/>
  <c r="CM48" i="8"/>
  <c r="AD49" i="8"/>
  <c r="AE49" i="8"/>
  <c r="BG48" i="8"/>
  <c r="BF49" i="8"/>
  <c r="DL48" i="8"/>
  <c r="CG48" i="8"/>
  <c r="DO48" i="8"/>
  <c r="CJ48" i="8"/>
  <c r="AS49" i="8"/>
  <c r="AT49" i="8"/>
  <c r="DA48" i="8"/>
  <c r="BA49" i="8"/>
  <c r="BV48" i="8"/>
  <c r="AR49" i="8"/>
  <c r="AV49" i="8"/>
  <c r="CB48" i="8"/>
  <c r="DG48" i="8"/>
  <c r="DH48" i="8"/>
  <c r="CC48" i="8"/>
  <c r="CK47" i="8"/>
  <c r="CL47" i="8" s="1"/>
  <c r="BX48" i="8"/>
  <c r="DC48" i="8"/>
  <c r="BY48" i="8"/>
  <c r="DD48" i="8"/>
  <c r="CV48" i="8"/>
  <c r="BD49" i="8"/>
  <c r="BQ48" i="8"/>
  <c r="AP49" i="8"/>
  <c r="BB49" i="8"/>
  <c r="AN49" i="8"/>
  <c r="DP47" i="8"/>
  <c r="DQ47" i="8" s="1"/>
  <c r="CT48" i="8"/>
  <c r="BO48" i="8"/>
  <c r="CF48" i="8"/>
  <c r="DK48" i="8"/>
  <c r="AW49" i="8"/>
  <c r="CQ48" i="8"/>
  <c r="AX49" i="8"/>
  <c r="BL48" i="8"/>
  <c r="AJ49" i="8"/>
  <c r="AI49" i="8"/>
  <c r="CP48" i="8"/>
  <c r="BK48" i="8"/>
  <c r="DQ46" i="8"/>
  <c r="DM48" i="8"/>
  <c r="CH48" i="8"/>
  <c r="CN48" i="8"/>
  <c r="BI48" i="8"/>
  <c r="BR48" i="8"/>
  <c r="CW48" i="8"/>
  <c r="CX48" i="8"/>
  <c r="BS48" i="8"/>
  <c r="AQ49" i="8"/>
  <c r="BE49" i="8"/>
  <c r="CU48" i="8"/>
  <c r="BP48" i="8"/>
  <c r="CY48" i="8"/>
  <c r="BT48" i="8"/>
  <c r="DI48" i="8"/>
  <c r="CD48" i="8"/>
  <c r="CJ48" i="6"/>
  <c r="DI48" i="6"/>
  <c r="AX49" i="6"/>
  <c r="CB49" i="6" s="1"/>
  <c r="BF49" i="6"/>
  <c r="CJ49" i="6" s="1"/>
  <c r="CP49" i="6"/>
  <c r="BK49" i="6"/>
  <c r="BC49" i="6"/>
  <c r="BY48" i="6"/>
  <c r="DD48" i="6"/>
  <c r="DH48" i="6"/>
  <c r="CC48" i="6"/>
  <c r="CF48" i="6"/>
  <c r="DK48" i="6"/>
  <c r="CK47" i="6"/>
  <c r="CL47" i="6" s="1"/>
  <c r="BB49" i="6"/>
  <c r="DJ48" i="6"/>
  <c r="CE48" i="6"/>
  <c r="BZ48" i="6"/>
  <c r="DE48" i="6"/>
  <c r="CI48" i="6"/>
  <c r="DN48" i="6"/>
  <c r="CS49" i="6"/>
  <c r="BN49" i="6"/>
  <c r="AL50" i="6"/>
  <c r="CA48" i="6"/>
  <c r="DF48" i="6"/>
  <c r="DB48" i="6"/>
  <c r="BW48" i="6"/>
  <c r="AD50" i="6"/>
  <c r="AE50" i="6"/>
  <c r="AF50" i="6"/>
  <c r="AH50" i="6"/>
  <c r="BH49" i="6"/>
  <c r="CM49" i="6"/>
  <c r="AM50" i="6"/>
  <c r="BT49" i="6"/>
  <c r="CY49" i="6"/>
  <c r="CR49" i="6"/>
  <c r="BM49" i="6"/>
  <c r="DQ46" i="6"/>
  <c r="DM48" i="6"/>
  <c r="CH48" i="6"/>
  <c r="BD49" i="6"/>
  <c r="BR49" i="6"/>
  <c r="CW49" i="6"/>
  <c r="DP47" i="6"/>
  <c r="DQ47" i="6" s="1"/>
  <c r="AQ50" i="6"/>
  <c r="CX49" i="6"/>
  <c r="BS49" i="6"/>
  <c r="BE49" i="6"/>
  <c r="AU49" i="6"/>
  <c r="DC48" i="6"/>
  <c r="BX48" i="6"/>
  <c r="DG48" i="6"/>
  <c r="CB48" i="6"/>
  <c r="BU49" i="6"/>
  <c r="CZ49" i="6"/>
  <c r="BQ49" i="6"/>
  <c r="CV49" i="6"/>
  <c r="AP50" i="6"/>
  <c r="AN50" i="6"/>
  <c r="BL49" i="6"/>
  <c r="AI50" i="6"/>
  <c r="AJ50" i="6"/>
  <c r="CQ49" i="6"/>
  <c r="CT49" i="6"/>
  <c r="BO49" i="6"/>
  <c r="AW49" i="6"/>
  <c r="CN49" i="6"/>
  <c r="BI49" i="6"/>
  <c r="BG48" i="6"/>
  <c r="BA49" i="6"/>
  <c r="AT49" i="6"/>
  <c r="BV48" i="6"/>
  <c r="AV49" i="6"/>
  <c r="AR49" i="6"/>
  <c r="AS49" i="6"/>
  <c r="DA48" i="6"/>
  <c r="AG50" i="6"/>
  <c r="AK50" i="6"/>
  <c r="AO50" i="6"/>
  <c r="CO49" i="6"/>
  <c r="BJ49" i="6"/>
  <c r="CU49" i="6"/>
  <c r="BP49" i="6"/>
  <c r="DL48" i="6"/>
  <c r="CG48" i="6"/>
  <c r="AZ49" i="6"/>
  <c r="AY49" i="6"/>
  <c r="BC49" i="5"/>
  <c r="CH48" i="5"/>
  <c r="BF49" i="5"/>
  <c r="DO49" i="5" s="1"/>
  <c r="DN49" i="5"/>
  <c r="CI49" i="5"/>
  <c r="DL49" i="5"/>
  <c r="CG49" i="5"/>
  <c r="DK48" i="5"/>
  <c r="CF48" i="5"/>
  <c r="BD49" i="5"/>
  <c r="CN49" i="5"/>
  <c r="BI49" i="5"/>
  <c r="CX49" i="5"/>
  <c r="BS49" i="5"/>
  <c r="AQ50" i="5"/>
  <c r="BE50" i="5"/>
  <c r="CT49" i="5"/>
  <c r="BO49" i="5"/>
  <c r="DD48" i="5"/>
  <c r="BY48" i="5"/>
  <c r="CW49" i="5"/>
  <c r="BR49" i="5"/>
  <c r="CY49" i="5"/>
  <c r="BT49" i="5"/>
  <c r="CD48" i="5"/>
  <c r="DI48" i="5"/>
  <c r="DG48" i="5"/>
  <c r="CB48" i="5"/>
  <c r="DL48" i="5"/>
  <c r="CG48" i="5"/>
  <c r="CK47" i="5"/>
  <c r="CL47" i="5" s="1"/>
  <c r="AZ49" i="5"/>
  <c r="AZ50" i="5" s="1"/>
  <c r="CC48" i="5"/>
  <c r="DH48" i="5"/>
  <c r="BP49" i="5"/>
  <c r="CU49" i="5"/>
  <c r="AW49" i="5"/>
  <c r="DE48" i="5"/>
  <c r="BZ48" i="5"/>
  <c r="CZ49" i="5"/>
  <c r="BU49" i="5"/>
  <c r="BX48" i="5"/>
  <c r="DC48" i="5"/>
  <c r="DO48" i="5"/>
  <c r="CJ48" i="5"/>
  <c r="AS49" i="5"/>
  <c r="AR49" i="5"/>
  <c r="AV49" i="5"/>
  <c r="BA49" i="5"/>
  <c r="AT49" i="5"/>
  <c r="DA48" i="5"/>
  <c r="BV48" i="5"/>
  <c r="AN50" i="5"/>
  <c r="AP50" i="5"/>
  <c r="CV49" i="5"/>
  <c r="BQ49" i="5"/>
  <c r="AU49" i="5"/>
  <c r="AD50" i="5"/>
  <c r="AE50" i="5"/>
  <c r="AF50" i="5"/>
  <c r="AH50" i="5"/>
  <c r="AM50" i="5"/>
  <c r="CM49" i="5"/>
  <c r="BH49" i="5"/>
  <c r="DB48" i="5"/>
  <c r="BW48" i="5"/>
  <c r="BG48" i="5"/>
  <c r="BK49" i="5"/>
  <c r="CP49" i="5"/>
  <c r="DP47" i="5"/>
  <c r="DQ47" i="5" s="1"/>
  <c r="BN49" i="5"/>
  <c r="AL50" i="5"/>
  <c r="CS49" i="5"/>
  <c r="BL49" i="5"/>
  <c r="AI50" i="5"/>
  <c r="AJ50" i="5"/>
  <c r="CQ49" i="5"/>
  <c r="AY49" i="5"/>
  <c r="CF49" i="5"/>
  <c r="DK49" i="5"/>
  <c r="AX49" i="5"/>
  <c r="DJ48" i="5"/>
  <c r="CE48" i="5"/>
  <c r="CR49" i="5"/>
  <c r="BM49" i="5"/>
  <c r="AO50" i="5"/>
  <c r="BJ49" i="5"/>
  <c r="AK50" i="5"/>
  <c r="CO49" i="5"/>
  <c r="AG50" i="5"/>
  <c r="DE47" i="2"/>
  <c r="BO47" i="2"/>
  <c r="CQ48" i="2"/>
  <c r="BL48" i="2"/>
  <c r="CN48" i="2"/>
  <c r="BI48" i="2"/>
  <c r="CW47" i="2"/>
  <c r="BR47" i="2"/>
  <c r="AG49" i="2"/>
  <c r="CO48" i="2"/>
  <c r="BJ48" i="2"/>
  <c r="BM47" i="2"/>
  <c r="CR47" i="2"/>
  <c r="CZ47" i="2"/>
  <c r="BU47" i="2"/>
  <c r="AN48" i="2"/>
  <c r="CS47" i="2"/>
  <c r="BN47" i="2"/>
  <c r="AL48" i="2"/>
  <c r="AP48" i="2"/>
  <c r="AO48" i="2"/>
  <c r="BU48" i="2"/>
  <c r="CZ48" i="2"/>
  <c r="BK48" i="2"/>
  <c r="CP48" i="2"/>
  <c r="AI48" i="2"/>
  <c r="AJ48" i="2"/>
  <c r="CQ47" i="2"/>
  <c r="BL47" i="2"/>
  <c r="AM48" i="2"/>
  <c r="AK48" i="2"/>
  <c r="BP47" i="2"/>
  <c r="CU47" i="2"/>
  <c r="AD49" i="2"/>
  <c r="CM48" i="2"/>
  <c r="AF49" i="2"/>
  <c r="BH48" i="2"/>
  <c r="AE49" i="2"/>
  <c r="CY47" i="2"/>
  <c r="BT47" i="2"/>
  <c r="AY48" i="2"/>
  <c r="CC48" i="2" s="1"/>
  <c r="DP46" i="2"/>
  <c r="DQ46" i="2" s="1"/>
  <c r="CK46" i="2"/>
  <c r="CL46" i="2" s="1"/>
  <c r="CF47" i="2"/>
  <c r="DK47" i="2"/>
  <c r="BC48" i="2"/>
  <c r="DN47" i="2"/>
  <c r="CI47" i="2"/>
  <c r="DD48" i="2"/>
  <c r="BY48" i="2"/>
  <c r="AW48" i="2"/>
  <c r="DF47" i="2"/>
  <c r="CA47" i="2"/>
  <c r="AU49" i="2"/>
  <c r="BX48" i="2"/>
  <c r="DC48" i="2"/>
  <c r="DI47" i="2"/>
  <c r="CD47" i="2"/>
  <c r="AV48" i="2"/>
  <c r="DL47" i="2"/>
  <c r="CG47" i="2"/>
  <c r="BE48" i="2"/>
  <c r="CB47" i="2"/>
  <c r="DG47" i="2"/>
  <c r="AZ48" i="2"/>
  <c r="DB48" i="2"/>
  <c r="BW48" i="2"/>
  <c r="BB48" i="2"/>
  <c r="BD48" i="2"/>
  <c r="CE47" i="2"/>
  <c r="DJ47" i="2"/>
  <c r="DO47" i="2"/>
  <c r="CJ47" i="2"/>
  <c r="AS49" i="2"/>
  <c r="BV48" i="2"/>
  <c r="AR49" i="2"/>
  <c r="AT49" i="2"/>
  <c r="DA48" i="2"/>
  <c r="CC47" i="2"/>
  <c r="DH47" i="2"/>
  <c r="AX48" i="2"/>
  <c r="BG47" i="2"/>
  <c r="BA48" i="2"/>
  <c r="BF48" i="2"/>
  <c r="DM47" i="2"/>
  <c r="CH47" i="2"/>
  <c r="DN48" i="3"/>
  <c r="BG48" i="4"/>
  <c r="CK47" i="4"/>
  <c r="CL47" i="4" s="1"/>
  <c r="BB50" i="4"/>
  <c r="CE49" i="4"/>
  <c r="DJ49" i="4"/>
  <c r="BX49" i="4"/>
  <c r="DC49" i="4"/>
  <c r="BF49" i="4"/>
  <c r="BN49" i="4"/>
  <c r="CS49" i="4"/>
  <c r="AL50" i="4"/>
  <c r="AZ50" i="4"/>
  <c r="AW50" i="4"/>
  <c r="DF49" i="4"/>
  <c r="CA49" i="4"/>
  <c r="BY49" i="4"/>
  <c r="DD49" i="4"/>
  <c r="CB49" i="4"/>
  <c r="DG49" i="4"/>
  <c r="CR49" i="4"/>
  <c r="BM49" i="4"/>
  <c r="CM49" i="4"/>
  <c r="AE50" i="4"/>
  <c r="AF50" i="4"/>
  <c r="AD50" i="4"/>
  <c r="AH50" i="4"/>
  <c r="AM50" i="4"/>
  <c r="BH49" i="4"/>
  <c r="CW49" i="4"/>
  <c r="BR49" i="4"/>
  <c r="CD49" i="4"/>
  <c r="DI49" i="4"/>
  <c r="CF49" i="4"/>
  <c r="DK49" i="4"/>
  <c r="CX49" i="4"/>
  <c r="AQ50" i="4"/>
  <c r="BS49" i="4"/>
  <c r="BP49" i="4"/>
  <c r="CU49" i="4"/>
  <c r="CP49" i="4"/>
  <c r="BK49" i="4"/>
  <c r="CZ49" i="4"/>
  <c r="BU49" i="4"/>
  <c r="BL49" i="4"/>
  <c r="CQ49" i="4"/>
  <c r="AI50" i="4"/>
  <c r="AJ50" i="4"/>
  <c r="DH49" i="4"/>
  <c r="CC49" i="4"/>
  <c r="CT49" i="4"/>
  <c r="BO49" i="4"/>
  <c r="DL49" i="4"/>
  <c r="CG49" i="4"/>
  <c r="CV49" i="4"/>
  <c r="AN50" i="4"/>
  <c r="AP50" i="4"/>
  <c r="BQ49" i="4"/>
  <c r="BW49" i="4"/>
  <c r="DB49" i="4"/>
  <c r="DM49" i="4"/>
  <c r="CH49" i="4"/>
  <c r="AO50" i="4"/>
  <c r="AK50" i="4"/>
  <c r="AG50" i="4"/>
  <c r="CO49" i="4"/>
  <c r="BJ49" i="4"/>
  <c r="AY50" i="4"/>
  <c r="BC50" i="4"/>
  <c r="AU50" i="4"/>
  <c r="BE49" i="4"/>
  <c r="BD50" i="4" s="1"/>
  <c r="DN48" i="4"/>
  <c r="CI48" i="4"/>
  <c r="DO48" i="4"/>
  <c r="CJ48" i="4"/>
  <c r="BI49" i="4"/>
  <c r="CN49" i="4"/>
  <c r="AT50" i="4"/>
  <c r="AS50" i="4"/>
  <c r="AR50" i="4"/>
  <c r="AV50" i="4"/>
  <c r="BV49" i="4"/>
  <c r="BA50" i="4"/>
  <c r="DA49" i="4"/>
  <c r="AX50" i="4"/>
  <c r="DE49" i="4"/>
  <c r="BZ49" i="4"/>
  <c r="CY49" i="4"/>
  <c r="BT49" i="4"/>
  <c r="BC49" i="3"/>
  <c r="DL49" i="3" s="1"/>
  <c r="AX49" i="3"/>
  <c r="DG49" i="3" s="1"/>
  <c r="DP47" i="3"/>
  <c r="DQ47" i="3" s="1"/>
  <c r="BD49" i="3"/>
  <c r="DM49" i="3" s="1"/>
  <c r="CK47" i="3"/>
  <c r="CL47" i="3" s="1"/>
  <c r="BG48" i="3"/>
  <c r="AZ49" i="3"/>
  <c r="CD49" i="3" s="1"/>
  <c r="BF49" i="3"/>
  <c r="CJ49" i="3" s="1"/>
  <c r="DE49" i="3"/>
  <c r="BZ49" i="3"/>
  <c r="CR49" i="3"/>
  <c r="BM49" i="3"/>
  <c r="BS49" i="3"/>
  <c r="CX49" i="3"/>
  <c r="AQ50" i="3"/>
  <c r="AV50" i="3"/>
  <c r="AT50" i="3"/>
  <c r="BA50" i="3"/>
  <c r="AR50" i="3"/>
  <c r="AS50" i="3"/>
  <c r="BV49" i="3"/>
  <c r="DA49" i="3"/>
  <c r="DJ49" i="3"/>
  <c r="CE49" i="3"/>
  <c r="AD50" i="3"/>
  <c r="BH49" i="3"/>
  <c r="AF50" i="3"/>
  <c r="AH50" i="3"/>
  <c r="AM50" i="3"/>
  <c r="CM49" i="3"/>
  <c r="AE50" i="3"/>
  <c r="BU49" i="3"/>
  <c r="CZ49" i="3"/>
  <c r="CA49" i="3"/>
  <c r="DF49" i="3"/>
  <c r="CS49" i="3"/>
  <c r="AL50" i="3"/>
  <c r="BN49" i="3"/>
  <c r="DC49" i="3"/>
  <c r="BX49" i="3"/>
  <c r="CU49" i="3"/>
  <c r="BP49" i="3"/>
  <c r="BW49" i="3"/>
  <c r="DB49" i="3"/>
  <c r="BK49" i="3"/>
  <c r="CP49" i="3"/>
  <c r="CW49" i="3"/>
  <c r="BR49" i="3"/>
  <c r="BE49" i="3"/>
  <c r="CG48" i="3"/>
  <c r="DL48" i="3"/>
  <c r="CV49" i="3"/>
  <c r="AN50" i="3"/>
  <c r="BQ49" i="3"/>
  <c r="AP50" i="3"/>
  <c r="BB50" i="3"/>
  <c r="BT49" i="3"/>
  <c r="CY49" i="3"/>
  <c r="CD48" i="3"/>
  <c r="DI48" i="3"/>
  <c r="DH48" i="3"/>
  <c r="CC48" i="3"/>
  <c r="DO48" i="3"/>
  <c r="CJ48" i="3"/>
  <c r="CQ49" i="3"/>
  <c r="BL49" i="3"/>
  <c r="AW50" i="3"/>
  <c r="AJ50" i="3"/>
  <c r="AI50" i="3"/>
  <c r="DK49" i="3"/>
  <c r="CF49" i="3"/>
  <c r="BY49" i="3"/>
  <c r="DD49" i="3"/>
  <c r="AG50" i="3"/>
  <c r="AO50" i="3"/>
  <c r="BJ49" i="3"/>
  <c r="AU50" i="3"/>
  <c r="CO49" i="3"/>
  <c r="AK50" i="3"/>
  <c r="CH48" i="3"/>
  <c r="DM48" i="3"/>
  <c r="AY49" i="3"/>
  <c r="BI49" i="3"/>
  <c r="CN49" i="3"/>
  <c r="BO49" i="3"/>
  <c r="CT49" i="3"/>
  <c r="BK49" i="8" l="1"/>
  <c r="CP49" i="8"/>
  <c r="BE50" i="8"/>
  <c r="BS49" i="8"/>
  <c r="AQ50" i="8"/>
  <c r="CX49" i="8"/>
  <c r="DI49" i="8"/>
  <c r="CD49" i="8"/>
  <c r="CW49" i="8"/>
  <c r="BR49" i="8"/>
  <c r="BG49" i="8"/>
  <c r="AT50" i="8"/>
  <c r="BV49" i="8"/>
  <c r="BA50" i="8"/>
  <c r="AR50" i="8"/>
  <c r="AS50" i="8"/>
  <c r="AV50" i="8"/>
  <c r="DA49" i="8"/>
  <c r="BL49" i="8"/>
  <c r="AW50" i="8"/>
  <c r="CQ49" i="8"/>
  <c r="AI50" i="8"/>
  <c r="AJ50" i="8"/>
  <c r="AX50" i="8"/>
  <c r="AG50" i="8"/>
  <c r="AK50" i="8"/>
  <c r="BJ49" i="8"/>
  <c r="AU50" i="8"/>
  <c r="CO49" i="8"/>
  <c r="AO50" i="8"/>
  <c r="BC50" i="8"/>
  <c r="AY50" i="8"/>
  <c r="BP49" i="8"/>
  <c r="CU49" i="8"/>
  <c r="BT49" i="8"/>
  <c r="CY49" i="8"/>
  <c r="AN50" i="8"/>
  <c r="BD50" i="8"/>
  <c r="CV49" i="8"/>
  <c r="AP50" i="8"/>
  <c r="BQ49" i="8"/>
  <c r="BB50" i="8"/>
  <c r="CE49" i="8"/>
  <c r="DJ49" i="8"/>
  <c r="DM49" i="8"/>
  <c r="CH49" i="8"/>
  <c r="BX49" i="8"/>
  <c r="DC49" i="8"/>
  <c r="CR49" i="8"/>
  <c r="BM49" i="8"/>
  <c r="DB49" i="8"/>
  <c r="BW49" i="8"/>
  <c r="CK48" i="8"/>
  <c r="CL48" i="8" s="1"/>
  <c r="DE49" i="8"/>
  <c r="BZ49" i="8"/>
  <c r="CS49" i="8"/>
  <c r="BN49" i="8"/>
  <c r="AL50" i="8"/>
  <c r="AZ50" i="8"/>
  <c r="CM49" i="8"/>
  <c r="AF50" i="8"/>
  <c r="AM50" i="8"/>
  <c r="AH50" i="8"/>
  <c r="BH49" i="8"/>
  <c r="AD50" i="8"/>
  <c r="AE50" i="8"/>
  <c r="BF50" i="8"/>
  <c r="DK49" i="8"/>
  <c r="CF49" i="8"/>
  <c r="DN49" i="8"/>
  <c r="CI49" i="8"/>
  <c r="DH49" i="8"/>
  <c r="CC49" i="8"/>
  <c r="CZ49" i="8"/>
  <c r="BU49" i="8"/>
  <c r="CB49" i="8"/>
  <c r="DG49" i="8"/>
  <c r="DL49" i="8"/>
  <c r="CG49" i="8"/>
  <c r="BY49" i="8"/>
  <c r="DD49" i="8"/>
  <c r="DO49" i="8"/>
  <c r="CJ49" i="8"/>
  <c r="DF49" i="8"/>
  <c r="CA49" i="8"/>
  <c r="DP48" i="8"/>
  <c r="DQ48" i="8" s="1"/>
  <c r="CN49" i="8"/>
  <c r="BI49" i="8"/>
  <c r="CT49" i="8"/>
  <c r="BO49" i="8"/>
  <c r="AZ50" i="6"/>
  <c r="DI50" i="6" s="1"/>
  <c r="BD50" i="6"/>
  <c r="AY50" i="6"/>
  <c r="DH50" i="6" s="1"/>
  <c r="DG49" i="6"/>
  <c r="AU50" i="6"/>
  <c r="BB50" i="6"/>
  <c r="DK50" i="6" s="1"/>
  <c r="BC50" i="6"/>
  <c r="DL50" i="6" s="1"/>
  <c r="DO49" i="6"/>
  <c r="CH50" i="6"/>
  <c r="DM50" i="6"/>
  <c r="CG50" i="6"/>
  <c r="CC50" i="6"/>
  <c r="DM49" i="6"/>
  <c r="CH49" i="6"/>
  <c r="BI50" i="6"/>
  <c r="CN50" i="6"/>
  <c r="DK49" i="6"/>
  <c r="CF49" i="6"/>
  <c r="DF49" i="6"/>
  <c r="CA49" i="6"/>
  <c r="CX50" i="6"/>
  <c r="AQ51" i="6"/>
  <c r="BS50" i="6"/>
  <c r="CT50" i="6"/>
  <c r="BO50" i="6"/>
  <c r="AD51" i="6"/>
  <c r="AE51" i="6"/>
  <c r="AM51" i="6"/>
  <c r="BH50" i="6"/>
  <c r="AF51" i="6"/>
  <c r="AH51" i="6"/>
  <c r="CM50" i="6"/>
  <c r="AW50" i="6"/>
  <c r="BJ50" i="6"/>
  <c r="AK51" i="6"/>
  <c r="CO50" i="6"/>
  <c r="AG51" i="6"/>
  <c r="AO51" i="6"/>
  <c r="CP50" i="6"/>
  <c r="BK50" i="6"/>
  <c r="AX50" i="6"/>
  <c r="DD49" i="6"/>
  <c r="BY49" i="6"/>
  <c r="CU50" i="6"/>
  <c r="BP50" i="6"/>
  <c r="DP48" i="6"/>
  <c r="DL49" i="6"/>
  <c r="CG49" i="6"/>
  <c r="BY50" i="6"/>
  <c r="DD50" i="6"/>
  <c r="DH49" i="6"/>
  <c r="CC49" i="6"/>
  <c r="DB49" i="6"/>
  <c r="BW49" i="6"/>
  <c r="CR50" i="6"/>
  <c r="BM50" i="6"/>
  <c r="BF50" i="6"/>
  <c r="DN49" i="6"/>
  <c r="CI49" i="6"/>
  <c r="DI49" i="6"/>
  <c r="CD49" i="6"/>
  <c r="AT50" i="6"/>
  <c r="AU51" i="6" s="1"/>
  <c r="AV50" i="6"/>
  <c r="AW51" i="6" s="1"/>
  <c r="BV49" i="6"/>
  <c r="AR50" i="6"/>
  <c r="DA49" i="6"/>
  <c r="AS50" i="6"/>
  <c r="BA50" i="6"/>
  <c r="BG49" i="6"/>
  <c r="BZ49" i="6"/>
  <c r="DE49" i="6"/>
  <c r="BR50" i="6"/>
  <c r="CW50" i="6"/>
  <c r="BE50" i="6"/>
  <c r="AN51" i="6"/>
  <c r="AP51" i="6"/>
  <c r="BQ50" i="6"/>
  <c r="CV50" i="6"/>
  <c r="CS50" i="6"/>
  <c r="BN50" i="6"/>
  <c r="AL51" i="6"/>
  <c r="BU50" i="6"/>
  <c r="CZ50" i="6"/>
  <c r="BX49" i="6"/>
  <c r="DC49" i="6"/>
  <c r="CY50" i="6"/>
  <c r="BT50" i="6"/>
  <c r="CK48" i="6"/>
  <c r="CL48" i="6" s="1"/>
  <c r="DJ49" i="6"/>
  <c r="CE49" i="6"/>
  <c r="AI51" i="6"/>
  <c r="CQ50" i="6"/>
  <c r="BL50" i="6"/>
  <c r="AJ51" i="6"/>
  <c r="CJ49" i="5"/>
  <c r="DI50" i="5"/>
  <c r="CD50" i="5"/>
  <c r="BD50" i="5"/>
  <c r="DJ49" i="5"/>
  <c r="CE49" i="5"/>
  <c r="CI50" i="5"/>
  <c r="DN50" i="5"/>
  <c r="CP50" i="5"/>
  <c r="BK50" i="5"/>
  <c r="CZ50" i="5"/>
  <c r="BU50" i="5"/>
  <c r="BW49" i="5"/>
  <c r="DB49" i="5"/>
  <c r="BJ50" i="5"/>
  <c r="AG51" i="5"/>
  <c r="AK51" i="5"/>
  <c r="AO51" i="5"/>
  <c r="CO50" i="5"/>
  <c r="BC50" i="5"/>
  <c r="BI50" i="5"/>
  <c r="CN50" i="5"/>
  <c r="CQ50" i="5"/>
  <c r="BL50" i="5"/>
  <c r="AI51" i="5"/>
  <c r="AJ51" i="5"/>
  <c r="AD51" i="5"/>
  <c r="AE51" i="5"/>
  <c r="AF51" i="5"/>
  <c r="AH51" i="5"/>
  <c r="AM51" i="5"/>
  <c r="BH50" i="5"/>
  <c r="CM50" i="5"/>
  <c r="BN50" i="5"/>
  <c r="AL51" i="5"/>
  <c r="CS50" i="5"/>
  <c r="AY50" i="5"/>
  <c r="DD49" i="5"/>
  <c r="BY49" i="5"/>
  <c r="DM49" i="5"/>
  <c r="CH49" i="5"/>
  <c r="CU50" i="5"/>
  <c r="BP50" i="5"/>
  <c r="BB50" i="5"/>
  <c r="BZ49" i="5"/>
  <c r="DE49" i="5"/>
  <c r="AV50" i="5"/>
  <c r="BA50" i="5"/>
  <c r="BB51" i="5" s="1"/>
  <c r="AT50" i="5"/>
  <c r="DA49" i="5"/>
  <c r="BV49" i="5"/>
  <c r="AR50" i="5"/>
  <c r="AS50" i="5"/>
  <c r="DG49" i="5"/>
  <c r="CB49" i="5"/>
  <c r="CT50" i="5"/>
  <c r="BO50" i="5"/>
  <c r="CY50" i="5"/>
  <c r="BT50" i="5"/>
  <c r="DI49" i="5"/>
  <c r="CD49" i="5"/>
  <c r="CW50" i="5"/>
  <c r="BR50" i="5"/>
  <c r="DF49" i="5"/>
  <c r="CA49" i="5"/>
  <c r="CR50" i="5"/>
  <c r="BM50" i="5"/>
  <c r="DH49" i="5"/>
  <c r="CC49" i="5"/>
  <c r="CK48" i="5"/>
  <c r="CL48" i="5" s="1"/>
  <c r="BS50" i="5"/>
  <c r="CX50" i="5"/>
  <c r="AQ51" i="5"/>
  <c r="AW50" i="5"/>
  <c r="BF50" i="5"/>
  <c r="DP48" i="5"/>
  <c r="DQ48" i="5" s="1"/>
  <c r="CV50" i="5"/>
  <c r="BQ50" i="5"/>
  <c r="AN51" i="5"/>
  <c r="AP51" i="5"/>
  <c r="AU50" i="5"/>
  <c r="AX50" i="5"/>
  <c r="BG49" i="5"/>
  <c r="DC49" i="5"/>
  <c r="BX49" i="5"/>
  <c r="AK49" i="2"/>
  <c r="BO49" i="2" s="1"/>
  <c r="BM48" i="2"/>
  <c r="CR48" i="2"/>
  <c r="AO49" i="2"/>
  <c r="AM49" i="2"/>
  <c r="BN48" i="2"/>
  <c r="AL49" i="2"/>
  <c r="CS48" i="2"/>
  <c r="BI49" i="2"/>
  <c r="CN49" i="2"/>
  <c r="BK49" i="2"/>
  <c r="CP49" i="2"/>
  <c r="CX48" i="2"/>
  <c r="BS48" i="2"/>
  <c r="AQ49" i="2"/>
  <c r="AH49" i="2"/>
  <c r="BJ49" i="2"/>
  <c r="CO49" i="2"/>
  <c r="AG50" i="2"/>
  <c r="BT48" i="2"/>
  <c r="CY48" i="2"/>
  <c r="CU48" i="2"/>
  <c r="BP48" i="2"/>
  <c r="AD50" i="2"/>
  <c r="AE50" i="2"/>
  <c r="AF50" i="2"/>
  <c r="BH49" i="2"/>
  <c r="CM49" i="2"/>
  <c r="CV48" i="2"/>
  <c r="BQ48" i="2"/>
  <c r="AP49" i="2"/>
  <c r="AN49" i="2"/>
  <c r="CW48" i="2"/>
  <c r="BR48" i="2"/>
  <c r="AJ49" i="2"/>
  <c r="CT48" i="2"/>
  <c r="BO48" i="2"/>
  <c r="AI49" i="2"/>
  <c r="DH48" i="2"/>
  <c r="DP47" i="2"/>
  <c r="DQ47" i="2" s="1"/>
  <c r="CK47" i="2"/>
  <c r="CL47" i="2" s="1"/>
  <c r="DD49" i="2"/>
  <c r="BY49" i="2"/>
  <c r="CA48" i="2"/>
  <c r="DF48" i="2"/>
  <c r="AT50" i="2"/>
  <c r="BV49" i="2"/>
  <c r="AR50" i="2"/>
  <c r="AS50" i="2"/>
  <c r="DA49" i="2"/>
  <c r="AZ49" i="2"/>
  <c r="CB48" i="2"/>
  <c r="DG48" i="2"/>
  <c r="BA49" i="2"/>
  <c r="AY49" i="2"/>
  <c r="BD49" i="2"/>
  <c r="DN48" i="2"/>
  <c r="CI48" i="2"/>
  <c r="DB49" i="2"/>
  <c r="BW49" i="2"/>
  <c r="AV49" i="2"/>
  <c r="CD48" i="2"/>
  <c r="DI48" i="2"/>
  <c r="BF49" i="2"/>
  <c r="BE49" i="2"/>
  <c r="DL48" i="2"/>
  <c r="CG48" i="2"/>
  <c r="DM48" i="2"/>
  <c r="CH48" i="2"/>
  <c r="AU50" i="2"/>
  <c r="DC49" i="2"/>
  <c r="BX49" i="2"/>
  <c r="BG48" i="2"/>
  <c r="DE48" i="2"/>
  <c r="BZ48" i="2"/>
  <c r="AX49" i="2"/>
  <c r="AW49" i="2"/>
  <c r="DO48" i="2"/>
  <c r="CJ48" i="2"/>
  <c r="DK48" i="2"/>
  <c r="CF48" i="2"/>
  <c r="BB49" i="2"/>
  <c r="DJ48" i="2"/>
  <c r="CE48" i="2"/>
  <c r="BC49" i="2"/>
  <c r="BE50" i="3"/>
  <c r="CB49" i="3"/>
  <c r="CH49" i="3"/>
  <c r="CG49" i="3"/>
  <c r="CK48" i="4"/>
  <c r="CL48" i="4" s="1"/>
  <c r="DP48" i="4"/>
  <c r="DQ48" i="4" s="1"/>
  <c r="DM50" i="4"/>
  <c r="CH50" i="4"/>
  <c r="CR50" i="4"/>
  <c r="BM50" i="4"/>
  <c r="BE50" i="4"/>
  <c r="BE51" i="4" s="1"/>
  <c r="BF50" i="4"/>
  <c r="BG49" i="4"/>
  <c r="DF50" i="4"/>
  <c r="CA50" i="4"/>
  <c r="AP51" i="4"/>
  <c r="BQ50" i="4"/>
  <c r="AN51" i="4"/>
  <c r="CV50" i="4"/>
  <c r="BD51" i="4"/>
  <c r="CY50" i="4"/>
  <c r="BT50" i="4"/>
  <c r="AJ51" i="4"/>
  <c r="AI51" i="4"/>
  <c r="CQ50" i="4"/>
  <c r="BL50" i="4"/>
  <c r="AW51" i="4"/>
  <c r="CD50" i="4"/>
  <c r="DI50" i="4"/>
  <c r="DN49" i="4"/>
  <c r="CI49" i="4"/>
  <c r="BY50" i="4"/>
  <c r="DD50" i="4"/>
  <c r="BR50" i="4"/>
  <c r="CW50" i="4"/>
  <c r="AF51" i="4"/>
  <c r="AH51" i="4"/>
  <c r="CM50" i="4"/>
  <c r="BH50" i="4"/>
  <c r="AD51" i="4"/>
  <c r="AE51" i="4"/>
  <c r="AM51" i="4"/>
  <c r="BP50" i="4"/>
  <c r="CU50" i="4"/>
  <c r="CB50" i="4"/>
  <c r="DG50" i="4"/>
  <c r="CG50" i="4"/>
  <c r="DL50" i="4"/>
  <c r="BJ50" i="4"/>
  <c r="AG51" i="4"/>
  <c r="AO51" i="4"/>
  <c r="CO50" i="4"/>
  <c r="AK51" i="4"/>
  <c r="BC51" i="4"/>
  <c r="AU51" i="4"/>
  <c r="AY51" i="4"/>
  <c r="DH50" i="4"/>
  <c r="CC50" i="4"/>
  <c r="BI50" i="4"/>
  <c r="CN50" i="4"/>
  <c r="CZ50" i="4"/>
  <c r="BU50" i="4"/>
  <c r="DO49" i="4"/>
  <c r="DP49" i="4" s="1"/>
  <c r="DQ49" i="4" s="1"/>
  <c r="CJ49" i="4"/>
  <c r="CK49" i="4" s="1"/>
  <c r="CL49" i="4" s="1"/>
  <c r="BB51" i="4"/>
  <c r="DJ50" i="4"/>
  <c r="CE50" i="4"/>
  <c r="AX51" i="4"/>
  <c r="BZ50" i="4"/>
  <c r="DE50" i="4"/>
  <c r="CP50" i="4"/>
  <c r="BK50" i="4"/>
  <c r="AR51" i="4"/>
  <c r="AV51" i="4"/>
  <c r="AS51" i="4"/>
  <c r="DA50" i="4"/>
  <c r="AT51" i="4"/>
  <c r="BA51" i="4"/>
  <c r="BV50" i="4"/>
  <c r="CT50" i="4"/>
  <c r="BO50" i="4"/>
  <c r="DB50" i="4"/>
  <c r="BW50" i="4"/>
  <c r="BS50" i="4"/>
  <c r="AQ51" i="4"/>
  <c r="CX50" i="4"/>
  <c r="BX50" i="4"/>
  <c r="DC50" i="4"/>
  <c r="BN50" i="4"/>
  <c r="AZ51" i="4"/>
  <c r="CS50" i="4"/>
  <c r="AL51" i="4"/>
  <c r="DK50" i="4"/>
  <c r="CF50" i="4"/>
  <c r="BD50" i="3"/>
  <c r="DM50" i="3" s="1"/>
  <c r="DI49" i="3"/>
  <c r="BC50" i="3"/>
  <c r="DL50" i="3" s="1"/>
  <c r="BF50" i="3"/>
  <c r="DO50" i="3" s="1"/>
  <c r="AX50" i="3"/>
  <c r="DG50" i="3" s="1"/>
  <c r="DO49" i="3"/>
  <c r="DP48" i="3"/>
  <c r="DQ48" i="3" s="1"/>
  <c r="CK48" i="3"/>
  <c r="CL48" i="3" s="1"/>
  <c r="DN50" i="3"/>
  <c r="CI50" i="3"/>
  <c r="CZ50" i="3"/>
  <c r="BU50" i="3"/>
  <c r="DH49" i="3"/>
  <c r="CC49" i="3"/>
  <c r="BZ50" i="3"/>
  <c r="DE50" i="3"/>
  <c r="CQ50" i="3"/>
  <c r="BL50" i="3"/>
  <c r="AI51" i="3"/>
  <c r="AW51" i="3"/>
  <c r="AJ51" i="3"/>
  <c r="CA50" i="3"/>
  <c r="DF50" i="3"/>
  <c r="AU51" i="3"/>
  <c r="AK51" i="3"/>
  <c r="AG51" i="3"/>
  <c r="BJ50" i="3"/>
  <c r="CO50" i="3"/>
  <c r="AO51" i="3"/>
  <c r="CY50" i="3"/>
  <c r="BT50" i="3"/>
  <c r="AZ50" i="3"/>
  <c r="AH51" i="3"/>
  <c r="BH50" i="3"/>
  <c r="AD51" i="3"/>
  <c r="AE51" i="3"/>
  <c r="AF51" i="3"/>
  <c r="AM51" i="3"/>
  <c r="CM50" i="3"/>
  <c r="CR50" i="3"/>
  <c r="BM50" i="3"/>
  <c r="BN50" i="3"/>
  <c r="CS50" i="3"/>
  <c r="AL51" i="3"/>
  <c r="BP50" i="3"/>
  <c r="CU50" i="3"/>
  <c r="DC50" i="3"/>
  <c r="BX50" i="3"/>
  <c r="CW50" i="3"/>
  <c r="BR50" i="3"/>
  <c r="DN49" i="3"/>
  <c r="CI49" i="3"/>
  <c r="CF50" i="3"/>
  <c r="DK50" i="3"/>
  <c r="BI50" i="3"/>
  <c r="CN50" i="3"/>
  <c r="BY50" i="3"/>
  <c r="DD50" i="3"/>
  <c r="BO50" i="3"/>
  <c r="CT50" i="3"/>
  <c r="CP50" i="3"/>
  <c r="BK50" i="3"/>
  <c r="BG49" i="3"/>
  <c r="DB50" i="3"/>
  <c r="BW50" i="3"/>
  <c r="CE50" i="3"/>
  <c r="DJ50" i="3"/>
  <c r="BQ50" i="3"/>
  <c r="AP51" i="3"/>
  <c r="AN51" i="3"/>
  <c r="CV50" i="3"/>
  <c r="BB51" i="3"/>
  <c r="AQ51" i="3"/>
  <c r="CX50" i="3"/>
  <c r="BS50" i="3"/>
  <c r="AY50" i="3"/>
  <c r="AT51" i="3"/>
  <c r="AS51" i="3"/>
  <c r="BA51" i="3"/>
  <c r="AV51" i="3"/>
  <c r="DA50" i="3"/>
  <c r="AR51" i="3"/>
  <c r="BV50" i="3"/>
  <c r="CT49" i="2" l="1"/>
  <c r="CK49" i="8"/>
  <c r="CL49" i="8" s="1"/>
  <c r="CC50" i="8"/>
  <c r="DH50" i="8"/>
  <c r="AG51" i="8"/>
  <c r="AK51" i="8"/>
  <c r="AU51" i="8"/>
  <c r="BC51" i="8"/>
  <c r="BJ50" i="8"/>
  <c r="AO51" i="8"/>
  <c r="CO50" i="8"/>
  <c r="AY51" i="8"/>
  <c r="DL50" i="8"/>
  <c r="CG50" i="8"/>
  <c r="BG50" i="8"/>
  <c r="AS51" i="8"/>
  <c r="AT51" i="8"/>
  <c r="BA51" i="8"/>
  <c r="BV50" i="8"/>
  <c r="DA50" i="8"/>
  <c r="AV51" i="8"/>
  <c r="AR51" i="8"/>
  <c r="BW50" i="8"/>
  <c r="DB50" i="8"/>
  <c r="CX50" i="8"/>
  <c r="AQ51" i="8"/>
  <c r="BS50" i="8"/>
  <c r="BE51" i="8"/>
  <c r="DJ50" i="8"/>
  <c r="CE50" i="8"/>
  <c r="DI50" i="8"/>
  <c r="CD50" i="8"/>
  <c r="CU50" i="8"/>
  <c r="BP50" i="8"/>
  <c r="DD50" i="8"/>
  <c r="BY50" i="8"/>
  <c r="DC50" i="8"/>
  <c r="BX50" i="8"/>
  <c r="BQ50" i="8"/>
  <c r="AN51" i="8"/>
  <c r="AP51" i="8"/>
  <c r="BB51" i="8"/>
  <c r="BD51" i="8"/>
  <c r="CV50" i="8"/>
  <c r="DK50" i="8"/>
  <c r="CF50" i="8"/>
  <c r="BO50" i="8"/>
  <c r="CT50" i="8"/>
  <c r="CP50" i="8"/>
  <c r="BK50" i="8"/>
  <c r="CY50" i="8"/>
  <c r="BT50" i="8"/>
  <c r="DG50" i="8"/>
  <c r="CB50" i="8"/>
  <c r="CS50" i="8"/>
  <c r="AL51" i="8"/>
  <c r="BN50" i="8"/>
  <c r="AZ51" i="8"/>
  <c r="CH50" i="8"/>
  <c r="DM50" i="8"/>
  <c r="CR50" i="8"/>
  <c r="BM50" i="8"/>
  <c r="BF51" i="8"/>
  <c r="DO50" i="8"/>
  <c r="CJ50" i="8"/>
  <c r="BR50" i="8"/>
  <c r="CW50" i="8"/>
  <c r="CZ50" i="8"/>
  <c r="BU50" i="8"/>
  <c r="BI50" i="8"/>
  <c r="CN50" i="8"/>
  <c r="DF50" i="8"/>
  <c r="CA50" i="8"/>
  <c r="AE51" i="8"/>
  <c r="AH51" i="8"/>
  <c r="AF51" i="8"/>
  <c r="AM51" i="8"/>
  <c r="AD51" i="8"/>
  <c r="BH50" i="8"/>
  <c r="CM50" i="8"/>
  <c r="DN50" i="8"/>
  <c r="CI50" i="8"/>
  <c r="DP49" i="8"/>
  <c r="DQ49" i="8" s="1"/>
  <c r="CQ50" i="8"/>
  <c r="AI51" i="8"/>
  <c r="AJ51" i="8"/>
  <c r="AW51" i="8"/>
  <c r="BL50" i="8"/>
  <c r="AX51" i="8"/>
  <c r="BZ50" i="8"/>
  <c r="DE50" i="8"/>
  <c r="CD50" i="6"/>
  <c r="AZ51" i="6"/>
  <c r="DI51" i="6" s="1"/>
  <c r="CF50" i="6"/>
  <c r="CK49" i="6"/>
  <c r="CL49" i="6"/>
  <c r="DN50" i="6"/>
  <c r="CI50" i="6"/>
  <c r="CN51" i="6"/>
  <c r="BI51" i="6"/>
  <c r="BH51" i="6"/>
  <c r="AD52" i="6"/>
  <c r="CM51" i="6"/>
  <c r="AH52" i="6"/>
  <c r="AM52" i="6"/>
  <c r="AF52" i="6"/>
  <c r="AE52" i="6"/>
  <c r="BG50" i="6"/>
  <c r="BC51" i="6"/>
  <c r="AP52" i="6"/>
  <c r="CV51" i="6"/>
  <c r="AN52" i="6"/>
  <c r="BQ51" i="6"/>
  <c r="DJ50" i="6"/>
  <c r="CE50" i="6"/>
  <c r="CP51" i="6"/>
  <c r="BK51" i="6"/>
  <c r="AL52" i="6"/>
  <c r="BN51" i="6"/>
  <c r="CS51" i="6"/>
  <c r="BF51" i="6"/>
  <c r="BF52" i="6" s="1"/>
  <c r="BW50" i="6"/>
  <c r="DB50" i="6"/>
  <c r="DO50" i="6"/>
  <c r="CJ50" i="6"/>
  <c r="DP49" i="6"/>
  <c r="DQ49" i="6" s="1"/>
  <c r="BO51" i="6"/>
  <c r="CT51" i="6"/>
  <c r="DD51" i="6"/>
  <c r="BY51" i="6"/>
  <c r="BE51" i="6"/>
  <c r="AX51" i="6"/>
  <c r="BD51" i="6"/>
  <c r="BM51" i="6"/>
  <c r="CR51" i="6"/>
  <c r="BB51" i="6"/>
  <c r="CZ51" i="6"/>
  <c r="BU51" i="6"/>
  <c r="AT51" i="6"/>
  <c r="AU52" i="6" s="1"/>
  <c r="BV50" i="6"/>
  <c r="AV51" i="6"/>
  <c r="AW52" i="6" s="1"/>
  <c r="DA50" i="6"/>
  <c r="BA51" i="6"/>
  <c r="AR51" i="6"/>
  <c r="AS51" i="6"/>
  <c r="DF51" i="6"/>
  <c r="CA51" i="6"/>
  <c r="BZ50" i="6"/>
  <c r="DE50" i="6"/>
  <c r="DF50" i="6"/>
  <c r="CA50" i="6"/>
  <c r="AY51" i="6"/>
  <c r="BX50" i="6"/>
  <c r="DC50" i="6"/>
  <c r="DQ48" i="6"/>
  <c r="BP51" i="6"/>
  <c r="CU51" i="6"/>
  <c r="CY51" i="6"/>
  <c r="BT51" i="6"/>
  <c r="CQ51" i="6"/>
  <c r="BL51" i="6"/>
  <c r="AI52" i="6"/>
  <c r="AJ52" i="6"/>
  <c r="DG50" i="6"/>
  <c r="CB50" i="6"/>
  <c r="AQ52" i="6"/>
  <c r="BS51" i="6"/>
  <c r="CX51" i="6"/>
  <c r="CW51" i="6"/>
  <c r="BR51" i="6"/>
  <c r="CO51" i="6"/>
  <c r="BJ51" i="6"/>
  <c r="AK52" i="6"/>
  <c r="AG52" i="6"/>
  <c r="AO52" i="6"/>
  <c r="AX51" i="5"/>
  <c r="DK51" i="5"/>
  <c r="CF51" i="5"/>
  <c r="DG51" i="5"/>
  <c r="CB51" i="5"/>
  <c r="CN51" i="5"/>
  <c r="BI51" i="5"/>
  <c r="CT51" i="5"/>
  <c r="BO51" i="5"/>
  <c r="AE52" i="5"/>
  <c r="AF52" i="5"/>
  <c r="AH52" i="5"/>
  <c r="AM52" i="5"/>
  <c r="CM51" i="5"/>
  <c r="BH51" i="5"/>
  <c r="AD52" i="5"/>
  <c r="CP51" i="5"/>
  <c r="BK51" i="5"/>
  <c r="AW51" i="5"/>
  <c r="CS51" i="5"/>
  <c r="BN51" i="5"/>
  <c r="AL52" i="5"/>
  <c r="DH50" i="5"/>
  <c r="CC50" i="5"/>
  <c r="CR51" i="5"/>
  <c r="BM51" i="5"/>
  <c r="BG50" i="5"/>
  <c r="DF50" i="5"/>
  <c r="CA50" i="5"/>
  <c r="DG50" i="5"/>
  <c r="CB50" i="5"/>
  <c r="AR51" i="5"/>
  <c r="AS51" i="5"/>
  <c r="AT51" i="5"/>
  <c r="AV51" i="5"/>
  <c r="BA51" i="5"/>
  <c r="DA50" i="5"/>
  <c r="BV50" i="5"/>
  <c r="AZ51" i="5"/>
  <c r="DD50" i="5"/>
  <c r="BY50" i="5"/>
  <c r="CK49" i="5"/>
  <c r="CL49" i="5" s="1"/>
  <c r="CZ51" i="5"/>
  <c r="BU51" i="5"/>
  <c r="BP51" i="5"/>
  <c r="CU51" i="5"/>
  <c r="DP49" i="5"/>
  <c r="DQ49" i="5" s="1"/>
  <c r="BD51" i="5"/>
  <c r="DC50" i="5"/>
  <c r="BX50" i="5"/>
  <c r="DJ50" i="5"/>
  <c r="CE50" i="5"/>
  <c r="BF51" i="5"/>
  <c r="BE51" i="5"/>
  <c r="DL50" i="5"/>
  <c r="CG50" i="5"/>
  <c r="DB50" i="5"/>
  <c r="BW50" i="5"/>
  <c r="CW51" i="5"/>
  <c r="BR51" i="5"/>
  <c r="BZ50" i="5"/>
  <c r="DE50" i="5"/>
  <c r="AU51" i="5"/>
  <c r="AU52" i="5" s="1"/>
  <c r="CY51" i="5"/>
  <c r="BT51" i="5"/>
  <c r="AY51" i="5"/>
  <c r="BQ51" i="5"/>
  <c r="BB52" i="5"/>
  <c r="AN52" i="5"/>
  <c r="AP52" i="5"/>
  <c r="CV51" i="5"/>
  <c r="BC51" i="5"/>
  <c r="DM50" i="5"/>
  <c r="CH50" i="5"/>
  <c r="DK50" i="5"/>
  <c r="CF50" i="5"/>
  <c r="CQ51" i="5"/>
  <c r="BL51" i="5"/>
  <c r="AI52" i="5"/>
  <c r="AJ52" i="5"/>
  <c r="CJ50" i="5"/>
  <c r="DO50" i="5"/>
  <c r="BJ51" i="5"/>
  <c r="AG52" i="5"/>
  <c r="AK52" i="5"/>
  <c r="AO52" i="5"/>
  <c r="CO51" i="5"/>
  <c r="AQ52" i="5"/>
  <c r="CX51" i="5"/>
  <c r="BS51" i="5"/>
  <c r="AM50" i="2"/>
  <c r="BQ50" i="2" s="1"/>
  <c r="AH50" i="2"/>
  <c r="CQ50" i="2" s="1"/>
  <c r="AG51" i="2"/>
  <c r="BJ50" i="2"/>
  <c r="CO50" i="2"/>
  <c r="CZ49" i="2"/>
  <c r="BU49" i="2"/>
  <c r="AD51" i="2"/>
  <c r="AE51" i="2"/>
  <c r="AF51" i="2"/>
  <c r="BH50" i="2"/>
  <c r="CM50" i="2"/>
  <c r="BI50" i="2"/>
  <c r="CN50" i="2"/>
  <c r="CU49" i="2"/>
  <c r="BP49" i="2"/>
  <c r="CS49" i="2"/>
  <c r="BN49" i="2"/>
  <c r="AL50" i="2"/>
  <c r="AK50" i="2"/>
  <c r="CV49" i="2"/>
  <c r="AN50" i="2"/>
  <c r="AP50" i="2"/>
  <c r="BQ49" i="2"/>
  <c r="BR49" i="2"/>
  <c r="CW49" i="2"/>
  <c r="BK50" i="2"/>
  <c r="CP50" i="2"/>
  <c r="CX49" i="2"/>
  <c r="BS49" i="2"/>
  <c r="AQ50" i="2"/>
  <c r="BT49" i="2"/>
  <c r="CY49" i="2"/>
  <c r="BM49" i="2"/>
  <c r="CR49" i="2"/>
  <c r="AO50" i="2"/>
  <c r="BL49" i="2"/>
  <c r="CQ49" i="2"/>
  <c r="AI50" i="2"/>
  <c r="AJ50" i="2"/>
  <c r="DP48" i="2"/>
  <c r="DQ48" i="2" s="1"/>
  <c r="BG49" i="2"/>
  <c r="CK48" i="2"/>
  <c r="CL48" i="2" s="1"/>
  <c r="DI49" i="2"/>
  <c r="CD49" i="2"/>
  <c r="AR51" i="2"/>
  <c r="AS51" i="2"/>
  <c r="AT51" i="2"/>
  <c r="BV50" i="2"/>
  <c r="DA50" i="2"/>
  <c r="AZ50" i="2"/>
  <c r="CB49" i="2"/>
  <c r="DG49" i="2"/>
  <c r="DE49" i="2"/>
  <c r="BZ49" i="2"/>
  <c r="AX50" i="2"/>
  <c r="AW50" i="2"/>
  <c r="BA50" i="2"/>
  <c r="DF49" i="2"/>
  <c r="CA49" i="2"/>
  <c r="AV50" i="2"/>
  <c r="DB50" i="2"/>
  <c r="BW50" i="2"/>
  <c r="AY50" i="2"/>
  <c r="BX50" i="2"/>
  <c r="DC50" i="2"/>
  <c r="AU51" i="2"/>
  <c r="BC50" i="2"/>
  <c r="BF50" i="2"/>
  <c r="DL49" i="2"/>
  <c r="CG49" i="2"/>
  <c r="BE50" i="2"/>
  <c r="DM49" i="2"/>
  <c r="CH49" i="2"/>
  <c r="CJ49" i="2"/>
  <c r="DO49" i="2"/>
  <c r="DH49" i="2"/>
  <c r="CC49" i="2"/>
  <c r="BY50" i="2"/>
  <c r="DD50" i="2"/>
  <c r="CI49" i="2"/>
  <c r="DN49" i="2"/>
  <c r="DK49" i="2"/>
  <c r="CF49" i="2"/>
  <c r="BB50" i="2"/>
  <c r="BD50" i="2"/>
  <c r="DJ49" i="2"/>
  <c r="CE49" i="2"/>
  <c r="CH50" i="3"/>
  <c r="CB50" i="3"/>
  <c r="BD51" i="3"/>
  <c r="CG50" i="3"/>
  <c r="BE51" i="3"/>
  <c r="AQ52" i="4"/>
  <c r="BE52" i="4"/>
  <c r="CX51" i="4"/>
  <c r="BS51" i="4"/>
  <c r="AI52" i="4"/>
  <c r="AJ52" i="4"/>
  <c r="BL51" i="4"/>
  <c r="CQ51" i="4"/>
  <c r="AW52" i="4"/>
  <c r="AX52" i="4"/>
  <c r="CP51" i="4"/>
  <c r="BK51" i="4"/>
  <c r="DJ51" i="4"/>
  <c r="CE51" i="4"/>
  <c r="BR51" i="4"/>
  <c r="CW51" i="4"/>
  <c r="CH51" i="4"/>
  <c r="DM51" i="4"/>
  <c r="AU52" i="4"/>
  <c r="BX51" i="4"/>
  <c r="DC51" i="4"/>
  <c r="BT51" i="4"/>
  <c r="CY51" i="4"/>
  <c r="BW51" i="4"/>
  <c r="DB51" i="4"/>
  <c r="BP51" i="4"/>
  <c r="CU51" i="4"/>
  <c r="DE51" i="4"/>
  <c r="BZ51" i="4"/>
  <c r="CD51" i="4"/>
  <c r="DI51" i="4"/>
  <c r="AT52" i="4"/>
  <c r="DA51" i="4"/>
  <c r="AR52" i="4"/>
  <c r="BA52" i="4"/>
  <c r="BV51" i="4"/>
  <c r="AV52" i="4"/>
  <c r="AS52" i="4"/>
  <c r="DO50" i="4"/>
  <c r="CJ50" i="4"/>
  <c r="DF51" i="4"/>
  <c r="CA51" i="4"/>
  <c r="CI50" i="4"/>
  <c r="DN50" i="4"/>
  <c r="DP50" i="4" s="1"/>
  <c r="DQ50" i="4" s="1"/>
  <c r="CO51" i="4"/>
  <c r="AG52" i="4"/>
  <c r="AO52" i="4"/>
  <c r="AK52" i="4"/>
  <c r="BJ51" i="4"/>
  <c r="BC52" i="4"/>
  <c r="AY52" i="4"/>
  <c r="AP52" i="4"/>
  <c r="BQ51" i="4"/>
  <c r="CV51" i="4"/>
  <c r="BB52" i="4"/>
  <c r="BD52" i="4"/>
  <c r="AN52" i="4"/>
  <c r="DD51" i="4"/>
  <c r="BY51" i="4"/>
  <c r="CN51" i="4"/>
  <c r="BI51" i="4"/>
  <c r="CF51" i="4"/>
  <c r="DK51" i="4"/>
  <c r="CI51" i="4"/>
  <c r="DN51" i="4"/>
  <c r="CG51" i="4"/>
  <c r="DL51" i="4"/>
  <c r="BH51" i="4"/>
  <c r="AD52" i="4"/>
  <c r="AE52" i="4"/>
  <c r="AF52" i="4"/>
  <c r="CM51" i="4"/>
  <c r="AH52" i="4"/>
  <c r="AM52" i="4"/>
  <c r="DH51" i="4"/>
  <c r="CC51" i="4"/>
  <c r="CB51" i="4"/>
  <c r="DG51" i="4"/>
  <c r="BO51" i="4"/>
  <c r="CT51" i="4"/>
  <c r="BF51" i="4"/>
  <c r="BG51" i="4" s="1"/>
  <c r="CR51" i="4"/>
  <c r="BM51" i="4"/>
  <c r="BG50" i="4"/>
  <c r="BU51" i="4"/>
  <c r="CZ51" i="4"/>
  <c r="BN51" i="4"/>
  <c r="CS51" i="4"/>
  <c r="AL52" i="4"/>
  <c r="AZ52" i="4"/>
  <c r="CJ50" i="3"/>
  <c r="DP49" i="3"/>
  <c r="DQ49" i="3" s="1"/>
  <c r="CK49" i="3"/>
  <c r="CL49" i="3" s="1"/>
  <c r="BF51" i="3"/>
  <c r="CJ51" i="3" s="1"/>
  <c r="BG50" i="3"/>
  <c r="AZ51" i="3"/>
  <c r="DI51" i="3" s="1"/>
  <c r="CR51" i="3"/>
  <c r="BM51" i="3"/>
  <c r="AW52" i="3"/>
  <c r="BZ51" i="3"/>
  <c r="DE51" i="3"/>
  <c r="AQ52" i="3"/>
  <c r="BS51" i="3"/>
  <c r="CX51" i="3"/>
  <c r="CA51" i="3"/>
  <c r="DF51" i="3"/>
  <c r="DJ51" i="3"/>
  <c r="CE51" i="3"/>
  <c r="AX51" i="3"/>
  <c r="CY51" i="3"/>
  <c r="BT51" i="3"/>
  <c r="BW51" i="3"/>
  <c r="DB51" i="3"/>
  <c r="AY51" i="3"/>
  <c r="DK51" i="3"/>
  <c r="CF51" i="3"/>
  <c r="BR51" i="3"/>
  <c r="CW51" i="3"/>
  <c r="AS52" i="3"/>
  <c r="BV51" i="3"/>
  <c r="AR52" i="3"/>
  <c r="AV52" i="3"/>
  <c r="BA52" i="3"/>
  <c r="DA51" i="3"/>
  <c r="AT52" i="3"/>
  <c r="BC51" i="3"/>
  <c r="BE52" i="3" s="1"/>
  <c r="BP51" i="3"/>
  <c r="CU51" i="3"/>
  <c r="BX51" i="3"/>
  <c r="DC51" i="3"/>
  <c r="AP52" i="3"/>
  <c r="CV51" i="3"/>
  <c r="AN52" i="3"/>
  <c r="BQ51" i="3"/>
  <c r="BB52" i="3"/>
  <c r="DH50" i="3"/>
  <c r="CC50" i="3"/>
  <c r="BJ51" i="3"/>
  <c r="AK52" i="3"/>
  <c r="AO52" i="3"/>
  <c r="CO51" i="3"/>
  <c r="AG52" i="3"/>
  <c r="AU52" i="3"/>
  <c r="CP51" i="3"/>
  <c r="BK51" i="3"/>
  <c r="BO51" i="3"/>
  <c r="CT51" i="3"/>
  <c r="DD51" i="3"/>
  <c r="BY51" i="3"/>
  <c r="CN51" i="3"/>
  <c r="BI51" i="3"/>
  <c r="BU51" i="3"/>
  <c r="CZ51" i="3"/>
  <c r="AH52" i="3"/>
  <c r="CM51" i="3"/>
  <c r="BH51" i="3"/>
  <c r="AF52" i="3"/>
  <c r="AD52" i="3"/>
  <c r="AE52" i="3"/>
  <c r="AM52" i="3"/>
  <c r="DM51" i="3"/>
  <c r="CH51" i="3"/>
  <c r="CQ51" i="3"/>
  <c r="BL51" i="3"/>
  <c r="AJ52" i="3"/>
  <c r="AI52" i="3"/>
  <c r="DI50" i="3"/>
  <c r="CD50" i="3"/>
  <c r="CS51" i="3"/>
  <c r="BN51" i="3"/>
  <c r="AL52" i="3"/>
  <c r="DN51" i="3"/>
  <c r="CI51" i="3"/>
  <c r="CV50" i="2" l="1"/>
  <c r="AI51" i="2"/>
  <c r="DO51" i="8"/>
  <c r="CJ51" i="8"/>
  <c r="BF52" i="8"/>
  <c r="BW51" i="8"/>
  <c r="DB51" i="8"/>
  <c r="BH51" i="8"/>
  <c r="AF52" i="8"/>
  <c r="AM52" i="8"/>
  <c r="CM51" i="8"/>
  <c r="AD52" i="8"/>
  <c r="AE52" i="8"/>
  <c r="AH52" i="8"/>
  <c r="BG51" i="8"/>
  <c r="BC52" i="8"/>
  <c r="BX51" i="8"/>
  <c r="DC51" i="8"/>
  <c r="BD52" i="8"/>
  <c r="BQ51" i="8"/>
  <c r="AP52" i="8"/>
  <c r="CV51" i="8"/>
  <c r="BB52" i="8"/>
  <c r="AN52" i="8"/>
  <c r="CO51" i="8"/>
  <c r="AG52" i="8"/>
  <c r="AO52" i="8"/>
  <c r="AK52" i="8"/>
  <c r="BJ51" i="8"/>
  <c r="AY52" i="8"/>
  <c r="AU52" i="8"/>
  <c r="CI51" i="8"/>
  <c r="DN51" i="8"/>
  <c r="AZ52" i="8"/>
  <c r="CC51" i="8"/>
  <c r="DH51" i="8"/>
  <c r="CD51" i="8"/>
  <c r="DI51" i="8"/>
  <c r="DM51" i="8"/>
  <c r="CH51" i="8"/>
  <c r="DK51" i="8"/>
  <c r="CF51" i="8"/>
  <c r="CZ51" i="8"/>
  <c r="BU51" i="8"/>
  <c r="AQ52" i="8"/>
  <c r="CX51" i="8"/>
  <c r="BS51" i="8"/>
  <c r="BE52" i="8"/>
  <c r="BP51" i="8"/>
  <c r="CU51" i="8"/>
  <c r="CY51" i="8"/>
  <c r="BT51" i="8"/>
  <c r="BL51" i="8"/>
  <c r="AJ52" i="8"/>
  <c r="AW52" i="8"/>
  <c r="AI52" i="8"/>
  <c r="CQ51" i="8"/>
  <c r="AX52" i="8"/>
  <c r="BR51" i="8"/>
  <c r="CW51" i="8"/>
  <c r="DL51" i="8"/>
  <c r="CG51" i="8"/>
  <c r="BI51" i="8"/>
  <c r="CN51" i="8"/>
  <c r="CS51" i="8"/>
  <c r="BN51" i="8"/>
  <c r="AL52" i="8"/>
  <c r="CK50" i="8"/>
  <c r="CL50" i="8" s="1"/>
  <c r="DD51" i="8"/>
  <c r="BY51" i="8"/>
  <c r="CR51" i="8"/>
  <c r="BM51" i="8"/>
  <c r="AT52" i="8"/>
  <c r="AR52" i="8"/>
  <c r="AS52" i="8"/>
  <c r="BV51" i="8"/>
  <c r="DA51" i="8"/>
  <c r="AV52" i="8"/>
  <c r="BA52" i="8"/>
  <c r="BO51" i="8"/>
  <c r="CT51" i="8"/>
  <c r="BZ51" i="8"/>
  <c r="DE51" i="8"/>
  <c r="CP51" i="8"/>
  <c r="BK51" i="8"/>
  <c r="DP50" i="8"/>
  <c r="CA51" i="8"/>
  <c r="DF51" i="8"/>
  <c r="DG51" i="8"/>
  <c r="CB51" i="8"/>
  <c r="DJ51" i="8"/>
  <c r="CE51" i="8"/>
  <c r="CD51" i="6"/>
  <c r="BB52" i="6"/>
  <c r="DK52" i="6" s="1"/>
  <c r="DO52" i="6"/>
  <c r="CJ52" i="6"/>
  <c r="DH51" i="6"/>
  <c r="CC51" i="6"/>
  <c r="CF51" i="6"/>
  <c r="DK51" i="6"/>
  <c r="AZ52" i="6"/>
  <c r="CN52" i="6"/>
  <c r="BI52" i="6"/>
  <c r="AO53" i="6"/>
  <c r="CO52" i="6"/>
  <c r="AG53" i="6"/>
  <c r="AK53" i="6"/>
  <c r="BJ52" i="6"/>
  <c r="AN53" i="6"/>
  <c r="AP53" i="6"/>
  <c r="BQ52" i="6"/>
  <c r="CV52" i="6"/>
  <c r="BP52" i="6"/>
  <c r="CU52" i="6"/>
  <c r="AJ53" i="6"/>
  <c r="AI53" i="6"/>
  <c r="CQ52" i="6"/>
  <c r="BL52" i="6"/>
  <c r="DF52" i="6"/>
  <c r="CA52" i="6"/>
  <c r="DG51" i="6"/>
  <c r="CB51" i="6"/>
  <c r="CI51" i="6"/>
  <c r="DN51" i="6"/>
  <c r="AE53" i="6"/>
  <c r="AM53" i="6"/>
  <c r="AD53" i="6"/>
  <c r="CM52" i="6"/>
  <c r="BH52" i="6"/>
  <c r="AF53" i="6"/>
  <c r="AH53" i="6"/>
  <c r="BU52" i="6"/>
  <c r="CZ52" i="6"/>
  <c r="DD52" i="6"/>
  <c r="BY52" i="6"/>
  <c r="AY52" i="6"/>
  <c r="AQ53" i="6"/>
  <c r="CX52" i="6"/>
  <c r="BS52" i="6"/>
  <c r="BW51" i="6"/>
  <c r="DB51" i="6"/>
  <c r="CP52" i="6"/>
  <c r="BK52" i="6"/>
  <c r="BG51" i="6"/>
  <c r="AR52" i="6"/>
  <c r="AS52" i="6"/>
  <c r="AT52" i="6"/>
  <c r="BA52" i="6"/>
  <c r="BV51" i="6"/>
  <c r="AV52" i="6"/>
  <c r="AW53" i="6" s="1"/>
  <c r="DA51" i="6"/>
  <c r="BE52" i="6"/>
  <c r="CH51" i="6"/>
  <c r="DM51" i="6"/>
  <c r="BC52" i="6"/>
  <c r="CT52" i="6"/>
  <c r="BO52" i="6"/>
  <c r="BD52" i="6"/>
  <c r="CE51" i="6"/>
  <c r="DJ51" i="6"/>
  <c r="DO51" i="6"/>
  <c r="CJ51" i="6"/>
  <c r="BM52" i="6"/>
  <c r="CR52" i="6"/>
  <c r="DP50" i="6"/>
  <c r="BR52" i="6"/>
  <c r="CW52" i="6"/>
  <c r="AX52" i="6"/>
  <c r="DE51" i="6"/>
  <c r="BZ51" i="6"/>
  <c r="CY52" i="6"/>
  <c r="BT52" i="6"/>
  <c r="BX51" i="6"/>
  <c r="DC51" i="6"/>
  <c r="DL51" i="6"/>
  <c r="CG51" i="6"/>
  <c r="BN52" i="6"/>
  <c r="CS52" i="6"/>
  <c r="AL53" i="6"/>
  <c r="CK50" i="6"/>
  <c r="CL50" i="6" s="1"/>
  <c r="AY52" i="5"/>
  <c r="DH52" i="5" s="1"/>
  <c r="BC52" i="5"/>
  <c r="DL52" i="5" s="1"/>
  <c r="CM52" i="5"/>
  <c r="BH52" i="5"/>
  <c r="AD53" i="5"/>
  <c r="AE53" i="5"/>
  <c r="AH53" i="5"/>
  <c r="AF53" i="5"/>
  <c r="AM53" i="5"/>
  <c r="BU52" i="5"/>
  <c r="CZ52" i="5"/>
  <c r="AP53" i="5"/>
  <c r="CV52" i="5"/>
  <c r="BQ52" i="5"/>
  <c r="AN53" i="5"/>
  <c r="CK50" i="5"/>
  <c r="CL50" i="5" s="1"/>
  <c r="CQ52" i="5"/>
  <c r="BL52" i="5"/>
  <c r="AI53" i="5"/>
  <c r="AJ53" i="5"/>
  <c r="AQ53" i="5"/>
  <c r="CX52" i="5"/>
  <c r="BS52" i="5"/>
  <c r="AO53" i="5"/>
  <c r="CO52" i="5"/>
  <c r="BJ52" i="5"/>
  <c r="AG53" i="5"/>
  <c r="AK53" i="5"/>
  <c r="BO52" i="5"/>
  <c r="CT52" i="5"/>
  <c r="CG51" i="5"/>
  <c r="DL51" i="5"/>
  <c r="CN52" i="5"/>
  <c r="BI52" i="5"/>
  <c r="AZ52" i="5"/>
  <c r="DI51" i="5"/>
  <c r="CD51" i="5"/>
  <c r="BT52" i="5"/>
  <c r="CY52" i="5"/>
  <c r="DN51" i="5"/>
  <c r="CI51" i="5"/>
  <c r="CU52" i="5"/>
  <c r="BP52" i="5"/>
  <c r="DO51" i="5"/>
  <c r="CJ51" i="5"/>
  <c r="CW52" i="5"/>
  <c r="BR52" i="5"/>
  <c r="DK52" i="5"/>
  <c r="CF52" i="5"/>
  <c r="CE51" i="5"/>
  <c r="DJ51" i="5"/>
  <c r="DE51" i="5"/>
  <c r="BZ51" i="5"/>
  <c r="DF51" i="5"/>
  <c r="CA51" i="5"/>
  <c r="AW52" i="5"/>
  <c r="DH51" i="5"/>
  <c r="CC51" i="5"/>
  <c r="BX51" i="5"/>
  <c r="DC51" i="5"/>
  <c r="AX52" i="5"/>
  <c r="DP50" i="5"/>
  <c r="DQ50" i="5" s="1"/>
  <c r="BW51" i="5"/>
  <c r="DB51" i="5"/>
  <c r="DD52" i="5"/>
  <c r="BY52" i="5"/>
  <c r="BE52" i="5"/>
  <c r="BN52" i="5"/>
  <c r="CS52" i="5"/>
  <c r="AL53" i="5"/>
  <c r="DM51" i="5"/>
  <c r="CH51" i="5"/>
  <c r="AT52" i="5"/>
  <c r="AV52" i="5"/>
  <c r="BA52" i="5"/>
  <c r="AS52" i="5"/>
  <c r="BV51" i="5"/>
  <c r="DA51" i="5"/>
  <c r="AR52" i="5"/>
  <c r="BF52" i="5"/>
  <c r="CP52" i="5"/>
  <c r="BK52" i="5"/>
  <c r="BM52" i="5"/>
  <c r="CR52" i="5"/>
  <c r="BY51" i="5"/>
  <c r="DD51" i="5"/>
  <c r="BG51" i="5"/>
  <c r="BD52" i="5"/>
  <c r="AH51" i="2"/>
  <c r="AI52" i="2" s="1"/>
  <c r="AP51" i="2"/>
  <c r="CY51" i="2" s="1"/>
  <c r="BL50" i="2"/>
  <c r="CR51" i="2"/>
  <c r="BM51" i="2"/>
  <c r="CO51" i="2"/>
  <c r="BJ51" i="2"/>
  <c r="AG52" i="2"/>
  <c r="CN51" i="2"/>
  <c r="BI51" i="2"/>
  <c r="BT50" i="2"/>
  <c r="CY50" i="2"/>
  <c r="CM51" i="2"/>
  <c r="AF52" i="2"/>
  <c r="AE52" i="2"/>
  <c r="BH51" i="2"/>
  <c r="AD52" i="2"/>
  <c r="CT50" i="2"/>
  <c r="BO50" i="2"/>
  <c r="BP50" i="2"/>
  <c r="CU50" i="2"/>
  <c r="AQ51" i="2"/>
  <c r="CX50" i="2"/>
  <c r="BS50" i="2"/>
  <c r="AO51" i="2"/>
  <c r="CW50" i="2"/>
  <c r="BR50" i="2"/>
  <c r="AN51" i="2"/>
  <c r="CP51" i="2"/>
  <c r="BK51" i="2"/>
  <c r="CZ50" i="2"/>
  <c r="BU50" i="2"/>
  <c r="AK51" i="2"/>
  <c r="AJ51" i="2"/>
  <c r="CS50" i="2"/>
  <c r="BN50" i="2"/>
  <c r="AL51" i="2"/>
  <c r="CR50" i="2"/>
  <c r="BM50" i="2"/>
  <c r="AM51" i="2"/>
  <c r="BF51" i="2"/>
  <c r="DO51" i="2" s="1"/>
  <c r="DP49" i="2"/>
  <c r="DQ49" i="2" s="1"/>
  <c r="BA51" i="2"/>
  <c r="CE51" i="2" s="1"/>
  <c r="CK49" i="2"/>
  <c r="CL49" i="2" s="1"/>
  <c r="DI50" i="2"/>
  <c r="CD50" i="2"/>
  <c r="DH50" i="2"/>
  <c r="CC50" i="2"/>
  <c r="BG50" i="2"/>
  <c r="AW51" i="2"/>
  <c r="AX51" i="2"/>
  <c r="BZ50" i="2"/>
  <c r="DE50" i="2"/>
  <c r="BC51" i="2"/>
  <c r="AV51" i="2"/>
  <c r="DD51" i="2"/>
  <c r="BY51" i="2"/>
  <c r="CI50" i="2"/>
  <c r="DN50" i="2"/>
  <c r="BX51" i="2"/>
  <c r="DC51" i="2"/>
  <c r="AU52" i="2"/>
  <c r="BW51" i="2"/>
  <c r="DB51" i="2"/>
  <c r="AY51" i="2"/>
  <c r="DM50" i="2"/>
  <c r="CH50" i="2"/>
  <c r="BB51" i="2"/>
  <c r="DJ50" i="2"/>
  <c r="CE50" i="2"/>
  <c r="BD51" i="2"/>
  <c r="DA51" i="2"/>
  <c r="BV51" i="2"/>
  <c r="AR52" i="2"/>
  <c r="AS52" i="2"/>
  <c r="AT52" i="2"/>
  <c r="CJ50" i="2"/>
  <c r="DO50" i="2"/>
  <c r="DF50" i="2"/>
  <c r="CA50" i="2"/>
  <c r="DK50" i="2"/>
  <c r="CF50" i="2"/>
  <c r="BE51" i="2"/>
  <c r="DL50" i="2"/>
  <c r="CG50" i="2"/>
  <c r="DG50" i="2"/>
  <c r="AZ51" i="2"/>
  <c r="CB50" i="2"/>
  <c r="CK50" i="4"/>
  <c r="CL50" i="4" s="1"/>
  <c r="BS52" i="4"/>
  <c r="CX52" i="4"/>
  <c r="AQ53" i="4"/>
  <c r="BE53" i="4"/>
  <c r="CP52" i="4"/>
  <c r="BK52" i="4"/>
  <c r="CU52" i="4"/>
  <c r="BP52" i="4"/>
  <c r="BF52" i="4"/>
  <c r="AN53" i="4"/>
  <c r="BB53" i="4"/>
  <c r="BQ52" i="4"/>
  <c r="AP53" i="4"/>
  <c r="CV52" i="4"/>
  <c r="BD53" i="4"/>
  <c r="BR52" i="4"/>
  <c r="CW52" i="4"/>
  <c r="CB52" i="4"/>
  <c r="DG52" i="4"/>
  <c r="AW53" i="4"/>
  <c r="DF52" i="4"/>
  <c r="CA52" i="4"/>
  <c r="AI53" i="4"/>
  <c r="CQ52" i="4"/>
  <c r="AJ53" i="4"/>
  <c r="BL52" i="4"/>
  <c r="AX53" i="4"/>
  <c r="AG53" i="4"/>
  <c r="BJ52" i="4"/>
  <c r="AK53" i="4"/>
  <c r="AO53" i="4"/>
  <c r="AU53" i="4"/>
  <c r="CO52" i="4"/>
  <c r="BC53" i="4"/>
  <c r="DK52" i="4"/>
  <c r="CF52" i="4"/>
  <c r="CH52" i="4"/>
  <c r="DM52" i="4"/>
  <c r="BI52" i="4"/>
  <c r="CN52" i="4"/>
  <c r="DB52" i="4"/>
  <c r="BW52" i="4"/>
  <c r="AZ53" i="4"/>
  <c r="DI52" i="4"/>
  <c r="CD52" i="4"/>
  <c r="BZ52" i="4"/>
  <c r="DE52" i="4"/>
  <c r="AL53" i="4"/>
  <c r="BN52" i="4"/>
  <c r="CS52" i="4"/>
  <c r="CR52" i="4"/>
  <c r="BM52" i="4"/>
  <c r="CC52" i="4"/>
  <c r="DH52" i="4"/>
  <c r="DJ52" i="4"/>
  <c r="CE52" i="4"/>
  <c r="AH53" i="4"/>
  <c r="AE53" i="4"/>
  <c r="CM52" i="4"/>
  <c r="AF53" i="4"/>
  <c r="AM53" i="4"/>
  <c r="AD53" i="4"/>
  <c r="BH52" i="4"/>
  <c r="DL52" i="4"/>
  <c r="CG52" i="4"/>
  <c r="BA53" i="4"/>
  <c r="AR53" i="4"/>
  <c r="DA52" i="4"/>
  <c r="AT53" i="4"/>
  <c r="AS53" i="4"/>
  <c r="AV53" i="4"/>
  <c r="BV52" i="4"/>
  <c r="DD52" i="4"/>
  <c r="BY52" i="4"/>
  <c r="CY52" i="4"/>
  <c r="BT52" i="4"/>
  <c r="DP51" i="4"/>
  <c r="DQ51" i="4" s="1"/>
  <c r="CI52" i="4"/>
  <c r="DN52" i="4"/>
  <c r="CJ51" i="4"/>
  <c r="CK51" i="4" s="1"/>
  <c r="CL51" i="4" s="1"/>
  <c r="DO51" i="4"/>
  <c r="CT52" i="4"/>
  <c r="BO52" i="4"/>
  <c r="AY53" i="4"/>
  <c r="DC52" i="4"/>
  <c r="BX52" i="4"/>
  <c r="CZ52" i="4"/>
  <c r="BU52" i="4"/>
  <c r="BD52" i="3"/>
  <c r="CD51" i="3"/>
  <c r="DO51" i="3"/>
  <c r="DP50" i="3"/>
  <c r="DQ50" i="3" s="1"/>
  <c r="BG51" i="3"/>
  <c r="CK50" i="3"/>
  <c r="CL50" i="3" s="1"/>
  <c r="DN52" i="3"/>
  <c r="CI52" i="3"/>
  <c r="CV52" i="3"/>
  <c r="AN53" i="3"/>
  <c r="AP53" i="3"/>
  <c r="BQ52" i="3"/>
  <c r="BB53" i="3"/>
  <c r="BV52" i="3"/>
  <c r="BA53" i="3"/>
  <c r="AT53" i="3"/>
  <c r="AS53" i="3"/>
  <c r="AV53" i="3"/>
  <c r="AR53" i="3"/>
  <c r="DA52" i="3"/>
  <c r="AZ52" i="3"/>
  <c r="CH52" i="3"/>
  <c r="DM52" i="3"/>
  <c r="BC52" i="3"/>
  <c r="BU52" i="3"/>
  <c r="CZ52" i="3"/>
  <c r="BF52" i="3"/>
  <c r="BR52" i="3"/>
  <c r="CW52" i="3"/>
  <c r="BI52" i="3"/>
  <c r="CN52" i="3"/>
  <c r="AY52" i="3"/>
  <c r="DK52" i="3"/>
  <c r="CF52" i="3"/>
  <c r="DD52" i="3"/>
  <c r="BY52" i="3"/>
  <c r="CA52" i="3"/>
  <c r="DF52" i="3"/>
  <c r="CG51" i="3"/>
  <c r="DL51" i="3"/>
  <c r="DG51" i="3"/>
  <c r="CB51" i="3"/>
  <c r="CY52" i="3"/>
  <c r="BT52" i="3"/>
  <c r="BK52" i="3"/>
  <c r="CP52" i="3"/>
  <c r="DC52" i="3"/>
  <c r="BX52" i="3"/>
  <c r="DE52" i="3"/>
  <c r="BZ52" i="3"/>
  <c r="CU52" i="3"/>
  <c r="BP52" i="3"/>
  <c r="AM53" i="3"/>
  <c r="AE53" i="3"/>
  <c r="AF53" i="3"/>
  <c r="AH53" i="3"/>
  <c r="AD53" i="3"/>
  <c r="CM52" i="3"/>
  <c r="BH52" i="3"/>
  <c r="AK53" i="3"/>
  <c r="BJ52" i="3"/>
  <c r="AU53" i="3"/>
  <c r="AO53" i="3"/>
  <c r="AG53" i="3"/>
  <c r="CO52" i="3"/>
  <c r="AI53" i="3"/>
  <c r="AJ53" i="3"/>
  <c r="BL52" i="3"/>
  <c r="CQ52" i="3"/>
  <c r="AW53" i="3"/>
  <c r="AX52" i="3"/>
  <c r="CR52" i="3"/>
  <c r="BM52" i="3"/>
  <c r="CT52" i="3"/>
  <c r="BO52" i="3"/>
  <c r="DB52" i="3"/>
  <c r="BW52" i="3"/>
  <c r="CC51" i="3"/>
  <c r="DH51" i="3"/>
  <c r="BS52" i="3"/>
  <c r="CX52" i="3"/>
  <c r="AQ53" i="3"/>
  <c r="BN52" i="3"/>
  <c r="CS52" i="3"/>
  <c r="AL53" i="3"/>
  <c r="CE52" i="3"/>
  <c r="DJ52" i="3"/>
  <c r="AH52" i="2" l="1"/>
  <c r="AM52" i="2"/>
  <c r="BL51" i="2"/>
  <c r="CQ51" i="2"/>
  <c r="BT51" i="2"/>
  <c r="DI52" i="8"/>
  <c r="CD52" i="8"/>
  <c r="BE53" i="8"/>
  <c r="CI52" i="8"/>
  <c r="DN52" i="8"/>
  <c r="CG52" i="8"/>
  <c r="DL52" i="8"/>
  <c r="DJ52" i="8"/>
  <c r="CE52" i="8"/>
  <c r="DD52" i="8"/>
  <c r="BY52" i="8"/>
  <c r="DH52" i="8"/>
  <c r="CC52" i="8"/>
  <c r="CQ52" i="8"/>
  <c r="AJ53" i="8"/>
  <c r="AI53" i="8"/>
  <c r="BL52" i="8"/>
  <c r="AW53" i="8"/>
  <c r="AX53" i="8"/>
  <c r="BZ52" i="8"/>
  <c r="DE52" i="8"/>
  <c r="DP51" i="8"/>
  <c r="DQ51" i="8" s="1"/>
  <c r="CZ52" i="8"/>
  <c r="BU52" i="8"/>
  <c r="CN52" i="8"/>
  <c r="BI52" i="8"/>
  <c r="CK51" i="8"/>
  <c r="CL51" i="8" s="1"/>
  <c r="CT52" i="8"/>
  <c r="BO52" i="8"/>
  <c r="CM52" i="8"/>
  <c r="BH52" i="8"/>
  <c r="AF53" i="8"/>
  <c r="AE53" i="8"/>
  <c r="AH53" i="8"/>
  <c r="AM53" i="8"/>
  <c r="AD53" i="8"/>
  <c r="BF53" i="8"/>
  <c r="BG52" i="8"/>
  <c r="DB52" i="8"/>
  <c r="BW52" i="8"/>
  <c r="AQ53" i="8"/>
  <c r="CX52" i="8"/>
  <c r="BS52" i="8"/>
  <c r="DA52" i="8"/>
  <c r="AT53" i="8"/>
  <c r="AR53" i="8"/>
  <c r="AS53" i="8"/>
  <c r="BA53" i="8"/>
  <c r="AV53" i="8"/>
  <c r="BV52" i="8"/>
  <c r="CB52" i="8"/>
  <c r="DG52" i="8"/>
  <c r="BK52" i="8"/>
  <c r="CP52" i="8"/>
  <c r="AP53" i="8"/>
  <c r="AN53" i="8"/>
  <c r="BQ52" i="8"/>
  <c r="CV52" i="8"/>
  <c r="BB53" i="8"/>
  <c r="BD53" i="8"/>
  <c r="AU53" i="8"/>
  <c r="DC52" i="8"/>
  <c r="BX52" i="8"/>
  <c r="AO53" i="8"/>
  <c r="AG53" i="8"/>
  <c r="BJ52" i="8"/>
  <c r="CO52" i="8"/>
  <c r="AK53" i="8"/>
  <c r="AY53" i="8"/>
  <c r="BC53" i="8"/>
  <c r="CR52" i="8"/>
  <c r="BM52" i="8"/>
  <c r="CW52" i="8"/>
  <c r="BR52" i="8"/>
  <c r="DF52" i="8"/>
  <c r="CA52" i="8"/>
  <c r="DK52" i="8"/>
  <c r="CF52" i="8"/>
  <c r="DQ50" i="8"/>
  <c r="AL53" i="8"/>
  <c r="CS52" i="8"/>
  <c r="BN52" i="8"/>
  <c r="AZ53" i="8"/>
  <c r="CJ52" i="8"/>
  <c r="DO52" i="8"/>
  <c r="BT52" i="8"/>
  <c r="CY52" i="8"/>
  <c r="BP52" i="8"/>
  <c r="CU52" i="8"/>
  <c r="CH52" i="8"/>
  <c r="DM52" i="8"/>
  <c r="AY53" i="6"/>
  <c r="AZ53" i="6"/>
  <c r="DI53" i="6" s="1"/>
  <c r="CF52" i="6"/>
  <c r="AX53" i="6"/>
  <c r="AZ54" i="6" s="1"/>
  <c r="DJ52" i="6"/>
  <c r="CE52" i="6"/>
  <c r="CA53" i="6"/>
  <c r="DF53" i="6"/>
  <c r="CT53" i="6"/>
  <c r="BO53" i="6"/>
  <c r="CP53" i="6"/>
  <c r="BK53" i="6"/>
  <c r="BF53" i="6"/>
  <c r="DB52" i="6"/>
  <c r="BW52" i="6"/>
  <c r="CQ53" i="6"/>
  <c r="BL53" i="6"/>
  <c r="AJ54" i="6"/>
  <c r="AI54" i="6"/>
  <c r="BS53" i="6"/>
  <c r="AQ54" i="6"/>
  <c r="CX53" i="6"/>
  <c r="AL54" i="6"/>
  <c r="CS53" i="6"/>
  <c r="BN53" i="6"/>
  <c r="CK51" i="6"/>
  <c r="CL51" i="6" s="1"/>
  <c r="DH53" i="6"/>
  <c r="CC53" i="6"/>
  <c r="CH52" i="6"/>
  <c r="DM52" i="6"/>
  <c r="AM54" i="6"/>
  <c r="CM53" i="6"/>
  <c r="AF54" i="6"/>
  <c r="BH53" i="6"/>
  <c r="AH54" i="6"/>
  <c r="AD54" i="6"/>
  <c r="AE54" i="6"/>
  <c r="CD52" i="6"/>
  <c r="DI52" i="6"/>
  <c r="AU53" i="6"/>
  <c r="DC52" i="6"/>
  <c r="BX52" i="6"/>
  <c r="AN54" i="6"/>
  <c r="CV53" i="6"/>
  <c r="AP54" i="6"/>
  <c r="BQ53" i="6"/>
  <c r="BB53" i="6"/>
  <c r="DG53" i="6"/>
  <c r="CB53" i="6"/>
  <c r="CN53" i="6"/>
  <c r="BI53" i="6"/>
  <c r="DL52" i="6"/>
  <c r="CG52" i="6"/>
  <c r="BE53" i="6"/>
  <c r="BT53" i="6"/>
  <c r="CY53" i="6"/>
  <c r="AK54" i="6"/>
  <c r="AG54" i="6"/>
  <c r="CO53" i="6"/>
  <c r="AO54" i="6"/>
  <c r="BJ53" i="6"/>
  <c r="BD53" i="6"/>
  <c r="DQ50" i="6"/>
  <c r="DG52" i="6"/>
  <c r="CB52" i="6"/>
  <c r="CI52" i="6"/>
  <c r="DN52" i="6"/>
  <c r="CZ53" i="6"/>
  <c r="BU53" i="6"/>
  <c r="BR53" i="6"/>
  <c r="CW53" i="6"/>
  <c r="BG52" i="6"/>
  <c r="BA53" i="6"/>
  <c r="AS53" i="6"/>
  <c r="BV52" i="6"/>
  <c r="AV53" i="6"/>
  <c r="DA52" i="6"/>
  <c r="AT53" i="6"/>
  <c r="AR53" i="6"/>
  <c r="DP51" i="6"/>
  <c r="DQ51" i="6" s="1"/>
  <c r="CC52" i="6"/>
  <c r="DH52" i="6"/>
  <c r="CR53" i="6"/>
  <c r="BM53" i="6"/>
  <c r="BP53" i="6"/>
  <c r="CU53" i="6"/>
  <c r="DE52" i="6"/>
  <c r="BZ52" i="6"/>
  <c r="BC53" i="6"/>
  <c r="CC52" i="5"/>
  <c r="AW53" i="5"/>
  <c r="BC53" i="5"/>
  <c r="BE53" i="5"/>
  <c r="BF53" i="5"/>
  <c r="DO53" i="5" s="1"/>
  <c r="CG52" i="5"/>
  <c r="AX53" i="5"/>
  <c r="DG53" i="5" s="1"/>
  <c r="CG53" i="5"/>
  <c r="DL53" i="5"/>
  <c r="DN53" i="5"/>
  <c r="CI53" i="5"/>
  <c r="DP51" i="5"/>
  <c r="DQ51" i="5" s="1"/>
  <c r="CY53" i="5"/>
  <c r="BT53" i="5"/>
  <c r="DI52" i="5"/>
  <c r="CD52" i="5"/>
  <c r="BU53" i="5"/>
  <c r="CZ53" i="5"/>
  <c r="CJ52" i="5"/>
  <c r="DO52" i="5"/>
  <c r="DF53" i="5"/>
  <c r="CA53" i="5"/>
  <c r="BG52" i="5"/>
  <c r="CK51" i="5"/>
  <c r="CL51" i="5" s="1"/>
  <c r="CS53" i="5"/>
  <c r="BN53" i="5"/>
  <c r="AL54" i="5"/>
  <c r="DG52" i="5"/>
  <c r="CB52" i="5"/>
  <c r="BM53" i="5"/>
  <c r="CR53" i="5"/>
  <c r="BQ53" i="5"/>
  <c r="CV53" i="5"/>
  <c r="AN54" i="5"/>
  <c r="AP54" i="5"/>
  <c r="CE52" i="5"/>
  <c r="DJ52" i="5"/>
  <c r="AU53" i="5"/>
  <c r="AO54" i="5"/>
  <c r="CO53" i="5"/>
  <c r="BJ53" i="5"/>
  <c r="AG54" i="5"/>
  <c r="AK54" i="5"/>
  <c r="BW52" i="5"/>
  <c r="DB52" i="5"/>
  <c r="DE52" i="5"/>
  <c r="BZ52" i="5"/>
  <c r="CQ53" i="5"/>
  <c r="AI54" i="5"/>
  <c r="AJ54" i="5"/>
  <c r="BL53" i="5"/>
  <c r="DC52" i="5"/>
  <c r="BX52" i="5"/>
  <c r="AY53" i="5"/>
  <c r="BI53" i="5"/>
  <c r="CN53" i="5"/>
  <c r="AR53" i="5"/>
  <c r="AS53" i="5"/>
  <c r="AT53" i="5"/>
  <c r="AY54" i="5" s="1"/>
  <c r="BV52" i="5"/>
  <c r="AV53" i="5"/>
  <c r="AW54" i="5" s="1"/>
  <c r="DA52" i="5"/>
  <c r="BA53" i="5"/>
  <c r="BB54" i="5" s="1"/>
  <c r="DM52" i="5"/>
  <c r="CH52" i="5"/>
  <c r="CT53" i="5"/>
  <c r="BO53" i="5"/>
  <c r="BD53" i="5"/>
  <c r="BE54" i="5" s="1"/>
  <c r="AE54" i="5"/>
  <c r="AF54" i="5"/>
  <c r="AD54" i="5"/>
  <c r="AH54" i="5"/>
  <c r="BH53" i="5"/>
  <c r="AM54" i="5"/>
  <c r="CM53" i="5"/>
  <c r="DN52" i="5"/>
  <c r="CI52" i="5"/>
  <c r="DF52" i="5"/>
  <c r="CA52" i="5"/>
  <c r="CP53" i="5"/>
  <c r="BK53" i="5"/>
  <c r="BB53" i="5"/>
  <c r="CU53" i="5"/>
  <c r="BP53" i="5"/>
  <c r="BR53" i="5"/>
  <c r="CW53" i="5"/>
  <c r="AZ53" i="5"/>
  <c r="AQ54" i="5"/>
  <c r="BS53" i="5"/>
  <c r="CX53" i="5"/>
  <c r="AP52" i="2"/>
  <c r="AN52" i="2"/>
  <c r="BQ51" i="2"/>
  <c r="CV51" i="2"/>
  <c r="AN53" i="2"/>
  <c r="CV52" i="2"/>
  <c r="BQ52" i="2"/>
  <c r="AQ52" i="2"/>
  <c r="CX51" i="2"/>
  <c r="BS51" i="2"/>
  <c r="BP51" i="2"/>
  <c r="CU51" i="2"/>
  <c r="BN51" i="2"/>
  <c r="CS51" i="2"/>
  <c r="AL52" i="2"/>
  <c r="AK52" i="2"/>
  <c r="CP52" i="2"/>
  <c r="BK52" i="2"/>
  <c r="AO52" i="2"/>
  <c r="AV52" i="2"/>
  <c r="DE52" i="2" s="1"/>
  <c r="CR52" i="2"/>
  <c r="BM52" i="2"/>
  <c r="BO51" i="2"/>
  <c r="CT51" i="2"/>
  <c r="CM52" i="2"/>
  <c r="BH52" i="2"/>
  <c r="AH53" i="2"/>
  <c r="AM53" i="2"/>
  <c r="AF53" i="2"/>
  <c r="AD53" i="2"/>
  <c r="AE53" i="2"/>
  <c r="CO52" i="2"/>
  <c r="BJ52" i="2"/>
  <c r="AG53" i="2"/>
  <c r="BR51" i="2"/>
  <c r="CW51" i="2"/>
  <c r="AY52" i="2"/>
  <c r="CC52" i="2" s="1"/>
  <c r="CQ52" i="2"/>
  <c r="BL52" i="2"/>
  <c r="AI53" i="2"/>
  <c r="BU51" i="2"/>
  <c r="CZ51" i="2"/>
  <c r="AJ52" i="2"/>
  <c r="CN52" i="2"/>
  <c r="BI52" i="2"/>
  <c r="DJ51" i="2"/>
  <c r="CK50" i="2"/>
  <c r="CL50" i="2" s="1"/>
  <c r="CJ51" i="2"/>
  <c r="DP50" i="2"/>
  <c r="DQ50" i="2" s="1"/>
  <c r="CG51" i="2"/>
  <c r="DL51" i="2"/>
  <c r="BA52" i="2"/>
  <c r="AU53" i="2"/>
  <c r="DC52" i="2"/>
  <c r="BX52" i="2"/>
  <c r="DF51" i="2"/>
  <c r="CA51" i="2"/>
  <c r="BC52" i="2"/>
  <c r="DD52" i="2"/>
  <c r="BY52" i="2"/>
  <c r="DB52" i="2"/>
  <c r="BW52" i="2"/>
  <c r="BV52" i="2"/>
  <c r="AR53" i="2"/>
  <c r="AS53" i="2"/>
  <c r="DA52" i="2"/>
  <c r="AT53" i="2"/>
  <c r="BF52" i="2"/>
  <c r="AZ52" i="2"/>
  <c r="DG51" i="2"/>
  <c r="CB51" i="2"/>
  <c r="DN51" i="2"/>
  <c r="CI51" i="2"/>
  <c r="BE52" i="2"/>
  <c r="CH51" i="2"/>
  <c r="DM51" i="2"/>
  <c r="BD52" i="2"/>
  <c r="DH51" i="2"/>
  <c r="CC51" i="2"/>
  <c r="BG51" i="2"/>
  <c r="AW52" i="2"/>
  <c r="AV53" i="2" s="1"/>
  <c r="DE51" i="2"/>
  <c r="BZ51" i="2"/>
  <c r="AX52" i="2"/>
  <c r="DI51" i="2"/>
  <c r="CD51" i="2"/>
  <c r="CF51" i="2"/>
  <c r="DK51" i="2"/>
  <c r="BB52" i="2"/>
  <c r="BD53" i="3"/>
  <c r="BY53" i="4"/>
  <c r="DD53" i="4"/>
  <c r="DM53" i="4"/>
  <c r="CH53" i="4"/>
  <c r="AP54" i="4"/>
  <c r="BD54" i="4"/>
  <c r="AN54" i="4"/>
  <c r="CV53" i="4"/>
  <c r="BQ53" i="4"/>
  <c r="BB54" i="4"/>
  <c r="BT53" i="4"/>
  <c r="CY53" i="4"/>
  <c r="BS53" i="4"/>
  <c r="CX53" i="4"/>
  <c r="AQ54" i="4"/>
  <c r="AG54" i="4"/>
  <c r="CO53" i="4"/>
  <c r="BJ53" i="4"/>
  <c r="AO54" i="4"/>
  <c r="AK54" i="4"/>
  <c r="AU54" i="4"/>
  <c r="AY54" i="4"/>
  <c r="BC54" i="4"/>
  <c r="BK53" i="4"/>
  <c r="CP53" i="4"/>
  <c r="CU53" i="4"/>
  <c r="BP53" i="4"/>
  <c r="DG53" i="4"/>
  <c r="CB53" i="4"/>
  <c r="DK53" i="4"/>
  <c r="CF53" i="4"/>
  <c r="DE53" i="4"/>
  <c r="BZ53" i="4"/>
  <c r="CN53" i="4"/>
  <c r="BI53" i="4"/>
  <c r="BR53" i="4"/>
  <c r="CW53" i="4"/>
  <c r="CJ52" i="4"/>
  <c r="CK52" i="4" s="1"/>
  <c r="CL52" i="4" s="1"/>
  <c r="DO52" i="4"/>
  <c r="CD53" i="4"/>
  <c r="DI53" i="4"/>
  <c r="BX53" i="4"/>
  <c r="DC53" i="4"/>
  <c r="BG52" i="4"/>
  <c r="DH53" i="4"/>
  <c r="CC53" i="4"/>
  <c r="DP52" i="4"/>
  <c r="DQ52" i="4" s="1"/>
  <c r="CR53" i="4"/>
  <c r="BM53" i="4"/>
  <c r="BV53" i="4"/>
  <c r="AV54" i="4"/>
  <c r="DA53" i="4"/>
  <c r="AR54" i="4"/>
  <c r="BA54" i="4"/>
  <c r="AS54" i="4"/>
  <c r="AT54" i="4"/>
  <c r="CQ53" i="4"/>
  <c r="AI54" i="4"/>
  <c r="AJ54" i="4"/>
  <c r="BL53" i="4"/>
  <c r="AW54" i="4"/>
  <c r="AX54" i="4"/>
  <c r="CE53" i="4"/>
  <c r="DJ53" i="4"/>
  <c r="BW53" i="4"/>
  <c r="DB53" i="4"/>
  <c r="CA53" i="4"/>
  <c r="DF53" i="4"/>
  <c r="CI53" i="4"/>
  <c r="DN53" i="4"/>
  <c r="AD54" i="4"/>
  <c r="AE54" i="4"/>
  <c r="AF54" i="4"/>
  <c r="BH53" i="4"/>
  <c r="AH54" i="4"/>
  <c r="AM54" i="4"/>
  <c r="CM53" i="4"/>
  <c r="CZ53" i="4"/>
  <c r="BU53" i="4"/>
  <c r="AL54" i="4"/>
  <c r="CS53" i="4"/>
  <c r="BN53" i="4"/>
  <c r="AZ54" i="4"/>
  <c r="BE54" i="4"/>
  <c r="DL53" i="4"/>
  <c r="CG53" i="4"/>
  <c r="BO53" i="4"/>
  <c r="CT53" i="4"/>
  <c r="BF53" i="4"/>
  <c r="BF54" i="4" s="1"/>
  <c r="CK51" i="3"/>
  <c r="CL51" i="3" s="1"/>
  <c r="DP51" i="3"/>
  <c r="DQ51" i="3" s="1"/>
  <c r="CH53" i="3"/>
  <c r="DM53" i="3"/>
  <c r="BW53" i="3"/>
  <c r="DB53" i="3"/>
  <c r="CT53" i="3"/>
  <c r="BO53" i="3"/>
  <c r="AU54" i="3"/>
  <c r="BX53" i="3"/>
  <c r="DC53" i="3"/>
  <c r="DJ53" i="3"/>
  <c r="CE53" i="3"/>
  <c r="AS54" i="3"/>
  <c r="AT54" i="3"/>
  <c r="AV54" i="3"/>
  <c r="BV53" i="3"/>
  <c r="AR54" i="3"/>
  <c r="DA53" i="3"/>
  <c r="BA54" i="3"/>
  <c r="CU53" i="3"/>
  <c r="BP53" i="3"/>
  <c r="CD52" i="3"/>
  <c r="DI52" i="3"/>
  <c r="DG52" i="3"/>
  <c r="CB52" i="3"/>
  <c r="DO52" i="3"/>
  <c r="CJ52" i="3"/>
  <c r="BF53" i="3"/>
  <c r="BG52" i="3"/>
  <c r="AX53" i="3"/>
  <c r="AE54" i="3"/>
  <c r="AD54" i="3"/>
  <c r="AF54" i="3"/>
  <c r="AM54" i="3"/>
  <c r="CM53" i="3"/>
  <c r="BH53" i="3"/>
  <c r="AH54" i="3"/>
  <c r="AK54" i="3"/>
  <c r="AG54" i="3"/>
  <c r="BJ53" i="3"/>
  <c r="CO53" i="3"/>
  <c r="AO54" i="3"/>
  <c r="CF53" i="3"/>
  <c r="DK53" i="3"/>
  <c r="BI53" i="3"/>
  <c r="CN53" i="3"/>
  <c r="CY53" i="3"/>
  <c r="BT53" i="3"/>
  <c r="AW54" i="3"/>
  <c r="CA53" i="3"/>
  <c r="DF53" i="3"/>
  <c r="DL52" i="3"/>
  <c r="CG52" i="3"/>
  <c r="BR53" i="3"/>
  <c r="CW53" i="3"/>
  <c r="DE53" i="3"/>
  <c r="BZ53" i="3"/>
  <c r="AI54" i="3"/>
  <c r="AJ54" i="3"/>
  <c r="BL53" i="3"/>
  <c r="CQ53" i="3"/>
  <c r="AY53" i="3"/>
  <c r="AQ54" i="3"/>
  <c r="BS53" i="3"/>
  <c r="CX53" i="3"/>
  <c r="CC52" i="3"/>
  <c r="DH52" i="3"/>
  <c r="CZ53" i="3"/>
  <c r="BU53" i="3"/>
  <c r="CV53" i="3"/>
  <c r="BQ53" i="3"/>
  <c r="BB54" i="3"/>
  <c r="AN54" i="3"/>
  <c r="AP54" i="3"/>
  <c r="BY53" i="3"/>
  <c r="DD53" i="3"/>
  <c r="BC53" i="3"/>
  <c r="AZ53" i="3"/>
  <c r="AL54" i="3"/>
  <c r="CS53" i="3"/>
  <c r="BN53" i="3"/>
  <c r="CR53" i="3"/>
  <c r="BM53" i="3"/>
  <c r="BK53" i="3"/>
  <c r="CP53" i="3"/>
  <c r="BE53" i="3"/>
  <c r="AK54" i="8" l="1"/>
  <c r="AO54" i="8"/>
  <c r="AU54" i="8"/>
  <c r="CO53" i="8"/>
  <c r="AG54" i="8"/>
  <c r="BJ53" i="8"/>
  <c r="CK52" i="8"/>
  <c r="CL52" i="8" s="1"/>
  <c r="DB53" i="8"/>
  <c r="BW53" i="8"/>
  <c r="AL54" i="8"/>
  <c r="AZ54" i="8"/>
  <c r="CS53" i="8"/>
  <c r="BN53" i="8"/>
  <c r="CR53" i="8"/>
  <c r="BM53" i="8"/>
  <c r="DP52" i="8"/>
  <c r="DQ52" i="8" s="1"/>
  <c r="DA53" i="8"/>
  <c r="BA54" i="8"/>
  <c r="AR54" i="8"/>
  <c r="AS54" i="8"/>
  <c r="BV53" i="8"/>
  <c r="AT54" i="8"/>
  <c r="AV54" i="8"/>
  <c r="DD53" i="8"/>
  <c r="BY53" i="8"/>
  <c r="BC54" i="8"/>
  <c r="DC53" i="8"/>
  <c r="BX53" i="8"/>
  <c r="BD54" i="8"/>
  <c r="DJ53" i="8"/>
  <c r="CE53" i="8"/>
  <c r="CH53" i="8"/>
  <c r="DM53" i="8"/>
  <c r="DK53" i="8"/>
  <c r="CF53" i="8"/>
  <c r="CZ53" i="8"/>
  <c r="BU53" i="8"/>
  <c r="BE54" i="8"/>
  <c r="BS53" i="8"/>
  <c r="CX53" i="8"/>
  <c r="AQ54" i="8"/>
  <c r="CW53" i="8"/>
  <c r="BR53" i="8"/>
  <c r="BT53" i="8"/>
  <c r="CY53" i="8"/>
  <c r="DL53" i="8"/>
  <c r="CG53" i="8"/>
  <c r="CJ53" i="8"/>
  <c r="DO53" i="8"/>
  <c r="DI53" i="8"/>
  <c r="CD53" i="8"/>
  <c r="BO53" i="8"/>
  <c r="CT53" i="8"/>
  <c r="AM54" i="8"/>
  <c r="BH53" i="8"/>
  <c r="AH54" i="8"/>
  <c r="AD54" i="8"/>
  <c r="AE54" i="8"/>
  <c r="BG53" i="8"/>
  <c r="CM53" i="8"/>
  <c r="AF54" i="8"/>
  <c r="BF54" i="8"/>
  <c r="CV53" i="8"/>
  <c r="AN54" i="8"/>
  <c r="AP54" i="8"/>
  <c r="BQ53" i="8"/>
  <c r="BB54" i="8"/>
  <c r="CB53" i="8"/>
  <c r="DG53" i="8"/>
  <c r="CI53" i="8"/>
  <c r="DN53" i="8"/>
  <c r="AY54" i="8"/>
  <c r="CC53" i="8"/>
  <c r="DH53" i="8"/>
  <c r="AI54" i="8"/>
  <c r="BL53" i="8"/>
  <c r="AX54" i="8"/>
  <c r="CQ53" i="8"/>
  <c r="AJ54" i="8"/>
  <c r="AW54" i="8"/>
  <c r="CA53" i="8"/>
  <c r="DF53" i="8"/>
  <c r="BP53" i="8"/>
  <c r="CU53" i="8"/>
  <c r="CP53" i="8"/>
  <c r="BK53" i="8"/>
  <c r="BZ53" i="8"/>
  <c r="DE53" i="8"/>
  <c r="CN53" i="8"/>
  <c r="BI53" i="8"/>
  <c r="BE54" i="6"/>
  <c r="CI54" i="6" s="1"/>
  <c r="AX54" i="6"/>
  <c r="CD53" i="6"/>
  <c r="CR54" i="6"/>
  <c r="BM54" i="6"/>
  <c r="BK54" i="6"/>
  <c r="CP54" i="6"/>
  <c r="CY54" i="6"/>
  <c r="BT54" i="6"/>
  <c r="CV54" i="6"/>
  <c r="AP55" i="6"/>
  <c r="BQ54" i="6"/>
  <c r="AN55" i="6"/>
  <c r="AZ55" i="6"/>
  <c r="AL55" i="6"/>
  <c r="CS54" i="6"/>
  <c r="BN54" i="6"/>
  <c r="BO54" i="6"/>
  <c r="CT54" i="6"/>
  <c r="DG54" i="6"/>
  <c r="CB54" i="6"/>
  <c r="BR54" i="6"/>
  <c r="CW54" i="6"/>
  <c r="BY53" i="6"/>
  <c r="DD53" i="6"/>
  <c r="CJ53" i="6"/>
  <c r="DO53" i="6"/>
  <c r="DA53" i="6"/>
  <c r="BV53" i="6"/>
  <c r="AR54" i="6"/>
  <c r="BA54" i="6"/>
  <c r="AV54" i="6"/>
  <c r="AS54" i="6"/>
  <c r="AT54" i="6"/>
  <c r="BG53" i="6"/>
  <c r="DI54" i="6"/>
  <c r="CD54" i="6"/>
  <c r="AY54" i="6"/>
  <c r="AY55" i="6" s="1"/>
  <c r="DC53" i="6"/>
  <c r="BX53" i="6"/>
  <c r="BF54" i="6"/>
  <c r="BP54" i="6"/>
  <c r="CU54" i="6"/>
  <c r="DP52" i="6"/>
  <c r="CH53" i="6"/>
  <c r="DM53" i="6"/>
  <c r="CN54" i="6"/>
  <c r="BI54" i="6"/>
  <c r="BZ53" i="6"/>
  <c r="DE53" i="6"/>
  <c r="AU54" i="6"/>
  <c r="CM54" i="6"/>
  <c r="AD55" i="6"/>
  <c r="AH55" i="6"/>
  <c r="AF55" i="6"/>
  <c r="AM55" i="6"/>
  <c r="BH54" i="6"/>
  <c r="AE55" i="6"/>
  <c r="CK52" i="6"/>
  <c r="CL52" i="6" s="1"/>
  <c r="BC54" i="6"/>
  <c r="AJ55" i="6"/>
  <c r="BL54" i="6"/>
  <c r="AI55" i="6"/>
  <c r="CQ54" i="6"/>
  <c r="CZ54" i="6"/>
  <c r="BU54" i="6"/>
  <c r="DB53" i="6"/>
  <c r="BW53" i="6"/>
  <c r="CF53" i="6"/>
  <c r="DK53" i="6"/>
  <c r="DN53" i="6"/>
  <c r="CI53" i="6"/>
  <c r="DL53" i="6"/>
  <c r="CG53" i="6"/>
  <c r="BD54" i="6"/>
  <c r="CE53" i="6"/>
  <c r="DJ53" i="6"/>
  <c r="CX54" i="6"/>
  <c r="BS54" i="6"/>
  <c r="AQ55" i="6"/>
  <c r="BB54" i="6"/>
  <c r="AK55" i="6"/>
  <c r="CO54" i="6"/>
  <c r="AG55" i="6"/>
  <c r="AO55" i="6"/>
  <c r="BJ54" i="6"/>
  <c r="AW54" i="6"/>
  <c r="CB53" i="5"/>
  <c r="DP52" i="5"/>
  <c r="DQ52" i="5" s="1"/>
  <c r="CJ53" i="5"/>
  <c r="CK52" i="5"/>
  <c r="CL52" i="5" s="1"/>
  <c r="BG53" i="5"/>
  <c r="AX54" i="5"/>
  <c r="DG54" i="5" s="1"/>
  <c r="DK54" i="5"/>
  <c r="CF54" i="5"/>
  <c r="CB54" i="5"/>
  <c r="DH54" i="5"/>
  <c r="CC54" i="5"/>
  <c r="CA54" i="5"/>
  <c r="DF54" i="5"/>
  <c r="CI54" i="5"/>
  <c r="DN54" i="5"/>
  <c r="AU54" i="5"/>
  <c r="CT54" i="5"/>
  <c r="BO54" i="5"/>
  <c r="DC53" i="5"/>
  <c r="BX53" i="5"/>
  <c r="AM55" i="5"/>
  <c r="CM54" i="5"/>
  <c r="BH54" i="5"/>
  <c r="AD55" i="5"/>
  <c r="AE55" i="5"/>
  <c r="AF55" i="5"/>
  <c r="AH55" i="5"/>
  <c r="BK54" i="5"/>
  <c r="CP54" i="5"/>
  <c r="AZ54" i="5"/>
  <c r="AZ55" i="5" s="1"/>
  <c r="DI53" i="5"/>
  <c r="CD53" i="5"/>
  <c r="CU54" i="5"/>
  <c r="BP54" i="5"/>
  <c r="BI54" i="5"/>
  <c r="CN54" i="5"/>
  <c r="CZ54" i="5"/>
  <c r="BU54" i="5"/>
  <c r="BS54" i="5"/>
  <c r="AQ55" i="5"/>
  <c r="CX54" i="5"/>
  <c r="DD53" i="5"/>
  <c r="BY53" i="5"/>
  <c r="DB53" i="5"/>
  <c r="BW53" i="5"/>
  <c r="CC53" i="5"/>
  <c r="DH53" i="5"/>
  <c r="CS54" i="5"/>
  <c r="BN54" i="5"/>
  <c r="AL55" i="5"/>
  <c r="DK53" i="5"/>
  <c r="CF53" i="5"/>
  <c r="BM54" i="5"/>
  <c r="CR54" i="5"/>
  <c r="AN55" i="5"/>
  <c r="AP55" i="5"/>
  <c r="CV54" i="5"/>
  <c r="BQ54" i="5"/>
  <c r="AK55" i="5"/>
  <c r="AO55" i="5"/>
  <c r="CO54" i="5"/>
  <c r="AG55" i="5"/>
  <c r="BJ54" i="5"/>
  <c r="BD54" i="5"/>
  <c r="DJ53" i="5"/>
  <c r="CE53" i="5"/>
  <c r="CY54" i="5"/>
  <c r="BT54" i="5"/>
  <c r="CQ54" i="5"/>
  <c r="BL54" i="5"/>
  <c r="AI55" i="5"/>
  <c r="AJ55" i="5"/>
  <c r="CW54" i="5"/>
  <c r="BR54" i="5"/>
  <c r="AR54" i="5"/>
  <c r="AS54" i="5"/>
  <c r="AV54" i="5"/>
  <c r="AW55" i="5" s="1"/>
  <c r="BA54" i="5"/>
  <c r="AT54" i="5"/>
  <c r="BV53" i="5"/>
  <c r="DA53" i="5"/>
  <c r="DM53" i="5"/>
  <c r="CH53" i="5"/>
  <c r="BF54" i="5"/>
  <c r="BZ53" i="5"/>
  <c r="DE53" i="5"/>
  <c r="BC54" i="5"/>
  <c r="BZ52" i="2"/>
  <c r="AY53" i="2"/>
  <c r="AP53" i="2"/>
  <c r="BT53" i="2" s="1"/>
  <c r="CS52" i="2"/>
  <c r="BN52" i="2"/>
  <c r="AL53" i="2"/>
  <c r="CM53" i="2"/>
  <c r="BH53" i="2"/>
  <c r="AF54" i="2"/>
  <c r="AH54" i="2"/>
  <c r="AD54" i="2"/>
  <c r="AE54" i="2"/>
  <c r="AM54" i="2"/>
  <c r="BP52" i="2"/>
  <c r="CU52" i="2"/>
  <c r="AI54" i="2"/>
  <c r="BL53" i="2"/>
  <c r="CQ53" i="2"/>
  <c r="CN53" i="2"/>
  <c r="BI53" i="2"/>
  <c r="BU52" i="2"/>
  <c r="CZ52" i="2"/>
  <c r="DH52" i="2"/>
  <c r="AN54" i="2"/>
  <c r="CV53" i="2"/>
  <c r="BQ53" i="2"/>
  <c r="BK53" i="2"/>
  <c r="CP53" i="2"/>
  <c r="CW53" i="2"/>
  <c r="BR53" i="2"/>
  <c r="AK53" i="2"/>
  <c r="AQ53" i="2"/>
  <c r="BS52" i="2"/>
  <c r="CX52" i="2"/>
  <c r="CO53" i="2"/>
  <c r="AG54" i="2"/>
  <c r="BJ53" i="2"/>
  <c r="AJ53" i="2"/>
  <c r="BR52" i="2"/>
  <c r="CW52" i="2"/>
  <c r="BM53" i="2"/>
  <c r="CR53" i="2"/>
  <c r="AO53" i="2"/>
  <c r="BO52" i="2"/>
  <c r="CT52" i="2"/>
  <c r="CY52" i="2"/>
  <c r="BT52" i="2"/>
  <c r="BC53" i="2"/>
  <c r="CG53" i="2" s="1"/>
  <c r="CK51" i="2"/>
  <c r="CL51" i="2" s="1"/>
  <c r="DP51" i="2"/>
  <c r="DQ51" i="2" s="1"/>
  <c r="DE53" i="2"/>
  <c r="BZ53" i="2"/>
  <c r="DC53" i="2"/>
  <c r="AU54" i="2"/>
  <c r="BX53" i="2"/>
  <c r="BD53" i="2"/>
  <c r="BB53" i="2"/>
  <c r="DJ52" i="2"/>
  <c r="CE52" i="2"/>
  <c r="DB53" i="2"/>
  <c r="BW53" i="2"/>
  <c r="DA53" i="2"/>
  <c r="BV53" i="2"/>
  <c r="AR54" i="2"/>
  <c r="AS54" i="2"/>
  <c r="AT54" i="2"/>
  <c r="DF52" i="2"/>
  <c r="CA52" i="2"/>
  <c r="DN52" i="2"/>
  <c r="CI52" i="2"/>
  <c r="BF53" i="2"/>
  <c r="BA53" i="2"/>
  <c r="DM52" i="2"/>
  <c r="CH52" i="2"/>
  <c r="AW53" i="2"/>
  <c r="CF52" i="2"/>
  <c r="DK52" i="2"/>
  <c r="AX53" i="2"/>
  <c r="DO52" i="2"/>
  <c r="CJ52" i="2"/>
  <c r="DD53" i="2"/>
  <c r="BY53" i="2"/>
  <c r="BG52" i="2"/>
  <c r="CC53" i="2"/>
  <c r="DH53" i="2"/>
  <c r="CB52" i="2"/>
  <c r="DG52" i="2"/>
  <c r="AZ53" i="2"/>
  <c r="CD52" i="2"/>
  <c r="DI52" i="2"/>
  <c r="DL52" i="2"/>
  <c r="CG52" i="2"/>
  <c r="BE53" i="2"/>
  <c r="DO54" i="4"/>
  <c r="CJ54" i="4"/>
  <c r="BK54" i="4"/>
  <c r="CP54" i="4"/>
  <c r="CZ54" i="4"/>
  <c r="BU54" i="4"/>
  <c r="BL54" i="4"/>
  <c r="CQ54" i="4"/>
  <c r="AW55" i="4"/>
  <c r="AX55" i="4"/>
  <c r="AI55" i="4"/>
  <c r="AJ55" i="4"/>
  <c r="CV54" i="4"/>
  <c r="AP55" i="4"/>
  <c r="AN55" i="4"/>
  <c r="BQ54" i="4"/>
  <c r="BB55" i="4"/>
  <c r="BG53" i="4"/>
  <c r="AO55" i="4"/>
  <c r="AG55" i="4"/>
  <c r="BJ54" i="4"/>
  <c r="CO54" i="4"/>
  <c r="AK55" i="4"/>
  <c r="BC55" i="4"/>
  <c r="AU55" i="4"/>
  <c r="AY55" i="4"/>
  <c r="CR54" i="4"/>
  <c r="BM54" i="4"/>
  <c r="BD55" i="4"/>
  <c r="CF54" i="4"/>
  <c r="DK54" i="4"/>
  <c r="BX54" i="4"/>
  <c r="DC54" i="4"/>
  <c r="AM55" i="4"/>
  <c r="BH54" i="4"/>
  <c r="AD55" i="4"/>
  <c r="AE55" i="4"/>
  <c r="AF55" i="4"/>
  <c r="AH55" i="4"/>
  <c r="CM54" i="4"/>
  <c r="BF55" i="4"/>
  <c r="DB54" i="4"/>
  <c r="BW54" i="4"/>
  <c r="AL55" i="4"/>
  <c r="CS54" i="4"/>
  <c r="BN54" i="4"/>
  <c r="AZ55" i="4"/>
  <c r="CE54" i="4"/>
  <c r="DJ54" i="4"/>
  <c r="BE55" i="4"/>
  <c r="DL54" i="4"/>
  <c r="CG54" i="4"/>
  <c r="CW54" i="4"/>
  <c r="BR54" i="4"/>
  <c r="CC54" i="4"/>
  <c r="DH54" i="4"/>
  <c r="CH54" i="4"/>
  <c r="DM54" i="4"/>
  <c r="CA54" i="4"/>
  <c r="DF54" i="4"/>
  <c r="BY54" i="4"/>
  <c r="DD54" i="4"/>
  <c r="CY54" i="4"/>
  <c r="BT54" i="4"/>
  <c r="DN54" i="4"/>
  <c r="CI54" i="4"/>
  <c r="BG54" i="4"/>
  <c r="BA55" i="4"/>
  <c r="AR55" i="4"/>
  <c r="AV55" i="4"/>
  <c r="AT55" i="4"/>
  <c r="BV54" i="4"/>
  <c r="AS55" i="4"/>
  <c r="DA54" i="4"/>
  <c r="DP53" i="4"/>
  <c r="DQ53" i="4" s="1"/>
  <c r="CT54" i="4"/>
  <c r="BO54" i="4"/>
  <c r="CD54" i="4"/>
  <c r="DI54" i="4"/>
  <c r="CX54" i="4"/>
  <c r="AQ55" i="4"/>
  <c r="BS54" i="4"/>
  <c r="CJ53" i="4"/>
  <c r="DO53" i="4"/>
  <c r="BZ54" i="4"/>
  <c r="DE54" i="4"/>
  <c r="CK53" i="4"/>
  <c r="CL53" i="4" s="1"/>
  <c r="CB54" i="4"/>
  <c r="DG54" i="4"/>
  <c r="BI54" i="4"/>
  <c r="CN54" i="4"/>
  <c r="CU54" i="4"/>
  <c r="BP54" i="4"/>
  <c r="CK52" i="3"/>
  <c r="CL52" i="3" s="1"/>
  <c r="AZ54" i="3"/>
  <c r="DI54" i="3" s="1"/>
  <c r="DP52" i="3"/>
  <c r="DQ52" i="3" s="1"/>
  <c r="BE54" i="3"/>
  <c r="DN54" i="3" s="1"/>
  <c r="CX54" i="3"/>
  <c r="BS54" i="3"/>
  <c r="AQ55" i="3"/>
  <c r="AY54" i="3"/>
  <c r="CW54" i="3"/>
  <c r="BR54" i="3"/>
  <c r="BK54" i="3"/>
  <c r="CP54" i="3"/>
  <c r="BW54" i="3"/>
  <c r="DB54" i="3"/>
  <c r="BY54" i="3"/>
  <c r="DD54" i="3"/>
  <c r="AL55" i="3"/>
  <c r="BN54" i="3"/>
  <c r="CS54" i="3"/>
  <c r="BO54" i="3"/>
  <c r="CT54" i="3"/>
  <c r="BG53" i="3"/>
  <c r="CF54" i="3"/>
  <c r="DK54" i="3"/>
  <c r="BP54" i="3"/>
  <c r="CU54" i="3"/>
  <c r="AI55" i="3"/>
  <c r="AJ55" i="3"/>
  <c r="BL54" i="3"/>
  <c r="CQ54" i="3"/>
  <c r="AW55" i="3"/>
  <c r="DO53" i="3"/>
  <c r="CJ53" i="3"/>
  <c r="DG53" i="3"/>
  <c r="CB53" i="3"/>
  <c r="DJ54" i="3"/>
  <c r="CE54" i="3"/>
  <c r="DF54" i="3"/>
  <c r="CA54" i="3"/>
  <c r="BF54" i="3"/>
  <c r="BM54" i="3"/>
  <c r="CR54" i="3"/>
  <c r="CD53" i="3"/>
  <c r="DI53" i="3"/>
  <c r="DL53" i="3"/>
  <c r="CG53" i="3"/>
  <c r="AX54" i="3"/>
  <c r="AK55" i="3"/>
  <c r="AO55" i="3"/>
  <c r="CO54" i="3"/>
  <c r="AG55" i="3"/>
  <c r="BJ54" i="3"/>
  <c r="AV55" i="3"/>
  <c r="DA54" i="3"/>
  <c r="BA55" i="3"/>
  <c r="AR55" i="3"/>
  <c r="AT55" i="3"/>
  <c r="AS55" i="3"/>
  <c r="BV54" i="3"/>
  <c r="CI53" i="3"/>
  <c r="DN53" i="3"/>
  <c r="BU54" i="3"/>
  <c r="CZ54" i="3"/>
  <c r="BC54" i="3"/>
  <c r="CC53" i="3"/>
  <c r="DH53" i="3"/>
  <c r="CV54" i="3"/>
  <c r="BQ54" i="3"/>
  <c r="AN55" i="3"/>
  <c r="AP55" i="3"/>
  <c r="BB55" i="3"/>
  <c r="AH55" i="3"/>
  <c r="CM54" i="3"/>
  <c r="AD55" i="3"/>
  <c r="AF55" i="3"/>
  <c r="AE55" i="3"/>
  <c r="AM55" i="3"/>
  <c r="BH54" i="3"/>
  <c r="AU55" i="3"/>
  <c r="BX54" i="3"/>
  <c r="DC54" i="3"/>
  <c r="CY54" i="3"/>
  <c r="BT54" i="3"/>
  <c r="CN54" i="3"/>
  <c r="BI54" i="3"/>
  <c r="DE54" i="3"/>
  <c r="BZ54" i="3"/>
  <c r="BD54" i="3"/>
  <c r="CY53" i="2" l="1"/>
  <c r="AP54" i="2"/>
  <c r="CY54" i="2" s="1"/>
  <c r="DL53" i="2"/>
  <c r="BR54" i="8"/>
  <c r="CW54" i="8"/>
  <c r="AZ55" i="8"/>
  <c r="AL55" i="8"/>
  <c r="BN54" i="8"/>
  <c r="CS54" i="8"/>
  <c r="DO54" i="8"/>
  <c r="CJ54" i="8"/>
  <c r="DG54" i="8"/>
  <c r="CB54" i="8"/>
  <c r="CH54" i="8"/>
  <c r="DM54" i="8"/>
  <c r="BJ54" i="8"/>
  <c r="AO55" i="8"/>
  <c r="CO54" i="8"/>
  <c r="AK55" i="8"/>
  <c r="AG55" i="8"/>
  <c r="AY55" i="8"/>
  <c r="AU55" i="8"/>
  <c r="CA54" i="8"/>
  <c r="DF54" i="8"/>
  <c r="DI54" i="8"/>
  <c r="CD54" i="8"/>
  <c r="DL54" i="8"/>
  <c r="CG54" i="8"/>
  <c r="BP54" i="8"/>
  <c r="CU54" i="8"/>
  <c r="CN54" i="8"/>
  <c r="BI54" i="8"/>
  <c r="CM54" i="8"/>
  <c r="AD55" i="8"/>
  <c r="AM55" i="8"/>
  <c r="AE55" i="8"/>
  <c r="AF55" i="8"/>
  <c r="AH55" i="8"/>
  <c r="BH54" i="8"/>
  <c r="BG54" i="8"/>
  <c r="BF55" i="8"/>
  <c r="BU54" i="8"/>
  <c r="CZ54" i="8"/>
  <c r="CK53" i="8"/>
  <c r="CL53" i="8" s="1"/>
  <c r="DH54" i="8"/>
  <c r="CC54" i="8"/>
  <c r="AJ55" i="8"/>
  <c r="AX55" i="8"/>
  <c r="CQ54" i="8"/>
  <c r="AI55" i="8"/>
  <c r="BL54" i="8"/>
  <c r="AW55" i="8"/>
  <c r="DE54" i="8"/>
  <c r="BZ54" i="8"/>
  <c r="AP55" i="8"/>
  <c r="CV54" i="8"/>
  <c r="BQ54" i="8"/>
  <c r="AN55" i="8"/>
  <c r="BB55" i="8"/>
  <c r="DN54" i="8"/>
  <c r="CI54" i="8"/>
  <c r="BC55" i="8"/>
  <c r="BX54" i="8"/>
  <c r="DC54" i="8"/>
  <c r="CP54" i="8"/>
  <c r="BK54" i="8"/>
  <c r="DB54" i="8"/>
  <c r="BW54" i="8"/>
  <c r="BD55" i="8"/>
  <c r="CF54" i="8"/>
  <c r="DK54" i="8"/>
  <c r="AR55" i="8"/>
  <c r="AS55" i="8"/>
  <c r="BA55" i="8"/>
  <c r="AT55" i="8"/>
  <c r="AV55" i="8"/>
  <c r="DA54" i="8"/>
  <c r="BV54" i="8"/>
  <c r="DD54" i="8"/>
  <c r="BY54" i="8"/>
  <c r="BM54" i="8"/>
  <c r="CR54" i="8"/>
  <c r="DJ54" i="8"/>
  <c r="CE54" i="8"/>
  <c r="CX54" i="8"/>
  <c r="BS54" i="8"/>
  <c r="BE55" i="8"/>
  <c r="AQ55" i="8"/>
  <c r="BT54" i="8"/>
  <c r="CY54" i="8"/>
  <c r="DP53" i="8"/>
  <c r="DQ53" i="8" s="1"/>
  <c r="CT54" i="8"/>
  <c r="BO54" i="8"/>
  <c r="DN54" i="6"/>
  <c r="BC55" i="6"/>
  <c r="CG55" i="6" s="1"/>
  <c r="AU55" i="6"/>
  <c r="DD55" i="6" s="1"/>
  <c r="BB55" i="6"/>
  <c r="CF55" i="6" s="1"/>
  <c r="CH54" i="6"/>
  <c r="DM54" i="6"/>
  <c r="AL56" i="6"/>
  <c r="CS55" i="6"/>
  <c r="BN55" i="6"/>
  <c r="BG54" i="6"/>
  <c r="BA55" i="6"/>
  <c r="DA54" i="6"/>
  <c r="AR55" i="6"/>
  <c r="AS55" i="6"/>
  <c r="AT55" i="6"/>
  <c r="BV54" i="6"/>
  <c r="AV55" i="6"/>
  <c r="CD55" i="6"/>
  <c r="DI55" i="6"/>
  <c r="DL54" i="6"/>
  <c r="CG54" i="6"/>
  <c r="CK53" i="6"/>
  <c r="CL53" i="6" s="1"/>
  <c r="BR55" i="6"/>
  <c r="CW55" i="6"/>
  <c r="CC55" i="6"/>
  <c r="DH55" i="6"/>
  <c r="BY55" i="6"/>
  <c r="DQ52" i="6"/>
  <c r="BD55" i="6"/>
  <c r="BF55" i="6"/>
  <c r="CN55" i="6"/>
  <c r="BI55" i="6"/>
  <c r="CY55" i="6"/>
  <c r="BT55" i="6"/>
  <c r="DO54" i="6"/>
  <c r="CJ54" i="6"/>
  <c r="BK55" i="6"/>
  <c r="CP55" i="6"/>
  <c r="CV55" i="6"/>
  <c r="BQ55" i="6"/>
  <c r="AP56" i="6"/>
  <c r="AN56" i="6"/>
  <c r="CX55" i="6"/>
  <c r="BS55" i="6"/>
  <c r="AQ56" i="6"/>
  <c r="AK56" i="6"/>
  <c r="CO55" i="6"/>
  <c r="AG56" i="6"/>
  <c r="BJ55" i="6"/>
  <c r="AO56" i="6"/>
  <c r="DP53" i="6"/>
  <c r="DQ53" i="6" s="1"/>
  <c r="BO55" i="6"/>
  <c r="CT55" i="6"/>
  <c r="BL55" i="6"/>
  <c r="AI56" i="6"/>
  <c r="AJ56" i="6"/>
  <c r="CQ55" i="6"/>
  <c r="DH54" i="6"/>
  <c r="CC54" i="6"/>
  <c r="DJ54" i="6"/>
  <c r="CE54" i="6"/>
  <c r="CF54" i="6"/>
  <c r="DK54" i="6"/>
  <c r="AH56" i="6"/>
  <c r="AD56" i="6"/>
  <c r="CM55" i="6"/>
  <c r="BH55" i="6"/>
  <c r="AE56" i="6"/>
  <c r="AF56" i="6"/>
  <c r="AM56" i="6"/>
  <c r="BP55" i="6"/>
  <c r="CU55" i="6"/>
  <c r="BE55" i="6"/>
  <c r="BU55" i="6"/>
  <c r="CZ55" i="6"/>
  <c r="DD54" i="6"/>
  <c r="BY54" i="6"/>
  <c r="CR55" i="6"/>
  <c r="BM55" i="6"/>
  <c r="BX54" i="6"/>
  <c r="DC54" i="6"/>
  <c r="CA54" i="6"/>
  <c r="DF54" i="6"/>
  <c r="AX55" i="6"/>
  <c r="DB54" i="6"/>
  <c r="BW54" i="6"/>
  <c r="AW55" i="6"/>
  <c r="DE54" i="6"/>
  <c r="BZ54" i="6"/>
  <c r="BE55" i="5"/>
  <c r="CI55" i="5" s="1"/>
  <c r="DI55" i="5"/>
  <c r="CD55" i="5"/>
  <c r="BA55" i="5"/>
  <c r="DA54" i="5"/>
  <c r="BV54" i="5"/>
  <c r="AS55" i="5"/>
  <c r="AT55" i="5"/>
  <c r="AR55" i="5"/>
  <c r="AV55" i="5"/>
  <c r="BC55" i="5"/>
  <c r="BK55" i="5"/>
  <c r="CP55" i="5"/>
  <c r="DD54" i="5"/>
  <c r="BY54" i="5"/>
  <c r="BS55" i="5"/>
  <c r="AQ56" i="5"/>
  <c r="CX55" i="5"/>
  <c r="CS55" i="5"/>
  <c r="BN55" i="5"/>
  <c r="AL56" i="5"/>
  <c r="BO55" i="5"/>
  <c r="CT55" i="5"/>
  <c r="AX55" i="5"/>
  <c r="BM55" i="5"/>
  <c r="CR55" i="5"/>
  <c r="BD55" i="5"/>
  <c r="BG54" i="5"/>
  <c r="DO54" i="5"/>
  <c r="CJ54" i="5"/>
  <c r="BF55" i="5"/>
  <c r="AJ56" i="5"/>
  <c r="AI56" i="5"/>
  <c r="CQ55" i="5"/>
  <c r="BL55" i="5"/>
  <c r="CY55" i="5"/>
  <c r="BT55" i="5"/>
  <c r="CZ55" i="5"/>
  <c r="BU55" i="5"/>
  <c r="AK56" i="5"/>
  <c r="AO56" i="5"/>
  <c r="CO55" i="5"/>
  <c r="BJ55" i="5"/>
  <c r="AG56" i="5"/>
  <c r="DP53" i="5"/>
  <c r="DQ53" i="5" s="1"/>
  <c r="CW55" i="5"/>
  <c r="BR55" i="5"/>
  <c r="BI55" i="5"/>
  <c r="CN55" i="5"/>
  <c r="DL54" i="5"/>
  <c r="CG54" i="5"/>
  <c r="CK53" i="5"/>
  <c r="CL53" i="5" s="1"/>
  <c r="AM56" i="5"/>
  <c r="CM55" i="5"/>
  <c r="AE56" i="5"/>
  <c r="AF56" i="5"/>
  <c r="AD56" i="5"/>
  <c r="AH56" i="5"/>
  <c r="BH55" i="5"/>
  <c r="DF55" i="5"/>
  <c r="CA55" i="5"/>
  <c r="DC54" i="5"/>
  <c r="BX54" i="5"/>
  <c r="BB55" i="5"/>
  <c r="DJ54" i="5"/>
  <c r="CE54" i="5"/>
  <c r="CH54" i="5"/>
  <c r="DM54" i="5"/>
  <c r="BZ54" i="5"/>
  <c r="DE54" i="5"/>
  <c r="AY55" i="5"/>
  <c r="BQ55" i="5"/>
  <c r="AN56" i="5"/>
  <c r="CV55" i="5"/>
  <c r="AP56" i="5"/>
  <c r="DI54" i="5"/>
  <c r="CD54" i="5"/>
  <c r="BW54" i="5"/>
  <c r="DB54" i="5"/>
  <c r="AU55" i="5"/>
  <c r="CU55" i="5"/>
  <c r="BP55" i="5"/>
  <c r="AO54" i="2"/>
  <c r="CX54" i="2" s="1"/>
  <c r="CR54" i="2"/>
  <c r="BM54" i="2"/>
  <c r="BQ54" i="2"/>
  <c r="CV54" i="2"/>
  <c r="AN55" i="2"/>
  <c r="AM55" i="2"/>
  <c r="AD55" i="2"/>
  <c r="CM54" i="2"/>
  <c r="AE55" i="2"/>
  <c r="AF55" i="2"/>
  <c r="AH55" i="2"/>
  <c r="BH54" i="2"/>
  <c r="BL54" i="2"/>
  <c r="CQ54" i="2"/>
  <c r="AI55" i="2"/>
  <c r="CW54" i="2"/>
  <c r="BR54" i="2"/>
  <c r="BJ54" i="2"/>
  <c r="CO54" i="2"/>
  <c r="AG55" i="2"/>
  <c r="CT53" i="2"/>
  <c r="BO53" i="2"/>
  <c r="BK54" i="2"/>
  <c r="CP54" i="2"/>
  <c r="AK54" i="2"/>
  <c r="BS53" i="2"/>
  <c r="AQ54" i="2"/>
  <c r="AQ55" i="2" s="1"/>
  <c r="CX53" i="2"/>
  <c r="CN54" i="2"/>
  <c r="BI54" i="2"/>
  <c r="BP53" i="2"/>
  <c r="CU53" i="2"/>
  <c r="BE54" i="2"/>
  <c r="CI54" i="2" s="1"/>
  <c r="CS53" i="2"/>
  <c r="BN53" i="2"/>
  <c r="AL54" i="2"/>
  <c r="CZ53" i="2"/>
  <c r="BU53" i="2"/>
  <c r="AJ54" i="2"/>
  <c r="BG53" i="2"/>
  <c r="CK52" i="2"/>
  <c r="CL52" i="2" s="1"/>
  <c r="DP52" i="2"/>
  <c r="DQ52" i="2" s="1"/>
  <c r="CJ53" i="2"/>
  <c r="DO53" i="2"/>
  <c r="CH53" i="2"/>
  <c r="DM53" i="2"/>
  <c r="CB53" i="2"/>
  <c r="DG53" i="2"/>
  <c r="AZ54" i="2"/>
  <c r="BY54" i="2"/>
  <c r="DD54" i="2"/>
  <c r="BF54" i="2"/>
  <c r="CA53" i="2"/>
  <c r="DF53" i="2"/>
  <c r="BA54" i="2"/>
  <c r="AY54" i="2"/>
  <c r="DK53" i="2"/>
  <c r="CF53" i="2"/>
  <c r="AU55" i="2"/>
  <c r="BX54" i="2"/>
  <c r="DC54" i="2"/>
  <c r="BC54" i="2"/>
  <c r="CI53" i="2"/>
  <c r="DN53" i="2"/>
  <c r="DB54" i="2"/>
  <c r="BW54" i="2"/>
  <c r="AW54" i="2"/>
  <c r="CD53" i="2"/>
  <c r="DI53" i="2"/>
  <c r="BD54" i="2"/>
  <c r="BB54" i="2"/>
  <c r="DJ53" i="2"/>
  <c r="CE53" i="2"/>
  <c r="AS55" i="2"/>
  <c r="DA54" i="2"/>
  <c r="BV54" i="2"/>
  <c r="AT55" i="2"/>
  <c r="AR55" i="2"/>
  <c r="AV54" i="2"/>
  <c r="AX54" i="2"/>
  <c r="BF55" i="3"/>
  <c r="DO55" i="3" s="1"/>
  <c r="CW55" i="4"/>
  <c r="BR55" i="4"/>
  <c r="CH55" i="4"/>
  <c r="DM55" i="4"/>
  <c r="BP55" i="4"/>
  <c r="CU55" i="4"/>
  <c r="AL56" i="4"/>
  <c r="CS55" i="4"/>
  <c r="BN55" i="4"/>
  <c r="AZ56" i="4"/>
  <c r="BT55" i="4"/>
  <c r="CY55" i="4"/>
  <c r="CK54" i="4"/>
  <c r="CL54" i="4" s="1"/>
  <c r="CR55" i="4"/>
  <c r="BM55" i="4"/>
  <c r="CC55" i="4"/>
  <c r="DH55" i="4"/>
  <c r="CB55" i="4"/>
  <c r="DG55" i="4"/>
  <c r="BY55" i="4"/>
  <c r="DD55" i="4"/>
  <c r="CA55" i="4"/>
  <c r="DF55" i="4"/>
  <c r="DL55" i="4"/>
  <c r="CG55" i="4"/>
  <c r="CQ55" i="4"/>
  <c r="AW56" i="4"/>
  <c r="AJ56" i="4"/>
  <c r="AI56" i="4"/>
  <c r="BL55" i="4"/>
  <c r="AX56" i="4"/>
  <c r="CT55" i="4"/>
  <c r="BO55" i="4"/>
  <c r="AK56" i="4"/>
  <c r="BJ55" i="4"/>
  <c r="AG56" i="4"/>
  <c r="CO55" i="4"/>
  <c r="AO56" i="4"/>
  <c r="AY56" i="4"/>
  <c r="BC56" i="4"/>
  <c r="CD55" i="4"/>
  <c r="DI55" i="4"/>
  <c r="DA55" i="4"/>
  <c r="BA56" i="4"/>
  <c r="BV55" i="4"/>
  <c r="AT56" i="4"/>
  <c r="AR56" i="4"/>
  <c r="AV56" i="4"/>
  <c r="AS56" i="4"/>
  <c r="BI55" i="4"/>
  <c r="CN55" i="4"/>
  <c r="DB55" i="4"/>
  <c r="BW55" i="4"/>
  <c r="CE55" i="4"/>
  <c r="DJ55" i="4"/>
  <c r="BH55" i="4"/>
  <c r="AM56" i="4"/>
  <c r="AD56" i="4"/>
  <c r="AE56" i="4"/>
  <c r="AF56" i="4"/>
  <c r="CM55" i="4"/>
  <c r="AH56" i="4"/>
  <c r="BG55" i="4"/>
  <c r="BF56" i="4"/>
  <c r="BK55" i="4"/>
  <c r="CP55" i="4"/>
  <c r="BZ55" i="4"/>
  <c r="DE55" i="4"/>
  <c r="BE56" i="4"/>
  <c r="CX55" i="4"/>
  <c r="BS55" i="4"/>
  <c r="AQ56" i="4"/>
  <c r="CJ55" i="4"/>
  <c r="DO55" i="4"/>
  <c r="DN55" i="4"/>
  <c r="CI55" i="4"/>
  <c r="AN56" i="4"/>
  <c r="BQ55" i="4"/>
  <c r="CV55" i="4"/>
  <c r="AP56" i="4"/>
  <c r="BD56" i="4"/>
  <c r="BB56" i="4"/>
  <c r="DP54" i="4"/>
  <c r="DQ54" i="4" s="1"/>
  <c r="AU56" i="4"/>
  <c r="DC55" i="4"/>
  <c r="BX55" i="4"/>
  <c r="BU55" i="4"/>
  <c r="CZ55" i="4"/>
  <c r="CF55" i="4"/>
  <c r="DK55" i="4"/>
  <c r="BD55" i="3"/>
  <c r="DM55" i="3" s="1"/>
  <c r="BC55" i="3"/>
  <c r="BE56" i="3" s="1"/>
  <c r="AX55" i="3"/>
  <c r="CB55" i="3" s="1"/>
  <c r="CD54" i="3"/>
  <c r="BE55" i="3"/>
  <c r="DN55" i="3" s="1"/>
  <c r="CK53" i="3"/>
  <c r="CL53" i="3" s="1"/>
  <c r="AY55" i="3"/>
  <c r="CC55" i="3" s="1"/>
  <c r="AZ55" i="3"/>
  <c r="CI54" i="3"/>
  <c r="CE55" i="3"/>
  <c r="DJ55" i="3"/>
  <c r="CJ54" i="3"/>
  <c r="DO54" i="3"/>
  <c r="DH54" i="3"/>
  <c r="CC54" i="3"/>
  <c r="CR55" i="3"/>
  <c r="BM55" i="3"/>
  <c r="AL56" i="3"/>
  <c r="BN55" i="3"/>
  <c r="CS55" i="3"/>
  <c r="CF55" i="3"/>
  <c r="DK55" i="3"/>
  <c r="BY55" i="3"/>
  <c r="DD55" i="3"/>
  <c r="BU55" i="3"/>
  <c r="CZ55" i="3"/>
  <c r="CY55" i="3"/>
  <c r="BT55" i="3"/>
  <c r="DL54" i="3"/>
  <c r="CG54" i="3"/>
  <c r="DP53" i="3"/>
  <c r="DQ53" i="3" s="1"/>
  <c r="AH56" i="3"/>
  <c r="AM56" i="3"/>
  <c r="BH55" i="3"/>
  <c r="AF56" i="3"/>
  <c r="AD56" i="3"/>
  <c r="AE56" i="3"/>
  <c r="CM55" i="3"/>
  <c r="BR55" i="3"/>
  <c r="CW55" i="3"/>
  <c r="AQ56" i="3"/>
  <c r="BS55" i="3"/>
  <c r="CX55" i="3"/>
  <c r="BX55" i="3"/>
  <c r="DC55" i="3"/>
  <c r="BZ55" i="3"/>
  <c r="DE55" i="3"/>
  <c r="BK55" i="3"/>
  <c r="CP55" i="3"/>
  <c r="BG54" i="3"/>
  <c r="CT55" i="3"/>
  <c r="BO55" i="3"/>
  <c r="CU55" i="3"/>
  <c r="BP55" i="3"/>
  <c r="CA55" i="3"/>
  <c r="DF55" i="3"/>
  <c r="DB55" i="3"/>
  <c r="BW55" i="3"/>
  <c r="AI56" i="3"/>
  <c r="BL55" i="3"/>
  <c r="CQ55" i="3"/>
  <c r="AJ56" i="3"/>
  <c r="AW56" i="3"/>
  <c r="DA55" i="3"/>
  <c r="BV55" i="3"/>
  <c r="AV56" i="3"/>
  <c r="BA56" i="3"/>
  <c r="AS56" i="3"/>
  <c r="AT56" i="3"/>
  <c r="AR56" i="3"/>
  <c r="BQ55" i="3"/>
  <c r="BB56" i="3"/>
  <c r="AN56" i="3"/>
  <c r="AP56" i="3"/>
  <c r="CV55" i="3"/>
  <c r="BI55" i="3"/>
  <c r="CN55" i="3"/>
  <c r="DG54" i="3"/>
  <c r="CB54" i="3"/>
  <c r="DM54" i="3"/>
  <c r="CH54" i="3"/>
  <c r="AK56" i="3"/>
  <c r="AO56" i="3"/>
  <c r="AG56" i="3"/>
  <c r="CO55" i="3"/>
  <c r="BJ55" i="3"/>
  <c r="AU56" i="3"/>
  <c r="DN54" i="2" l="1"/>
  <c r="BT54" i="2"/>
  <c r="CT55" i="8"/>
  <c r="BO55" i="8"/>
  <c r="BM55" i="8"/>
  <c r="CR55" i="8"/>
  <c r="AH56" i="8"/>
  <c r="AE56" i="8"/>
  <c r="CM55" i="8"/>
  <c r="AD56" i="8"/>
  <c r="AF56" i="8"/>
  <c r="AM56" i="8"/>
  <c r="BH55" i="8"/>
  <c r="BF56" i="8"/>
  <c r="BG55" i="8"/>
  <c r="DP54" i="8"/>
  <c r="DQ54" i="8" s="1"/>
  <c r="BS55" i="8"/>
  <c r="CX55" i="8"/>
  <c r="AQ56" i="8"/>
  <c r="BE56" i="8"/>
  <c r="DG55" i="8"/>
  <c r="CB55" i="8"/>
  <c r="BN55" i="8"/>
  <c r="AZ56" i="8"/>
  <c r="AL56" i="8"/>
  <c r="CS55" i="8"/>
  <c r="CK54" i="8"/>
  <c r="CL54" i="8" s="1"/>
  <c r="DL55" i="8"/>
  <c r="CG55" i="8"/>
  <c r="AX56" i="8"/>
  <c r="BZ55" i="8"/>
  <c r="DE55" i="8"/>
  <c r="DC55" i="8"/>
  <c r="BX55" i="8"/>
  <c r="DK55" i="8"/>
  <c r="CF55" i="8"/>
  <c r="CE55" i="8"/>
  <c r="DJ55" i="8"/>
  <c r="CW55" i="8"/>
  <c r="BR55" i="8"/>
  <c r="CJ55" i="8"/>
  <c r="DO55" i="8"/>
  <c r="AN56" i="8"/>
  <c r="BD56" i="8"/>
  <c r="BB56" i="8"/>
  <c r="CV55" i="8"/>
  <c r="BQ55" i="8"/>
  <c r="AP56" i="8"/>
  <c r="CZ55" i="8"/>
  <c r="BU55" i="8"/>
  <c r="AS56" i="8"/>
  <c r="DA55" i="8"/>
  <c r="BA56" i="8"/>
  <c r="BV55" i="8"/>
  <c r="AR56" i="8"/>
  <c r="AT56" i="8"/>
  <c r="AV56" i="8"/>
  <c r="BW55" i="8"/>
  <c r="DB55" i="8"/>
  <c r="CI55" i="8"/>
  <c r="DN55" i="8"/>
  <c r="CY55" i="8"/>
  <c r="BT55" i="8"/>
  <c r="BP55" i="8"/>
  <c r="CU55" i="8"/>
  <c r="AW56" i="8"/>
  <c r="BL55" i="8"/>
  <c r="AJ56" i="8"/>
  <c r="CQ55" i="8"/>
  <c r="AI56" i="8"/>
  <c r="DD55" i="8"/>
  <c r="BY55" i="8"/>
  <c r="DI55" i="8"/>
  <c r="CD55" i="8"/>
  <c r="DM55" i="8"/>
  <c r="CH55" i="8"/>
  <c r="AO56" i="8"/>
  <c r="CO55" i="8"/>
  <c r="AG56" i="8"/>
  <c r="AK56" i="8"/>
  <c r="BJ55" i="8"/>
  <c r="BC56" i="8"/>
  <c r="AY56" i="8"/>
  <c r="AU56" i="8"/>
  <c r="CC55" i="8"/>
  <c r="DH55" i="8"/>
  <c r="CA55" i="8"/>
  <c r="DF55" i="8"/>
  <c r="CN55" i="8"/>
  <c r="BI55" i="8"/>
  <c r="CP55" i="8"/>
  <c r="BK55" i="8"/>
  <c r="DL55" i="6"/>
  <c r="DK55" i="6"/>
  <c r="AX56" i="6"/>
  <c r="DE55" i="6"/>
  <c r="BZ55" i="6"/>
  <c r="CV56" i="6"/>
  <c r="BQ56" i="6"/>
  <c r="AN57" i="6"/>
  <c r="AP57" i="6"/>
  <c r="CK54" i="6"/>
  <c r="CL54" i="6" s="1"/>
  <c r="DM55" i="6"/>
  <c r="CH55" i="6"/>
  <c r="DC55" i="6"/>
  <c r="BX55" i="6"/>
  <c r="BI56" i="6"/>
  <c r="CN56" i="6"/>
  <c r="CW56" i="6"/>
  <c r="BR56" i="6"/>
  <c r="BW55" i="6"/>
  <c r="DB55" i="6"/>
  <c r="BT56" i="6"/>
  <c r="CY56" i="6"/>
  <c r="BF56" i="6"/>
  <c r="BA56" i="6"/>
  <c r="BV55" i="6"/>
  <c r="AT56" i="6"/>
  <c r="AR56" i="6"/>
  <c r="AS56" i="6"/>
  <c r="DA55" i="6"/>
  <c r="AV56" i="6"/>
  <c r="BG55" i="6"/>
  <c r="DP54" i="6"/>
  <c r="DQ54" i="6" s="1"/>
  <c r="DG55" i="6"/>
  <c r="CB55" i="6"/>
  <c r="AF57" i="6"/>
  <c r="AH57" i="6"/>
  <c r="AD57" i="6"/>
  <c r="AE57" i="6"/>
  <c r="CM56" i="6"/>
  <c r="AM57" i="6"/>
  <c r="BH56" i="6"/>
  <c r="BC56" i="6"/>
  <c r="BB56" i="6"/>
  <c r="CE55" i="6"/>
  <c r="DJ55" i="6"/>
  <c r="AI57" i="6"/>
  <c r="BL56" i="6"/>
  <c r="CQ56" i="6"/>
  <c r="AJ57" i="6"/>
  <c r="AY56" i="6"/>
  <c r="BM56" i="6"/>
  <c r="CR56" i="6"/>
  <c r="CX56" i="6"/>
  <c r="AQ57" i="6"/>
  <c r="BS56" i="6"/>
  <c r="AZ56" i="6"/>
  <c r="AW56" i="6"/>
  <c r="AU56" i="6"/>
  <c r="BD56" i="6"/>
  <c r="CO56" i="6"/>
  <c r="AK57" i="6"/>
  <c r="AO57" i="6"/>
  <c r="AG57" i="6"/>
  <c r="BJ56" i="6"/>
  <c r="CP56" i="6"/>
  <c r="BK56" i="6"/>
  <c r="CU56" i="6"/>
  <c r="BP56" i="6"/>
  <c r="DN55" i="6"/>
  <c r="CI55" i="6"/>
  <c r="CT56" i="6"/>
  <c r="BO56" i="6"/>
  <c r="BU56" i="6"/>
  <c r="CZ56" i="6"/>
  <c r="CA55" i="6"/>
  <c r="DF55" i="6"/>
  <c r="BN56" i="6"/>
  <c r="AL57" i="6"/>
  <c r="CS56" i="6"/>
  <c r="BE56" i="6"/>
  <c r="DO55" i="6"/>
  <c r="CJ55" i="6"/>
  <c r="AZ56" i="5"/>
  <c r="DI56" i="5" s="1"/>
  <c r="DN55" i="5"/>
  <c r="DH55" i="5"/>
  <c r="CC55" i="5"/>
  <c r="AG57" i="5"/>
  <c r="AK57" i="5"/>
  <c r="AO57" i="5"/>
  <c r="CO56" i="5"/>
  <c r="BJ56" i="5"/>
  <c r="CN56" i="5"/>
  <c r="BI56" i="5"/>
  <c r="CX56" i="5"/>
  <c r="BS56" i="5"/>
  <c r="AQ57" i="5"/>
  <c r="DM55" i="5"/>
  <c r="CH55" i="5"/>
  <c r="BO56" i="5"/>
  <c r="CT56" i="5"/>
  <c r="CG55" i="5"/>
  <c r="DL55" i="5"/>
  <c r="BZ55" i="5"/>
  <c r="DE55" i="5"/>
  <c r="BA56" i="5"/>
  <c r="BB57" i="5" s="1"/>
  <c r="DA55" i="5"/>
  <c r="BV55" i="5"/>
  <c r="AR56" i="5"/>
  <c r="AS56" i="5"/>
  <c r="AT56" i="5"/>
  <c r="AV56" i="5"/>
  <c r="DK55" i="5"/>
  <c r="CF55" i="5"/>
  <c r="BX55" i="5"/>
  <c r="DC55" i="5"/>
  <c r="BP56" i="5"/>
  <c r="CU56" i="5"/>
  <c r="DB55" i="5"/>
  <c r="BW55" i="5"/>
  <c r="CK54" i="5"/>
  <c r="CL54" i="5" s="1"/>
  <c r="AX56" i="5"/>
  <c r="AZ57" i="5" s="1"/>
  <c r="BB56" i="5"/>
  <c r="DP54" i="5"/>
  <c r="DQ54" i="5" s="1"/>
  <c r="BM56" i="5"/>
  <c r="CR56" i="5"/>
  <c r="DJ55" i="5"/>
  <c r="CE55" i="5"/>
  <c r="BY55" i="5"/>
  <c r="DD55" i="5"/>
  <c r="BD56" i="5"/>
  <c r="CY56" i="5"/>
  <c r="BT56" i="5"/>
  <c r="BF56" i="5"/>
  <c r="AY56" i="5"/>
  <c r="AL57" i="5"/>
  <c r="BN56" i="5"/>
  <c r="CS56" i="5"/>
  <c r="BE56" i="5"/>
  <c r="DG55" i="5"/>
  <c r="CB55" i="5"/>
  <c r="BC56" i="5"/>
  <c r="AW56" i="5"/>
  <c r="BG55" i="5"/>
  <c r="DO55" i="5"/>
  <c r="CJ55" i="5"/>
  <c r="BU56" i="5"/>
  <c r="CZ56" i="5"/>
  <c r="AN57" i="5"/>
  <c r="CV56" i="5"/>
  <c r="BQ56" i="5"/>
  <c r="AP57" i="5"/>
  <c r="CW56" i="5"/>
  <c r="BR56" i="5"/>
  <c r="AI57" i="5"/>
  <c r="AJ57" i="5"/>
  <c r="BL56" i="5"/>
  <c r="CQ56" i="5"/>
  <c r="AU56" i="5"/>
  <c r="AM57" i="5"/>
  <c r="CM56" i="5"/>
  <c r="BH56" i="5"/>
  <c r="AH57" i="5"/>
  <c r="AF57" i="5"/>
  <c r="AD57" i="5"/>
  <c r="AE57" i="5"/>
  <c r="CP56" i="5"/>
  <c r="BK56" i="5"/>
  <c r="AK55" i="2"/>
  <c r="BO55" i="2" s="1"/>
  <c r="CK53" i="2"/>
  <c r="CL53" i="2" s="1"/>
  <c r="AP55" i="2"/>
  <c r="CY55" i="2" s="1"/>
  <c r="BS54" i="2"/>
  <c r="CZ55" i="2"/>
  <c r="BU55" i="2"/>
  <c r="CN55" i="2"/>
  <c r="BI55" i="2"/>
  <c r="AH56" i="2"/>
  <c r="CM55" i="2"/>
  <c r="AD56" i="2"/>
  <c r="AE56" i="2"/>
  <c r="AF56" i="2"/>
  <c r="AM56" i="2"/>
  <c r="BH55" i="2"/>
  <c r="BJ55" i="2"/>
  <c r="CO55" i="2"/>
  <c r="AG56" i="2"/>
  <c r="AO55" i="2"/>
  <c r="BR55" i="2"/>
  <c r="CW55" i="2"/>
  <c r="CR55" i="2"/>
  <c r="BM55" i="2"/>
  <c r="CV55" i="2"/>
  <c r="BQ55" i="2"/>
  <c r="AP56" i="2"/>
  <c r="AN56" i="2"/>
  <c r="CP55" i="2"/>
  <c r="BK55" i="2"/>
  <c r="CZ54" i="2"/>
  <c r="BU54" i="2"/>
  <c r="BN54" i="2"/>
  <c r="CS54" i="2"/>
  <c r="AL55" i="2"/>
  <c r="AJ55" i="2"/>
  <c r="BO54" i="2"/>
  <c r="CT54" i="2"/>
  <c r="CU54" i="2"/>
  <c r="BP54" i="2"/>
  <c r="AI56" i="2"/>
  <c r="AJ56" i="2"/>
  <c r="CQ55" i="2"/>
  <c r="BL55" i="2"/>
  <c r="BG54" i="2"/>
  <c r="DP53" i="2"/>
  <c r="DQ53" i="2" s="1"/>
  <c r="CG54" i="2"/>
  <c r="DL54" i="2"/>
  <c r="DI54" i="2"/>
  <c r="CD54" i="2"/>
  <c r="DJ54" i="2"/>
  <c r="CE54" i="2"/>
  <c r="BB55" i="2"/>
  <c r="BD55" i="2"/>
  <c r="AU56" i="2"/>
  <c r="BX55" i="2"/>
  <c r="DC55" i="2"/>
  <c r="AX55" i="2"/>
  <c r="BZ54" i="2"/>
  <c r="DE54" i="2"/>
  <c r="BF55" i="2"/>
  <c r="BA55" i="2"/>
  <c r="AV55" i="2"/>
  <c r="AW55" i="2"/>
  <c r="DF54" i="2"/>
  <c r="CA54" i="2"/>
  <c r="BW55" i="2"/>
  <c r="DB55" i="2"/>
  <c r="DD55" i="2"/>
  <c r="BY55" i="2"/>
  <c r="CB54" i="2"/>
  <c r="DG54" i="2"/>
  <c r="BC55" i="2"/>
  <c r="DO54" i="2"/>
  <c r="CJ54" i="2"/>
  <c r="AY55" i="2"/>
  <c r="DK54" i="2"/>
  <c r="CF54" i="2"/>
  <c r="AR56" i="2"/>
  <c r="AS56" i="2"/>
  <c r="AT56" i="2"/>
  <c r="BV55" i="2"/>
  <c r="DA55" i="2"/>
  <c r="BE55" i="2"/>
  <c r="CH54" i="2"/>
  <c r="DM54" i="2"/>
  <c r="AZ55" i="2"/>
  <c r="DH54" i="2"/>
  <c r="CC54" i="2"/>
  <c r="BD56" i="3"/>
  <c r="AZ56" i="3"/>
  <c r="DL55" i="3"/>
  <c r="CJ55" i="3"/>
  <c r="CG55" i="3"/>
  <c r="DG55" i="3"/>
  <c r="CH55" i="3"/>
  <c r="AX57" i="4"/>
  <c r="DG56" i="4"/>
  <c r="CB56" i="4"/>
  <c r="AY57" i="4"/>
  <c r="BX56" i="4"/>
  <c r="DC56" i="4"/>
  <c r="AL57" i="4"/>
  <c r="BN56" i="4"/>
  <c r="CS56" i="4"/>
  <c r="AZ57" i="4"/>
  <c r="DF56" i="4"/>
  <c r="CA56" i="4"/>
  <c r="CD56" i="4"/>
  <c r="DI56" i="4"/>
  <c r="CY56" i="4"/>
  <c r="BT56" i="4"/>
  <c r="CO56" i="4"/>
  <c r="AU57" i="4"/>
  <c r="AK57" i="4"/>
  <c r="AG57" i="4"/>
  <c r="AO57" i="4"/>
  <c r="BJ56" i="4"/>
  <c r="BC57" i="4"/>
  <c r="BD57" i="4"/>
  <c r="CV56" i="4"/>
  <c r="AN57" i="4"/>
  <c r="AP57" i="4"/>
  <c r="BQ56" i="4"/>
  <c r="BB57" i="4"/>
  <c r="BZ56" i="4"/>
  <c r="DE56" i="4"/>
  <c r="BR56" i="4"/>
  <c r="CW56" i="4"/>
  <c r="BE57" i="4"/>
  <c r="DL56" i="4"/>
  <c r="CG56" i="4"/>
  <c r="CC56" i="4"/>
  <c r="DH56" i="4"/>
  <c r="CU56" i="4"/>
  <c r="BP56" i="4"/>
  <c r="CJ56" i="4"/>
  <c r="DO56" i="4"/>
  <c r="CK55" i="4"/>
  <c r="CL55" i="4" s="1"/>
  <c r="CZ56" i="4"/>
  <c r="BU56" i="4"/>
  <c r="CX56" i="4"/>
  <c r="AQ57" i="4"/>
  <c r="BS56" i="4"/>
  <c r="DN56" i="4"/>
  <c r="CI56" i="4"/>
  <c r="CR56" i="4"/>
  <c r="BM56" i="4"/>
  <c r="AF57" i="4"/>
  <c r="BH56" i="4"/>
  <c r="AD57" i="4"/>
  <c r="AM57" i="4"/>
  <c r="AE57" i="4"/>
  <c r="AH57" i="4"/>
  <c r="CM56" i="4"/>
  <c r="BG56" i="4"/>
  <c r="BF57" i="4"/>
  <c r="BY56" i="4"/>
  <c r="DD56" i="4"/>
  <c r="DP55" i="4"/>
  <c r="DQ55" i="4" s="1"/>
  <c r="CP56" i="4"/>
  <c r="BK56" i="4"/>
  <c r="CQ56" i="4"/>
  <c r="AJ57" i="4"/>
  <c r="BL56" i="4"/>
  <c r="AI57" i="4"/>
  <c r="AW57" i="4"/>
  <c r="BI56" i="4"/>
  <c r="CN56" i="4"/>
  <c r="AV57" i="4"/>
  <c r="AT57" i="4"/>
  <c r="BV56" i="4"/>
  <c r="BA57" i="4"/>
  <c r="DA56" i="4"/>
  <c r="AR57" i="4"/>
  <c r="AS57" i="4"/>
  <c r="CF56" i="4"/>
  <c r="DK56" i="4"/>
  <c r="CT56" i="4"/>
  <c r="BO56" i="4"/>
  <c r="DJ56" i="4"/>
  <c r="CE56" i="4"/>
  <c r="DM56" i="4"/>
  <c r="CH56" i="4"/>
  <c r="BW56" i="4"/>
  <c r="DB56" i="4"/>
  <c r="CI55" i="3"/>
  <c r="BF56" i="3"/>
  <c r="DO56" i="3" s="1"/>
  <c r="DI55" i="3"/>
  <c r="BG55" i="3"/>
  <c r="CD55" i="3"/>
  <c r="AX56" i="3"/>
  <c r="DG56" i="3" s="1"/>
  <c r="AY56" i="3"/>
  <c r="AZ57" i="3" s="1"/>
  <c r="BC56" i="3"/>
  <c r="BE57" i="3" s="1"/>
  <c r="DH55" i="3"/>
  <c r="DP55" i="3" s="1"/>
  <c r="DQ55" i="3" s="1"/>
  <c r="CK54" i="3"/>
  <c r="CL54" i="3" s="1"/>
  <c r="DP54" i="3"/>
  <c r="DQ54" i="3" s="1"/>
  <c r="BW56" i="3"/>
  <c r="DB56" i="3"/>
  <c r="CA56" i="3"/>
  <c r="DF56" i="3"/>
  <c r="BO56" i="3"/>
  <c r="CT56" i="3"/>
  <c r="BI56" i="3"/>
  <c r="CN56" i="3"/>
  <c r="BH56" i="3"/>
  <c r="AD57" i="3"/>
  <c r="AH57" i="3"/>
  <c r="AF57" i="3"/>
  <c r="AE57" i="3"/>
  <c r="CM56" i="3"/>
  <c r="AM57" i="3"/>
  <c r="BP56" i="3"/>
  <c r="CU56" i="3"/>
  <c r="AL57" i="3"/>
  <c r="CS56" i="3"/>
  <c r="BN56" i="3"/>
  <c r="CH56" i="3"/>
  <c r="DM56" i="3"/>
  <c r="BJ56" i="3"/>
  <c r="AK57" i="3"/>
  <c r="AG57" i="3"/>
  <c r="AO57" i="3"/>
  <c r="CO56" i="3"/>
  <c r="AU57" i="3"/>
  <c r="CX56" i="3"/>
  <c r="BS56" i="3"/>
  <c r="AQ57" i="3"/>
  <c r="DN56" i="3"/>
  <c r="CI56" i="3"/>
  <c r="CY56" i="3"/>
  <c r="BT56" i="3"/>
  <c r="CR56" i="3"/>
  <c r="BM56" i="3"/>
  <c r="AN57" i="3"/>
  <c r="BQ56" i="3"/>
  <c r="AP57" i="3"/>
  <c r="BB57" i="3"/>
  <c r="CV56" i="3"/>
  <c r="BY56" i="3"/>
  <c r="DD56" i="3"/>
  <c r="AI57" i="3"/>
  <c r="AJ57" i="3"/>
  <c r="CQ56" i="3"/>
  <c r="BL56" i="3"/>
  <c r="AW57" i="3"/>
  <c r="BZ56" i="3"/>
  <c r="DE56" i="3"/>
  <c r="CW56" i="3"/>
  <c r="BR56" i="3"/>
  <c r="DK56" i="3"/>
  <c r="CF56" i="3"/>
  <c r="DJ56" i="3"/>
  <c r="CE56" i="3"/>
  <c r="BA57" i="3"/>
  <c r="AT57" i="3"/>
  <c r="AR57" i="3"/>
  <c r="AS57" i="3"/>
  <c r="BV56" i="3"/>
  <c r="AV57" i="3"/>
  <c r="DA56" i="3"/>
  <c r="CZ56" i="3"/>
  <c r="BU56" i="3"/>
  <c r="CP56" i="3"/>
  <c r="BK56" i="3"/>
  <c r="BX56" i="3"/>
  <c r="DC56" i="3"/>
  <c r="DI56" i="3"/>
  <c r="CD56" i="3"/>
  <c r="CT55" i="2" l="1"/>
  <c r="BT55" i="2"/>
  <c r="AV56" i="2"/>
  <c r="CT56" i="8"/>
  <c r="BO56" i="8"/>
  <c r="CY56" i="8"/>
  <c r="BT56" i="8"/>
  <c r="BK56" i="8"/>
  <c r="CP56" i="8"/>
  <c r="DO56" i="8"/>
  <c r="CJ56" i="8"/>
  <c r="AQ57" i="8"/>
  <c r="CX56" i="8"/>
  <c r="BS56" i="8"/>
  <c r="BE57" i="8"/>
  <c r="DK56" i="8"/>
  <c r="CF56" i="8"/>
  <c r="DL56" i="8"/>
  <c r="CG56" i="8"/>
  <c r="CH56" i="8"/>
  <c r="DM56" i="8"/>
  <c r="BB57" i="8"/>
  <c r="BQ56" i="8"/>
  <c r="CV56" i="8"/>
  <c r="BD57" i="8"/>
  <c r="AN57" i="8"/>
  <c r="AP57" i="8"/>
  <c r="BR56" i="8"/>
  <c r="CW56" i="8"/>
  <c r="AK57" i="8"/>
  <c r="CO56" i="8"/>
  <c r="AO57" i="8"/>
  <c r="AG57" i="8"/>
  <c r="BJ56" i="8"/>
  <c r="AY57" i="8"/>
  <c r="BC57" i="8"/>
  <c r="AU57" i="8"/>
  <c r="CK55" i="8"/>
  <c r="CL55" i="8" s="1"/>
  <c r="AM57" i="8"/>
  <c r="AD57" i="8"/>
  <c r="AH57" i="8"/>
  <c r="CM56" i="8"/>
  <c r="AE57" i="8"/>
  <c r="AF57" i="8"/>
  <c r="BH56" i="8"/>
  <c r="BG56" i="8"/>
  <c r="BZ56" i="8"/>
  <c r="DE56" i="8"/>
  <c r="CU56" i="8"/>
  <c r="BP56" i="8"/>
  <c r="DF56" i="8"/>
  <c r="CA56" i="8"/>
  <c r="BF57" i="8"/>
  <c r="BX56" i="8"/>
  <c r="DC56" i="8"/>
  <c r="CD56" i="8"/>
  <c r="DI56" i="8"/>
  <c r="BI56" i="8"/>
  <c r="CN56" i="8"/>
  <c r="AV57" i="8"/>
  <c r="BA57" i="8"/>
  <c r="DA56" i="8"/>
  <c r="BV56" i="8"/>
  <c r="AR57" i="8"/>
  <c r="AS57" i="8"/>
  <c r="AT57" i="8"/>
  <c r="AJ57" i="8"/>
  <c r="BL56" i="8"/>
  <c r="CQ56" i="8"/>
  <c r="AI57" i="8"/>
  <c r="AX57" i="8"/>
  <c r="AW57" i="8"/>
  <c r="CB56" i="8"/>
  <c r="DG56" i="8"/>
  <c r="CR56" i="8"/>
  <c r="BM56" i="8"/>
  <c r="CE56" i="8"/>
  <c r="DJ56" i="8"/>
  <c r="BY56" i="8"/>
  <c r="DD56" i="8"/>
  <c r="BN56" i="8"/>
  <c r="CS56" i="8"/>
  <c r="AL57" i="8"/>
  <c r="AZ57" i="8"/>
  <c r="DP55" i="8"/>
  <c r="DQ55" i="8" s="1"/>
  <c r="CI56" i="8"/>
  <c r="DN56" i="8"/>
  <c r="CC56" i="8"/>
  <c r="DH56" i="8"/>
  <c r="BW56" i="8"/>
  <c r="DB56" i="8"/>
  <c r="CZ56" i="8"/>
  <c r="BU56" i="8"/>
  <c r="BB57" i="6"/>
  <c r="DK57" i="6" s="1"/>
  <c r="CR57" i="6"/>
  <c r="BM57" i="6"/>
  <c r="DM56" i="6"/>
  <c r="CH56" i="6"/>
  <c r="AW57" i="6"/>
  <c r="BZ56" i="6"/>
  <c r="DE56" i="6"/>
  <c r="CA56" i="6"/>
  <c r="DF56" i="6"/>
  <c r="DP55" i="6"/>
  <c r="DQ55" i="6" s="1"/>
  <c r="CT57" i="6"/>
  <c r="BO57" i="6"/>
  <c r="DL56" i="6"/>
  <c r="CG56" i="6"/>
  <c r="DB56" i="6"/>
  <c r="BW56" i="6"/>
  <c r="CD56" i="6"/>
  <c r="DI56" i="6"/>
  <c r="BE57" i="6"/>
  <c r="BF57" i="6"/>
  <c r="AV57" i="6"/>
  <c r="AW58" i="6" s="1"/>
  <c r="BV56" i="6"/>
  <c r="AR57" i="6"/>
  <c r="DA56" i="6"/>
  <c r="BA57" i="6"/>
  <c r="AT57" i="6"/>
  <c r="AS57" i="6"/>
  <c r="BY56" i="6"/>
  <c r="DD56" i="6"/>
  <c r="BG56" i="6"/>
  <c r="DC56" i="6"/>
  <c r="BX56" i="6"/>
  <c r="DK56" i="6"/>
  <c r="CF56" i="6"/>
  <c r="BU57" i="6"/>
  <c r="CZ57" i="6"/>
  <c r="BQ57" i="6"/>
  <c r="AP58" i="6"/>
  <c r="AN58" i="6"/>
  <c r="CV57" i="6"/>
  <c r="BD57" i="6"/>
  <c r="DJ56" i="6"/>
  <c r="CE56" i="6"/>
  <c r="BT57" i="6"/>
  <c r="CY57" i="6"/>
  <c r="DO56" i="6"/>
  <c r="CJ56" i="6"/>
  <c r="CW57" i="6"/>
  <c r="BR57" i="6"/>
  <c r="CI56" i="6"/>
  <c r="DN56" i="6"/>
  <c r="AY57" i="6"/>
  <c r="CN57" i="6"/>
  <c r="BI57" i="6"/>
  <c r="CU57" i="6"/>
  <c r="BP57" i="6"/>
  <c r="AZ57" i="6"/>
  <c r="DH56" i="6"/>
  <c r="CC56" i="6"/>
  <c r="AE58" i="6"/>
  <c r="AF58" i="6"/>
  <c r="BH57" i="6"/>
  <c r="AH58" i="6"/>
  <c r="CM57" i="6"/>
  <c r="AM58" i="6"/>
  <c r="AD58" i="6"/>
  <c r="CP57" i="6"/>
  <c r="BK57" i="6"/>
  <c r="AX57" i="6"/>
  <c r="BL57" i="6"/>
  <c r="CQ57" i="6"/>
  <c r="AJ58" i="6"/>
  <c r="AI58" i="6"/>
  <c r="BC57" i="6"/>
  <c r="AU57" i="6"/>
  <c r="CS57" i="6"/>
  <c r="BN57" i="6"/>
  <c r="AL58" i="6"/>
  <c r="AO58" i="6"/>
  <c r="BJ57" i="6"/>
  <c r="AG58" i="6"/>
  <c r="AK58" i="6"/>
  <c r="CO57" i="6"/>
  <c r="CK55" i="6"/>
  <c r="CL55" i="6" s="1"/>
  <c r="BS57" i="6"/>
  <c r="AQ58" i="6"/>
  <c r="CX57" i="6"/>
  <c r="CB56" i="6"/>
  <c r="DG56" i="6"/>
  <c r="CD56" i="5"/>
  <c r="DI57" i="5"/>
  <c r="CD57" i="5"/>
  <c r="DE56" i="5"/>
  <c r="BZ56" i="5"/>
  <c r="BU57" i="5"/>
  <c r="CZ57" i="5"/>
  <c r="BC57" i="5"/>
  <c r="DC56" i="5"/>
  <c r="BX56" i="5"/>
  <c r="BW56" i="5"/>
  <c r="DB56" i="5"/>
  <c r="BA57" i="5"/>
  <c r="DA56" i="5"/>
  <c r="AR57" i="5"/>
  <c r="BV56" i="5"/>
  <c r="AS57" i="5"/>
  <c r="AT57" i="5"/>
  <c r="AV57" i="5"/>
  <c r="DN56" i="5"/>
  <c r="CI56" i="5"/>
  <c r="BG56" i="5"/>
  <c r="DK56" i="5"/>
  <c r="CF56" i="5"/>
  <c r="DP55" i="5"/>
  <c r="DQ55" i="5" s="1"/>
  <c r="AU57" i="5"/>
  <c r="DK57" i="5"/>
  <c r="CF57" i="5"/>
  <c r="BD57" i="5"/>
  <c r="CE56" i="5"/>
  <c r="DJ56" i="5"/>
  <c r="AY57" i="5"/>
  <c r="CG56" i="5"/>
  <c r="DL56" i="5"/>
  <c r="BF57" i="5"/>
  <c r="AE58" i="5"/>
  <c r="AM58" i="5"/>
  <c r="CM57" i="5"/>
  <c r="BH57" i="5"/>
  <c r="AD58" i="5"/>
  <c r="AF58" i="5"/>
  <c r="AH58" i="5"/>
  <c r="CY57" i="5"/>
  <c r="BT57" i="5"/>
  <c r="CU57" i="5"/>
  <c r="BP57" i="5"/>
  <c r="CS57" i="5"/>
  <c r="BN57" i="5"/>
  <c r="AL58" i="5"/>
  <c r="CC56" i="5"/>
  <c r="DH56" i="5"/>
  <c r="CX57" i="5"/>
  <c r="BS57" i="5"/>
  <c r="AQ58" i="5"/>
  <c r="DO56" i="5"/>
  <c r="CJ56" i="5"/>
  <c r="BO57" i="5"/>
  <c r="CT57" i="5"/>
  <c r="BI57" i="5"/>
  <c r="CN57" i="5"/>
  <c r="CP57" i="5"/>
  <c r="BK57" i="5"/>
  <c r="DG56" i="5"/>
  <c r="CB56" i="5"/>
  <c r="CW57" i="5"/>
  <c r="BR57" i="5"/>
  <c r="AN58" i="5"/>
  <c r="AP58" i="5"/>
  <c r="CV57" i="5"/>
  <c r="BQ57" i="5"/>
  <c r="AK58" i="5"/>
  <c r="AO58" i="5"/>
  <c r="AG58" i="5"/>
  <c r="CO57" i="5"/>
  <c r="BJ57" i="5"/>
  <c r="DD56" i="5"/>
  <c r="BY56" i="5"/>
  <c r="DM56" i="5"/>
  <c r="CH56" i="5"/>
  <c r="CK55" i="5"/>
  <c r="CL55" i="5" s="1"/>
  <c r="DF56" i="5"/>
  <c r="CA56" i="5"/>
  <c r="AX57" i="5"/>
  <c r="BM57" i="5"/>
  <c r="CR57" i="5"/>
  <c r="AI58" i="5"/>
  <c r="AJ58" i="5"/>
  <c r="CQ57" i="5"/>
  <c r="BL57" i="5"/>
  <c r="AW57" i="5"/>
  <c r="BE57" i="5"/>
  <c r="AK56" i="2"/>
  <c r="BO56" i="2" s="1"/>
  <c r="AG57" i="2"/>
  <c r="CO56" i="2"/>
  <c r="BJ56" i="2"/>
  <c r="AF57" i="2"/>
  <c r="AH57" i="2"/>
  <c r="BH56" i="2"/>
  <c r="CM56" i="2"/>
  <c r="AD57" i="2"/>
  <c r="AE57" i="2"/>
  <c r="AM57" i="2"/>
  <c r="BT56" i="2"/>
  <c r="CY56" i="2"/>
  <c r="CV56" i="2"/>
  <c r="BQ56" i="2"/>
  <c r="AN57" i="2"/>
  <c r="AI57" i="2"/>
  <c r="CQ56" i="2"/>
  <c r="BL56" i="2"/>
  <c r="CW56" i="2"/>
  <c r="BR56" i="2"/>
  <c r="CN56" i="2"/>
  <c r="BI56" i="2"/>
  <c r="BN56" i="2"/>
  <c r="CS56" i="2"/>
  <c r="AL56" i="2"/>
  <c r="BN55" i="2"/>
  <c r="CS55" i="2"/>
  <c r="CX55" i="2"/>
  <c r="BS55" i="2"/>
  <c r="AQ56" i="2"/>
  <c r="BP55" i="2"/>
  <c r="CU55" i="2"/>
  <c r="AO56" i="2"/>
  <c r="CR56" i="2"/>
  <c r="BM56" i="2"/>
  <c r="CP56" i="2"/>
  <c r="BK56" i="2"/>
  <c r="CK54" i="2"/>
  <c r="CL54" i="2" s="1"/>
  <c r="BA56" i="2"/>
  <c r="DJ56" i="2" s="1"/>
  <c r="DP54" i="2"/>
  <c r="DQ54" i="2" s="1"/>
  <c r="BF56" i="2"/>
  <c r="CJ56" i="2" s="1"/>
  <c r="BG55" i="2"/>
  <c r="DL55" i="2"/>
  <c r="CG55" i="2"/>
  <c r="BE56" i="2"/>
  <c r="DN55" i="2"/>
  <c r="CI55" i="2"/>
  <c r="BC56" i="2"/>
  <c r="DD56" i="2"/>
  <c r="BY56" i="2"/>
  <c r="AU57" i="2"/>
  <c r="BX56" i="2"/>
  <c r="DC56" i="2"/>
  <c r="AY56" i="2"/>
  <c r="CD55" i="2"/>
  <c r="DI55" i="2"/>
  <c r="BW56" i="2"/>
  <c r="DB56" i="2"/>
  <c r="DM55" i="2"/>
  <c r="CH55" i="2"/>
  <c r="BZ56" i="2"/>
  <c r="DE56" i="2"/>
  <c r="BV56" i="2"/>
  <c r="DA56" i="2"/>
  <c r="AR57" i="2"/>
  <c r="AT57" i="2"/>
  <c r="AS57" i="2"/>
  <c r="CF55" i="2"/>
  <c r="DK55" i="2"/>
  <c r="DG55" i="2"/>
  <c r="CB55" i="2"/>
  <c r="AZ56" i="2"/>
  <c r="DF55" i="2"/>
  <c r="CA55" i="2"/>
  <c r="AW56" i="2"/>
  <c r="AW57" i="2" s="1"/>
  <c r="BZ55" i="2"/>
  <c r="DE55" i="2"/>
  <c r="AX56" i="2"/>
  <c r="CC55" i="2"/>
  <c r="DH55" i="2"/>
  <c r="BB56" i="2"/>
  <c r="BD56" i="2"/>
  <c r="DJ55" i="2"/>
  <c r="CE55" i="2"/>
  <c r="DO55" i="2"/>
  <c r="CJ55" i="2"/>
  <c r="BC57" i="3"/>
  <c r="AY57" i="3"/>
  <c r="BF57" i="3"/>
  <c r="DO57" i="3" s="1"/>
  <c r="CK55" i="3"/>
  <c r="CL55" i="3" s="1"/>
  <c r="CZ57" i="4"/>
  <c r="BU57" i="4"/>
  <c r="CK56" i="4"/>
  <c r="CL56" i="4" s="1"/>
  <c r="DK57" i="4"/>
  <c r="CF57" i="4"/>
  <c r="BD58" i="4"/>
  <c r="DJ57" i="4"/>
  <c r="CE57" i="4"/>
  <c r="CY57" i="4"/>
  <c r="BT57" i="4"/>
  <c r="CD57" i="4"/>
  <c r="DI57" i="4"/>
  <c r="BZ57" i="4"/>
  <c r="DE57" i="4"/>
  <c r="CN57" i="4"/>
  <c r="BI57" i="4"/>
  <c r="BB58" i="4"/>
  <c r="BQ57" i="4"/>
  <c r="AP58" i="4"/>
  <c r="CV57" i="4"/>
  <c r="AN58" i="4"/>
  <c r="DM57" i="4"/>
  <c r="CH57" i="4"/>
  <c r="BF58" i="4"/>
  <c r="BW57" i="4"/>
  <c r="DB57" i="4"/>
  <c r="BG57" i="4"/>
  <c r="CG57" i="4"/>
  <c r="DL57" i="4"/>
  <c r="CU57" i="4"/>
  <c r="BP57" i="4"/>
  <c r="DO57" i="4"/>
  <c r="CJ57" i="4"/>
  <c r="CW57" i="4"/>
  <c r="BR57" i="4"/>
  <c r="CX57" i="4"/>
  <c r="BS57" i="4"/>
  <c r="AQ58" i="4"/>
  <c r="BE58" i="4"/>
  <c r="AT58" i="4"/>
  <c r="BV57" i="4"/>
  <c r="BA58" i="4"/>
  <c r="DA57" i="4"/>
  <c r="AV58" i="4"/>
  <c r="AS58" i="4"/>
  <c r="AR58" i="4"/>
  <c r="BX57" i="4"/>
  <c r="DC57" i="4"/>
  <c r="BN57" i="4"/>
  <c r="CS57" i="4"/>
  <c r="AL58" i="4"/>
  <c r="AZ58" i="4"/>
  <c r="BK57" i="4"/>
  <c r="CP57" i="4"/>
  <c r="DH57" i="4"/>
  <c r="CC57" i="4"/>
  <c r="DP56" i="4"/>
  <c r="DQ56" i="4" s="1"/>
  <c r="AD58" i="4"/>
  <c r="AH58" i="4"/>
  <c r="AM58" i="4"/>
  <c r="AE58" i="4"/>
  <c r="CM57" i="4"/>
  <c r="BH57" i="4"/>
  <c r="AF58" i="4"/>
  <c r="CT57" i="4"/>
  <c r="BO57" i="4"/>
  <c r="CA57" i="4"/>
  <c r="DF57" i="4"/>
  <c r="AG58" i="4"/>
  <c r="CO57" i="4"/>
  <c r="AO58" i="4"/>
  <c r="AU58" i="4"/>
  <c r="AY58" i="4"/>
  <c r="AK58" i="4"/>
  <c r="BC58" i="4"/>
  <c r="BJ57" i="4"/>
  <c r="DN57" i="4"/>
  <c r="CI57" i="4"/>
  <c r="DD57" i="4"/>
  <c r="BY57" i="4"/>
  <c r="BL57" i="4"/>
  <c r="AI58" i="4"/>
  <c r="CQ57" i="4"/>
  <c r="AX58" i="4"/>
  <c r="AW58" i="4"/>
  <c r="AJ58" i="4"/>
  <c r="BM57" i="4"/>
  <c r="CR57" i="4"/>
  <c r="CB57" i="4"/>
  <c r="DG57" i="4"/>
  <c r="CC56" i="3"/>
  <c r="AX57" i="3"/>
  <c r="CB57" i="3" s="1"/>
  <c r="DH56" i="3"/>
  <c r="CB56" i="3"/>
  <c r="CJ56" i="3"/>
  <c r="BG56" i="3"/>
  <c r="BD57" i="3"/>
  <c r="CG56" i="3"/>
  <c r="DL56" i="3"/>
  <c r="AS58" i="3"/>
  <c r="BA58" i="3"/>
  <c r="AT58" i="3"/>
  <c r="BV57" i="3"/>
  <c r="DA57" i="3"/>
  <c r="AR58" i="3"/>
  <c r="AV58" i="3"/>
  <c r="CA57" i="3"/>
  <c r="DF57" i="3"/>
  <c r="CU57" i="3"/>
  <c r="BP57" i="3"/>
  <c r="CD57" i="3"/>
  <c r="DI57" i="3"/>
  <c r="CZ57" i="3"/>
  <c r="BU57" i="3"/>
  <c r="CW57" i="3"/>
  <c r="BR57" i="3"/>
  <c r="BB58" i="3"/>
  <c r="CE57" i="3"/>
  <c r="DJ57" i="3"/>
  <c r="DL57" i="3"/>
  <c r="CG57" i="3"/>
  <c r="CS57" i="3"/>
  <c r="BN57" i="3"/>
  <c r="AL58" i="3"/>
  <c r="CC57" i="3"/>
  <c r="DH57" i="3"/>
  <c r="BW57" i="3"/>
  <c r="DB57" i="3"/>
  <c r="CI57" i="3"/>
  <c r="DN57" i="3"/>
  <c r="DK57" i="3"/>
  <c r="CF57" i="3"/>
  <c r="BQ57" i="3"/>
  <c r="AN58" i="3"/>
  <c r="CV57" i="3"/>
  <c r="AP58" i="3"/>
  <c r="DC57" i="3"/>
  <c r="BX57" i="3"/>
  <c r="BS57" i="3"/>
  <c r="BE58" i="3"/>
  <c r="CX57" i="3"/>
  <c r="AQ58" i="3"/>
  <c r="AM58" i="3"/>
  <c r="CM57" i="3"/>
  <c r="AD58" i="3"/>
  <c r="AF58" i="3"/>
  <c r="BH57" i="3"/>
  <c r="AE58" i="3"/>
  <c r="AH58" i="3"/>
  <c r="AU58" i="3"/>
  <c r="DD57" i="3"/>
  <c r="BY57" i="3"/>
  <c r="BT57" i="3"/>
  <c r="CY57" i="3"/>
  <c r="BK57" i="3"/>
  <c r="CP57" i="3"/>
  <c r="BI57" i="3"/>
  <c r="CN57" i="3"/>
  <c r="CQ57" i="3"/>
  <c r="BL57" i="3"/>
  <c r="AJ58" i="3"/>
  <c r="AI58" i="3"/>
  <c r="CR57" i="3"/>
  <c r="BM57" i="3"/>
  <c r="AW58" i="3"/>
  <c r="DE57" i="3"/>
  <c r="BZ57" i="3"/>
  <c r="BO57" i="3"/>
  <c r="CT57" i="3"/>
  <c r="AG58" i="3"/>
  <c r="AK58" i="3"/>
  <c r="AO58" i="3"/>
  <c r="BJ57" i="3"/>
  <c r="CO57" i="3"/>
  <c r="CT56" i="2" l="1"/>
  <c r="AY58" i="8"/>
  <c r="DC57" i="8"/>
  <c r="BX57" i="8"/>
  <c r="BW57" i="8"/>
  <c r="DB57" i="8"/>
  <c r="BK57" i="8"/>
  <c r="CP57" i="8"/>
  <c r="AT58" i="8"/>
  <c r="AS58" i="8"/>
  <c r="BV57" i="8"/>
  <c r="BA58" i="8"/>
  <c r="AV58" i="8"/>
  <c r="DA57" i="8"/>
  <c r="AR58" i="8"/>
  <c r="BS57" i="8"/>
  <c r="AQ58" i="8"/>
  <c r="CX57" i="8"/>
  <c r="BE58" i="8"/>
  <c r="CI57" i="8"/>
  <c r="DN57" i="8"/>
  <c r="DP56" i="8"/>
  <c r="DQ56" i="8" s="1"/>
  <c r="CT57" i="8"/>
  <c r="BO57" i="8"/>
  <c r="BB58" i="8"/>
  <c r="DJ57" i="8"/>
  <c r="CE57" i="8"/>
  <c r="DH57" i="8"/>
  <c r="CC57" i="8"/>
  <c r="BG57" i="8"/>
  <c r="BZ57" i="8"/>
  <c r="DE57" i="8"/>
  <c r="AU58" i="8"/>
  <c r="CO57" i="8"/>
  <c r="AG58" i="8"/>
  <c r="AK58" i="8"/>
  <c r="AO58" i="8"/>
  <c r="BJ57" i="8"/>
  <c r="BC58" i="8"/>
  <c r="BU57" i="8"/>
  <c r="CZ57" i="8"/>
  <c r="BP57" i="8"/>
  <c r="CU57" i="8"/>
  <c r="BI57" i="8"/>
  <c r="CN57" i="8"/>
  <c r="BT57" i="8"/>
  <c r="CY57" i="8"/>
  <c r="CK56" i="8"/>
  <c r="CL56" i="8" s="1"/>
  <c r="BR57" i="8"/>
  <c r="CW57" i="8"/>
  <c r="BL57" i="8"/>
  <c r="CQ57" i="8"/>
  <c r="AW58" i="8"/>
  <c r="AI58" i="8"/>
  <c r="AJ58" i="8"/>
  <c r="AX58" i="8"/>
  <c r="DM57" i="8"/>
  <c r="CH57" i="8"/>
  <c r="CA57" i="8"/>
  <c r="DF57" i="8"/>
  <c r="CM57" i="8"/>
  <c r="AM58" i="8"/>
  <c r="AD58" i="8"/>
  <c r="AE58" i="8"/>
  <c r="BH57" i="8"/>
  <c r="AF58" i="8"/>
  <c r="AH58" i="8"/>
  <c r="BF58" i="8"/>
  <c r="CB57" i="8"/>
  <c r="DG57" i="8"/>
  <c r="BQ57" i="8"/>
  <c r="AN58" i="8"/>
  <c r="CV57" i="8"/>
  <c r="AP58" i="8"/>
  <c r="BD58" i="8"/>
  <c r="CR57" i="8"/>
  <c r="BM57" i="8"/>
  <c r="CF57" i="8"/>
  <c r="DK57" i="8"/>
  <c r="DO57" i="8"/>
  <c r="CJ57" i="8"/>
  <c r="BY57" i="8"/>
  <c r="DD57" i="8"/>
  <c r="CS57" i="8"/>
  <c r="BN57" i="8"/>
  <c r="AL58" i="8"/>
  <c r="AZ58" i="8"/>
  <c r="DI57" i="8"/>
  <c r="CD57" i="8"/>
  <c r="CG57" i="8"/>
  <c r="DL57" i="8"/>
  <c r="CF57" i="6"/>
  <c r="AU58" i="6"/>
  <c r="BY58" i="6" s="1"/>
  <c r="CK56" i="6"/>
  <c r="CL56" i="6" s="1"/>
  <c r="BD58" i="6"/>
  <c r="DM58" i="6" s="1"/>
  <c r="CH57" i="6"/>
  <c r="DM57" i="6"/>
  <c r="CP58" i="6"/>
  <c r="BK58" i="6"/>
  <c r="DB57" i="6"/>
  <c r="BW57" i="6"/>
  <c r="BC58" i="6"/>
  <c r="CB57" i="6"/>
  <c r="DG57" i="6"/>
  <c r="DC57" i="6"/>
  <c r="BX57" i="6"/>
  <c r="CS58" i="6"/>
  <c r="AL59" i="6"/>
  <c r="BN58" i="6"/>
  <c r="DJ57" i="6"/>
  <c r="CE57" i="6"/>
  <c r="BR58" i="6"/>
  <c r="CW58" i="6"/>
  <c r="AQ59" i="6"/>
  <c r="CX58" i="6"/>
  <c r="BS58" i="6"/>
  <c r="BT58" i="6"/>
  <c r="CY58" i="6"/>
  <c r="DP56" i="6"/>
  <c r="DQ56" i="6" s="1"/>
  <c r="DF58" i="6"/>
  <c r="CA58" i="6"/>
  <c r="AY58" i="6"/>
  <c r="AD59" i="6"/>
  <c r="AH59" i="6"/>
  <c r="BH58" i="6"/>
  <c r="AM59" i="6"/>
  <c r="AF59" i="6"/>
  <c r="AE59" i="6"/>
  <c r="CM58" i="6"/>
  <c r="DH57" i="6"/>
  <c r="CC57" i="6"/>
  <c r="AT58" i="6"/>
  <c r="AU59" i="6" s="1"/>
  <c r="AV58" i="6"/>
  <c r="AS58" i="6"/>
  <c r="AR58" i="6"/>
  <c r="BA58" i="6"/>
  <c r="BD59" i="6" s="1"/>
  <c r="DA57" i="6"/>
  <c r="BV57" i="6"/>
  <c r="DD58" i="6"/>
  <c r="AZ58" i="6"/>
  <c r="BF58" i="6"/>
  <c r="BB58" i="6"/>
  <c r="CT58" i="6"/>
  <c r="BO58" i="6"/>
  <c r="CU58" i="6"/>
  <c r="BP58" i="6"/>
  <c r="AP59" i="6"/>
  <c r="BQ58" i="6"/>
  <c r="CV58" i="6"/>
  <c r="AN59" i="6"/>
  <c r="DE57" i="6"/>
  <c r="BZ57" i="6"/>
  <c r="DF57" i="6"/>
  <c r="CA57" i="6"/>
  <c r="CJ57" i="6"/>
  <c r="DO57" i="6"/>
  <c r="BG57" i="6"/>
  <c r="DN57" i="6"/>
  <c r="CI57" i="6"/>
  <c r="BE58" i="6"/>
  <c r="DD57" i="6"/>
  <c r="BY57" i="6"/>
  <c r="CQ58" i="6"/>
  <c r="BL58" i="6"/>
  <c r="AI59" i="6"/>
  <c r="AJ59" i="6"/>
  <c r="DI57" i="6"/>
  <c r="CD57" i="6"/>
  <c r="CG57" i="6"/>
  <c r="DL57" i="6"/>
  <c r="CZ58" i="6"/>
  <c r="BU58" i="6"/>
  <c r="AX58" i="6"/>
  <c r="BJ58" i="6"/>
  <c r="AK59" i="6"/>
  <c r="CO58" i="6"/>
  <c r="AG59" i="6"/>
  <c r="AO59" i="6"/>
  <c r="CR58" i="6"/>
  <c r="BM58" i="6"/>
  <c r="BI58" i="6"/>
  <c r="CN58" i="6"/>
  <c r="BC58" i="5"/>
  <c r="DL58" i="5" s="1"/>
  <c r="AX58" i="5"/>
  <c r="CB58" i="5" s="1"/>
  <c r="AZ58" i="5"/>
  <c r="DB57" i="5"/>
  <c r="BW57" i="5"/>
  <c r="CC57" i="5"/>
  <c r="DH57" i="5"/>
  <c r="CK56" i="5"/>
  <c r="CL56" i="5" s="1"/>
  <c r="BK58" i="5"/>
  <c r="CP58" i="5"/>
  <c r="BV57" i="5"/>
  <c r="AR58" i="5"/>
  <c r="AS58" i="5"/>
  <c r="AT58" i="5"/>
  <c r="AV58" i="5"/>
  <c r="BA58" i="5"/>
  <c r="DA57" i="5"/>
  <c r="BS58" i="5"/>
  <c r="CX58" i="5"/>
  <c r="AQ59" i="5"/>
  <c r="DP56" i="5"/>
  <c r="DQ56" i="5" s="1"/>
  <c r="DM57" i="5"/>
  <c r="CH57" i="5"/>
  <c r="CE57" i="5"/>
  <c r="DJ57" i="5"/>
  <c r="AL59" i="5"/>
  <c r="BN58" i="5"/>
  <c r="CS58" i="5"/>
  <c r="BO58" i="5"/>
  <c r="CT58" i="5"/>
  <c r="AY58" i="5"/>
  <c r="BF58" i="5"/>
  <c r="BD58" i="5"/>
  <c r="CQ58" i="5"/>
  <c r="AI59" i="5"/>
  <c r="AJ59" i="5"/>
  <c r="BL58" i="5"/>
  <c r="BY57" i="5"/>
  <c r="DD57" i="5"/>
  <c r="DF57" i="5"/>
  <c r="CA57" i="5"/>
  <c r="BM58" i="5"/>
  <c r="CR58" i="5"/>
  <c r="BB58" i="5"/>
  <c r="BB59" i="5" s="1"/>
  <c r="AG59" i="5"/>
  <c r="AK59" i="5"/>
  <c r="AO59" i="5"/>
  <c r="CO58" i="5"/>
  <c r="BJ58" i="5"/>
  <c r="CZ58" i="5"/>
  <c r="BU58" i="5"/>
  <c r="AH59" i="5"/>
  <c r="AD59" i="5"/>
  <c r="AE59" i="5"/>
  <c r="AF59" i="5"/>
  <c r="AM59" i="5"/>
  <c r="CM58" i="5"/>
  <c r="BH58" i="5"/>
  <c r="CG57" i="5"/>
  <c r="DL57" i="5"/>
  <c r="CY58" i="5"/>
  <c r="BT58" i="5"/>
  <c r="BR58" i="5"/>
  <c r="CW58" i="5"/>
  <c r="CV58" i="5"/>
  <c r="BQ58" i="5"/>
  <c r="AN59" i="5"/>
  <c r="AP59" i="5"/>
  <c r="DG57" i="5"/>
  <c r="CB57" i="5"/>
  <c r="BE58" i="5"/>
  <c r="DN57" i="5"/>
  <c r="CI57" i="5"/>
  <c r="CN58" i="5"/>
  <c r="BI58" i="5"/>
  <c r="DO57" i="5"/>
  <c r="CJ57" i="5"/>
  <c r="BG57" i="5"/>
  <c r="DE57" i="5"/>
  <c r="BZ57" i="5"/>
  <c r="BP58" i="5"/>
  <c r="CU58" i="5"/>
  <c r="AW58" i="5"/>
  <c r="AW59" i="5" s="1"/>
  <c r="AU58" i="5"/>
  <c r="DC57" i="5"/>
  <c r="BX57" i="5"/>
  <c r="BA57" i="2"/>
  <c r="CE57" i="2" s="1"/>
  <c r="CE56" i="2"/>
  <c r="CU56" i="2"/>
  <c r="BP56" i="2"/>
  <c r="AL57" i="2"/>
  <c r="CV57" i="2"/>
  <c r="AN58" i="2"/>
  <c r="BQ57" i="2"/>
  <c r="CN57" i="2"/>
  <c r="BI57" i="2"/>
  <c r="AD58" i="2"/>
  <c r="AE58" i="2"/>
  <c r="AF58" i="2"/>
  <c r="AH58" i="2"/>
  <c r="CM57" i="2"/>
  <c r="BH57" i="2"/>
  <c r="AM58" i="2"/>
  <c r="BL57" i="2"/>
  <c r="AI58" i="2"/>
  <c r="CQ57" i="2"/>
  <c r="CX56" i="2"/>
  <c r="AQ57" i="2"/>
  <c r="BS56" i="2"/>
  <c r="AG58" i="2"/>
  <c r="BJ57" i="2"/>
  <c r="CO57" i="2"/>
  <c r="AO57" i="2"/>
  <c r="AJ57" i="2"/>
  <c r="BU56" i="2"/>
  <c r="CZ56" i="2"/>
  <c r="BM57" i="2"/>
  <c r="CR57" i="2"/>
  <c r="AK57" i="2"/>
  <c r="CW57" i="2"/>
  <c r="BR57" i="2"/>
  <c r="AP57" i="2"/>
  <c r="BK57" i="2"/>
  <c r="CP57" i="2"/>
  <c r="DP55" i="2"/>
  <c r="DQ55" i="2" s="1"/>
  <c r="BF57" i="2"/>
  <c r="CJ57" i="2" s="1"/>
  <c r="CK55" i="2"/>
  <c r="CL55" i="2" s="1"/>
  <c r="AV57" i="2"/>
  <c r="AW58" i="2" s="1"/>
  <c r="DO56" i="2"/>
  <c r="BG56" i="2"/>
  <c r="AX57" i="2"/>
  <c r="BE57" i="2"/>
  <c r="DL56" i="2"/>
  <c r="CG56" i="2"/>
  <c r="BY57" i="2"/>
  <c r="DD57" i="2"/>
  <c r="DK56" i="2"/>
  <c r="CF56" i="2"/>
  <c r="BD57" i="2"/>
  <c r="BB57" i="2"/>
  <c r="CD56" i="2"/>
  <c r="DI56" i="2"/>
  <c r="DN56" i="2"/>
  <c r="CI56" i="2"/>
  <c r="DM56" i="2"/>
  <c r="CH56" i="2"/>
  <c r="DG56" i="2"/>
  <c r="CB56" i="2"/>
  <c r="AZ57" i="2"/>
  <c r="CA57" i="2"/>
  <c r="DF57" i="2"/>
  <c r="DB57" i="2"/>
  <c r="BW57" i="2"/>
  <c r="DH56" i="2"/>
  <c r="CC56" i="2"/>
  <c r="BC57" i="2"/>
  <c r="AU58" i="2"/>
  <c r="DC57" i="2"/>
  <c r="BX57" i="2"/>
  <c r="DJ57" i="2"/>
  <c r="AY57" i="2"/>
  <c r="DF56" i="2"/>
  <c r="CA56" i="2"/>
  <c r="AT58" i="2"/>
  <c r="BV57" i="2"/>
  <c r="DA57" i="2"/>
  <c r="AR58" i="2"/>
  <c r="AS58" i="2"/>
  <c r="CK56" i="3"/>
  <c r="CL56" i="3" s="1"/>
  <c r="AX58" i="3"/>
  <c r="CB58" i="3" s="1"/>
  <c r="BA59" i="3"/>
  <c r="AR59" i="3"/>
  <c r="AS59" i="3"/>
  <c r="AT59" i="3"/>
  <c r="AV59" i="3"/>
  <c r="AK59" i="3"/>
  <c r="AO59" i="3"/>
  <c r="AU59" i="3"/>
  <c r="AG59" i="3"/>
  <c r="AY58" i="3"/>
  <c r="AL59" i="3"/>
  <c r="AH59" i="3"/>
  <c r="AM59" i="3"/>
  <c r="AD59" i="3"/>
  <c r="AE59" i="3"/>
  <c r="AF59" i="3"/>
  <c r="AZ58" i="3"/>
  <c r="CD58" i="3" s="1"/>
  <c r="BB59" i="3"/>
  <c r="AN59" i="3"/>
  <c r="AP59" i="3"/>
  <c r="AQ59" i="3"/>
  <c r="AI59" i="3"/>
  <c r="AJ59" i="3"/>
  <c r="AW59" i="3"/>
  <c r="BC58" i="3"/>
  <c r="BD59" i="3" s="1"/>
  <c r="DG57" i="3"/>
  <c r="DP56" i="3"/>
  <c r="DQ56" i="3" s="1"/>
  <c r="CJ57" i="3"/>
  <c r="BG57" i="3"/>
  <c r="BJ58" i="4"/>
  <c r="AK59" i="4"/>
  <c r="CO58" i="4"/>
  <c r="AO59" i="4"/>
  <c r="AG59" i="4"/>
  <c r="AU59" i="4"/>
  <c r="AY59" i="4"/>
  <c r="BI58" i="4"/>
  <c r="CN58" i="4"/>
  <c r="BG58" i="4"/>
  <c r="BW58" i="4"/>
  <c r="DB58" i="4"/>
  <c r="DE58" i="4"/>
  <c r="BZ58" i="4"/>
  <c r="CG58" i="4"/>
  <c r="DL58" i="4"/>
  <c r="CQ58" i="4"/>
  <c r="AJ59" i="4"/>
  <c r="AI59" i="4"/>
  <c r="BL58" i="4"/>
  <c r="AW59" i="4"/>
  <c r="AX59" i="4"/>
  <c r="DP57" i="4"/>
  <c r="DQ57" i="4" s="1"/>
  <c r="AM59" i="4"/>
  <c r="AF59" i="4"/>
  <c r="CM58" i="4"/>
  <c r="AE59" i="4"/>
  <c r="AH59" i="4"/>
  <c r="AD59" i="4"/>
  <c r="BH58" i="4"/>
  <c r="BF59" i="4"/>
  <c r="DJ58" i="4"/>
  <c r="CE58" i="4"/>
  <c r="DH58" i="4"/>
  <c r="CC58" i="4"/>
  <c r="DO58" i="4"/>
  <c r="CJ58" i="4"/>
  <c r="CX58" i="4"/>
  <c r="BE59" i="4"/>
  <c r="BS58" i="4"/>
  <c r="AQ59" i="4"/>
  <c r="CI58" i="4"/>
  <c r="DN58" i="4"/>
  <c r="CZ58" i="4"/>
  <c r="BU58" i="4"/>
  <c r="CH58" i="4"/>
  <c r="DM58" i="4"/>
  <c r="AV59" i="4"/>
  <c r="AS59" i="4"/>
  <c r="AT59" i="4"/>
  <c r="AR59" i="4"/>
  <c r="BA59" i="4"/>
  <c r="BV58" i="4"/>
  <c r="DA58" i="4"/>
  <c r="CA58" i="4"/>
  <c r="DF58" i="4"/>
  <c r="CP58" i="4"/>
  <c r="BK58" i="4"/>
  <c r="CW58" i="4"/>
  <c r="BR58" i="4"/>
  <c r="BB59" i="4"/>
  <c r="BQ58" i="4"/>
  <c r="BD59" i="4"/>
  <c r="CV58" i="4"/>
  <c r="AN59" i="4"/>
  <c r="AP59" i="4"/>
  <c r="BC59" i="4"/>
  <c r="DI58" i="4"/>
  <c r="CD58" i="4"/>
  <c r="BX58" i="4"/>
  <c r="DC58" i="4"/>
  <c r="CK57" i="4"/>
  <c r="CL57" i="4" s="1"/>
  <c r="BP58" i="4"/>
  <c r="CU58" i="4"/>
  <c r="CY58" i="4"/>
  <c r="BT58" i="4"/>
  <c r="CT58" i="4"/>
  <c r="BO58" i="4"/>
  <c r="AL59" i="4"/>
  <c r="CS58" i="4"/>
  <c r="BN58" i="4"/>
  <c r="AZ59" i="4"/>
  <c r="CR58" i="4"/>
  <c r="BM58" i="4"/>
  <c r="BY58" i="4"/>
  <c r="DD58" i="4"/>
  <c r="CB58" i="4"/>
  <c r="DG58" i="4"/>
  <c r="DK58" i="4"/>
  <c r="CF58" i="4"/>
  <c r="DM57" i="3"/>
  <c r="CH57" i="3"/>
  <c r="BF58" i="3"/>
  <c r="DO58" i="3" s="1"/>
  <c r="BD58" i="3"/>
  <c r="DM58" i="3" s="1"/>
  <c r="CW58" i="3"/>
  <c r="BR58" i="3"/>
  <c r="CR58" i="3"/>
  <c r="BM58" i="3"/>
  <c r="DD58" i="3"/>
  <c r="BY58" i="3"/>
  <c r="BZ58" i="3"/>
  <c r="DE58" i="3"/>
  <c r="CM58" i="3"/>
  <c r="BH58" i="3"/>
  <c r="DA58" i="3"/>
  <c r="BV58" i="3"/>
  <c r="BP58" i="3"/>
  <c r="CU58" i="3"/>
  <c r="BO58" i="3"/>
  <c r="CT58" i="3"/>
  <c r="BT58" i="3"/>
  <c r="CY58" i="3"/>
  <c r="BN58" i="3"/>
  <c r="CS58" i="3"/>
  <c r="CO58" i="3"/>
  <c r="BJ58" i="3"/>
  <c r="BQ58" i="3"/>
  <c r="CV58" i="3"/>
  <c r="CZ58" i="3"/>
  <c r="BU58" i="3"/>
  <c r="BX58" i="3"/>
  <c r="DC58" i="3"/>
  <c r="DF58" i="3"/>
  <c r="CA58" i="3"/>
  <c r="CQ58" i="3"/>
  <c r="BL58" i="3"/>
  <c r="CN58" i="3"/>
  <c r="BI58" i="3"/>
  <c r="CP58" i="3"/>
  <c r="BK58" i="3"/>
  <c r="DK58" i="3"/>
  <c r="CF58" i="3"/>
  <c r="DJ58" i="3"/>
  <c r="CE58" i="3"/>
  <c r="BS58" i="3"/>
  <c r="CX58" i="3"/>
  <c r="CI58" i="3"/>
  <c r="DN58" i="3"/>
  <c r="BW58" i="3"/>
  <c r="DB58" i="3"/>
  <c r="AP58" i="2" l="1"/>
  <c r="BB58" i="2"/>
  <c r="DK58" i="2" s="1"/>
  <c r="DD58" i="8"/>
  <c r="BY58" i="8"/>
  <c r="BU58" i="8"/>
  <c r="CZ58" i="8"/>
  <c r="BI58" i="8"/>
  <c r="CN58" i="8"/>
  <c r="BD59" i="8"/>
  <c r="BQ58" i="8"/>
  <c r="AP59" i="8"/>
  <c r="AN59" i="8"/>
  <c r="CV58" i="8"/>
  <c r="DP57" i="8"/>
  <c r="DQ57" i="8" s="1"/>
  <c r="AW59" i="8"/>
  <c r="BZ58" i="8"/>
  <c r="DE58" i="8"/>
  <c r="BB59" i="8"/>
  <c r="CE58" i="8"/>
  <c r="DJ58" i="8"/>
  <c r="AE59" i="8"/>
  <c r="BH58" i="8"/>
  <c r="CM58" i="8"/>
  <c r="AD59" i="8"/>
  <c r="AF59" i="8"/>
  <c r="AH59" i="8"/>
  <c r="AM59" i="8"/>
  <c r="BF59" i="8"/>
  <c r="CH58" i="8"/>
  <c r="DM58" i="8"/>
  <c r="CY58" i="8"/>
  <c r="BT58" i="8"/>
  <c r="BW58" i="8"/>
  <c r="DB58" i="8"/>
  <c r="DK58" i="8"/>
  <c r="CF58" i="8"/>
  <c r="AY59" i="8"/>
  <c r="BX58" i="8"/>
  <c r="DC58" i="8"/>
  <c r="CW58" i="8"/>
  <c r="BR58" i="8"/>
  <c r="AZ59" i="8"/>
  <c r="DG58" i="8"/>
  <c r="CB58" i="8"/>
  <c r="DI58" i="8"/>
  <c r="CD58" i="8"/>
  <c r="CS58" i="8"/>
  <c r="AL59" i="8"/>
  <c r="BN58" i="8"/>
  <c r="DL58" i="8"/>
  <c r="CG58" i="8"/>
  <c r="BG58" i="8"/>
  <c r="AS59" i="8"/>
  <c r="DA58" i="8"/>
  <c r="AV59" i="8"/>
  <c r="AR59" i="8"/>
  <c r="BA59" i="8"/>
  <c r="BV58" i="8"/>
  <c r="AT59" i="8"/>
  <c r="BP58" i="8"/>
  <c r="CU58" i="8"/>
  <c r="CR58" i="8"/>
  <c r="BM58" i="8"/>
  <c r="DF58" i="8"/>
  <c r="CA58" i="8"/>
  <c r="BE59" i="8"/>
  <c r="BS58" i="8"/>
  <c r="CX58" i="8"/>
  <c r="AQ59" i="8"/>
  <c r="CK57" i="8"/>
  <c r="CL57" i="8" s="1"/>
  <c r="DO58" i="8"/>
  <c r="CJ58" i="8"/>
  <c r="BO58" i="8"/>
  <c r="CT58" i="8"/>
  <c r="CQ58" i="8"/>
  <c r="BL58" i="8"/>
  <c r="AJ59" i="8"/>
  <c r="AI59" i="8"/>
  <c r="AX59" i="8"/>
  <c r="CP58" i="8"/>
  <c r="BK58" i="8"/>
  <c r="CI58" i="8"/>
  <c r="DN58" i="8"/>
  <c r="AU59" i="8"/>
  <c r="BJ58" i="8"/>
  <c r="AG59" i="8"/>
  <c r="AO59" i="8"/>
  <c r="AK59" i="8"/>
  <c r="CO58" i="8"/>
  <c r="BC59" i="8"/>
  <c r="DH58" i="8"/>
  <c r="CC58" i="8"/>
  <c r="CH58" i="6"/>
  <c r="DM59" i="6"/>
  <c r="CH59" i="6"/>
  <c r="BY59" i="6"/>
  <c r="DD59" i="6"/>
  <c r="BN59" i="6"/>
  <c r="AL60" i="6"/>
  <c r="CS59" i="6"/>
  <c r="DP57" i="6"/>
  <c r="DQ57" i="6" s="1"/>
  <c r="BH59" i="6"/>
  <c r="AH60" i="6"/>
  <c r="AF60" i="6"/>
  <c r="CM59" i="6"/>
  <c r="AM60" i="6"/>
  <c r="AE60" i="6"/>
  <c r="AD60" i="6"/>
  <c r="CU59" i="6"/>
  <c r="BP59" i="6"/>
  <c r="DH58" i="6"/>
  <c r="CC58" i="6"/>
  <c r="AQ60" i="6"/>
  <c r="BS59" i="6"/>
  <c r="CX59" i="6"/>
  <c r="AR59" i="6"/>
  <c r="AS59" i="6"/>
  <c r="AT59" i="6"/>
  <c r="BA59" i="6"/>
  <c r="BV58" i="6"/>
  <c r="DA58" i="6"/>
  <c r="AV59" i="6"/>
  <c r="CK57" i="6"/>
  <c r="CL57" i="6" s="1"/>
  <c r="BW58" i="6"/>
  <c r="DB58" i="6"/>
  <c r="BZ58" i="6"/>
  <c r="DE58" i="6"/>
  <c r="CP59" i="6"/>
  <c r="BK59" i="6"/>
  <c r="BO59" i="6"/>
  <c r="CT59" i="6"/>
  <c r="BT59" i="6"/>
  <c r="CY59" i="6"/>
  <c r="DC58" i="6"/>
  <c r="BX58" i="6"/>
  <c r="AY59" i="6"/>
  <c r="CW59" i="6"/>
  <c r="BR59" i="6"/>
  <c r="DN58" i="6"/>
  <c r="CI58" i="6"/>
  <c r="CG58" i="6"/>
  <c r="DL58" i="6"/>
  <c r="DJ58" i="6"/>
  <c r="CE58" i="6"/>
  <c r="DG58" i="6"/>
  <c r="CB58" i="6"/>
  <c r="AI60" i="6"/>
  <c r="CQ59" i="6"/>
  <c r="BL59" i="6"/>
  <c r="AJ60" i="6"/>
  <c r="BB59" i="6"/>
  <c r="BF59" i="6"/>
  <c r="AX59" i="6"/>
  <c r="BG58" i="6"/>
  <c r="CZ59" i="6"/>
  <c r="BU59" i="6"/>
  <c r="BC59" i="6"/>
  <c r="BE60" i="6" s="1"/>
  <c r="DK58" i="6"/>
  <c r="CF58" i="6"/>
  <c r="BE59" i="6"/>
  <c r="DO58" i="6"/>
  <c r="CJ58" i="6"/>
  <c r="BI59" i="6"/>
  <c r="CN59" i="6"/>
  <c r="AZ59" i="6"/>
  <c r="DI58" i="6"/>
  <c r="CD58" i="6"/>
  <c r="AK60" i="6"/>
  <c r="AO60" i="6"/>
  <c r="CO59" i="6"/>
  <c r="BJ59" i="6"/>
  <c r="AG60" i="6"/>
  <c r="BM59" i="6"/>
  <c r="CR59" i="6"/>
  <c r="AN60" i="6"/>
  <c r="CV59" i="6"/>
  <c r="BQ59" i="6"/>
  <c r="AP60" i="6"/>
  <c r="AW59" i="6"/>
  <c r="CG58" i="5"/>
  <c r="DG58" i="5"/>
  <c r="AZ59" i="5"/>
  <c r="DI59" i="5" s="1"/>
  <c r="CK57" i="5"/>
  <c r="CL57" i="5" s="1"/>
  <c r="AY59" i="5"/>
  <c r="CC59" i="5" s="1"/>
  <c r="CA59" i="5"/>
  <c r="DF59" i="5"/>
  <c r="BQ59" i="5"/>
  <c r="CV59" i="5"/>
  <c r="AN60" i="5"/>
  <c r="AP60" i="5"/>
  <c r="BW58" i="5"/>
  <c r="DB58" i="5"/>
  <c r="CY59" i="5"/>
  <c r="BT59" i="5"/>
  <c r="AK60" i="5"/>
  <c r="AO60" i="5"/>
  <c r="BJ59" i="5"/>
  <c r="AG60" i="5"/>
  <c r="CO59" i="5"/>
  <c r="BA59" i="5"/>
  <c r="DA58" i="5"/>
  <c r="BV58" i="5"/>
  <c r="AR59" i="5"/>
  <c r="AS59" i="5"/>
  <c r="AT59" i="5"/>
  <c r="AV59" i="5"/>
  <c r="CW59" i="5"/>
  <c r="BR59" i="5"/>
  <c r="BI59" i="5"/>
  <c r="CN59" i="5"/>
  <c r="CU59" i="5"/>
  <c r="BP59" i="5"/>
  <c r="DK59" i="5"/>
  <c r="CF59" i="5"/>
  <c r="BL59" i="5"/>
  <c r="AI60" i="5"/>
  <c r="CQ59" i="5"/>
  <c r="AJ60" i="5"/>
  <c r="AX59" i="5"/>
  <c r="AU59" i="5"/>
  <c r="CA58" i="5"/>
  <c r="DF58" i="5"/>
  <c r="BY58" i="5"/>
  <c r="DD58" i="5"/>
  <c r="BC59" i="5"/>
  <c r="CS59" i="5"/>
  <c r="BN59" i="5"/>
  <c r="AL60" i="5"/>
  <c r="CZ59" i="5"/>
  <c r="BU59" i="5"/>
  <c r="BM59" i="5"/>
  <c r="CR59" i="5"/>
  <c r="CD58" i="5"/>
  <c r="DI58" i="5"/>
  <c r="AM60" i="5"/>
  <c r="BH59" i="5"/>
  <c r="AD60" i="5"/>
  <c r="AE60" i="5"/>
  <c r="CM59" i="5"/>
  <c r="AF60" i="5"/>
  <c r="AH60" i="5"/>
  <c r="BF59" i="5"/>
  <c r="CX59" i="5"/>
  <c r="AQ60" i="5"/>
  <c r="BS59" i="5"/>
  <c r="BE59" i="5"/>
  <c r="DM58" i="5"/>
  <c r="CH58" i="5"/>
  <c r="DO58" i="5"/>
  <c r="CJ58" i="5"/>
  <c r="CE58" i="5"/>
  <c r="DJ58" i="5"/>
  <c r="CI58" i="5"/>
  <c r="DN58" i="5"/>
  <c r="BG58" i="5"/>
  <c r="CC58" i="5"/>
  <c r="DH58" i="5"/>
  <c r="BZ58" i="5"/>
  <c r="DE58" i="5"/>
  <c r="CT59" i="5"/>
  <c r="BO59" i="5"/>
  <c r="BK59" i="5"/>
  <c r="CP59" i="5"/>
  <c r="DP57" i="5"/>
  <c r="DQ57" i="5" s="1"/>
  <c r="BD59" i="5"/>
  <c r="DK58" i="5"/>
  <c r="CF58" i="5"/>
  <c r="BX58" i="5"/>
  <c r="DC58" i="5"/>
  <c r="BT58" i="2"/>
  <c r="CY58" i="2"/>
  <c r="CS57" i="2"/>
  <c r="BN57" i="2"/>
  <c r="AL58" i="2"/>
  <c r="CP58" i="2"/>
  <c r="BK58" i="2"/>
  <c r="BJ58" i="2"/>
  <c r="AG59" i="2"/>
  <c r="CO58" i="2"/>
  <c r="AK58" i="2"/>
  <c r="AD59" i="2"/>
  <c r="AE59" i="2"/>
  <c r="AF59" i="2"/>
  <c r="AH59" i="2"/>
  <c r="CM58" i="2"/>
  <c r="BH58" i="2"/>
  <c r="AM59" i="2"/>
  <c r="CY57" i="2"/>
  <c r="BT57" i="2"/>
  <c r="CZ57" i="2"/>
  <c r="BU57" i="2"/>
  <c r="CN58" i="2"/>
  <c r="BI58" i="2"/>
  <c r="CW58" i="2"/>
  <c r="BR58" i="2"/>
  <c r="BA58" i="2"/>
  <c r="BB59" i="2" s="1"/>
  <c r="AJ58" i="2"/>
  <c r="CX57" i="2"/>
  <c r="AQ58" i="2"/>
  <c r="BS57" i="2"/>
  <c r="BO57" i="2"/>
  <c r="CT57" i="2"/>
  <c r="CU57" i="2"/>
  <c r="BP57" i="2"/>
  <c r="AV58" i="2"/>
  <c r="DE58" i="2" s="1"/>
  <c r="BM58" i="2"/>
  <c r="CR58" i="2"/>
  <c r="CQ58" i="2"/>
  <c r="BL58" i="2"/>
  <c r="AI59" i="2"/>
  <c r="AO58" i="2"/>
  <c r="BQ58" i="2"/>
  <c r="AN59" i="2"/>
  <c r="CV58" i="2"/>
  <c r="DE57" i="2"/>
  <c r="BG57" i="2"/>
  <c r="BZ57" i="2"/>
  <c r="DO57" i="2"/>
  <c r="CK56" i="2"/>
  <c r="CL56" i="2" s="1"/>
  <c r="DP56" i="2"/>
  <c r="DQ56" i="2" s="1"/>
  <c r="DI57" i="2"/>
  <c r="CD57" i="2"/>
  <c r="CF58" i="2"/>
  <c r="DH57" i="2"/>
  <c r="CC57" i="2"/>
  <c r="DN57" i="2"/>
  <c r="CI57" i="2"/>
  <c r="AZ58" i="2"/>
  <c r="DG57" i="2"/>
  <c r="CB57" i="2"/>
  <c r="DM57" i="2"/>
  <c r="CH57" i="2"/>
  <c r="BF58" i="2"/>
  <c r="DB58" i="2"/>
  <c r="BW58" i="2"/>
  <c r="BC58" i="2"/>
  <c r="BX58" i="2"/>
  <c r="DC58" i="2"/>
  <c r="AU59" i="2"/>
  <c r="AR59" i="2"/>
  <c r="AS59" i="2"/>
  <c r="AT59" i="2"/>
  <c r="AV59" i="2"/>
  <c r="DA58" i="2"/>
  <c r="BV58" i="2"/>
  <c r="AY58" i="2"/>
  <c r="AX58" i="2"/>
  <c r="BY58" i="2"/>
  <c r="DD58" i="2"/>
  <c r="DF58" i="2"/>
  <c r="CA58" i="2"/>
  <c r="BD58" i="2"/>
  <c r="BE58" i="2"/>
  <c r="DL57" i="2"/>
  <c r="CG57" i="2"/>
  <c r="BZ58" i="2"/>
  <c r="DK57" i="2"/>
  <c r="CF57" i="2"/>
  <c r="DG58" i="3"/>
  <c r="AY59" i="3"/>
  <c r="DI58" i="3"/>
  <c r="CK57" i="3"/>
  <c r="CL57" i="3" s="1"/>
  <c r="DP57" i="3"/>
  <c r="DQ57" i="3" s="1"/>
  <c r="DL58" i="3"/>
  <c r="CH58" i="3"/>
  <c r="BE59" i="3"/>
  <c r="DN59" i="3" s="1"/>
  <c r="CG58" i="3"/>
  <c r="AX59" i="3"/>
  <c r="CB59" i="3" s="1"/>
  <c r="BF59" i="3"/>
  <c r="DO59" i="3" s="1"/>
  <c r="DH59" i="3"/>
  <c r="CC59" i="3"/>
  <c r="CH59" i="3"/>
  <c r="DM59" i="3"/>
  <c r="AL60" i="3"/>
  <c r="BN59" i="3"/>
  <c r="CS59" i="3"/>
  <c r="CU59" i="3"/>
  <c r="BP59" i="3"/>
  <c r="CR59" i="3"/>
  <c r="BM59" i="3"/>
  <c r="AZ59" i="3"/>
  <c r="CZ59" i="3"/>
  <c r="BU59" i="3"/>
  <c r="CP59" i="3"/>
  <c r="BK59" i="3"/>
  <c r="BL59" i="3"/>
  <c r="CQ59" i="3"/>
  <c r="AI60" i="3"/>
  <c r="AJ60" i="3"/>
  <c r="AW60" i="3"/>
  <c r="DD59" i="3"/>
  <c r="BY59" i="3"/>
  <c r="BT59" i="3"/>
  <c r="CY59" i="3"/>
  <c r="AQ60" i="3"/>
  <c r="CX59" i="3"/>
  <c r="BS59" i="3"/>
  <c r="CC58" i="3"/>
  <c r="CK58" i="3" s="1"/>
  <c r="BC59" i="3"/>
  <c r="BD60" i="3" s="1"/>
  <c r="DH58" i="3"/>
  <c r="DP58" i="3" s="1"/>
  <c r="CW59" i="3"/>
  <c r="BR59" i="3"/>
  <c r="BO59" i="3"/>
  <c r="CT59" i="3"/>
  <c r="DK59" i="3"/>
  <c r="CF59" i="3"/>
  <c r="DE59" i="3"/>
  <c r="BZ59" i="3"/>
  <c r="DF59" i="3"/>
  <c r="CA59" i="3"/>
  <c r="CO59" i="3"/>
  <c r="BJ59" i="3"/>
  <c r="AO60" i="3"/>
  <c r="AG60" i="3"/>
  <c r="AK60" i="3"/>
  <c r="AU60" i="3"/>
  <c r="DC59" i="3"/>
  <c r="BX59" i="3"/>
  <c r="CN59" i="3"/>
  <c r="BI59" i="3"/>
  <c r="BW59" i="3"/>
  <c r="DB59" i="3"/>
  <c r="AH60" i="3"/>
  <c r="CM59" i="3"/>
  <c r="BH59" i="3"/>
  <c r="AM60" i="3"/>
  <c r="AD60" i="3"/>
  <c r="AE60" i="3"/>
  <c r="AF60" i="3"/>
  <c r="DA59" i="3"/>
  <c r="AV60" i="3"/>
  <c r="AT60" i="3"/>
  <c r="BV59" i="3"/>
  <c r="AS60" i="3"/>
  <c r="BA60" i="3"/>
  <c r="AR60" i="3"/>
  <c r="DJ59" i="3"/>
  <c r="CE59" i="3"/>
  <c r="CV59" i="3"/>
  <c r="BQ59" i="3"/>
  <c r="AP60" i="3"/>
  <c r="AN60" i="3"/>
  <c r="BB60" i="3"/>
  <c r="CJ59" i="4"/>
  <c r="DO59" i="4"/>
  <c r="BH59" i="4"/>
  <c r="AM60" i="4"/>
  <c r="AE60" i="4"/>
  <c r="AF60" i="4"/>
  <c r="CM59" i="4"/>
  <c r="AD60" i="4"/>
  <c r="AH60" i="4"/>
  <c r="BG59" i="4"/>
  <c r="CQ59" i="4"/>
  <c r="AI60" i="4"/>
  <c r="BL59" i="4"/>
  <c r="AJ60" i="4"/>
  <c r="AX60" i="4"/>
  <c r="CH59" i="4"/>
  <c r="DM59" i="4"/>
  <c r="BI59" i="4"/>
  <c r="CN59" i="4"/>
  <c r="CU59" i="4"/>
  <c r="BP59" i="4"/>
  <c r="CF59" i="4"/>
  <c r="DK59" i="4"/>
  <c r="CZ59" i="4"/>
  <c r="BU59" i="4"/>
  <c r="CO59" i="4"/>
  <c r="AG60" i="4"/>
  <c r="AU60" i="4"/>
  <c r="AO60" i="4"/>
  <c r="BJ59" i="4"/>
  <c r="AK60" i="4"/>
  <c r="AY60" i="4"/>
  <c r="BC60" i="4"/>
  <c r="AW60" i="4"/>
  <c r="BZ59" i="4"/>
  <c r="DE59" i="4"/>
  <c r="CV59" i="4"/>
  <c r="AN60" i="4"/>
  <c r="BQ59" i="4"/>
  <c r="AP60" i="4"/>
  <c r="BD60" i="4"/>
  <c r="DN59" i="4"/>
  <c r="CI59" i="4"/>
  <c r="DH59" i="4"/>
  <c r="CC59" i="4"/>
  <c r="CK58" i="4"/>
  <c r="CL58" i="4" s="1"/>
  <c r="DP58" i="4"/>
  <c r="DQ58" i="4" s="1"/>
  <c r="DG59" i="4"/>
  <c r="CB59" i="4"/>
  <c r="BY59" i="4"/>
  <c r="DD59" i="4"/>
  <c r="CA59" i="4"/>
  <c r="DF59" i="4"/>
  <c r="CP59" i="4"/>
  <c r="BK59" i="4"/>
  <c r="BB60" i="4"/>
  <c r="DJ59" i="4"/>
  <c r="CE59" i="4"/>
  <c r="CX59" i="4"/>
  <c r="AQ60" i="4"/>
  <c r="BS59" i="4"/>
  <c r="BE60" i="4"/>
  <c r="CG59" i="4"/>
  <c r="DL59" i="4"/>
  <c r="DA59" i="4"/>
  <c r="BV59" i="4"/>
  <c r="AR60" i="4"/>
  <c r="AS60" i="4"/>
  <c r="AT60" i="4"/>
  <c r="AV60" i="4"/>
  <c r="BA60" i="4"/>
  <c r="BM59" i="4"/>
  <c r="CR59" i="4"/>
  <c r="BT59" i="4"/>
  <c r="CY59" i="4"/>
  <c r="DC59" i="4"/>
  <c r="BX59" i="4"/>
  <c r="AL60" i="4"/>
  <c r="BN59" i="4"/>
  <c r="CS59" i="4"/>
  <c r="AZ60" i="4"/>
  <c r="CT59" i="4"/>
  <c r="BO59" i="4"/>
  <c r="DI59" i="4"/>
  <c r="CD59" i="4"/>
  <c r="CW59" i="4"/>
  <c r="BR59" i="4"/>
  <c r="BF60" i="4"/>
  <c r="BW59" i="4"/>
  <c r="DB59" i="4"/>
  <c r="BG58" i="3"/>
  <c r="CJ58" i="3"/>
  <c r="AJ59" i="2" l="1"/>
  <c r="CI59" i="8"/>
  <c r="DN59" i="8"/>
  <c r="CF59" i="8"/>
  <c r="DK59" i="8"/>
  <c r="CK58" i="8"/>
  <c r="CL58" i="8" s="1"/>
  <c r="CB59" i="8"/>
  <c r="DG59" i="8"/>
  <c r="CA59" i="8"/>
  <c r="DF59" i="8"/>
  <c r="CR59" i="8"/>
  <c r="BM59" i="8"/>
  <c r="AL60" i="8"/>
  <c r="CS59" i="8"/>
  <c r="BN59" i="8"/>
  <c r="AZ60" i="8"/>
  <c r="DO59" i="8"/>
  <c r="CJ59" i="8"/>
  <c r="BR59" i="8"/>
  <c r="CW59" i="8"/>
  <c r="BC60" i="8"/>
  <c r="BX59" i="8"/>
  <c r="DC59" i="8"/>
  <c r="AP60" i="8"/>
  <c r="CV59" i="8"/>
  <c r="BD60" i="8"/>
  <c r="BQ59" i="8"/>
  <c r="AN60" i="8"/>
  <c r="BB60" i="8"/>
  <c r="CY59" i="8"/>
  <c r="BT59" i="8"/>
  <c r="CD59" i="8"/>
  <c r="DI59" i="8"/>
  <c r="AX60" i="8"/>
  <c r="CQ59" i="8"/>
  <c r="AI60" i="8"/>
  <c r="BL59" i="8"/>
  <c r="AJ60" i="8"/>
  <c r="AW60" i="8"/>
  <c r="DJ59" i="8"/>
  <c r="CE59" i="8"/>
  <c r="BJ59" i="8"/>
  <c r="AK60" i="8"/>
  <c r="AU60" i="8"/>
  <c r="CO59" i="8"/>
  <c r="AG60" i="8"/>
  <c r="AO60" i="8"/>
  <c r="AY60" i="8"/>
  <c r="DM59" i="8"/>
  <c r="CH59" i="8"/>
  <c r="DL59" i="8"/>
  <c r="CG59" i="8"/>
  <c r="BO59" i="8"/>
  <c r="CT59" i="8"/>
  <c r="BV59" i="8"/>
  <c r="AT60" i="8"/>
  <c r="AV60" i="8"/>
  <c r="AR60" i="8"/>
  <c r="AS60" i="8"/>
  <c r="BA60" i="8"/>
  <c r="DA59" i="8"/>
  <c r="AM60" i="8"/>
  <c r="AF60" i="8"/>
  <c r="AE60" i="8"/>
  <c r="CM59" i="8"/>
  <c r="AH60" i="8"/>
  <c r="BH59" i="8"/>
  <c r="AD60" i="8"/>
  <c r="BG59" i="8"/>
  <c r="BF60" i="8"/>
  <c r="BE60" i="8"/>
  <c r="CX59" i="8"/>
  <c r="BS59" i="8"/>
  <c r="AQ60" i="8"/>
  <c r="BZ59" i="8"/>
  <c r="DE59" i="8"/>
  <c r="DP58" i="8"/>
  <c r="DQ58" i="8" s="1"/>
  <c r="CU59" i="8"/>
  <c r="BP59" i="8"/>
  <c r="CP59" i="8"/>
  <c r="BK59" i="8"/>
  <c r="CZ59" i="8"/>
  <c r="BU59" i="8"/>
  <c r="BW59" i="8"/>
  <c r="DB59" i="8"/>
  <c r="DH59" i="8"/>
  <c r="CC59" i="8"/>
  <c r="BI59" i="8"/>
  <c r="CN59" i="8"/>
  <c r="BY59" i="8"/>
  <c r="DD59" i="8"/>
  <c r="DP58" i="6"/>
  <c r="DQ58" i="6" s="1"/>
  <c r="CI60" i="6"/>
  <c r="DN60" i="6"/>
  <c r="BT60" i="6"/>
  <c r="CY60" i="6"/>
  <c r="DK59" i="6"/>
  <c r="CF59" i="6"/>
  <c r="CC59" i="6"/>
  <c r="DH59" i="6"/>
  <c r="CK58" i="6"/>
  <c r="CL58" i="6" s="1"/>
  <c r="CN60" i="6"/>
  <c r="BI60" i="6"/>
  <c r="CE59" i="6"/>
  <c r="DJ59" i="6"/>
  <c r="AP61" i="6"/>
  <c r="CV60" i="6"/>
  <c r="AN61" i="6"/>
  <c r="BQ60" i="6"/>
  <c r="BX59" i="6"/>
  <c r="DC59" i="6"/>
  <c r="DB59" i="6"/>
  <c r="BW59" i="6"/>
  <c r="AK61" i="6"/>
  <c r="AO61" i="6"/>
  <c r="BJ60" i="6"/>
  <c r="AG61" i="6"/>
  <c r="CO60" i="6"/>
  <c r="BR60" i="6"/>
  <c r="CW60" i="6"/>
  <c r="AR60" i="6"/>
  <c r="BA60" i="6"/>
  <c r="AS60" i="6"/>
  <c r="AT60" i="6"/>
  <c r="DA59" i="6"/>
  <c r="AV60" i="6"/>
  <c r="BV59" i="6"/>
  <c r="AI61" i="6"/>
  <c r="CQ60" i="6"/>
  <c r="BL60" i="6"/>
  <c r="AJ61" i="6"/>
  <c r="BB60" i="6"/>
  <c r="CR60" i="6"/>
  <c r="BM60" i="6"/>
  <c r="DN59" i="6"/>
  <c r="CI59" i="6"/>
  <c r="DI59" i="6"/>
  <c r="CD59" i="6"/>
  <c r="AY60" i="6"/>
  <c r="BD60" i="6"/>
  <c r="AU60" i="6"/>
  <c r="AU61" i="6" s="1"/>
  <c r="CZ60" i="6"/>
  <c r="BU60" i="6"/>
  <c r="BP60" i="6"/>
  <c r="CU60" i="6"/>
  <c r="CJ59" i="6"/>
  <c r="DO59" i="6"/>
  <c r="AL61" i="6"/>
  <c r="BN60" i="6"/>
  <c r="CS60" i="6"/>
  <c r="BK60" i="6"/>
  <c r="CP60" i="6"/>
  <c r="DL59" i="6"/>
  <c r="CG59" i="6"/>
  <c r="AZ60" i="6"/>
  <c r="BH60" i="6"/>
  <c r="AD61" i="6"/>
  <c r="AM61" i="6"/>
  <c r="CM60" i="6"/>
  <c r="AE61" i="6"/>
  <c r="AF61" i="6"/>
  <c r="AH61" i="6"/>
  <c r="BS60" i="6"/>
  <c r="AQ61" i="6"/>
  <c r="CX60" i="6"/>
  <c r="BF60" i="6"/>
  <c r="AX60" i="6"/>
  <c r="BC60" i="6"/>
  <c r="DF59" i="6"/>
  <c r="CA59" i="6"/>
  <c r="BO60" i="6"/>
  <c r="CT60" i="6"/>
  <c r="CB59" i="6"/>
  <c r="DG59" i="6"/>
  <c r="AW60" i="6"/>
  <c r="BZ59" i="6"/>
  <c r="DE59" i="6"/>
  <c r="BG59" i="6"/>
  <c r="CD59" i="5"/>
  <c r="CK58" i="5"/>
  <c r="CL58" i="5" s="1"/>
  <c r="BD60" i="5"/>
  <c r="DM60" i="5" s="1"/>
  <c r="BE60" i="5"/>
  <c r="DN60" i="5" s="1"/>
  <c r="DH59" i="5"/>
  <c r="CH60" i="5"/>
  <c r="BZ59" i="5"/>
  <c r="DE59" i="5"/>
  <c r="BX59" i="5"/>
  <c r="DC59" i="5"/>
  <c r="BW59" i="5"/>
  <c r="DB59" i="5"/>
  <c r="AX60" i="5"/>
  <c r="BA60" i="5"/>
  <c r="BD61" i="5" s="1"/>
  <c r="DA59" i="5"/>
  <c r="AR60" i="5"/>
  <c r="AS60" i="5"/>
  <c r="AT60" i="5"/>
  <c r="AV60" i="5"/>
  <c r="BV59" i="5"/>
  <c r="AL61" i="5"/>
  <c r="CS60" i="5"/>
  <c r="BN60" i="5"/>
  <c r="CY60" i="5"/>
  <c r="BT60" i="5"/>
  <c r="BQ60" i="5"/>
  <c r="AN61" i="5"/>
  <c r="AP61" i="5"/>
  <c r="CV60" i="5"/>
  <c r="CZ60" i="5"/>
  <c r="BU60" i="5"/>
  <c r="CW60" i="5"/>
  <c r="BR60" i="5"/>
  <c r="CR60" i="5"/>
  <c r="BM60" i="5"/>
  <c r="DJ59" i="5"/>
  <c r="CE59" i="5"/>
  <c r="BB60" i="5"/>
  <c r="CB59" i="5"/>
  <c r="DG59" i="5"/>
  <c r="BP60" i="5"/>
  <c r="CU60" i="5"/>
  <c r="AU60" i="5"/>
  <c r="AU61" i="5" s="1"/>
  <c r="BY59" i="5"/>
  <c r="DD59" i="5"/>
  <c r="BG59" i="5"/>
  <c r="AZ60" i="5"/>
  <c r="BC60" i="5"/>
  <c r="DO59" i="5"/>
  <c r="CJ59" i="5"/>
  <c r="BF60" i="5"/>
  <c r="AY60" i="5"/>
  <c r="AI61" i="5"/>
  <c r="AJ61" i="5"/>
  <c r="CQ60" i="5"/>
  <c r="BL60" i="5"/>
  <c r="DP58" i="5"/>
  <c r="DQ58" i="5" s="1"/>
  <c r="AK61" i="5"/>
  <c r="AO61" i="5"/>
  <c r="CO60" i="5"/>
  <c r="BJ60" i="5"/>
  <c r="AG61" i="5"/>
  <c r="CG59" i="5"/>
  <c r="DL59" i="5"/>
  <c r="CP60" i="5"/>
  <c r="BK60" i="5"/>
  <c r="DN59" i="5"/>
  <c r="CI59" i="5"/>
  <c r="CN60" i="5"/>
  <c r="BI60" i="5"/>
  <c r="AQ61" i="5"/>
  <c r="CX60" i="5"/>
  <c r="BS60" i="5"/>
  <c r="AW60" i="5"/>
  <c r="CH59" i="5"/>
  <c r="DM59" i="5"/>
  <c r="AF61" i="5"/>
  <c r="AH61" i="5"/>
  <c r="AM61" i="5"/>
  <c r="CM60" i="5"/>
  <c r="BH60" i="5"/>
  <c r="AD61" i="5"/>
  <c r="AE61" i="5"/>
  <c r="CT60" i="5"/>
  <c r="BO60" i="5"/>
  <c r="BN59" i="2"/>
  <c r="CS59" i="2"/>
  <c r="BI59" i="2"/>
  <c r="CN59" i="2"/>
  <c r="AE60" i="2"/>
  <c r="AD60" i="2"/>
  <c r="AF60" i="2"/>
  <c r="AM60" i="2"/>
  <c r="CM59" i="2"/>
  <c r="BH59" i="2"/>
  <c r="AH60" i="2"/>
  <c r="BO58" i="2"/>
  <c r="CT58" i="2"/>
  <c r="AK59" i="2"/>
  <c r="CZ58" i="2"/>
  <c r="BU58" i="2"/>
  <c r="AO59" i="2"/>
  <c r="AP60" i="2" s="1"/>
  <c r="BK59" i="2"/>
  <c r="CP59" i="2"/>
  <c r="AQ59" i="2"/>
  <c r="CX58" i="2"/>
  <c r="BS58" i="2"/>
  <c r="CE58" i="2"/>
  <c r="CS58" i="2"/>
  <c r="BN58" i="2"/>
  <c r="AL59" i="2"/>
  <c r="DJ58" i="2"/>
  <c r="BP58" i="2"/>
  <c r="CU58" i="2"/>
  <c r="AN60" i="2"/>
  <c r="BQ59" i="2"/>
  <c r="CV59" i="2"/>
  <c r="BR59" i="2"/>
  <c r="CW59" i="2"/>
  <c r="AP59" i="2"/>
  <c r="BM59" i="2"/>
  <c r="CR59" i="2"/>
  <c r="AW59" i="2"/>
  <c r="BA60" i="2" s="1"/>
  <c r="BA59" i="2"/>
  <c r="BB60" i="2" s="1"/>
  <c r="CO59" i="2"/>
  <c r="BJ59" i="2"/>
  <c r="AG60" i="2"/>
  <c r="DP57" i="2"/>
  <c r="DQ57" i="2" s="1"/>
  <c r="BL59" i="2"/>
  <c r="AI60" i="2"/>
  <c r="CQ59" i="2"/>
  <c r="BG58" i="2"/>
  <c r="BD59" i="2"/>
  <c r="CH59" i="2" s="1"/>
  <c r="BC59" i="2"/>
  <c r="DL59" i="2" s="1"/>
  <c r="CK57" i="2"/>
  <c r="CL57" i="2" s="1"/>
  <c r="BF59" i="2"/>
  <c r="BX59" i="2"/>
  <c r="DC59" i="2"/>
  <c r="DI58" i="2"/>
  <c r="CD58" i="2"/>
  <c r="BZ59" i="2"/>
  <c r="DE59" i="2"/>
  <c r="AR60" i="2"/>
  <c r="DA59" i="2"/>
  <c r="AT60" i="2"/>
  <c r="BV59" i="2"/>
  <c r="AS60" i="2"/>
  <c r="BW59" i="2"/>
  <c r="DB59" i="2"/>
  <c r="AU60" i="2"/>
  <c r="BY59" i="2"/>
  <c r="DD59" i="2"/>
  <c r="AX59" i="2"/>
  <c r="DN58" i="2"/>
  <c r="CI58" i="2"/>
  <c r="CJ58" i="2"/>
  <c r="DO58" i="2"/>
  <c r="AY59" i="2"/>
  <c r="CF59" i="2"/>
  <c r="DK59" i="2"/>
  <c r="AZ59" i="2"/>
  <c r="DG58" i="2"/>
  <c r="CB58" i="2"/>
  <c r="CG58" i="2"/>
  <c r="DL58" i="2"/>
  <c r="BE59" i="2"/>
  <c r="DM58" i="2"/>
  <c r="CH58" i="2"/>
  <c r="DH58" i="2"/>
  <c r="CC58" i="2"/>
  <c r="CI59" i="3"/>
  <c r="CJ59" i="3"/>
  <c r="BG59" i="3"/>
  <c r="DG59" i="3"/>
  <c r="BU60" i="3"/>
  <c r="CZ60" i="3"/>
  <c r="DJ60" i="3"/>
  <c r="CE60" i="3"/>
  <c r="DB60" i="3"/>
  <c r="BW60" i="3"/>
  <c r="DF60" i="3"/>
  <c r="CA60" i="3"/>
  <c r="CU60" i="3"/>
  <c r="BP60" i="3"/>
  <c r="DC60" i="3"/>
  <c r="BX60" i="3"/>
  <c r="AX60" i="3"/>
  <c r="AL61" i="3"/>
  <c r="CS60" i="3"/>
  <c r="BN60" i="3"/>
  <c r="AZ60" i="3"/>
  <c r="DK60" i="3"/>
  <c r="CF60" i="3"/>
  <c r="AM61" i="3"/>
  <c r="AD61" i="3"/>
  <c r="BH60" i="3"/>
  <c r="AE61" i="3"/>
  <c r="CM60" i="3"/>
  <c r="AF61" i="3"/>
  <c r="AH61" i="3"/>
  <c r="BC60" i="3"/>
  <c r="BM60" i="3"/>
  <c r="CR60" i="3"/>
  <c r="DA60" i="3"/>
  <c r="BA61" i="3"/>
  <c r="BV60" i="3"/>
  <c r="AR61" i="3"/>
  <c r="AT61" i="3"/>
  <c r="AS61" i="3"/>
  <c r="AV61" i="3"/>
  <c r="BY60" i="3"/>
  <c r="DD60" i="3"/>
  <c r="BR60" i="3"/>
  <c r="CW60" i="3"/>
  <c r="CT60" i="3"/>
  <c r="BO60" i="3"/>
  <c r="DE60" i="3"/>
  <c r="BZ60" i="3"/>
  <c r="AN61" i="3"/>
  <c r="CV60" i="3"/>
  <c r="BQ60" i="3"/>
  <c r="AP61" i="3"/>
  <c r="BB61" i="3"/>
  <c r="CP60" i="3"/>
  <c r="BK60" i="3"/>
  <c r="BE60" i="3"/>
  <c r="CG59" i="3"/>
  <c r="DL59" i="3"/>
  <c r="CD59" i="3"/>
  <c r="CK59" i="3" s="1"/>
  <c r="CL59" i="3" s="1"/>
  <c r="DI59" i="3"/>
  <c r="DP59" i="3" s="1"/>
  <c r="DQ59" i="3" s="1"/>
  <c r="CH60" i="3"/>
  <c r="DM60" i="3"/>
  <c r="BF60" i="3"/>
  <c r="CX60" i="3"/>
  <c r="BS60" i="3"/>
  <c r="AQ61" i="3"/>
  <c r="AJ61" i="3"/>
  <c r="CQ60" i="3"/>
  <c r="BL60" i="3"/>
  <c r="AI61" i="3"/>
  <c r="AW61" i="3"/>
  <c r="CY60" i="3"/>
  <c r="BT60" i="3"/>
  <c r="AY60" i="3"/>
  <c r="BJ60" i="3"/>
  <c r="CO60" i="3"/>
  <c r="AG61" i="3"/>
  <c r="AO61" i="3"/>
  <c r="AU61" i="3"/>
  <c r="AK61" i="3"/>
  <c r="CN60" i="3"/>
  <c r="BI60" i="3"/>
  <c r="DG60" i="4"/>
  <c r="CB60" i="4"/>
  <c r="BN60" i="4"/>
  <c r="AL61" i="4"/>
  <c r="CS60" i="4"/>
  <c r="AZ61" i="4"/>
  <c r="BO60" i="4"/>
  <c r="CT60" i="4"/>
  <c r="BM60" i="4"/>
  <c r="CR60" i="4"/>
  <c r="BK60" i="4"/>
  <c r="CP60" i="4"/>
  <c r="DD60" i="4"/>
  <c r="BY60" i="4"/>
  <c r="DP59" i="4"/>
  <c r="DQ59" i="4" s="1"/>
  <c r="BP60" i="4"/>
  <c r="CU60" i="4"/>
  <c r="AX61" i="4"/>
  <c r="BL60" i="4"/>
  <c r="AJ61" i="4"/>
  <c r="AI61" i="4"/>
  <c r="CQ60" i="4"/>
  <c r="AW61" i="4"/>
  <c r="DN60" i="4"/>
  <c r="CI60" i="4"/>
  <c r="CH60" i="4"/>
  <c r="DM60" i="4"/>
  <c r="CY60" i="4"/>
  <c r="BT60" i="4"/>
  <c r="CM60" i="4"/>
  <c r="AH61" i="4"/>
  <c r="AD61" i="4"/>
  <c r="AM61" i="4"/>
  <c r="AF61" i="4"/>
  <c r="AE61" i="4"/>
  <c r="BH60" i="4"/>
  <c r="BG60" i="4"/>
  <c r="DJ60" i="4"/>
  <c r="CE60" i="4"/>
  <c r="CK59" i="4"/>
  <c r="CL59" i="4" s="1"/>
  <c r="AK61" i="4"/>
  <c r="AG61" i="4"/>
  <c r="CO60" i="4"/>
  <c r="AO61" i="4"/>
  <c r="BJ60" i="4"/>
  <c r="BC61" i="4"/>
  <c r="AY61" i="4"/>
  <c r="CX60" i="4"/>
  <c r="BS60" i="4"/>
  <c r="BE61" i="4"/>
  <c r="AQ61" i="4"/>
  <c r="DK60" i="4"/>
  <c r="CF60" i="4"/>
  <c r="AU61" i="4"/>
  <c r="DC60" i="4"/>
  <c r="BX60" i="4"/>
  <c r="BI60" i="4"/>
  <c r="CN60" i="4"/>
  <c r="DH60" i="4"/>
  <c r="CC60" i="4"/>
  <c r="BU60" i="4"/>
  <c r="CZ60" i="4"/>
  <c r="BZ60" i="4"/>
  <c r="DE60" i="4"/>
  <c r="BQ60" i="4"/>
  <c r="CV60" i="4"/>
  <c r="AN61" i="4"/>
  <c r="AP61" i="4"/>
  <c r="BD61" i="4"/>
  <c r="BB61" i="4"/>
  <c r="BR60" i="4"/>
  <c r="CW60" i="4"/>
  <c r="BF61" i="4"/>
  <c r="DB60" i="4"/>
  <c r="BW60" i="4"/>
  <c r="BA61" i="4"/>
  <c r="DA60" i="4"/>
  <c r="AR61" i="4"/>
  <c r="AT61" i="4"/>
  <c r="AS61" i="4"/>
  <c r="AV61" i="4"/>
  <c r="BV60" i="4"/>
  <c r="DO60" i="4"/>
  <c r="CJ60" i="4"/>
  <c r="DF60" i="4"/>
  <c r="CA60" i="4"/>
  <c r="DI60" i="4"/>
  <c r="CD60" i="4"/>
  <c r="CG60" i="4"/>
  <c r="DL60" i="4"/>
  <c r="DQ58" i="3"/>
  <c r="CL58" i="3"/>
  <c r="AW60" i="2" l="1"/>
  <c r="CD60" i="8"/>
  <c r="DI60" i="8"/>
  <c r="AK61" i="8"/>
  <c r="CO60" i="8"/>
  <c r="AG61" i="8"/>
  <c r="AO61" i="8"/>
  <c r="BJ60" i="8"/>
  <c r="AY61" i="8"/>
  <c r="BC61" i="8"/>
  <c r="CX60" i="8"/>
  <c r="BS60" i="8"/>
  <c r="BE61" i="8"/>
  <c r="AQ61" i="8"/>
  <c r="CN60" i="8"/>
  <c r="BI60" i="8"/>
  <c r="AN61" i="8"/>
  <c r="AP61" i="8"/>
  <c r="BQ60" i="8"/>
  <c r="CV60" i="8"/>
  <c r="BB61" i="8"/>
  <c r="CP60" i="8"/>
  <c r="BK60" i="8"/>
  <c r="DH60" i="8"/>
  <c r="CC60" i="8"/>
  <c r="CF60" i="8"/>
  <c r="DK60" i="8"/>
  <c r="CU60" i="8"/>
  <c r="BP60" i="8"/>
  <c r="BD61" i="8"/>
  <c r="DJ60" i="8"/>
  <c r="CE60" i="8"/>
  <c r="DD60" i="8"/>
  <c r="BY60" i="8"/>
  <c r="CW60" i="8"/>
  <c r="BR60" i="8"/>
  <c r="DB60" i="8"/>
  <c r="BW60" i="8"/>
  <c r="CT60" i="8"/>
  <c r="BO60" i="8"/>
  <c r="CZ60" i="8"/>
  <c r="BU60" i="8"/>
  <c r="BG60" i="8"/>
  <c r="AS61" i="8"/>
  <c r="AT61" i="8"/>
  <c r="BV60" i="8"/>
  <c r="AV61" i="8"/>
  <c r="BA61" i="8"/>
  <c r="DA60" i="8"/>
  <c r="DP60" i="8" s="1"/>
  <c r="DQ60" i="8" s="1"/>
  <c r="AR61" i="8"/>
  <c r="DM60" i="8"/>
  <c r="CH60" i="8"/>
  <c r="AW61" i="8"/>
  <c r="BZ60" i="8"/>
  <c r="DE60" i="8"/>
  <c r="AU61" i="8"/>
  <c r="BX60" i="8"/>
  <c r="DC60" i="8"/>
  <c r="BT60" i="8"/>
  <c r="CY60" i="8"/>
  <c r="DN60" i="8"/>
  <c r="CI60" i="8"/>
  <c r="CK59" i="8"/>
  <c r="CL59" i="8" s="1"/>
  <c r="DF60" i="8"/>
  <c r="CA60" i="8"/>
  <c r="CJ60" i="8"/>
  <c r="DO60" i="8"/>
  <c r="BN60" i="8"/>
  <c r="CS60" i="8"/>
  <c r="AL61" i="8"/>
  <c r="AZ61" i="8"/>
  <c r="DL60" i="8"/>
  <c r="CG60" i="8"/>
  <c r="AM61" i="8"/>
  <c r="CM60" i="8"/>
  <c r="AE61" i="8"/>
  <c r="BH60" i="8"/>
  <c r="AD61" i="8"/>
  <c r="AH61" i="8"/>
  <c r="AF61" i="8"/>
  <c r="BF61" i="8"/>
  <c r="CR60" i="8"/>
  <c r="BM60" i="8"/>
  <c r="DP59" i="8"/>
  <c r="DQ59" i="8" s="1"/>
  <c r="AI61" i="8"/>
  <c r="BL60" i="8"/>
  <c r="CQ60" i="8"/>
  <c r="AJ61" i="8"/>
  <c r="AX61" i="8"/>
  <c r="CB60" i="8"/>
  <c r="DG60" i="8"/>
  <c r="AZ61" i="6"/>
  <c r="CD61" i="6" s="1"/>
  <c r="BD61" i="6"/>
  <c r="AX61" i="6"/>
  <c r="AY61" i="6"/>
  <c r="CH61" i="6"/>
  <c r="DM61" i="6"/>
  <c r="DG61" i="6"/>
  <c r="CB61" i="6"/>
  <c r="CC61" i="6"/>
  <c r="DH61" i="6"/>
  <c r="BC61" i="6"/>
  <c r="DD61" i="6"/>
  <c r="BY61" i="6"/>
  <c r="BT61" i="6"/>
  <c r="CY61" i="6"/>
  <c r="CF60" i="6"/>
  <c r="DK60" i="6"/>
  <c r="AJ62" i="6"/>
  <c r="BL61" i="6"/>
  <c r="AI62" i="6"/>
  <c r="CQ61" i="6"/>
  <c r="CO61" i="6"/>
  <c r="AO62" i="6"/>
  <c r="BJ61" i="6"/>
  <c r="AG62" i="6"/>
  <c r="AK62" i="6"/>
  <c r="AL62" i="6"/>
  <c r="BN61" i="6"/>
  <c r="CS61" i="6"/>
  <c r="AZ62" i="6"/>
  <c r="BI61" i="6"/>
  <c r="CN61" i="6"/>
  <c r="CP61" i="6"/>
  <c r="BK61" i="6"/>
  <c r="CU61" i="6"/>
  <c r="BP61" i="6"/>
  <c r="CA60" i="6"/>
  <c r="DF60" i="6"/>
  <c r="AN62" i="6"/>
  <c r="CV61" i="6"/>
  <c r="AP62" i="6"/>
  <c r="BQ61" i="6"/>
  <c r="BM61" i="6"/>
  <c r="CR61" i="6"/>
  <c r="CX61" i="6"/>
  <c r="BS61" i="6"/>
  <c r="AQ62" i="6"/>
  <c r="BU61" i="6"/>
  <c r="CZ61" i="6"/>
  <c r="BG60" i="6"/>
  <c r="AF62" i="6"/>
  <c r="BH61" i="6"/>
  <c r="AM62" i="6"/>
  <c r="CM61" i="6"/>
  <c r="AD62" i="6"/>
  <c r="AH62" i="6"/>
  <c r="AE62" i="6"/>
  <c r="CK59" i="6"/>
  <c r="CL59" i="6" s="1"/>
  <c r="BO61" i="6"/>
  <c r="CT61" i="6"/>
  <c r="DD60" i="6"/>
  <c r="BY60" i="6"/>
  <c r="AW61" i="6"/>
  <c r="DE60" i="6"/>
  <c r="BZ60" i="6"/>
  <c r="CD60" i="6"/>
  <c r="DI60" i="6"/>
  <c r="DM60" i="6"/>
  <c r="CH60" i="6"/>
  <c r="DP59" i="6"/>
  <c r="DQ59" i="6" s="1"/>
  <c r="CC60" i="6"/>
  <c r="DH60" i="6"/>
  <c r="DC60" i="6"/>
  <c r="BX60" i="6"/>
  <c r="CB60" i="6"/>
  <c r="DG60" i="6"/>
  <c r="BF61" i="6"/>
  <c r="DB60" i="6"/>
  <c r="BW60" i="6"/>
  <c r="CJ60" i="6"/>
  <c r="DO60" i="6"/>
  <c r="DJ60" i="6"/>
  <c r="CE60" i="6"/>
  <c r="BB61" i="6"/>
  <c r="DL60" i="6"/>
  <c r="CG60" i="6"/>
  <c r="BE61" i="6"/>
  <c r="AS61" i="6"/>
  <c r="AT61" i="6"/>
  <c r="AY62" i="6" s="1"/>
  <c r="BA61" i="6"/>
  <c r="AR61" i="6"/>
  <c r="DA60" i="6"/>
  <c r="BV60" i="6"/>
  <c r="AV61" i="6"/>
  <c r="BR61" i="6"/>
  <c r="CW61" i="6"/>
  <c r="CI60" i="5"/>
  <c r="AY61" i="5"/>
  <c r="DH61" i="5" s="1"/>
  <c r="DM61" i="5"/>
  <c r="CH61" i="5"/>
  <c r="DL60" i="5"/>
  <c r="CG60" i="5"/>
  <c r="DC60" i="5"/>
  <c r="BX60" i="5"/>
  <c r="DB60" i="5"/>
  <c r="BW60" i="5"/>
  <c r="CP61" i="5"/>
  <c r="BK61" i="5"/>
  <c r="BF61" i="5"/>
  <c r="BA61" i="5"/>
  <c r="DA60" i="5"/>
  <c r="BV60" i="5"/>
  <c r="AR61" i="5"/>
  <c r="AS61" i="5"/>
  <c r="AT61" i="5"/>
  <c r="AV61" i="5"/>
  <c r="AW61" i="5"/>
  <c r="DF60" i="5"/>
  <c r="CA60" i="5"/>
  <c r="BE61" i="5"/>
  <c r="CK59" i="5"/>
  <c r="CL59" i="5" s="1"/>
  <c r="BB61" i="5"/>
  <c r="DJ60" i="5"/>
  <c r="CE60" i="5"/>
  <c r="CY61" i="5"/>
  <c r="BT61" i="5"/>
  <c r="DG60" i="5"/>
  <c r="CB60" i="5"/>
  <c r="CT61" i="5"/>
  <c r="BO61" i="5"/>
  <c r="CW61" i="5"/>
  <c r="BR61" i="5"/>
  <c r="DP59" i="5"/>
  <c r="DQ59" i="5" s="1"/>
  <c r="DD61" i="5"/>
  <c r="BY61" i="5"/>
  <c r="BG60" i="5"/>
  <c r="CZ61" i="5"/>
  <c r="BU61" i="5"/>
  <c r="CN61" i="5"/>
  <c r="BI61" i="5"/>
  <c r="AF62" i="5"/>
  <c r="AH62" i="5"/>
  <c r="AM62" i="5"/>
  <c r="CM61" i="5"/>
  <c r="BH61" i="5"/>
  <c r="AD62" i="5"/>
  <c r="AE62" i="5"/>
  <c r="BN61" i="5"/>
  <c r="AL62" i="5"/>
  <c r="CS61" i="5"/>
  <c r="CF60" i="5"/>
  <c r="DK60" i="5"/>
  <c r="CX61" i="5"/>
  <c r="BS61" i="5"/>
  <c r="AQ62" i="5"/>
  <c r="CR61" i="5"/>
  <c r="BM61" i="5"/>
  <c r="DD60" i="5"/>
  <c r="BY60" i="5"/>
  <c r="DH60" i="5"/>
  <c r="CC60" i="5"/>
  <c r="CU61" i="5"/>
  <c r="BP61" i="5"/>
  <c r="DO60" i="5"/>
  <c r="CJ60" i="5"/>
  <c r="AZ61" i="5"/>
  <c r="DI60" i="5"/>
  <c r="CD60" i="5"/>
  <c r="AI62" i="5"/>
  <c r="AJ62" i="5"/>
  <c r="CQ61" i="5"/>
  <c r="BL61" i="5"/>
  <c r="CV61" i="5"/>
  <c r="BQ61" i="5"/>
  <c r="AN62" i="5"/>
  <c r="AP62" i="5"/>
  <c r="AG62" i="5"/>
  <c r="AK62" i="5"/>
  <c r="AO62" i="5"/>
  <c r="CO61" i="5"/>
  <c r="BJ61" i="5"/>
  <c r="AU62" i="5"/>
  <c r="BC61" i="5"/>
  <c r="BE62" i="5" s="1"/>
  <c r="AX61" i="5"/>
  <c r="DE60" i="5"/>
  <c r="BZ60" i="5"/>
  <c r="DM59" i="2"/>
  <c r="BO59" i="2"/>
  <c r="CT59" i="2"/>
  <c r="BK60" i="2"/>
  <c r="CP60" i="2"/>
  <c r="AK60" i="2"/>
  <c r="AO60" i="2"/>
  <c r="CY60" i="2"/>
  <c r="BT60" i="2"/>
  <c r="AN61" i="2"/>
  <c r="CV60" i="2"/>
  <c r="BQ60" i="2"/>
  <c r="AG61" i="2"/>
  <c r="BJ60" i="2"/>
  <c r="CO60" i="2"/>
  <c r="DJ59" i="2"/>
  <c r="AF61" i="2"/>
  <c r="AH61" i="2"/>
  <c r="AM61" i="2"/>
  <c r="BH60" i="2"/>
  <c r="AD61" i="2"/>
  <c r="AE61" i="2"/>
  <c r="CM60" i="2"/>
  <c r="CW60" i="2"/>
  <c r="BR60" i="2"/>
  <c r="CE59" i="2"/>
  <c r="CN60" i="2"/>
  <c r="BI60" i="2"/>
  <c r="CA59" i="2"/>
  <c r="CY59" i="2"/>
  <c r="BT59" i="2"/>
  <c r="CZ59" i="2"/>
  <c r="BU59" i="2"/>
  <c r="CU59" i="2"/>
  <c r="BP59" i="2"/>
  <c r="DF59" i="2"/>
  <c r="AV60" i="2"/>
  <c r="BZ60" i="2" s="1"/>
  <c r="AI61" i="2"/>
  <c r="BL60" i="2"/>
  <c r="CQ60" i="2"/>
  <c r="AJ60" i="2"/>
  <c r="CX59" i="2"/>
  <c r="BS59" i="2"/>
  <c r="AQ60" i="2"/>
  <c r="BM60" i="2"/>
  <c r="CR60" i="2"/>
  <c r="AL60" i="2"/>
  <c r="BF60" i="2"/>
  <c r="CJ60" i="2" s="1"/>
  <c r="BD60" i="2"/>
  <c r="DM60" i="2" s="1"/>
  <c r="DP58" i="2"/>
  <c r="DQ58" i="2" s="1"/>
  <c r="CG59" i="2"/>
  <c r="CK58" i="2"/>
  <c r="CL58" i="2" s="1"/>
  <c r="DI59" i="2"/>
  <c r="CD59" i="2"/>
  <c r="CA60" i="2"/>
  <c r="DF60" i="2"/>
  <c r="DK60" i="2"/>
  <c r="CF60" i="2"/>
  <c r="CB59" i="2"/>
  <c r="DG59" i="2"/>
  <c r="BW60" i="2"/>
  <c r="DB60" i="2"/>
  <c r="AY60" i="2"/>
  <c r="DO59" i="2"/>
  <c r="CJ59" i="2"/>
  <c r="DD60" i="2"/>
  <c r="BY60" i="2"/>
  <c r="BX60" i="2"/>
  <c r="DC60" i="2"/>
  <c r="AU61" i="2"/>
  <c r="AZ60" i="2"/>
  <c r="CC59" i="2"/>
  <c r="DH59" i="2"/>
  <c r="DN59" i="2"/>
  <c r="CI59" i="2"/>
  <c r="AW61" i="2"/>
  <c r="BG59" i="2"/>
  <c r="AV61" i="2"/>
  <c r="BV60" i="2"/>
  <c r="DA60" i="2"/>
  <c r="AR61" i="2"/>
  <c r="AS61" i="2"/>
  <c r="AT61" i="2"/>
  <c r="BA61" i="2"/>
  <c r="AX60" i="2"/>
  <c r="BB61" i="2"/>
  <c r="DJ60" i="2"/>
  <c r="CE60" i="2"/>
  <c r="BC60" i="2"/>
  <c r="BE60" i="2"/>
  <c r="BP61" i="3"/>
  <c r="CU61" i="3"/>
  <c r="DG60" i="3"/>
  <c r="CB60" i="3"/>
  <c r="DH60" i="3"/>
  <c r="CC60" i="3"/>
  <c r="CN61" i="3"/>
  <c r="BI61" i="3"/>
  <c r="DF61" i="3"/>
  <c r="CA61" i="3"/>
  <c r="BF61" i="3"/>
  <c r="CW61" i="3"/>
  <c r="BR61" i="3"/>
  <c r="DN60" i="3"/>
  <c r="CI60" i="3"/>
  <c r="CK60" i="3" s="1"/>
  <c r="CL60" i="3" s="1"/>
  <c r="AJ62" i="3"/>
  <c r="AW62" i="3"/>
  <c r="CQ61" i="3"/>
  <c r="BL61" i="3"/>
  <c r="AI62" i="3"/>
  <c r="CR61" i="3"/>
  <c r="BM61" i="3"/>
  <c r="BZ61" i="3"/>
  <c r="DE61" i="3"/>
  <c r="BG60" i="3"/>
  <c r="AY61" i="3"/>
  <c r="AZ61" i="3"/>
  <c r="DB61" i="3"/>
  <c r="BW61" i="3"/>
  <c r="AH62" i="3"/>
  <c r="BH61" i="3"/>
  <c r="AM62" i="3"/>
  <c r="CM61" i="3"/>
  <c r="AE62" i="3"/>
  <c r="AD62" i="3"/>
  <c r="AF62" i="3"/>
  <c r="CJ60" i="3"/>
  <c r="DO60" i="3"/>
  <c r="BO61" i="3"/>
  <c r="CT61" i="3"/>
  <c r="CF61" i="3"/>
  <c r="DK61" i="3"/>
  <c r="BX61" i="3"/>
  <c r="DC61" i="3"/>
  <c r="CV61" i="3"/>
  <c r="BQ61" i="3"/>
  <c r="AP62" i="3"/>
  <c r="AN62" i="3"/>
  <c r="CG60" i="3"/>
  <c r="DL60" i="3"/>
  <c r="AX61" i="3"/>
  <c r="BC61" i="3"/>
  <c r="AL62" i="3"/>
  <c r="CS61" i="3"/>
  <c r="BN61" i="3"/>
  <c r="BD61" i="3"/>
  <c r="DA61" i="3"/>
  <c r="AS62" i="3"/>
  <c r="BA62" i="3"/>
  <c r="AR62" i="3"/>
  <c r="AV62" i="3"/>
  <c r="AT62" i="3"/>
  <c r="BV61" i="3"/>
  <c r="DD61" i="3"/>
  <c r="BY61" i="3"/>
  <c r="CZ61" i="3"/>
  <c r="BU61" i="3"/>
  <c r="CY61" i="3"/>
  <c r="BT61" i="3"/>
  <c r="BS61" i="3"/>
  <c r="CX61" i="3"/>
  <c r="AQ62" i="3"/>
  <c r="BB62" i="3"/>
  <c r="CE61" i="3"/>
  <c r="DJ61" i="3"/>
  <c r="DI60" i="3"/>
  <c r="CD60" i="3"/>
  <c r="AK62" i="3"/>
  <c r="BJ61" i="3"/>
  <c r="CO61" i="3"/>
  <c r="AG62" i="3"/>
  <c r="AO62" i="3"/>
  <c r="AU62" i="3"/>
  <c r="BE61" i="3"/>
  <c r="CP61" i="3"/>
  <c r="BK61" i="3"/>
  <c r="AI62" i="4"/>
  <c r="AJ62" i="4"/>
  <c r="CQ61" i="4"/>
  <c r="BL61" i="4"/>
  <c r="AX62" i="4"/>
  <c r="AQ62" i="4"/>
  <c r="BS61" i="4"/>
  <c r="CX61" i="4"/>
  <c r="BE62" i="4"/>
  <c r="CK60" i="4"/>
  <c r="CL60" i="4" s="1"/>
  <c r="BX61" i="4"/>
  <c r="DC61" i="4"/>
  <c r="BK61" i="4"/>
  <c r="CP61" i="4"/>
  <c r="AD62" i="4"/>
  <c r="AE62" i="4"/>
  <c r="AM62" i="4"/>
  <c r="BH61" i="4"/>
  <c r="CM61" i="4"/>
  <c r="AF62" i="4"/>
  <c r="AH62" i="4"/>
  <c r="BG61" i="4"/>
  <c r="BF62" i="4"/>
  <c r="CT61" i="4"/>
  <c r="BO61" i="4"/>
  <c r="DO61" i="4"/>
  <c r="CJ61" i="4"/>
  <c r="CG61" i="4"/>
  <c r="DL61" i="4"/>
  <c r="CA61" i="4"/>
  <c r="DF61" i="4"/>
  <c r="BC62" i="4"/>
  <c r="DI61" i="4"/>
  <c r="CD61" i="4"/>
  <c r="DJ61" i="4"/>
  <c r="CE61" i="4"/>
  <c r="DP60" i="4"/>
  <c r="DQ60" i="4" s="1"/>
  <c r="DM61" i="4"/>
  <c r="CH61" i="4"/>
  <c r="CR61" i="4"/>
  <c r="BM61" i="4"/>
  <c r="AZ62" i="4"/>
  <c r="CC61" i="4"/>
  <c r="DH61" i="4"/>
  <c r="DK61" i="4"/>
  <c r="CF61" i="4"/>
  <c r="CS61" i="4"/>
  <c r="AL62" i="4"/>
  <c r="BN61" i="4"/>
  <c r="BP61" i="4"/>
  <c r="CU61" i="4"/>
  <c r="DB61" i="4"/>
  <c r="BW61" i="4"/>
  <c r="DA61" i="4"/>
  <c r="AV62" i="4"/>
  <c r="BV61" i="4"/>
  <c r="BA62" i="4"/>
  <c r="AS62" i="4"/>
  <c r="AT62" i="4"/>
  <c r="AR62" i="4"/>
  <c r="BY61" i="4"/>
  <c r="DD61" i="4"/>
  <c r="CY61" i="4"/>
  <c r="BT61" i="4"/>
  <c r="CW61" i="4"/>
  <c r="BR61" i="4"/>
  <c r="BU61" i="4"/>
  <c r="CZ61" i="4"/>
  <c r="BI61" i="4"/>
  <c r="CN61" i="4"/>
  <c r="DN61" i="4"/>
  <c r="CI61" i="4"/>
  <c r="AK62" i="4"/>
  <c r="AG62" i="4"/>
  <c r="CO61" i="4"/>
  <c r="BJ61" i="4"/>
  <c r="AO62" i="4"/>
  <c r="AU62" i="4"/>
  <c r="AY62" i="4"/>
  <c r="DG61" i="4"/>
  <c r="CB61" i="4"/>
  <c r="AW62" i="4"/>
  <c r="BZ61" i="4"/>
  <c r="DE61" i="4"/>
  <c r="AN62" i="4"/>
  <c r="CV61" i="4"/>
  <c r="AP62" i="4"/>
  <c r="BQ61" i="4"/>
  <c r="BD62" i="4"/>
  <c r="BB62" i="4"/>
  <c r="AO61" i="2" l="1"/>
  <c r="AK62" i="8"/>
  <c r="AO62" i="8"/>
  <c r="AG62" i="8"/>
  <c r="CO61" i="8"/>
  <c r="AU62" i="8"/>
  <c r="BJ61" i="8"/>
  <c r="AY62" i="8"/>
  <c r="BC62" i="8"/>
  <c r="CE61" i="8"/>
  <c r="DJ61" i="8"/>
  <c r="AW62" i="8"/>
  <c r="DE61" i="8"/>
  <c r="BZ61" i="8"/>
  <c r="CM61" i="8"/>
  <c r="AM62" i="8"/>
  <c r="AH62" i="8"/>
  <c r="AF62" i="8"/>
  <c r="AD62" i="8"/>
  <c r="AE62" i="8"/>
  <c r="BH61" i="8"/>
  <c r="BF62" i="8"/>
  <c r="CK60" i="8"/>
  <c r="CL60" i="8" s="1"/>
  <c r="DM61" i="8"/>
  <c r="CH61" i="8"/>
  <c r="CZ61" i="8"/>
  <c r="BU61" i="8"/>
  <c r="BX61" i="8"/>
  <c r="DC61" i="8"/>
  <c r="DN61" i="8"/>
  <c r="CI61" i="8"/>
  <c r="CN61" i="8"/>
  <c r="BI61" i="8"/>
  <c r="DB61" i="8"/>
  <c r="BW61" i="8"/>
  <c r="BR61" i="8"/>
  <c r="CW61" i="8"/>
  <c r="AP62" i="8"/>
  <c r="CV61" i="8"/>
  <c r="AN62" i="8"/>
  <c r="BQ61" i="8"/>
  <c r="BD62" i="8"/>
  <c r="DL61" i="8"/>
  <c r="CG61" i="8"/>
  <c r="CB61" i="8"/>
  <c r="DG61" i="8"/>
  <c r="DH61" i="8"/>
  <c r="CC61" i="8"/>
  <c r="AL62" i="8"/>
  <c r="CS61" i="8"/>
  <c r="BN61" i="8"/>
  <c r="AZ62" i="8"/>
  <c r="DD61" i="8"/>
  <c r="BY61" i="8"/>
  <c r="CD61" i="8"/>
  <c r="DI61" i="8"/>
  <c r="BS61" i="8"/>
  <c r="AQ62" i="8"/>
  <c r="CX61" i="8"/>
  <c r="BE62" i="8"/>
  <c r="BL61" i="8"/>
  <c r="CQ61" i="8"/>
  <c r="AI62" i="8"/>
  <c r="AJ62" i="8"/>
  <c r="AX62" i="8"/>
  <c r="CU61" i="8"/>
  <c r="BP61" i="8"/>
  <c r="CP61" i="8"/>
  <c r="BK61" i="8"/>
  <c r="DF61" i="8"/>
  <c r="CA61" i="8"/>
  <c r="BB62" i="8"/>
  <c r="DK61" i="8"/>
  <c r="CF61" i="8"/>
  <c r="BM61" i="8"/>
  <c r="CR61" i="8"/>
  <c r="CT61" i="8"/>
  <c r="BO61" i="8"/>
  <c r="CJ61" i="8"/>
  <c r="DO61" i="8"/>
  <c r="BG61" i="8"/>
  <c r="AT62" i="8"/>
  <c r="BV61" i="8"/>
  <c r="AV62" i="8"/>
  <c r="AR62" i="8"/>
  <c r="DA61" i="8"/>
  <c r="BA62" i="8"/>
  <c r="AS62" i="8"/>
  <c r="BT61" i="8"/>
  <c r="CY61" i="8"/>
  <c r="DI61" i="6"/>
  <c r="BB62" i="6"/>
  <c r="CF62" i="6" s="1"/>
  <c r="CC62" i="6"/>
  <c r="DH62" i="6"/>
  <c r="DI62" i="6"/>
  <c r="CD62" i="6"/>
  <c r="DB61" i="6"/>
  <c r="BW61" i="6"/>
  <c r="BF62" i="6"/>
  <c r="CN62" i="6"/>
  <c r="BI62" i="6"/>
  <c r="BD62" i="6"/>
  <c r="CQ62" i="6"/>
  <c r="AJ63" i="6"/>
  <c r="AI63" i="6"/>
  <c r="BL62" i="6"/>
  <c r="BP62" i="6"/>
  <c r="CU62" i="6"/>
  <c r="AD63" i="6"/>
  <c r="BH62" i="6"/>
  <c r="AE63" i="6"/>
  <c r="AF63" i="6"/>
  <c r="AH63" i="6"/>
  <c r="AM63" i="6"/>
  <c r="CM62" i="6"/>
  <c r="AU62" i="6"/>
  <c r="BT62" i="6"/>
  <c r="CY62" i="6"/>
  <c r="DC61" i="6"/>
  <c r="BX61" i="6"/>
  <c r="BO62" i="6"/>
  <c r="CT62" i="6"/>
  <c r="DL61" i="6"/>
  <c r="CG61" i="6"/>
  <c r="CI61" i="6"/>
  <c r="DN61" i="6"/>
  <c r="CV62" i="6"/>
  <c r="AP63" i="6"/>
  <c r="AN63" i="6"/>
  <c r="BQ62" i="6"/>
  <c r="DP60" i="6"/>
  <c r="DQ60" i="6" s="1"/>
  <c r="BR62" i="6"/>
  <c r="CW62" i="6"/>
  <c r="CP62" i="6"/>
  <c r="BK62" i="6"/>
  <c r="BG61" i="6"/>
  <c r="CO62" i="6"/>
  <c r="AK63" i="6"/>
  <c r="BJ62" i="6"/>
  <c r="AG63" i="6"/>
  <c r="AO63" i="6"/>
  <c r="CX62" i="6"/>
  <c r="AQ63" i="6"/>
  <c r="BS62" i="6"/>
  <c r="DF61" i="6"/>
  <c r="CA61" i="6"/>
  <c r="AW62" i="6"/>
  <c r="AW63" i="6" s="1"/>
  <c r="DE61" i="6"/>
  <c r="BZ61" i="6"/>
  <c r="AX62" i="6"/>
  <c r="AZ63" i="6" s="1"/>
  <c r="BC62" i="6"/>
  <c r="DO61" i="6"/>
  <c r="CJ61" i="6"/>
  <c r="BU62" i="6"/>
  <c r="CZ62" i="6"/>
  <c r="BM62" i="6"/>
  <c r="CR62" i="6"/>
  <c r="CK60" i="6"/>
  <c r="CL60" i="6" s="1"/>
  <c r="AR62" i="6"/>
  <c r="AS62" i="6"/>
  <c r="DA61" i="6"/>
  <c r="AT62" i="6"/>
  <c r="BV61" i="6"/>
  <c r="AV62" i="6"/>
  <c r="BA62" i="6"/>
  <c r="BB63" i="6" s="1"/>
  <c r="BE62" i="6"/>
  <c r="DK61" i="6"/>
  <c r="CF61" i="6"/>
  <c r="DJ61" i="6"/>
  <c r="CE61" i="6"/>
  <c r="CS62" i="6"/>
  <c r="AL63" i="6"/>
  <c r="BN62" i="6"/>
  <c r="BF62" i="5"/>
  <c r="DO62" i="5" s="1"/>
  <c r="CC61" i="5"/>
  <c r="DN62" i="5"/>
  <c r="CI62" i="5"/>
  <c r="CV62" i="5"/>
  <c r="BQ62" i="5"/>
  <c r="AN63" i="5"/>
  <c r="AP63" i="5"/>
  <c r="DP60" i="5"/>
  <c r="DQ60" i="5" s="1"/>
  <c r="BD62" i="5"/>
  <c r="DJ61" i="5"/>
  <c r="CE61" i="5"/>
  <c r="DO61" i="5"/>
  <c r="CJ61" i="5"/>
  <c r="CR62" i="5"/>
  <c r="BM62" i="5"/>
  <c r="AG63" i="5"/>
  <c r="AK63" i="5"/>
  <c r="AO63" i="5"/>
  <c r="CO62" i="5"/>
  <c r="BJ62" i="5"/>
  <c r="AY62" i="5"/>
  <c r="DK61" i="5"/>
  <c r="CF61" i="5"/>
  <c r="CD61" i="5"/>
  <c r="DI61" i="5"/>
  <c r="CX62" i="5"/>
  <c r="BS62" i="5"/>
  <c r="AQ63" i="5"/>
  <c r="DN61" i="5"/>
  <c r="CI61" i="5"/>
  <c r="CZ62" i="5"/>
  <c r="BU62" i="5"/>
  <c r="BP62" i="5"/>
  <c r="CU62" i="5"/>
  <c r="DL61" i="5"/>
  <c r="CG61" i="5"/>
  <c r="BC62" i="5"/>
  <c r="CP62" i="5"/>
  <c r="BK62" i="5"/>
  <c r="CS62" i="5"/>
  <c r="BN62" i="5"/>
  <c r="AL63" i="5"/>
  <c r="BB62" i="5"/>
  <c r="DF61" i="5"/>
  <c r="CA61" i="5"/>
  <c r="CT62" i="5"/>
  <c r="BO62" i="5"/>
  <c r="CY62" i="5"/>
  <c r="BT62" i="5"/>
  <c r="BG61" i="5"/>
  <c r="AW62" i="5"/>
  <c r="DE61" i="5"/>
  <c r="BZ61" i="5"/>
  <c r="CW62" i="5"/>
  <c r="BR62" i="5"/>
  <c r="CN62" i="5"/>
  <c r="BI62" i="5"/>
  <c r="DC61" i="5"/>
  <c r="BX61" i="5"/>
  <c r="DD62" i="5"/>
  <c r="BY62" i="5"/>
  <c r="AH63" i="5"/>
  <c r="AM63" i="5"/>
  <c r="CM62" i="5"/>
  <c r="BH62" i="5"/>
  <c r="AD63" i="5"/>
  <c r="AE63" i="5"/>
  <c r="AF63" i="5"/>
  <c r="BW61" i="5"/>
  <c r="DB61" i="5"/>
  <c r="CB61" i="5"/>
  <c r="DG61" i="5"/>
  <c r="AV62" i="5"/>
  <c r="BA62" i="5"/>
  <c r="BB63" i="5" s="1"/>
  <c r="DA61" i="5"/>
  <c r="BV61" i="5"/>
  <c r="AR62" i="5"/>
  <c r="AS62" i="5"/>
  <c r="AT62" i="5"/>
  <c r="BL62" i="5"/>
  <c r="AI63" i="5"/>
  <c r="AJ63" i="5"/>
  <c r="CQ62" i="5"/>
  <c r="AX62" i="5"/>
  <c r="CK60" i="5"/>
  <c r="CL60" i="5" s="1"/>
  <c r="AZ62" i="5"/>
  <c r="CH60" i="2"/>
  <c r="AJ61" i="2"/>
  <c r="CS61" i="2" s="1"/>
  <c r="CZ60" i="2"/>
  <c r="BU60" i="2"/>
  <c r="AK61" i="2"/>
  <c r="CP61" i="2"/>
  <c r="BK61" i="2"/>
  <c r="AP61" i="2"/>
  <c r="BS61" i="2"/>
  <c r="CX61" i="2"/>
  <c r="BR61" i="2"/>
  <c r="CW61" i="2"/>
  <c r="CR61" i="2"/>
  <c r="BM61" i="2"/>
  <c r="CN61" i="2"/>
  <c r="BI61" i="2"/>
  <c r="BN60" i="2"/>
  <c r="CS60" i="2"/>
  <c r="AL61" i="2"/>
  <c r="AD62" i="2"/>
  <c r="AE62" i="2"/>
  <c r="AF62" i="2"/>
  <c r="AH62" i="2"/>
  <c r="AM62" i="2"/>
  <c r="BH61" i="2"/>
  <c r="CM61" i="2"/>
  <c r="CX60" i="2"/>
  <c r="AQ61" i="2"/>
  <c r="AQ62" i="2" s="1"/>
  <c r="BS60" i="2"/>
  <c r="AN62" i="2"/>
  <c r="BQ61" i="2"/>
  <c r="CV61" i="2"/>
  <c r="CT60" i="2"/>
  <c r="BO60" i="2"/>
  <c r="BL61" i="2"/>
  <c r="AI62" i="2"/>
  <c r="AJ62" i="2"/>
  <c r="CQ61" i="2"/>
  <c r="AG62" i="2"/>
  <c r="AK62" i="2"/>
  <c r="CO61" i="2"/>
  <c r="AO62" i="2"/>
  <c r="BJ61" i="2"/>
  <c r="DE60" i="2"/>
  <c r="BP60" i="2"/>
  <c r="CU60" i="2"/>
  <c r="DP59" i="2"/>
  <c r="DQ59" i="2" s="1"/>
  <c r="CK59" i="2"/>
  <c r="CL59" i="2" s="1"/>
  <c r="DO60" i="2"/>
  <c r="BC61" i="2"/>
  <c r="DL61" i="2" s="1"/>
  <c r="DK61" i="2"/>
  <c r="CF61" i="2"/>
  <c r="CD60" i="2"/>
  <c r="DI60" i="2"/>
  <c r="AY61" i="2"/>
  <c r="DD61" i="2"/>
  <c r="BY61" i="2"/>
  <c r="BB62" i="2"/>
  <c r="DJ61" i="2"/>
  <c r="CE61" i="2"/>
  <c r="BZ61" i="2"/>
  <c r="DE61" i="2"/>
  <c r="AW62" i="2"/>
  <c r="CB60" i="2"/>
  <c r="DG60" i="2"/>
  <c r="AT62" i="2"/>
  <c r="AV62" i="2"/>
  <c r="BV61" i="2"/>
  <c r="DA61" i="2"/>
  <c r="AR62" i="2"/>
  <c r="AS62" i="2"/>
  <c r="BA62" i="2"/>
  <c r="AZ61" i="2"/>
  <c r="CC60" i="2"/>
  <c r="DH60" i="2"/>
  <c r="CA61" i="2"/>
  <c r="DF61" i="2"/>
  <c r="AU62" i="2"/>
  <c r="DC61" i="2"/>
  <c r="BX61" i="2"/>
  <c r="DN60" i="2"/>
  <c r="CI60" i="2"/>
  <c r="BG60" i="2"/>
  <c r="BF61" i="2"/>
  <c r="BD61" i="2"/>
  <c r="DL60" i="2"/>
  <c r="CG60" i="2"/>
  <c r="BE61" i="2"/>
  <c r="DB61" i="2"/>
  <c r="BW61" i="2"/>
  <c r="AX61" i="2"/>
  <c r="DP60" i="3"/>
  <c r="DQ60" i="3" s="1"/>
  <c r="BU62" i="3"/>
  <c r="CZ62" i="3"/>
  <c r="DB62" i="3"/>
  <c r="BW62" i="3"/>
  <c r="BN62" i="3"/>
  <c r="AL63" i="3"/>
  <c r="CS62" i="3"/>
  <c r="AW63" i="3"/>
  <c r="AI63" i="3"/>
  <c r="AJ63" i="3"/>
  <c r="CQ62" i="3"/>
  <c r="BL62" i="3"/>
  <c r="DD62" i="3"/>
  <c r="BY62" i="3"/>
  <c r="DM61" i="3"/>
  <c r="CH61" i="3"/>
  <c r="CX62" i="3"/>
  <c r="AQ63" i="3"/>
  <c r="BS62" i="3"/>
  <c r="CD61" i="3"/>
  <c r="DI61" i="3"/>
  <c r="DO61" i="3"/>
  <c r="CJ61" i="3"/>
  <c r="CU62" i="3"/>
  <c r="BP62" i="3"/>
  <c r="CC61" i="3"/>
  <c r="DH61" i="3"/>
  <c r="DL61" i="3"/>
  <c r="CG61" i="3"/>
  <c r="CT62" i="3"/>
  <c r="BO62" i="3"/>
  <c r="AZ62" i="3"/>
  <c r="AY62" i="3"/>
  <c r="DG61" i="3"/>
  <c r="CB61" i="3"/>
  <c r="BF62" i="3"/>
  <c r="BC62" i="3"/>
  <c r="BG61" i="3"/>
  <c r="AK63" i="3"/>
  <c r="AG63" i="3"/>
  <c r="AO63" i="3"/>
  <c r="CO62" i="3"/>
  <c r="BJ62" i="3"/>
  <c r="CR62" i="3"/>
  <c r="BM62" i="3"/>
  <c r="AU63" i="3"/>
  <c r="DC62" i="3"/>
  <c r="BX62" i="3"/>
  <c r="BD62" i="3"/>
  <c r="AF63" i="3"/>
  <c r="AH63" i="3"/>
  <c r="BH62" i="3"/>
  <c r="CM62" i="3"/>
  <c r="AD63" i="3"/>
  <c r="AM63" i="3"/>
  <c r="AE63" i="3"/>
  <c r="AX62" i="3"/>
  <c r="AX63" i="3" s="1"/>
  <c r="DE62" i="3"/>
  <c r="BZ62" i="3"/>
  <c r="CW62" i="3"/>
  <c r="BR62" i="3"/>
  <c r="CN62" i="3"/>
  <c r="BI62" i="3"/>
  <c r="CI61" i="3"/>
  <c r="DN61" i="3"/>
  <c r="DK62" i="3"/>
  <c r="CF62" i="3"/>
  <c r="BA63" i="3"/>
  <c r="DA62" i="3"/>
  <c r="AV63" i="3"/>
  <c r="BV62" i="3"/>
  <c r="AR63" i="3"/>
  <c r="AS63" i="3"/>
  <c r="AT63" i="3"/>
  <c r="BT62" i="3"/>
  <c r="CY62" i="3"/>
  <c r="BK62" i="3"/>
  <c r="CP62" i="3"/>
  <c r="BE62" i="3"/>
  <c r="DJ62" i="3"/>
  <c r="CE62" i="3"/>
  <c r="CV62" i="3"/>
  <c r="BQ62" i="3"/>
  <c r="AN63" i="3"/>
  <c r="AP63" i="3"/>
  <c r="BB63" i="3"/>
  <c r="DF62" i="3"/>
  <c r="CA62" i="3"/>
  <c r="AM63" i="4"/>
  <c r="BH62" i="4"/>
  <c r="AD63" i="4"/>
  <c r="AH63" i="4"/>
  <c r="CM62" i="4"/>
  <c r="AE63" i="4"/>
  <c r="AF63" i="4"/>
  <c r="BG62" i="4"/>
  <c r="BF63" i="4"/>
  <c r="CC62" i="4"/>
  <c r="DH62" i="4"/>
  <c r="BC63" i="4"/>
  <c r="BX62" i="4"/>
  <c r="DC62" i="4"/>
  <c r="CK61" i="4"/>
  <c r="CL61" i="4" s="1"/>
  <c r="CD62" i="4"/>
  <c r="DI62" i="4"/>
  <c r="DN62" i="4"/>
  <c r="CI62" i="4"/>
  <c r="DM62" i="4"/>
  <c r="CH62" i="4"/>
  <c r="CJ62" i="4"/>
  <c r="DO62" i="4"/>
  <c r="AV63" i="4"/>
  <c r="AT63" i="4"/>
  <c r="DA62" i="4"/>
  <c r="AS63" i="4"/>
  <c r="AR63" i="4"/>
  <c r="BA63" i="4"/>
  <c r="BV62" i="4"/>
  <c r="DE62" i="4"/>
  <c r="BZ62" i="4"/>
  <c r="DP61" i="4"/>
  <c r="DQ61" i="4" s="1"/>
  <c r="BU62" i="4"/>
  <c r="CZ62" i="4"/>
  <c r="CU62" i="4"/>
  <c r="BP62" i="4"/>
  <c r="CF62" i="4"/>
  <c r="DK62" i="4"/>
  <c r="CY62" i="4"/>
  <c r="BT62" i="4"/>
  <c r="CW62" i="4"/>
  <c r="BR62" i="4"/>
  <c r="CQ62" i="4"/>
  <c r="AJ63" i="4"/>
  <c r="BL62" i="4"/>
  <c r="AI63" i="4"/>
  <c r="AW63" i="4"/>
  <c r="AX63" i="4"/>
  <c r="AZ63" i="4"/>
  <c r="DG62" i="4"/>
  <c r="CB62" i="4"/>
  <c r="CX62" i="4"/>
  <c r="BS62" i="4"/>
  <c r="AQ63" i="4"/>
  <c r="BE63" i="4"/>
  <c r="CP62" i="4"/>
  <c r="BK62" i="4"/>
  <c r="AG63" i="4"/>
  <c r="CO62" i="4"/>
  <c r="BJ62" i="4"/>
  <c r="AK63" i="4"/>
  <c r="AO63" i="4"/>
  <c r="AY63" i="4"/>
  <c r="AU63" i="4"/>
  <c r="CG62" i="4"/>
  <c r="DL62" i="4"/>
  <c r="CE62" i="4"/>
  <c r="DJ62" i="4"/>
  <c r="BI62" i="4"/>
  <c r="CN62" i="4"/>
  <c r="CT62" i="4"/>
  <c r="BO62" i="4"/>
  <c r="CA62" i="4"/>
  <c r="DF62" i="4"/>
  <c r="AL63" i="4"/>
  <c r="BN62" i="4"/>
  <c r="CS62" i="4"/>
  <c r="BY62" i="4"/>
  <c r="DD62" i="4"/>
  <c r="BW62" i="4"/>
  <c r="DB62" i="4"/>
  <c r="BQ62" i="4"/>
  <c r="AP63" i="4"/>
  <c r="BB63" i="4"/>
  <c r="AN63" i="4"/>
  <c r="CV62" i="4"/>
  <c r="BD63" i="4"/>
  <c r="CR62" i="4"/>
  <c r="BM62" i="4"/>
  <c r="BN61" i="2" l="1"/>
  <c r="AJ63" i="8"/>
  <c r="BL62" i="8"/>
  <c r="AI63" i="8"/>
  <c r="CQ62" i="8"/>
  <c r="AX63" i="8"/>
  <c r="AW63" i="8"/>
  <c r="DF62" i="8"/>
  <c r="CA62" i="8"/>
  <c r="BP62" i="8"/>
  <c r="CU62" i="8"/>
  <c r="DN62" i="8"/>
  <c r="CI62" i="8"/>
  <c r="CZ62" i="8"/>
  <c r="BU62" i="8"/>
  <c r="CH62" i="8"/>
  <c r="DM62" i="8"/>
  <c r="BM62" i="8"/>
  <c r="CR62" i="8"/>
  <c r="DL62" i="8"/>
  <c r="CG62" i="8"/>
  <c r="DB62" i="8"/>
  <c r="BW62" i="8"/>
  <c r="CF62" i="8"/>
  <c r="DK62" i="8"/>
  <c r="BR62" i="8"/>
  <c r="CW62" i="8"/>
  <c r="DH62" i="8"/>
  <c r="CC62" i="8"/>
  <c r="CV62" i="8"/>
  <c r="AP63" i="8"/>
  <c r="BD63" i="8"/>
  <c r="AN63" i="8"/>
  <c r="BQ62" i="8"/>
  <c r="BB63" i="8"/>
  <c r="CE62" i="8"/>
  <c r="DJ62" i="8"/>
  <c r="DO62" i="8"/>
  <c r="CJ62" i="8"/>
  <c r="DD62" i="8"/>
  <c r="BY62" i="8"/>
  <c r="BC63" i="8"/>
  <c r="CB62" i="8"/>
  <c r="DG62" i="8"/>
  <c r="BT62" i="8"/>
  <c r="CY62" i="8"/>
  <c r="DA62" i="8"/>
  <c r="AV63" i="8"/>
  <c r="BV62" i="8"/>
  <c r="BA63" i="8"/>
  <c r="AR63" i="8"/>
  <c r="AT63" i="8"/>
  <c r="AS63" i="8"/>
  <c r="CK61" i="8"/>
  <c r="CL61" i="8" s="1"/>
  <c r="DE62" i="8"/>
  <c r="BZ62" i="8"/>
  <c r="AZ63" i="8"/>
  <c r="CD62" i="8"/>
  <c r="DI62" i="8"/>
  <c r="BI62" i="8"/>
  <c r="CN62" i="8"/>
  <c r="BK62" i="8"/>
  <c r="CP62" i="8"/>
  <c r="CS62" i="8"/>
  <c r="BN62" i="8"/>
  <c r="AL63" i="8"/>
  <c r="AH63" i="8"/>
  <c r="AD63" i="8"/>
  <c r="AM63" i="8"/>
  <c r="AE63" i="8"/>
  <c r="BH62" i="8"/>
  <c r="AF63" i="8"/>
  <c r="CM62" i="8"/>
  <c r="BF63" i="8"/>
  <c r="BG62" i="8"/>
  <c r="CX62" i="8"/>
  <c r="AQ63" i="8"/>
  <c r="BE63" i="8"/>
  <c r="BS62" i="8"/>
  <c r="BX62" i="8"/>
  <c r="DC62" i="8"/>
  <c r="DP61" i="8"/>
  <c r="DQ61" i="8" s="1"/>
  <c r="AK63" i="8"/>
  <c r="AU63" i="8"/>
  <c r="BJ62" i="8"/>
  <c r="CO62" i="8"/>
  <c r="AG63" i="8"/>
  <c r="AO63" i="8"/>
  <c r="AY63" i="8"/>
  <c r="BO62" i="8"/>
  <c r="CT62" i="8"/>
  <c r="BE63" i="6"/>
  <c r="BC63" i="6"/>
  <c r="DK62" i="6"/>
  <c r="DP61" i="6"/>
  <c r="DQ61" i="6" s="1"/>
  <c r="BD63" i="6"/>
  <c r="DM63" i="6" s="1"/>
  <c r="DF63" i="6"/>
  <c r="CA63" i="6"/>
  <c r="BM63" i="6"/>
  <c r="CR63" i="6"/>
  <c r="BX62" i="6"/>
  <c r="DC62" i="6"/>
  <c r="BN63" i="6"/>
  <c r="AL64" i="6"/>
  <c r="CS63" i="6"/>
  <c r="CI63" i="6"/>
  <c r="DN63" i="6"/>
  <c r="BW62" i="6"/>
  <c r="DB62" i="6"/>
  <c r="BG62" i="6"/>
  <c r="AS63" i="6"/>
  <c r="AT63" i="6"/>
  <c r="BA63" i="6"/>
  <c r="BB64" i="6" s="1"/>
  <c r="AR63" i="6"/>
  <c r="AV63" i="6"/>
  <c r="BV62" i="6"/>
  <c r="DA62" i="6"/>
  <c r="CH62" i="6"/>
  <c r="DM62" i="6"/>
  <c r="DI63" i="6"/>
  <c r="CD63" i="6"/>
  <c r="CZ63" i="6"/>
  <c r="BU63" i="6"/>
  <c r="DK63" i="6"/>
  <c r="CF63" i="6"/>
  <c r="DD62" i="6"/>
  <c r="BY62" i="6"/>
  <c r="CJ62" i="6"/>
  <c r="DO62" i="6"/>
  <c r="CX63" i="6"/>
  <c r="BS63" i="6"/>
  <c r="AQ64" i="6"/>
  <c r="BR63" i="6"/>
  <c r="CW63" i="6"/>
  <c r="AJ64" i="6"/>
  <c r="BL63" i="6"/>
  <c r="CQ63" i="6"/>
  <c r="AW64" i="6"/>
  <c r="AI64" i="6"/>
  <c r="CK61" i="6"/>
  <c r="CL61" i="6" s="1"/>
  <c r="CV63" i="6"/>
  <c r="AN64" i="6"/>
  <c r="AP64" i="6"/>
  <c r="BQ63" i="6"/>
  <c r="CP63" i="6"/>
  <c r="BK63" i="6"/>
  <c r="CY63" i="6"/>
  <c r="BT63" i="6"/>
  <c r="CO63" i="6"/>
  <c r="BJ63" i="6"/>
  <c r="AU64" i="6"/>
  <c r="AG64" i="6"/>
  <c r="AK64" i="6"/>
  <c r="AO64" i="6"/>
  <c r="BE64" i="6"/>
  <c r="CG63" i="6"/>
  <c r="DL63" i="6"/>
  <c r="BI63" i="6"/>
  <c r="CN63" i="6"/>
  <c r="AY63" i="6"/>
  <c r="CU63" i="6"/>
  <c r="BP63" i="6"/>
  <c r="DL62" i="6"/>
  <c r="CG62" i="6"/>
  <c r="AU63" i="6"/>
  <c r="AF64" i="6"/>
  <c r="AE64" i="6"/>
  <c r="AD64" i="6"/>
  <c r="AH64" i="6"/>
  <c r="AM64" i="6"/>
  <c r="CM63" i="6"/>
  <c r="BH63" i="6"/>
  <c r="CI62" i="6"/>
  <c r="DN62" i="6"/>
  <c r="BF63" i="6"/>
  <c r="DG62" i="6"/>
  <c r="CB62" i="6"/>
  <c r="CT63" i="6"/>
  <c r="BO63" i="6"/>
  <c r="CE62" i="6"/>
  <c r="DJ62" i="6"/>
  <c r="DF62" i="6"/>
  <c r="CA62" i="6"/>
  <c r="AX63" i="6"/>
  <c r="AZ64" i="6" s="1"/>
  <c r="BZ62" i="6"/>
  <c r="DE62" i="6"/>
  <c r="BF63" i="5"/>
  <c r="DO63" i="5" s="1"/>
  <c r="CK61" i="5"/>
  <c r="CL61" i="5" s="1"/>
  <c r="CJ62" i="5"/>
  <c r="BG62" i="5"/>
  <c r="CB62" i="5"/>
  <c r="DG62" i="5"/>
  <c r="CS63" i="5"/>
  <c r="BN63" i="5"/>
  <c r="AL64" i="5"/>
  <c r="DL62" i="5"/>
  <c r="CG62" i="5"/>
  <c r="DM62" i="5"/>
  <c r="CH62" i="5"/>
  <c r="DH62" i="5"/>
  <c r="CC62" i="5"/>
  <c r="CR63" i="5"/>
  <c r="BM63" i="5"/>
  <c r="AF64" i="5"/>
  <c r="AH64" i="5"/>
  <c r="AM64" i="5"/>
  <c r="CM63" i="5"/>
  <c r="BH63" i="5"/>
  <c r="AD64" i="5"/>
  <c r="AE64" i="5"/>
  <c r="BD63" i="5"/>
  <c r="DC62" i="5"/>
  <c r="BX62" i="5"/>
  <c r="DK63" i="5"/>
  <c r="CF63" i="5"/>
  <c r="CX63" i="5"/>
  <c r="BS63" i="5"/>
  <c r="AQ64" i="5"/>
  <c r="CY63" i="5"/>
  <c r="BT63" i="5"/>
  <c r="DF62" i="5"/>
  <c r="CA62" i="5"/>
  <c r="AT63" i="5"/>
  <c r="AV63" i="5"/>
  <c r="BA63" i="5"/>
  <c r="DA62" i="5"/>
  <c r="BV62" i="5"/>
  <c r="AR63" i="5"/>
  <c r="AS63" i="5"/>
  <c r="CV63" i="5"/>
  <c r="BQ63" i="5"/>
  <c r="AN64" i="5"/>
  <c r="AP64" i="5"/>
  <c r="BC63" i="5"/>
  <c r="CW63" i="5"/>
  <c r="BR63" i="5"/>
  <c r="CN63" i="5"/>
  <c r="BI63" i="5"/>
  <c r="CQ63" i="5"/>
  <c r="BL63" i="5"/>
  <c r="AI64" i="5"/>
  <c r="AJ64" i="5"/>
  <c r="CT63" i="5"/>
  <c r="BO63" i="5"/>
  <c r="AW63" i="5"/>
  <c r="DP61" i="5"/>
  <c r="DQ61" i="5" s="1"/>
  <c r="AY63" i="5"/>
  <c r="AX63" i="5"/>
  <c r="DB62" i="5"/>
  <c r="BW62" i="5"/>
  <c r="DJ62" i="5"/>
  <c r="CE62" i="5"/>
  <c r="CP63" i="5"/>
  <c r="BK63" i="5"/>
  <c r="BJ63" i="5"/>
  <c r="AG64" i="5"/>
  <c r="AK64" i="5"/>
  <c r="AO64" i="5"/>
  <c r="CO63" i="5"/>
  <c r="DE62" i="5"/>
  <c r="BZ62" i="5"/>
  <c r="DK62" i="5"/>
  <c r="CF62" i="5"/>
  <c r="BE63" i="5"/>
  <c r="AU63" i="5"/>
  <c r="AU64" i="5" s="1"/>
  <c r="DI62" i="5"/>
  <c r="CD62" i="5"/>
  <c r="CU63" i="5"/>
  <c r="BP63" i="5"/>
  <c r="BU63" i="5"/>
  <c r="CZ63" i="5"/>
  <c r="AZ63" i="5"/>
  <c r="CZ62" i="2"/>
  <c r="BU62" i="2"/>
  <c r="BS62" i="2"/>
  <c r="CX62" i="2"/>
  <c r="BQ62" i="2"/>
  <c r="AN63" i="2"/>
  <c r="CV62" i="2"/>
  <c r="BU61" i="2"/>
  <c r="CZ61" i="2"/>
  <c r="CQ62" i="2"/>
  <c r="BL62" i="2"/>
  <c r="AI63" i="2"/>
  <c r="BT61" i="2"/>
  <c r="CY61" i="2"/>
  <c r="CW62" i="2"/>
  <c r="BR62" i="2"/>
  <c r="CS62" i="2"/>
  <c r="BN62" i="2"/>
  <c r="AG63" i="2"/>
  <c r="CO62" i="2"/>
  <c r="BJ62" i="2"/>
  <c r="CR62" i="2"/>
  <c r="BM62" i="2"/>
  <c r="BI62" i="2"/>
  <c r="CN62" i="2"/>
  <c r="AD63" i="2"/>
  <c r="AE63" i="2"/>
  <c r="AF63" i="2"/>
  <c r="AH63" i="2"/>
  <c r="BH62" i="2"/>
  <c r="AM63" i="2"/>
  <c r="CM62" i="2"/>
  <c r="CT61" i="2"/>
  <c r="BO61" i="2"/>
  <c r="CP62" i="2"/>
  <c r="BK62" i="2"/>
  <c r="CU61" i="2"/>
  <c r="BP61" i="2"/>
  <c r="AL62" i="2"/>
  <c r="AJ63" i="2" s="1"/>
  <c r="CK60" i="2"/>
  <c r="CL60" i="2" s="1"/>
  <c r="AP62" i="2"/>
  <c r="CT62" i="2"/>
  <c r="BO62" i="2"/>
  <c r="BF62" i="2"/>
  <c r="CJ62" i="2" s="1"/>
  <c r="DP60" i="2"/>
  <c r="DQ60" i="2" s="1"/>
  <c r="CG61" i="2"/>
  <c r="CH61" i="2"/>
  <c r="DM61" i="2"/>
  <c r="BG61" i="2"/>
  <c r="CI61" i="2"/>
  <c r="DN61" i="2"/>
  <c r="AW63" i="2"/>
  <c r="BZ62" i="2"/>
  <c r="DE62" i="2"/>
  <c r="BB63" i="2"/>
  <c r="DJ62" i="2"/>
  <c r="CE62" i="2"/>
  <c r="AU63" i="2"/>
  <c r="DC62" i="2"/>
  <c r="BX62" i="2"/>
  <c r="CJ61" i="2"/>
  <c r="DO61" i="2"/>
  <c r="AX62" i="2"/>
  <c r="CC61" i="2"/>
  <c r="DH61" i="2"/>
  <c r="AY62" i="2"/>
  <c r="DD62" i="2"/>
  <c r="BY62" i="2"/>
  <c r="BD62" i="2"/>
  <c r="DB62" i="2"/>
  <c r="BW62" i="2"/>
  <c r="DG61" i="2"/>
  <c r="CB61" i="2"/>
  <c r="AZ62" i="2"/>
  <c r="DF62" i="2"/>
  <c r="CA62" i="2"/>
  <c r="CF62" i="2"/>
  <c r="DK62" i="2"/>
  <c r="AR63" i="2"/>
  <c r="AS63" i="2"/>
  <c r="AT63" i="2"/>
  <c r="AV63" i="2"/>
  <c r="BA63" i="2"/>
  <c r="DA62" i="2"/>
  <c r="BV62" i="2"/>
  <c r="DI61" i="2"/>
  <c r="CD61" i="2"/>
  <c r="BC62" i="2"/>
  <c r="BE62" i="2"/>
  <c r="BE63" i="3"/>
  <c r="CK61" i="3"/>
  <c r="CL61" i="3" s="1"/>
  <c r="DP61" i="3"/>
  <c r="DQ61" i="3" s="1"/>
  <c r="AZ63" i="3"/>
  <c r="DI63" i="3" s="1"/>
  <c r="DN63" i="3"/>
  <c r="CI63" i="3"/>
  <c r="CF63" i="3"/>
  <c r="DK63" i="3"/>
  <c r="DE63" i="3"/>
  <c r="BZ63" i="3"/>
  <c r="BK63" i="3"/>
  <c r="CP63" i="3"/>
  <c r="BO63" i="3"/>
  <c r="CT63" i="3"/>
  <c r="CS63" i="3"/>
  <c r="BN63" i="3"/>
  <c r="AL64" i="3"/>
  <c r="CX63" i="3"/>
  <c r="BS63" i="3"/>
  <c r="AQ64" i="3"/>
  <c r="CR63" i="3"/>
  <c r="BM63" i="3"/>
  <c r="BD63" i="3"/>
  <c r="CB63" i="3"/>
  <c r="DG63" i="3"/>
  <c r="CW63" i="3"/>
  <c r="BR63" i="3"/>
  <c r="DF63" i="3"/>
  <c r="CA63" i="3"/>
  <c r="DO62" i="3"/>
  <c r="CJ62" i="3"/>
  <c r="AD64" i="3"/>
  <c r="AH64" i="3"/>
  <c r="AE64" i="3"/>
  <c r="AF64" i="3"/>
  <c r="AM64" i="3"/>
  <c r="CM63" i="3"/>
  <c r="BH63" i="3"/>
  <c r="BG62" i="3"/>
  <c r="CU63" i="3"/>
  <c r="BP63" i="3"/>
  <c r="CZ63" i="3"/>
  <c r="BU63" i="3"/>
  <c r="BT63" i="3"/>
  <c r="CY63" i="3"/>
  <c r="BF63" i="3"/>
  <c r="AG64" i="3"/>
  <c r="AO64" i="3"/>
  <c r="AK64" i="3"/>
  <c r="CO63" i="3"/>
  <c r="BJ63" i="3"/>
  <c r="DD63" i="3"/>
  <c r="BY63" i="3"/>
  <c r="DH62" i="3"/>
  <c r="CC62" i="3"/>
  <c r="AI64" i="3"/>
  <c r="AJ64" i="3"/>
  <c r="CQ63" i="3"/>
  <c r="BL63" i="3"/>
  <c r="AW64" i="3"/>
  <c r="CD62" i="3"/>
  <c r="DI62" i="3"/>
  <c r="CG62" i="3"/>
  <c r="DL62" i="3"/>
  <c r="AU64" i="3"/>
  <c r="BX63" i="3"/>
  <c r="DC63" i="3"/>
  <c r="DJ63" i="3"/>
  <c r="CE63" i="3"/>
  <c r="DM62" i="3"/>
  <c r="CH62" i="3"/>
  <c r="DB63" i="3"/>
  <c r="BW63" i="3"/>
  <c r="CB62" i="3"/>
  <c r="DG62" i="3"/>
  <c r="BC63" i="3"/>
  <c r="CV63" i="3"/>
  <c r="AN64" i="3"/>
  <c r="AP64" i="3"/>
  <c r="BQ63" i="3"/>
  <c r="BB64" i="3"/>
  <c r="DN62" i="3"/>
  <c r="CI62" i="3"/>
  <c r="AT64" i="3"/>
  <c r="AV64" i="3"/>
  <c r="DA63" i="3"/>
  <c r="BV63" i="3"/>
  <c r="BA64" i="3"/>
  <c r="AR64" i="3"/>
  <c r="AS64" i="3"/>
  <c r="BI63" i="3"/>
  <c r="CN63" i="3"/>
  <c r="AY63" i="3"/>
  <c r="AY64" i="3" s="1"/>
  <c r="CR63" i="4"/>
  <c r="BM63" i="4"/>
  <c r="DL63" i="4"/>
  <c r="CG63" i="4"/>
  <c r="CS63" i="4"/>
  <c r="AL64" i="4"/>
  <c r="BN63" i="4"/>
  <c r="AZ64" i="4"/>
  <c r="DP62" i="4"/>
  <c r="DQ62" i="4" s="1"/>
  <c r="DO63" i="4"/>
  <c r="CJ63" i="4"/>
  <c r="BO63" i="4"/>
  <c r="CT63" i="4"/>
  <c r="CH63" i="4"/>
  <c r="DM63" i="4"/>
  <c r="BP63" i="4"/>
  <c r="CU63" i="4"/>
  <c r="BU63" i="4"/>
  <c r="CZ63" i="4"/>
  <c r="AO64" i="4"/>
  <c r="AG64" i="4"/>
  <c r="AK64" i="4"/>
  <c r="BJ63" i="4"/>
  <c r="CO63" i="4"/>
  <c r="AY64" i="4"/>
  <c r="BC64" i="4"/>
  <c r="DH63" i="4"/>
  <c r="CC63" i="4"/>
  <c r="CI63" i="4"/>
  <c r="DN63" i="4"/>
  <c r="BI63" i="4"/>
  <c r="CN63" i="4"/>
  <c r="AQ64" i="4"/>
  <c r="CX63" i="4"/>
  <c r="BS63" i="4"/>
  <c r="BE64" i="4"/>
  <c r="BG63" i="4"/>
  <c r="AT64" i="4"/>
  <c r="AR64" i="4"/>
  <c r="AS64" i="4"/>
  <c r="DA63" i="4"/>
  <c r="BA64" i="4"/>
  <c r="BV63" i="4"/>
  <c r="AV64" i="4"/>
  <c r="DK63" i="4"/>
  <c r="CF63" i="4"/>
  <c r="BD64" i="4"/>
  <c r="DJ63" i="4"/>
  <c r="CE63" i="4"/>
  <c r="AU64" i="4"/>
  <c r="DC63" i="4"/>
  <c r="BX63" i="4"/>
  <c r="CW63" i="4"/>
  <c r="BR63" i="4"/>
  <c r="BL63" i="4"/>
  <c r="AJ64" i="4"/>
  <c r="AI64" i="4"/>
  <c r="CQ63" i="4"/>
  <c r="AW64" i="4"/>
  <c r="AX64" i="4"/>
  <c r="BZ63" i="4"/>
  <c r="DE63" i="4"/>
  <c r="BT63" i="4"/>
  <c r="CY63" i="4"/>
  <c r="CM63" i="4"/>
  <c r="BH63" i="4"/>
  <c r="AD64" i="4"/>
  <c r="AE64" i="4"/>
  <c r="AF64" i="4"/>
  <c r="AM64" i="4"/>
  <c r="AH64" i="4"/>
  <c r="BF64" i="4"/>
  <c r="CK62" i="4"/>
  <c r="CL62" i="4" s="1"/>
  <c r="BW63" i="4"/>
  <c r="DB63" i="4"/>
  <c r="DI63" i="4"/>
  <c r="CD63" i="4"/>
  <c r="CA63" i="4"/>
  <c r="DF63" i="4"/>
  <c r="CP63" i="4"/>
  <c r="BK63" i="4"/>
  <c r="DD63" i="4"/>
  <c r="BY63" i="4"/>
  <c r="CB63" i="4"/>
  <c r="DG63" i="4"/>
  <c r="AP64" i="4"/>
  <c r="CV63" i="4"/>
  <c r="AN64" i="4"/>
  <c r="BQ63" i="4"/>
  <c r="BB64" i="4"/>
  <c r="BZ63" i="8" l="1"/>
  <c r="DE63" i="8"/>
  <c r="CH63" i="8"/>
  <c r="DM63" i="8"/>
  <c r="CY63" i="8"/>
  <c r="BT63" i="8"/>
  <c r="CI63" i="8"/>
  <c r="DN63" i="8"/>
  <c r="BR63" i="8"/>
  <c r="CW63" i="8"/>
  <c r="BU63" i="8"/>
  <c r="CZ63" i="8"/>
  <c r="DO63" i="8"/>
  <c r="CJ63" i="8"/>
  <c r="DL63" i="8"/>
  <c r="CG63" i="8"/>
  <c r="DH63" i="8"/>
  <c r="CC63" i="8"/>
  <c r="DP62" i="8"/>
  <c r="DQ62" i="8" s="1"/>
  <c r="DI63" i="8"/>
  <c r="CD63" i="8"/>
  <c r="BS63" i="8"/>
  <c r="AQ64" i="8"/>
  <c r="BE64" i="8"/>
  <c r="CX63" i="8"/>
  <c r="BJ63" i="8"/>
  <c r="AG64" i="8"/>
  <c r="AO64" i="8"/>
  <c r="AU64" i="8"/>
  <c r="AK64" i="8"/>
  <c r="CO63" i="8"/>
  <c r="AY64" i="8"/>
  <c r="CP63" i="8"/>
  <c r="BK63" i="8"/>
  <c r="CK62" i="8"/>
  <c r="CL62" i="8" s="1"/>
  <c r="DF63" i="8"/>
  <c r="CA63" i="8"/>
  <c r="CN63" i="8"/>
  <c r="BI63" i="8"/>
  <c r="DG63" i="8"/>
  <c r="CB63" i="8"/>
  <c r="BB64" i="8"/>
  <c r="AP64" i="8"/>
  <c r="AN64" i="8"/>
  <c r="BQ63" i="8"/>
  <c r="CV63" i="8"/>
  <c r="DB63" i="8"/>
  <c r="BW63" i="8"/>
  <c r="BY63" i="8"/>
  <c r="DD63" i="8"/>
  <c r="AM64" i="8"/>
  <c r="BH63" i="8"/>
  <c r="AF64" i="8"/>
  <c r="CM63" i="8"/>
  <c r="AH64" i="8"/>
  <c r="AE64" i="8"/>
  <c r="AD64" i="8"/>
  <c r="BG63" i="8"/>
  <c r="BF64" i="8"/>
  <c r="BC64" i="8"/>
  <c r="BX63" i="8"/>
  <c r="DC63" i="8"/>
  <c r="BM63" i="8"/>
  <c r="CR63" i="8"/>
  <c r="BO63" i="8"/>
  <c r="CT63" i="8"/>
  <c r="AI64" i="8"/>
  <c r="AJ64" i="8"/>
  <c r="CQ63" i="8"/>
  <c r="BL63" i="8"/>
  <c r="AX64" i="8"/>
  <c r="AW64" i="8"/>
  <c r="DA63" i="8"/>
  <c r="AS64" i="8"/>
  <c r="BV63" i="8"/>
  <c r="AT64" i="8"/>
  <c r="AR64" i="8"/>
  <c r="AV64" i="8"/>
  <c r="BA64" i="8"/>
  <c r="DK63" i="8"/>
  <c r="CF63" i="8"/>
  <c r="BP63" i="8"/>
  <c r="CU63" i="8"/>
  <c r="BD64" i="8"/>
  <c r="DJ63" i="8"/>
  <c r="CE63" i="8"/>
  <c r="AZ64" i="8"/>
  <c r="AL64" i="8"/>
  <c r="CS63" i="8"/>
  <c r="BN63" i="8"/>
  <c r="AX64" i="6"/>
  <c r="CB64" i="6" s="1"/>
  <c r="CH63" i="6"/>
  <c r="BC64" i="6"/>
  <c r="DL64" i="6" s="1"/>
  <c r="CD64" i="6"/>
  <c r="DI64" i="6"/>
  <c r="CK62" i="6"/>
  <c r="CL62" i="6" s="1"/>
  <c r="CR64" i="6"/>
  <c r="BM64" i="6"/>
  <c r="CN64" i="6"/>
  <c r="BI64" i="6"/>
  <c r="DD64" i="6"/>
  <c r="BY64" i="6"/>
  <c r="CS64" i="6"/>
  <c r="AL65" i="6"/>
  <c r="BN64" i="6"/>
  <c r="AN65" i="6"/>
  <c r="AP65" i="6"/>
  <c r="BQ64" i="6"/>
  <c r="CV64" i="6"/>
  <c r="CP64" i="6"/>
  <c r="BK64" i="6"/>
  <c r="CU64" i="6"/>
  <c r="BP64" i="6"/>
  <c r="CA64" i="6"/>
  <c r="DF64" i="6"/>
  <c r="AO65" i="6"/>
  <c r="AG65" i="6"/>
  <c r="AU65" i="6"/>
  <c r="CO64" i="6"/>
  <c r="BJ64" i="6"/>
  <c r="AK65" i="6"/>
  <c r="BU64" i="6"/>
  <c r="CZ64" i="6"/>
  <c r="DP62" i="6"/>
  <c r="DQ62" i="6" s="1"/>
  <c r="DO63" i="6"/>
  <c r="CJ63" i="6"/>
  <c r="CC63" i="6"/>
  <c r="DH63" i="6"/>
  <c r="DK64" i="6"/>
  <c r="CF64" i="6"/>
  <c r="BZ63" i="6"/>
  <c r="DE63" i="6"/>
  <c r="BY63" i="6"/>
  <c r="DD63" i="6"/>
  <c r="BG63" i="6"/>
  <c r="AR64" i="6"/>
  <c r="DA63" i="6"/>
  <c r="AS64" i="6"/>
  <c r="AV64" i="6"/>
  <c r="AW65" i="6" s="1"/>
  <c r="AT64" i="6"/>
  <c r="BA64" i="6"/>
  <c r="BV63" i="6"/>
  <c r="DG63" i="6"/>
  <c r="CB63" i="6"/>
  <c r="CM64" i="6"/>
  <c r="BH64" i="6"/>
  <c r="AH65" i="6"/>
  <c r="AE65" i="6"/>
  <c r="AD65" i="6"/>
  <c r="AF65" i="6"/>
  <c r="AM65" i="6"/>
  <c r="CY64" i="6"/>
  <c r="BT64" i="6"/>
  <c r="BD64" i="6"/>
  <c r="BE65" i="6" s="1"/>
  <c r="CE63" i="6"/>
  <c r="DJ63" i="6"/>
  <c r="BL64" i="6"/>
  <c r="AI65" i="6"/>
  <c r="CQ64" i="6"/>
  <c r="AJ65" i="6"/>
  <c r="BF64" i="6"/>
  <c r="BR64" i="6"/>
  <c r="CW64" i="6"/>
  <c r="AY64" i="6"/>
  <c r="AX65" i="6" s="1"/>
  <c r="DC63" i="6"/>
  <c r="BX63" i="6"/>
  <c r="AQ65" i="6"/>
  <c r="BS64" i="6"/>
  <c r="CX64" i="6"/>
  <c r="BW63" i="6"/>
  <c r="DB63" i="6"/>
  <c r="BO64" i="6"/>
  <c r="CT64" i="6"/>
  <c r="CI64" i="6"/>
  <c r="DN64" i="6"/>
  <c r="AY64" i="5"/>
  <c r="CC64" i="5" s="1"/>
  <c r="CJ63" i="5"/>
  <c r="CZ64" i="5"/>
  <c r="BU64" i="5"/>
  <c r="AK65" i="5"/>
  <c r="AO65" i="5"/>
  <c r="CO64" i="5"/>
  <c r="BJ64" i="5"/>
  <c r="AG65" i="5"/>
  <c r="CW64" i="5"/>
  <c r="BR64" i="5"/>
  <c r="DF63" i="5"/>
  <c r="CA63" i="5"/>
  <c r="AQ65" i="5"/>
  <c r="CX64" i="5"/>
  <c r="BS64" i="5"/>
  <c r="AX64" i="5"/>
  <c r="DB63" i="5"/>
  <c r="BW63" i="5"/>
  <c r="CT64" i="5"/>
  <c r="BO64" i="5"/>
  <c r="AW64" i="5"/>
  <c r="AT64" i="5"/>
  <c r="AV64" i="5"/>
  <c r="BA64" i="5"/>
  <c r="DA63" i="5"/>
  <c r="BV63" i="5"/>
  <c r="AR64" i="5"/>
  <c r="AS64" i="5"/>
  <c r="CP64" i="5"/>
  <c r="BK64" i="5"/>
  <c r="CS64" i="5"/>
  <c r="BN64" i="5"/>
  <c r="AL65" i="5"/>
  <c r="CK62" i="5"/>
  <c r="CL62" i="5" s="1"/>
  <c r="DP62" i="5"/>
  <c r="DQ62" i="5" s="1"/>
  <c r="DM63" i="5"/>
  <c r="CH63" i="5"/>
  <c r="CY64" i="5"/>
  <c r="BT64" i="5"/>
  <c r="BB64" i="5"/>
  <c r="DJ63" i="5"/>
  <c r="CE63" i="5"/>
  <c r="BG63" i="5"/>
  <c r="BZ63" i="5"/>
  <c r="DE63" i="5"/>
  <c r="BF64" i="5"/>
  <c r="CU64" i="5"/>
  <c r="BP64" i="5"/>
  <c r="BC64" i="5"/>
  <c r="DC63" i="5"/>
  <c r="BX63" i="5"/>
  <c r="CN64" i="5"/>
  <c r="BI64" i="5"/>
  <c r="DD64" i="5"/>
  <c r="BY64" i="5"/>
  <c r="DD63" i="5"/>
  <c r="BY63" i="5"/>
  <c r="AF65" i="5"/>
  <c r="AH65" i="5"/>
  <c r="AM65" i="5"/>
  <c r="CM64" i="5"/>
  <c r="BH64" i="5"/>
  <c r="AD65" i="5"/>
  <c r="AE65" i="5"/>
  <c r="CR64" i="5"/>
  <c r="BM64" i="5"/>
  <c r="DN63" i="5"/>
  <c r="CI63" i="5"/>
  <c r="DI63" i="5"/>
  <c r="CD63" i="5"/>
  <c r="DL63" i="5"/>
  <c r="CG63" i="5"/>
  <c r="BQ64" i="5"/>
  <c r="AN65" i="5"/>
  <c r="AP65" i="5"/>
  <c r="CV64" i="5"/>
  <c r="AZ64" i="5"/>
  <c r="DG63" i="5"/>
  <c r="CB63" i="5"/>
  <c r="DH63" i="5"/>
  <c r="CC63" i="5"/>
  <c r="BD64" i="5"/>
  <c r="BE64" i="5"/>
  <c r="CQ64" i="5"/>
  <c r="BL64" i="5"/>
  <c r="AI65" i="5"/>
  <c r="AJ65" i="5"/>
  <c r="AW65" i="5"/>
  <c r="BN63" i="2"/>
  <c r="CS63" i="2"/>
  <c r="BT62" i="2"/>
  <c r="CY62" i="2"/>
  <c r="CR63" i="2"/>
  <c r="BM63" i="2"/>
  <c r="CU62" i="2"/>
  <c r="BP62" i="2"/>
  <c r="AO63" i="2"/>
  <c r="AK63" i="2"/>
  <c r="BR63" i="2"/>
  <c r="CW63" i="2"/>
  <c r="BK63" i="2"/>
  <c r="CP63" i="2"/>
  <c r="AP63" i="2"/>
  <c r="BH63" i="2"/>
  <c r="AD64" i="2"/>
  <c r="AH64" i="2"/>
  <c r="AE64" i="2"/>
  <c r="AF64" i="2"/>
  <c r="AM64" i="2"/>
  <c r="CM63" i="2"/>
  <c r="AL63" i="2"/>
  <c r="AJ64" i="2" s="1"/>
  <c r="CV63" i="2"/>
  <c r="AN64" i="2"/>
  <c r="BQ63" i="2"/>
  <c r="AQ63" i="2"/>
  <c r="BL63" i="2"/>
  <c r="AI64" i="2"/>
  <c r="CQ63" i="2"/>
  <c r="AG64" i="2"/>
  <c r="BJ63" i="2"/>
  <c r="CO63" i="2"/>
  <c r="CN63" i="2"/>
  <c r="BI63" i="2"/>
  <c r="CK61" i="2"/>
  <c r="CL61" i="2" s="1"/>
  <c r="BG62" i="2"/>
  <c r="DP61" i="2"/>
  <c r="DQ61" i="2" s="1"/>
  <c r="AX63" i="2"/>
  <c r="DG63" i="2" s="1"/>
  <c r="DO62" i="2"/>
  <c r="DD63" i="2"/>
  <c r="BY63" i="2"/>
  <c r="AW64" i="2"/>
  <c r="DE63" i="2"/>
  <c r="BZ63" i="2"/>
  <c r="BF63" i="2"/>
  <c r="DF63" i="2"/>
  <c r="CA63" i="2"/>
  <c r="BB64" i="2"/>
  <c r="DJ63" i="2"/>
  <c r="CE63" i="2"/>
  <c r="AR64" i="2"/>
  <c r="AT64" i="2"/>
  <c r="DA63" i="2"/>
  <c r="AV64" i="2"/>
  <c r="BA64" i="2"/>
  <c r="BV63" i="2"/>
  <c r="AS64" i="2"/>
  <c r="AZ63" i="2"/>
  <c r="DH62" i="2"/>
  <c r="CC62" i="2"/>
  <c r="DG62" i="2"/>
  <c r="CB62" i="2"/>
  <c r="CF63" i="2"/>
  <c r="DK63" i="2"/>
  <c r="CI62" i="2"/>
  <c r="DN62" i="2"/>
  <c r="CH62" i="2"/>
  <c r="DM62" i="2"/>
  <c r="BD63" i="2"/>
  <c r="BE63" i="2"/>
  <c r="CG62" i="2"/>
  <c r="DL62" i="2"/>
  <c r="BC63" i="2"/>
  <c r="DI62" i="2"/>
  <c r="CD62" i="2"/>
  <c r="DB63" i="2"/>
  <c r="BW63" i="2"/>
  <c r="AU64" i="2"/>
  <c r="BX63" i="2"/>
  <c r="DC63" i="2"/>
  <c r="AY63" i="2"/>
  <c r="CD63" i="3"/>
  <c r="CK62" i="3"/>
  <c r="CL62" i="3" s="1"/>
  <c r="BG63" i="3"/>
  <c r="DP62" i="3"/>
  <c r="DQ62" i="3" s="1"/>
  <c r="AX64" i="3"/>
  <c r="CC64" i="3"/>
  <c r="DH64" i="3"/>
  <c r="CQ64" i="3"/>
  <c r="BL64" i="3"/>
  <c r="AJ65" i="3"/>
  <c r="AI65" i="3"/>
  <c r="AW65" i="3"/>
  <c r="DF64" i="3"/>
  <c r="CA64" i="3"/>
  <c r="DG64" i="3"/>
  <c r="CB64" i="3"/>
  <c r="DJ64" i="3"/>
  <c r="CE64" i="3"/>
  <c r="AF65" i="3"/>
  <c r="AD65" i="3"/>
  <c r="AM65" i="3"/>
  <c r="BH64" i="3"/>
  <c r="AH65" i="3"/>
  <c r="CM64" i="3"/>
  <c r="AE65" i="3"/>
  <c r="CJ63" i="3"/>
  <c r="DO63" i="3"/>
  <c r="DL63" i="3"/>
  <c r="CG63" i="3"/>
  <c r="DA64" i="3"/>
  <c r="AR65" i="3"/>
  <c r="AS65" i="3"/>
  <c r="AT65" i="3"/>
  <c r="AV65" i="3"/>
  <c r="BA65" i="3"/>
  <c r="BV64" i="3"/>
  <c r="BN64" i="3"/>
  <c r="CS64" i="3"/>
  <c r="AL65" i="3"/>
  <c r="BP64" i="3"/>
  <c r="CU64" i="3"/>
  <c r="DK64" i="3"/>
  <c r="CF64" i="3"/>
  <c r="BF64" i="3"/>
  <c r="DM63" i="3"/>
  <c r="CH63" i="3"/>
  <c r="DE64" i="3"/>
  <c r="BZ64" i="3"/>
  <c r="BY64" i="3"/>
  <c r="DD64" i="3"/>
  <c r="CR64" i="3"/>
  <c r="BM64" i="3"/>
  <c r="AZ64" i="3"/>
  <c r="BF65" i="3" s="1"/>
  <c r="DH63" i="3"/>
  <c r="CC63" i="3"/>
  <c r="CY64" i="3"/>
  <c r="BT64" i="3"/>
  <c r="BC64" i="3"/>
  <c r="BE65" i="3" s="1"/>
  <c r="CX64" i="3"/>
  <c r="BS64" i="3"/>
  <c r="AQ65" i="3"/>
  <c r="BD64" i="3"/>
  <c r="AN65" i="3"/>
  <c r="CV64" i="3"/>
  <c r="AP65" i="3"/>
  <c r="BQ64" i="3"/>
  <c r="BB65" i="3"/>
  <c r="CZ64" i="3"/>
  <c r="BU64" i="3"/>
  <c r="BR64" i="3"/>
  <c r="CW64" i="3"/>
  <c r="CO64" i="3"/>
  <c r="BJ64" i="3"/>
  <c r="AU65" i="3"/>
  <c r="AK65" i="3"/>
  <c r="BC65" i="3"/>
  <c r="AG65" i="3"/>
  <c r="AO65" i="3"/>
  <c r="CP64" i="3"/>
  <c r="BK64" i="3"/>
  <c r="BX64" i="3"/>
  <c r="DC64" i="3"/>
  <c r="BW64" i="3"/>
  <c r="DB64" i="3"/>
  <c r="BO64" i="3"/>
  <c r="CT64" i="3"/>
  <c r="CN64" i="3"/>
  <c r="BI64" i="3"/>
  <c r="BE64" i="3"/>
  <c r="CH64" i="4"/>
  <c r="DM64" i="4"/>
  <c r="AW65" i="4"/>
  <c r="BZ64" i="4"/>
  <c r="DE64" i="4"/>
  <c r="CB64" i="4"/>
  <c r="DG64" i="4"/>
  <c r="CG64" i="4"/>
  <c r="DL64" i="4"/>
  <c r="CC64" i="4"/>
  <c r="DH64" i="4"/>
  <c r="CD64" i="4"/>
  <c r="DI64" i="4"/>
  <c r="AI65" i="4"/>
  <c r="AJ65" i="4"/>
  <c r="BL64" i="4"/>
  <c r="CQ64" i="4"/>
  <c r="AX65" i="4"/>
  <c r="BG64" i="4"/>
  <c r="DA64" i="4"/>
  <c r="BV64" i="4"/>
  <c r="AR65" i="4"/>
  <c r="AS65" i="4"/>
  <c r="AV65" i="4"/>
  <c r="AT65" i="4"/>
  <c r="BA65" i="4"/>
  <c r="DB64" i="4"/>
  <c r="BW64" i="4"/>
  <c r="BP64" i="4"/>
  <c r="CU64" i="4"/>
  <c r="CR64" i="4"/>
  <c r="BM64" i="4"/>
  <c r="AN65" i="4"/>
  <c r="AP65" i="4"/>
  <c r="BQ64" i="4"/>
  <c r="CV64" i="4"/>
  <c r="BB65" i="4"/>
  <c r="BD65" i="4"/>
  <c r="CP64" i="4"/>
  <c r="BK64" i="4"/>
  <c r="DO64" i="4"/>
  <c r="CJ64" i="4"/>
  <c r="AY65" i="4"/>
  <c r="DC64" i="4"/>
  <c r="BX64" i="4"/>
  <c r="CN64" i="4"/>
  <c r="BI64" i="4"/>
  <c r="BS64" i="4"/>
  <c r="CX64" i="4"/>
  <c r="AQ65" i="4"/>
  <c r="BE65" i="4"/>
  <c r="DF64" i="4"/>
  <c r="CA64" i="4"/>
  <c r="BN64" i="4"/>
  <c r="AL65" i="4"/>
  <c r="CS64" i="4"/>
  <c r="AZ65" i="4"/>
  <c r="CI64" i="4"/>
  <c r="DN64" i="4"/>
  <c r="CK63" i="4"/>
  <c r="CL63" i="4" s="1"/>
  <c r="AE65" i="4"/>
  <c r="AF65" i="4"/>
  <c r="AH65" i="4"/>
  <c r="CM64" i="4"/>
  <c r="AM65" i="4"/>
  <c r="BH64" i="4"/>
  <c r="AD65" i="4"/>
  <c r="BF65" i="4"/>
  <c r="CE64" i="4"/>
  <c r="DJ64" i="4"/>
  <c r="BR64" i="4"/>
  <c r="CW64" i="4"/>
  <c r="CY64" i="4"/>
  <c r="BT64" i="4"/>
  <c r="AO65" i="4"/>
  <c r="AG65" i="4"/>
  <c r="CO64" i="4"/>
  <c r="BJ64" i="4"/>
  <c r="AK65" i="4"/>
  <c r="BC65" i="4"/>
  <c r="AU65" i="4"/>
  <c r="BY64" i="4"/>
  <c r="DD64" i="4"/>
  <c r="CF64" i="4"/>
  <c r="DK64" i="4"/>
  <c r="DP63" i="4"/>
  <c r="DQ63" i="4" s="1"/>
  <c r="BO64" i="4"/>
  <c r="CT64" i="4"/>
  <c r="BU64" i="4"/>
  <c r="CZ64" i="4"/>
  <c r="AK64" i="2" l="1"/>
  <c r="BB65" i="8"/>
  <c r="CE64" i="8"/>
  <c r="DJ64" i="8"/>
  <c r="DP63" i="8"/>
  <c r="DQ63" i="8" s="1"/>
  <c r="BG64" i="8"/>
  <c r="DE64" i="8"/>
  <c r="BZ64" i="8"/>
  <c r="CT64" i="8"/>
  <c r="BO64" i="8"/>
  <c r="BY64" i="8"/>
  <c r="DD64" i="8"/>
  <c r="CW64" i="8"/>
  <c r="BR64" i="8"/>
  <c r="BS64" i="8"/>
  <c r="CX64" i="8"/>
  <c r="BE65" i="8"/>
  <c r="AQ65" i="8"/>
  <c r="CJ64" i="8"/>
  <c r="DO64" i="8"/>
  <c r="CY64" i="8"/>
  <c r="BT64" i="8"/>
  <c r="CP64" i="8"/>
  <c r="BK64" i="8"/>
  <c r="DH64" i="8"/>
  <c r="CC64" i="8"/>
  <c r="CF64" i="8"/>
  <c r="DK64" i="8"/>
  <c r="BX64" i="8"/>
  <c r="DC64" i="8"/>
  <c r="BW64" i="8"/>
  <c r="DB64" i="8"/>
  <c r="CM64" i="8"/>
  <c r="AD65" i="8"/>
  <c r="AE65" i="8"/>
  <c r="AF65" i="8"/>
  <c r="AM65" i="8"/>
  <c r="BH64" i="8"/>
  <c r="AH65" i="8"/>
  <c r="BI64" i="8"/>
  <c r="CN64" i="8"/>
  <c r="CI64" i="8"/>
  <c r="DN64" i="8"/>
  <c r="DG64" i="8"/>
  <c r="CB64" i="8"/>
  <c r="AI65" i="8"/>
  <c r="AJ65" i="8"/>
  <c r="BL64" i="8"/>
  <c r="CQ64" i="8"/>
  <c r="AX65" i="8"/>
  <c r="AW65" i="8"/>
  <c r="BU64" i="8"/>
  <c r="CZ64" i="8"/>
  <c r="BF65" i="8"/>
  <c r="CA64" i="8"/>
  <c r="DF64" i="8"/>
  <c r="CU64" i="8"/>
  <c r="BP64" i="8"/>
  <c r="CO64" i="8"/>
  <c r="AG65" i="8"/>
  <c r="AU65" i="8"/>
  <c r="BJ64" i="8"/>
  <c r="BC65" i="8"/>
  <c r="AY65" i="8"/>
  <c r="AO65" i="8"/>
  <c r="AK65" i="8"/>
  <c r="DI64" i="8"/>
  <c r="CD64" i="8"/>
  <c r="DM64" i="8"/>
  <c r="CH64" i="8"/>
  <c r="AL65" i="8"/>
  <c r="CS64" i="8"/>
  <c r="BN64" i="8"/>
  <c r="AZ65" i="8"/>
  <c r="CG64" i="8"/>
  <c r="DL64" i="8"/>
  <c r="BM64" i="8"/>
  <c r="CR64" i="8"/>
  <c r="BQ64" i="8"/>
  <c r="AP65" i="8"/>
  <c r="CV64" i="8"/>
  <c r="AN65" i="8"/>
  <c r="BD65" i="8"/>
  <c r="AS65" i="8"/>
  <c r="DA64" i="8"/>
  <c r="AT65" i="8"/>
  <c r="BA65" i="8"/>
  <c r="BV64" i="8"/>
  <c r="AV65" i="8"/>
  <c r="AR65" i="8"/>
  <c r="CK63" i="8"/>
  <c r="CL63" i="8" s="1"/>
  <c r="DG64" i="6"/>
  <c r="BD65" i="6"/>
  <c r="CH65" i="6" s="1"/>
  <c r="CG64" i="6"/>
  <c r="DP63" i="6"/>
  <c r="DQ63" i="6" s="1"/>
  <c r="DF65" i="6"/>
  <c r="CA65" i="6"/>
  <c r="CI65" i="6"/>
  <c r="DN65" i="6"/>
  <c r="CU65" i="6"/>
  <c r="BP65" i="6"/>
  <c r="BS65" i="6"/>
  <c r="CX65" i="6"/>
  <c r="AQ66" i="6"/>
  <c r="BY65" i="6"/>
  <c r="DD65" i="6"/>
  <c r="BM65" i="6"/>
  <c r="CR65" i="6"/>
  <c r="CS65" i="6"/>
  <c r="BN65" i="6"/>
  <c r="AL66" i="6"/>
  <c r="CE64" i="6"/>
  <c r="DJ64" i="6"/>
  <c r="DC64" i="6"/>
  <c r="BX64" i="6"/>
  <c r="CH64" i="6"/>
  <c r="DM64" i="6"/>
  <c r="DE64" i="6"/>
  <c r="BZ64" i="6"/>
  <c r="BU65" i="6"/>
  <c r="CZ65" i="6"/>
  <c r="BW64" i="6"/>
  <c r="DB64" i="6"/>
  <c r="BK65" i="6"/>
  <c r="CP65" i="6"/>
  <c r="CK63" i="6"/>
  <c r="CL63" i="6" s="1"/>
  <c r="DG65" i="6"/>
  <c r="CB65" i="6"/>
  <c r="BF65" i="6"/>
  <c r="BG64" i="6"/>
  <c r="DA64" i="6"/>
  <c r="AS65" i="6"/>
  <c r="AT65" i="6"/>
  <c r="BV64" i="6"/>
  <c r="AR65" i="6"/>
  <c r="AV65" i="6"/>
  <c r="BA65" i="6"/>
  <c r="AY65" i="6"/>
  <c r="AZ66" i="6" s="1"/>
  <c r="BB65" i="6"/>
  <c r="AJ66" i="6"/>
  <c r="AI66" i="6"/>
  <c r="CQ65" i="6"/>
  <c r="BL65" i="6"/>
  <c r="DH64" i="6"/>
  <c r="CC64" i="6"/>
  <c r="BQ65" i="6"/>
  <c r="AN66" i="6"/>
  <c r="AP66" i="6"/>
  <c r="CV65" i="6"/>
  <c r="BC65" i="6"/>
  <c r="AU66" i="6"/>
  <c r="AO66" i="6"/>
  <c r="BJ65" i="6"/>
  <c r="CO65" i="6"/>
  <c r="AG66" i="6"/>
  <c r="AK66" i="6"/>
  <c r="CT65" i="6"/>
  <c r="BO65" i="6"/>
  <c r="AM66" i="6"/>
  <c r="AD66" i="6"/>
  <c r="BH65" i="6"/>
  <c r="AE66" i="6"/>
  <c r="AH66" i="6"/>
  <c r="AF66" i="6"/>
  <c r="CM65" i="6"/>
  <c r="CY65" i="6"/>
  <c r="BT65" i="6"/>
  <c r="CJ64" i="6"/>
  <c r="DO64" i="6"/>
  <c r="CN65" i="6"/>
  <c r="BI65" i="6"/>
  <c r="BR65" i="6"/>
  <c r="CW65" i="6"/>
  <c r="AZ65" i="6"/>
  <c r="DH64" i="5"/>
  <c r="BC65" i="5"/>
  <c r="DL65" i="5" s="1"/>
  <c r="CK63" i="5"/>
  <c r="CL63" i="5" s="1"/>
  <c r="CR65" i="5"/>
  <c r="BM65" i="5"/>
  <c r="CQ65" i="5"/>
  <c r="BL65" i="5"/>
  <c r="AI66" i="5"/>
  <c r="AJ66" i="5"/>
  <c r="DB64" i="5"/>
  <c r="BW64" i="5"/>
  <c r="AO66" i="5"/>
  <c r="CO65" i="5"/>
  <c r="BJ65" i="5"/>
  <c r="AG66" i="5"/>
  <c r="AK66" i="5"/>
  <c r="AV65" i="5"/>
  <c r="AW66" i="5" s="1"/>
  <c r="BA65" i="5"/>
  <c r="DA64" i="5"/>
  <c r="BV64" i="5"/>
  <c r="AR65" i="5"/>
  <c r="AS65" i="5"/>
  <c r="AT65" i="5"/>
  <c r="DN64" i="5"/>
  <c r="CI64" i="5"/>
  <c r="DK64" i="5"/>
  <c r="CF64" i="5"/>
  <c r="DP63" i="5"/>
  <c r="DQ63" i="5" s="1"/>
  <c r="DJ64" i="5"/>
  <c r="CE64" i="5"/>
  <c r="AY65" i="5"/>
  <c r="DE64" i="5"/>
  <c r="BZ64" i="5"/>
  <c r="BX64" i="5"/>
  <c r="DC64" i="5"/>
  <c r="AU65" i="5"/>
  <c r="DF64" i="5"/>
  <c r="CA64" i="5"/>
  <c r="CP65" i="5"/>
  <c r="BK65" i="5"/>
  <c r="DI64" i="5"/>
  <c r="CD64" i="5"/>
  <c r="BF65" i="5"/>
  <c r="BB65" i="5"/>
  <c r="BD66" i="5" s="1"/>
  <c r="BG64" i="5"/>
  <c r="DL64" i="5"/>
  <c r="CG64" i="5"/>
  <c r="AZ65" i="5"/>
  <c r="AQ66" i="5"/>
  <c r="CX65" i="5"/>
  <c r="BS65" i="5"/>
  <c r="BE65" i="5"/>
  <c r="DM64" i="5"/>
  <c r="CH64" i="5"/>
  <c r="CN65" i="5"/>
  <c r="BI65" i="5"/>
  <c r="CU65" i="5"/>
  <c r="BP65" i="5"/>
  <c r="CT65" i="5"/>
  <c r="BO65" i="5"/>
  <c r="BD65" i="5"/>
  <c r="CM65" i="5"/>
  <c r="BH65" i="5"/>
  <c r="AD66" i="5"/>
  <c r="AE66" i="5"/>
  <c r="AF66" i="5"/>
  <c r="AH66" i="5"/>
  <c r="AM66" i="5"/>
  <c r="DG64" i="5"/>
  <c r="CB64" i="5"/>
  <c r="DO64" i="5"/>
  <c r="CJ64" i="5"/>
  <c r="CY65" i="5"/>
  <c r="BT65" i="5"/>
  <c r="AX65" i="5"/>
  <c r="CW65" i="5"/>
  <c r="BR65" i="5"/>
  <c r="DF65" i="5"/>
  <c r="CA65" i="5"/>
  <c r="CS65" i="5"/>
  <c r="BN65" i="5"/>
  <c r="AL66" i="5"/>
  <c r="AN66" i="5"/>
  <c r="AP66" i="5"/>
  <c r="CV65" i="5"/>
  <c r="BQ65" i="5"/>
  <c r="CZ65" i="5"/>
  <c r="BU65" i="5"/>
  <c r="CT64" i="2"/>
  <c r="BO64" i="2"/>
  <c r="CR64" i="2"/>
  <c r="BM64" i="2"/>
  <c r="CS64" i="2"/>
  <c r="BN64" i="2"/>
  <c r="AQ64" i="2"/>
  <c r="BS63" i="2"/>
  <c r="CX63" i="2"/>
  <c r="BU63" i="2"/>
  <c r="CZ63" i="2"/>
  <c r="AP64" i="2"/>
  <c r="BP63" i="2"/>
  <c r="CU63" i="2"/>
  <c r="CW64" i="2"/>
  <c r="BR64" i="2"/>
  <c r="AN65" i="2"/>
  <c r="BQ64" i="2"/>
  <c r="CV64" i="2"/>
  <c r="BJ64" i="2"/>
  <c r="CO64" i="2"/>
  <c r="AG65" i="2"/>
  <c r="CY63" i="2"/>
  <c r="BT63" i="2"/>
  <c r="AO64" i="2"/>
  <c r="CN64" i="2"/>
  <c r="BI64" i="2"/>
  <c r="CQ64" i="2"/>
  <c r="BL64" i="2"/>
  <c r="AI65" i="2"/>
  <c r="BO63" i="2"/>
  <c r="CT63" i="2"/>
  <c r="BK64" i="2"/>
  <c r="CP64" i="2"/>
  <c r="CM64" i="2"/>
  <c r="BH64" i="2"/>
  <c r="AH65" i="2"/>
  <c r="AD65" i="2"/>
  <c r="AE65" i="2"/>
  <c r="AF65" i="2"/>
  <c r="AM65" i="2"/>
  <c r="AL64" i="2"/>
  <c r="DP62" i="2"/>
  <c r="DQ62" i="2" s="1"/>
  <c r="CK62" i="2"/>
  <c r="CL62" i="2" s="1"/>
  <c r="CB63" i="2"/>
  <c r="AX64" i="2"/>
  <c r="DG64" i="2" s="1"/>
  <c r="DK64" i="2"/>
  <c r="CF64" i="2"/>
  <c r="BB65" i="2"/>
  <c r="DJ64" i="2"/>
  <c r="CE64" i="2"/>
  <c r="DD64" i="2"/>
  <c r="BY64" i="2"/>
  <c r="AW65" i="2"/>
  <c r="BZ64" i="2"/>
  <c r="DE64" i="2"/>
  <c r="DI63" i="2"/>
  <c r="CD63" i="2"/>
  <c r="DF64" i="2"/>
  <c r="CA64" i="2"/>
  <c r="DB64" i="2"/>
  <c r="BW64" i="2"/>
  <c r="DH63" i="2"/>
  <c r="CC63" i="2"/>
  <c r="AU65" i="2"/>
  <c r="DC64" i="2"/>
  <c r="BX64" i="2"/>
  <c r="BE64" i="2"/>
  <c r="CG63" i="2"/>
  <c r="DL63" i="2"/>
  <c r="AV65" i="2"/>
  <c r="BA65" i="2"/>
  <c r="DA64" i="2"/>
  <c r="AT65" i="2"/>
  <c r="AR65" i="2"/>
  <c r="AS65" i="2"/>
  <c r="BV64" i="2"/>
  <c r="CJ63" i="2"/>
  <c r="DO63" i="2"/>
  <c r="BG63" i="2"/>
  <c r="BD64" i="2"/>
  <c r="CH63" i="2"/>
  <c r="DM63" i="2"/>
  <c r="BC64" i="2"/>
  <c r="BF64" i="2"/>
  <c r="CI63" i="2"/>
  <c r="DN63" i="2"/>
  <c r="AY64" i="2"/>
  <c r="AZ64" i="2"/>
  <c r="DP63" i="3"/>
  <c r="DQ63" i="3" s="1"/>
  <c r="CK63" i="3"/>
  <c r="CL63" i="3" s="1"/>
  <c r="DO65" i="3"/>
  <c r="CJ65" i="3"/>
  <c r="DN65" i="3"/>
  <c r="CI65" i="3"/>
  <c r="CO65" i="3"/>
  <c r="BJ65" i="3"/>
  <c r="AG66" i="3"/>
  <c r="AO66" i="3"/>
  <c r="AK66" i="3"/>
  <c r="BO65" i="3"/>
  <c r="CT65" i="3"/>
  <c r="DB65" i="3"/>
  <c r="BW65" i="3"/>
  <c r="DL64" i="3"/>
  <c r="CG64" i="3"/>
  <c r="DL65" i="3"/>
  <c r="CG65" i="3"/>
  <c r="CA65" i="3"/>
  <c r="DF65" i="3"/>
  <c r="CW65" i="3"/>
  <c r="BR65" i="3"/>
  <c r="BG64" i="3"/>
  <c r="AX65" i="3"/>
  <c r="BU65" i="3"/>
  <c r="CZ65" i="3"/>
  <c r="BP65" i="3"/>
  <c r="CU65" i="3"/>
  <c r="CR65" i="3"/>
  <c r="BM65" i="3"/>
  <c r="DN64" i="3"/>
  <c r="CI64" i="3"/>
  <c r="CN65" i="3"/>
  <c r="BI65" i="3"/>
  <c r="BN65" i="3"/>
  <c r="CS65" i="3"/>
  <c r="AL66" i="3"/>
  <c r="AT66" i="3"/>
  <c r="BA66" i="3"/>
  <c r="AV66" i="3"/>
  <c r="BV65" i="3"/>
  <c r="DA65" i="3"/>
  <c r="AS66" i="3"/>
  <c r="AR66" i="3"/>
  <c r="CF65" i="3"/>
  <c r="DK65" i="3"/>
  <c r="DI64" i="3"/>
  <c r="CD64" i="3"/>
  <c r="DO64" i="3"/>
  <c r="CJ64" i="3"/>
  <c r="CQ65" i="3"/>
  <c r="AI66" i="3"/>
  <c r="AJ66" i="3"/>
  <c r="BL65" i="3"/>
  <c r="AW66" i="3"/>
  <c r="CH64" i="3"/>
  <c r="CK64" i="3" s="1"/>
  <c r="CL64" i="3" s="1"/>
  <c r="DM64" i="3"/>
  <c r="BD65" i="3"/>
  <c r="BE66" i="3" s="1"/>
  <c r="BB66" i="3"/>
  <c r="DJ65" i="3"/>
  <c r="CE65" i="3"/>
  <c r="BK65" i="3"/>
  <c r="CP65" i="3"/>
  <c r="AY65" i="3"/>
  <c r="BT65" i="3"/>
  <c r="CY65" i="3"/>
  <c r="DE65" i="3"/>
  <c r="BZ65" i="3"/>
  <c r="AP66" i="3"/>
  <c r="CV65" i="3"/>
  <c r="BQ65" i="3"/>
  <c r="AN66" i="3"/>
  <c r="DD65" i="3"/>
  <c r="BY65" i="3"/>
  <c r="AQ66" i="3"/>
  <c r="CX65" i="3"/>
  <c r="BS65" i="3"/>
  <c r="AU66" i="3"/>
  <c r="BX65" i="3"/>
  <c r="DC65" i="3"/>
  <c r="AF66" i="3"/>
  <c r="BH65" i="3"/>
  <c r="AH66" i="3"/>
  <c r="AM66" i="3"/>
  <c r="CM65" i="3"/>
  <c r="AD66" i="3"/>
  <c r="AE66" i="3"/>
  <c r="AZ65" i="3"/>
  <c r="BG65" i="3" s="1"/>
  <c r="AL66" i="4"/>
  <c r="AZ66" i="4"/>
  <c r="CS65" i="4"/>
  <c r="BN65" i="4"/>
  <c r="CN65" i="4"/>
  <c r="BI65" i="4"/>
  <c r="BL65" i="4"/>
  <c r="CQ65" i="4"/>
  <c r="AI66" i="4"/>
  <c r="AJ66" i="4"/>
  <c r="AX66" i="4"/>
  <c r="AW66" i="4"/>
  <c r="CT65" i="4"/>
  <c r="BO65" i="4"/>
  <c r="CP65" i="4"/>
  <c r="BK65" i="4"/>
  <c r="DH65" i="4"/>
  <c r="CC65" i="4"/>
  <c r="AU66" i="4"/>
  <c r="BX65" i="4"/>
  <c r="DC65" i="4"/>
  <c r="DL65" i="4"/>
  <c r="CG65" i="4"/>
  <c r="BZ65" i="4"/>
  <c r="DE65" i="4"/>
  <c r="CK64" i="4"/>
  <c r="CL64" i="4" s="1"/>
  <c r="BS65" i="4"/>
  <c r="AQ66" i="4"/>
  <c r="CX65" i="4"/>
  <c r="BE66" i="4"/>
  <c r="BW65" i="4"/>
  <c r="DB65" i="4"/>
  <c r="DI65" i="4"/>
  <c r="CD65" i="4"/>
  <c r="DM65" i="4"/>
  <c r="CH65" i="4"/>
  <c r="BF66" i="4"/>
  <c r="BA66" i="4"/>
  <c r="AR66" i="4"/>
  <c r="DA65" i="4"/>
  <c r="AV66" i="4"/>
  <c r="AS66" i="4"/>
  <c r="AT66" i="4"/>
  <c r="BV65" i="4"/>
  <c r="CR65" i="4"/>
  <c r="BM65" i="4"/>
  <c r="CU65" i="4"/>
  <c r="BP65" i="4"/>
  <c r="DK65" i="4"/>
  <c r="CF65" i="4"/>
  <c r="DO65" i="4"/>
  <c r="CJ65" i="4"/>
  <c r="AK66" i="4"/>
  <c r="AG66" i="4"/>
  <c r="BJ65" i="4"/>
  <c r="CO65" i="4"/>
  <c r="AO66" i="4"/>
  <c r="BC66" i="4"/>
  <c r="AY66" i="4"/>
  <c r="DP64" i="4"/>
  <c r="DQ64" i="4" s="1"/>
  <c r="CI65" i="4"/>
  <c r="DN65" i="4"/>
  <c r="CA65" i="4"/>
  <c r="DF65" i="4"/>
  <c r="BH65" i="4"/>
  <c r="AH66" i="4"/>
  <c r="CM65" i="4"/>
  <c r="AD66" i="4"/>
  <c r="AE66" i="4"/>
  <c r="AF66" i="4"/>
  <c r="AM66" i="4"/>
  <c r="BG65" i="4"/>
  <c r="CZ65" i="4"/>
  <c r="BU65" i="4"/>
  <c r="CY65" i="4"/>
  <c r="BT65" i="4"/>
  <c r="CB65" i="4"/>
  <c r="DG65" i="4"/>
  <c r="DJ65" i="4"/>
  <c r="CE65" i="4"/>
  <c r="BY65" i="4"/>
  <c r="DD65" i="4"/>
  <c r="BB66" i="4"/>
  <c r="CV65" i="4"/>
  <c r="AN66" i="4"/>
  <c r="BQ65" i="4"/>
  <c r="AP66" i="4"/>
  <c r="BD66" i="4"/>
  <c r="BR65" i="4"/>
  <c r="CW65" i="4"/>
  <c r="DN65" i="8" l="1"/>
  <c r="CI65" i="8"/>
  <c r="BT65" i="8"/>
  <c r="CY65" i="8"/>
  <c r="CC65" i="8"/>
  <c r="DH65" i="8"/>
  <c r="CG65" i="8"/>
  <c r="DL65" i="8"/>
  <c r="CS65" i="8"/>
  <c r="BN65" i="8"/>
  <c r="AL66" i="8"/>
  <c r="CX65" i="8"/>
  <c r="BS65" i="8"/>
  <c r="AQ66" i="8"/>
  <c r="BE66" i="8"/>
  <c r="CR65" i="8"/>
  <c r="BM65" i="8"/>
  <c r="BY65" i="8"/>
  <c r="DD65" i="8"/>
  <c r="CK64" i="8"/>
  <c r="CL64" i="8" s="1"/>
  <c r="CP65" i="8"/>
  <c r="BK65" i="8"/>
  <c r="AV66" i="8"/>
  <c r="BV65" i="8"/>
  <c r="AR66" i="8"/>
  <c r="AS66" i="8"/>
  <c r="AT66" i="8"/>
  <c r="BA66" i="8"/>
  <c r="DA65" i="8"/>
  <c r="DI65" i="8"/>
  <c r="CD65" i="8"/>
  <c r="BZ65" i="8"/>
  <c r="DE65" i="8"/>
  <c r="CE65" i="8"/>
  <c r="DJ65" i="8"/>
  <c r="CU65" i="8"/>
  <c r="BP65" i="8"/>
  <c r="AJ66" i="8"/>
  <c r="AI66" i="8"/>
  <c r="BL65" i="8"/>
  <c r="CQ65" i="8"/>
  <c r="AW66" i="8"/>
  <c r="AX66" i="8"/>
  <c r="DO65" i="8"/>
  <c r="CJ65" i="8"/>
  <c r="BX65" i="8"/>
  <c r="DC65" i="8"/>
  <c r="DP64" i="8"/>
  <c r="DQ64" i="8" s="1"/>
  <c r="CV65" i="8"/>
  <c r="BQ65" i="8"/>
  <c r="AN66" i="8"/>
  <c r="AP66" i="8"/>
  <c r="BB66" i="8"/>
  <c r="BD66" i="8"/>
  <c r="BF66" i="8"/>
  <c r="BW65" i="8"/>
  <c r="DB65" i="8"/>
  <c r="BJ65" i="8"/>
  <c r="AU66" i="8"/>
  <c r="AK66" i="8"/>
  <c r="AG66" i="8"/>
  <c r="BC66" i="8"/>
  <c r="CO65" i="8"/>
  <c r="AO66" i="8"/>
  <c r="AY66" i="8"/>
  <c r="CH65" i="8"/>
  <c r="DM65" i="8"/>
  <c r="DF65" i="8"/>
  <c r="CA65" i="8"/>
  <c r="CN65" i="8"/>
  <c r="BI65" i="8"/>
  <c r="BR65" i="8"/>
  <c r="CW65" i="8"/>
  <c r="CT65" i="8"/>
  <c r="BO65" i="8"/>
  <c r="AZ66" i="8"/>
  <c r="DG65" i="8"/>
  <c r="CB65" i="8"/>
  <c r="AE66" i="8"/>
  <c r="AD66" i="8"/>
  <c r="AH66" i="8"/>
  <c r="AF66" i="8"/>
  <c r="BH65" i="8"/>
  <c r="CM65" i="8"/>
  <c r="AM66" i="8"/>
  <c r="BG65" i="8"/>
  <c r="BU65" i="8"/>
  <c r="CZ65" i="8"/>
  <c r="CF65" i="8"/>
  <c r="DK65" i="8"/>
  <c r="DM65" i="6"/>
  <c r="CD66" i="6"/>
  <c r="DI66" i="6"/>
  <c r="BF66" i="6"/>
  <c r="BZ65" i="6"/>
  <c r="DE65" i="6"/>
  <c r="CE65" i="6"/>
  <c r="DJ65" i="6"/>
  <c r="CZ66" i="6"/>
  <c r="BU66" i="6"/>
  <c r="BS66" i="6"/>
  <c r="CX66" i="6"/>
  <c r="AQ67" i="6"/>
  <c r="BT66" i="6"/>
  <c r="CY66" i="6"/>
  <c r="DD66" i="6"/>
  <c r="BY66" i="6"/>
  <c r="BB66" i="6"/>
  <c r="CW66" i="6"/>
  <c r="BR66" i="6"/>
  <c r="DC65" i="6"/>
  <c r="BX65" i="6"/>
  <c r="BE66" i="6"/>
  <c r="DL65" i="6"/>
  <c r="CG65" i="6"/>
  <c r="BD66" i="6"/>
  <c r="AH67" i="6"/>
  <c r="AM67" i="6"/>
  <c r="AD67" i="6"/>
  <c r="AE67" i="6"/>
  <c r="CM66" i="6"/>
  <c r="AF67" i="6"/>
  <c r="BH66" i="6"/>
  <c r="BG65" i="6"/>
  <c r="BL66" i="6"/>
  <c r="CQ66" i="6"/>
  <c r="AI67" i="6"/>
  <c r="AJ67" i="6"/>
  <c r="AP67" i="6"/>
  <c r="BQ66" i="6"/>
  <c r="AN67" i="6"/>
  <c r="CV66" i="6"/>
  <c r="BW65" i="6"/>
  <c r="DB65" i="6"/>
  <c r="AY66" i="6"/>
  <c r="DP64" i="6"/>
  <c r="DQ64" i="6" s="1"/>
  <c r="DO65" i="6"/>
  <c r="CJ65" i="6"/>
  <c r="AL67" i="6"/>
  <c r="CS66" i="6"/>
  <c r="BN66" i="6"/>
  <c r="CD65" i="6"/>
  <c r="DI65" i="6"/>
  <c r="BC66" i="6"/>
  <c r="AX66" i="6"/>
  <c r="CT66" i="6"/>
  <c r="BO66" i="6"/>
  <c r="AW66" i="6"/>
  <c r="AO67" i="6"/>
  <c r="BJ66" i="6"/>
  <c r="AG67" i="6"/>
  <c r="AK67" i="6"/>
  <c r="CO66" i="6"/>
  <c r="CP66" i="6"/>
  <c r="BK66" i="6"/>
  <c r="DK65" i="6"/>
  <c r="CF65" i="6"/>
  <c r="BI66" i="6"/>
  <c r="CN66" i="6"/>
  <c r="CK64" i="6"/>
  <c r="CL64" i="6" s="1"/>
  <c r="BP66" i="6"/>
  <c r="CU66" i="6"/>
  <c r="CC65" i="6"/>
  <c r="DH65" i="6"/>
  <c r="DA65" i="6"/>
  <c r="AV66" i="6"/>
  <c r="AW67" i="6" s="1"/>
  <c r="BA66" i="6"/>
  <c r="BB67" i="6" s="1"/>
  <c r="BV65" i="6"/>
  <c r="AR66" i="6"/>
  <c r="AS66" i="6"/>
  <c r="AT66" i="6"/>
  <c r="BM66" i="6"/>
  <c r="CR66" i="6"/>
  <c r="AZ66" i="5"/>
  <c r="CG65" i="5"/>
  <c r="AX66" i="5"/>
  <c r="DG66" i="5" s="1"/>
  <c r="DF66" i="5"/>
  <c r="CA66" i="5"/>
  <c r="DK65" i="5"/>
  <c r="CF65" i="5"/>
  <c r="CP66" i="5"/>
  <c r="BK66" i="5"/>
  <c r="DO65" i="5"/>
  <c r="CJ65" i="5"/>
  <c r="AQ67" i="5"/>
  <c r="CX66" i="5"/>
  <c r="BS66" i="5"/>
  <c r="BT66" i="5"/>
  <c r="CY66" i="5"/>
  <c r="DC65" i="5"/>
  <c r="BX65" i="5"/>
  <c r="BR66" i="5"/>
  <c r="CW66" i="5"/>
  <c r="BF66" i="5"/>
  <c r="DB65" i="5"/>
  <c r="BW65" i="5"/>
  <c r="DN65" i="5"/>
  <c r="CI65" i="5"/>
  <c r="AV66" i="5"/>
  <c r="BA66" i="5"/>
  <c r="DA65" i="5"/>
  <c r="BV65" i="5"/>
  <c r="AR66" i="5"/>
  <c r="AS66" i="5"/>
  <c r="AT66" i="5"/>
  <c r="AL67" i="5"/>
  <c r="CS66" i="5"/>
  <c r="BN66" i="5"/>
  <c r="CQ66" i="5"/>
  <c r="BL66" i="5"/>
  <c r="AI67" i="5"/>
  <c r="AJ67" i="5"/>
  <c r="BE66" i="5"/>
  <c r="DD65" i="5"/>
  <c r="BY65" i="5"/>
  <c r="CK64" i="5"/>
  <c r="CL64" i="5" s="1"/>
  <c r="CR66" i="5"/>
  <c r="BM66" i="5"/>
  <c r="DM66" i="5"/>
  <c r="CH66" i="5"/>
  <c r="AO67" i="5"/>
  <c r="CO66" i="5"/>
  <c r="BJ66" i="5"/>
  <c r="AG67" i="5"/>
  <c r="AK67" i="5"/>
  <c r="DP64" i="5"/>
  <c r="DQ64" i="5" s="1"/>
  <c r="CU66" i="5"/>
  <c r="BP66" i="5"/>
  <c r="CN66" i="5"/>
  <c r="BI66" i="5"/>
  <c r="DJ65" i="5"/>
  <c r="CE65" i="5"/>
  <c r="BH66" i="5"/>
  <c r="AD67" i="5"/>
  <c r="AE67" i="5"/>
  <c r="AF67" i="5"/>
  <c r="AH67" i="5"/>
  <c r="AM67" i="5"/>
  <c r="CM66" i="5"/>
  <c r="CZ66" i="5"/>
  <c r="BU66" i="5"/>
  <c r="DE65" i="5"/>
  <c r="BZ65" i="5"/>
  <c r="DI65" i="5"/>
  <c r="CD65" i="5"/>
  <c r="BC66" i="5"/>
  <c r="BB66" i="5"/>
  <c r="DH65" i="5"/>
  <c r="CC65" i="5"/>
  <c r="AU66" i="5"/>
  <c r="DI66" i="5"/>
  <c r="CD66" i="5"/>
  <c r="DM65" i="5"/>
  <c r="CH65" i="5"/>
  <c r="AY66" i="5"/>
  <c r="CV66" i="5"/>
  <c r="BQ66" i="5"/>
  <c r="AN67" i="5"/>
  <c r="AP67" i="5"/>
  <c r="BG65" i="5"/>
  <c r="DG65" i="5"/>
  <c r="CB65" i="5"/>
  <c r="CT66" i="5"/>
  <c r="BO66" i="5"/>
  <c r="BF65" i="2"/>
  <c r="CJ65" i="2" s="1"/>
  <c r="CB64" i="2"/>
  <c r="BP64" i="2"/>
  <c r="CU64" i="2"/>
  <c r="AG66" i="2"/>
  <c r="CO65" i="2"/>
  <c r="BJ65" i="2"/>
  <c r="CN65" i="2"/>
  <c r="BI65" i="2"/>
  <c r="AK65" i="2"/>
  <c r="CP65" i="2"/>
  <c r="BK65" i="2"/>
  <c r="AQ65" i="2"/>
  <c r="CX64" i="2"/>
  <c r="BS64" i="2"/>
  <c r="BU64" i="2"/>
  <c r="CZ64" i="2"/>
  <c r="BT64" i="2"/>
  <c r="CY64" i="2"/>
  <c r="BL65" i="2"/>
  <c r="CQ65" i="2"/>
  <c r="AI66" i="2"/>
  <c r="AO65" i="2"/>
  <c r="AL65" i="2"/>
  <c r="AJ65" i="2"/>
  <c r="AP65" i="2"/>
  <c r="AE66" i="2"/>
  <c r="AF66" i="2"/>
  <c r="AD66" i="2"/>
  <c r="AH66" i="2"/>
  <c r="AM66" i="2"/>
  <c r="BH65" i="2"/>
  <c r="CM65" i="2"/>
  <c r="BM65" i="2"/>
  <c r="CR65" i="2"/>
  <c r="CW65" i="2"/>
  <c r="BR65" i="2"/>
  <c r="AN66" i="2"/>
  <c r="CV65" i="2"/>
  <c r="BQ65" i="2"/>
  <c r="AX65" i="2"/>
  <c r="CB65" i="2" s="1"/>
  <c r="DP63" i="2"/>
  <c r="DQ63" i="2" s="1"/>
  <c r="CK63" i="2"/>
  <c r="CL63" i="2" s="1"/>
  <c r="BD65" i="2"/>
  <c r="BE65" i="2"/>
  <c r="DL64" i="2"/>
  <c r="CG64" i="2"/>
  <c r="CI64" i="2"/>
  <c r="DN64" i="2"/>
  <c r="BC65" i="2"/>
  <c r="BG64" i="2"/>
  <c r="AY65" i="2"/>
  <c r="CH64" i="2"/>
  <c r="DM64" i="2"/>
  <c r="BY65" i="2"/>
  <c r="DD65" i="2"/>
  <c r="DB65" i="2"/>
  <c r="BW65" i="2"/>
  <c r="DK65" i="2"/>
  <c r="CF65" i="2"/>
  <c r="DI64" i="2"/>
  <c r="CD64" i="2"/>
  <c r="DA65" i="2"/>
  <c r="BA66" i="2"/>
  <c r="AR66" i="2"/>
  <c r="BV65" i="2"/>
  <c r="AS66" i="2"/>
  <c r="AT66" i="2"/>
  <c r="AV66" i="2"/>
  <c r="DH64" i="2"/>
  <c r="CC64" i="2"/>
  <c r="AU66" i="2"/>
  <c r="DC65" i="2"/>
  <c r="BX65" i="2"/>
  <c r="DF65" i="2"/>
  <c r="CA65" i="2"/>
  <c r="BB66" i="2"/>
  <c r="CE65" i="2"/>
  <c r="DJ65" i="2"/>
  <c r="CJ64" i="2"/>
  <c r="DO64" i="2"/>
  <c r="AW66" i="2"/>
  <c r="DE65" i="2"/>
  <c r="BZ65" i="2"/>
  <c r="AZ65" i="2"/>
  <c r="AZ66" i="3"/>
  <c r="DI66" i="3" s="1"/>
  <c r="CI66" i="3"/>
  <c r="DN66" i="3"/>
  <c r="BR66" i="3"/>
  <c r="CW66" i="3"/>
  <c r="DK66" i="3"/>
  <c r="CF66" i="3"/>
  <c r="AX66" i="3"/>
  <c r="AY66" i="3"/>
  <c r="CA66" i="3"/>
  <c r="DF66" i="3"/>
  <c r="BC66" i="3"/>
  <c r="DB66" i="3"/>
  <c r="BW66" i="3"/>
  <c r="CT66" i="3"/>
  <c r="BO66" i="3"/>
  <c r="CN66" i="3"/>
  <c r="BI66" i="3"/>
  <c r="AQ67" i="3"/>
  <c r="CX66" i="3"/>
  <c r="BS66" i="3"/>
  <c r="CD65" i="3"/>
  <c r="DI65" i="3"/>
  <c r="DE66" i="3"/>
  <c r="BZ66" i="3"/>
  <c r="CR66" i="3"/>
  <c r="BM66" i="3"/>
  <c r="BK66" i="3"/>
  <c r="CP66" i="3"/>
  <c r="DJ66" i="3"/>
  <c r="CE66" i="3"/>
  <c r="CU66" i="3"/>
  <c r="BP66" i="3"/>
  <c r="BD66" i="3"/>
  <c r="AW67" i="3"/>
  <c r="AI67" i="3"/>
  <c r="AJ67" i="3"/>
  <c r="CQ66" i="3"/>
  <c r="BL66" i="3"/>
  <c r="DC66" i="3"/>
  <c r="BX66" i="3"/>
  <c r="BF66" i="3"/>
  <c r="CY66" i="3"/>
  <c r="BT66" i="3"/>
  <c r="BY66" i="3"/>
  <c r="DD66" i="3"/>
  <c r="DH65" i="3"/>
  <c r="CC65" i="3"/>
  <c r="AN67" i="3"/>
  <c r="AP67" i="3"/>
  <c r="CV66" i="3"/>
  <c r="BB67" i="3"/>
  <c r="BQ66" i="3"/>
  <c r="BN66" i="3"/>
  <c r="CS66" i="3"/>
  <c r="AL67" i="3"/>
  <c r="DP64" i="3"/>
  <c r="DQ64" i="3" s="1"/>
  <c r="BU66" i="3"/>
  <c r="CZ66" i="3"/>
  <c r="AT67" i="3"/>
  <c r="AS67" i="3"/>
  <c r="BV66" i="3"/>
  <c r="AV67" i="3"/>
  <c r="DA66" i="3"/>
  <c r="BA67" i="3"/>
  <c r="AR67" i="3"/>
  <c r="AD67" i="3"/>
  <c r="AE67" i="3"/>
  <c r="AM67" i="3"/>
  <c r="CM66" i="3"/>
  <c r="BH66" i="3"/>
  <c r="AF67" i="3"/>
  <c r="AH67" i="3"/>
  <c r="DM65" i="3"/>
  <c r="CH65" i="3"/>
  <c r="DG65" i="3"/>
  <c r="CB65" i="3"/>
  <c r="CO66" i="3"/>
  <c r="AO67" i="3"/>
  <c r="AG67" i="3"/>
  <c r="AU67" i="3"/>
  <c r="AK67" i="3"/>
  <c r="BJ66" i="3"/>
  <c r="BD67" i="4"/>
  <c r="DN66" i="4"/>
  <c r="CI66" i="4"/>
  <c r="DF66" i="4"/>
  <c r="CA66" i="4"/>
  <c r="BF67" i="4"/>
  <c r="DB66" i="4"/>
  <c r="BW66" i="4"/>
  <c r="BN66" i="4"/>
  <c r="CS66" i="4"/>
  <c r="AL67" i="4"/>
  <c r="AZ67" i="4"/>
  <c r="DL66" i="4"/>
  <c r="CG66" i="4"/>
  <c r="BM66" i="4"/>
  <c r="CR66" i="4"/>
  <c r="DH66" i="4"/>
  <c r="CC66" i="4"/>
  <c r="DM66" i="4"/>
  <c r="CH66" i="4"/>
  <c r="DP65" i="4"/>
  <c r="DQ65" i="4" s="1"/>
  <c r="CK65" i="4"/>
  <c r="CL65" i="4" s="1"/>
  <c r="BQ66" i="4"/>
  <c r="AP67" i="4"/>
  <c r="CV66" i="4"/>
  <c r="AN67" i="4"/>
  <c r="BB67" i="4"/>
  <c r="AT67" i="4"/>
  <c r="BV66" i="4"/>
  <c r="AV67" i="4"/>
  <c r="AS67" i="4"/>
  <c r="BA67" i="4"/>
  <c r="AR67" i="4"/>
  <c r="DA66" i="4"/>
  <c r="BU66" i="4"/>
  <c r="CZ66" i="4"/>
  <c r="CE66" i="4"/>
  <c r="DJ66" i="4"/>
  <c r="DO66" i="4"/>
  <c r="CJ66" i="4"/>
  <c r="DC66" i="4"/>
  <c r="BX66" i="4"/>
  <c r="CO66" i="4"/>
  <c r="AO67" i="4"/>
  <c r="BJ66" i="4"/>
  <c r="AG67" i="4"/>
  <c r="AK67" i="4"/>
  <c r="AY67" i="4"/>
  <c r="BC67" i="4"/>
  <c r="AU67" i="4"/>
  <c r="BI66" i="4"/>
  <c r="CN66" i="4"/>
  <c r="CT66" i="4"/>
  <c r="BO66" i="4"/>
  <c r="CM66" i="4"/>
  <c r="AD67" i="4"/>
  <c r="AE67" i="4"/>
  <c r="BH66" i="4"/>
  <c r="AH67" i="4"/>
  <c r="AM67" i="4"/>
  <c r="AF67" i="4"/>
  <c r="BG66" i="4"/>
  <c r="AX67" i="4"/>
  <c r="BZ66" i="4"/>
  <c r="DE66" i="4"/>
  <c r="CP66" i="4"/>
  <c r="BK66" i="4"/>
  <c r="DK66" i="4"/>
  <c r="CF66" i="4"/>
  <c r="DD66" i="4"/>
  <c r="BY66" i="4"/>
  <c r="CX66" i="4"/>
  <c r="BS66" i="4"/>
  <c r="AQ67" i="4"/>
  <c r="BE67" i="4"/>
  <c r="BL66" i="4"/>
  <c r="AI67" i="4"/>
  <c r="AJ67" i="4"/>
  <c r="CQ66" i="4"/>
  <c r="AW67" i="4"/>
  <c r="CD66" i="4"/>
  <c r="DI66" i="4"/>
  <c r="DG66" i="4"/>
  <c r="CB66" i="4"/>
  <c r="BT66" i="4"/>
  <c r="CY66" i="4"/>
  <c r="CW66" i="4"/>
  <c r="BR66" i="4"/>
  <c r="CU66" i="4"/>
  <c r="BP66" i="4"/>
  <c r="DO65" i="2" l="1"/>
  <c r="CN66" i="8"/>
  <c r="BI66" i="8"/>
  <c r="CI66" i="8"/>
  <c r="DN66" i="8"/>
  <c r="DL66" i="8"/>
  <c r="CG66" i="8"/>
  <c r="BU66" i="8"/>
  <c r="CZ66" i="8"/>
  <c r="BK66" i="8"/>
  <c r="CP66" i="8"/>
  <c r="DI66" i="8"/>
  <c r="CD66" i="8"/>
  <c r="CT66" i="8"/>
  <c r="BO66" i="8"/>
  <c r="CE66" i="8"/>
  <c r="DJ66" i="8"/>
  <c r="AQ67" i="8"/>
  <c r="CX66" i="8"/>
  <c r="BE67" i="8"/>
  <c r="BS66" i="8"/>
  <c r="DD66" i="8"/>
  <c r="BY66" i="8"/>
  <c r="DG66" i="8"/>
  <c r="CB66" i="8"/>
  <c r="AY67" i="8"/>
  <c r="BX66" i="8"/>
  <c r="DC66" i="8"/>
  <c r="BP66" i="8"/>
  <c r="CU66" i="8"/>
  <c r="CA66" i="8"/>
  <c r="DF66" i="8"/>
  <c r="BW66" i="8"/>
  <c r="DB66" i="8"/>
  <c r="AH67" i="8"/>
  <c r="AD67" i="8"/>
  <c r="AF67" i="8"/>
  <c r="AE67" i="8"/>
  <c r="BF67" i="8"/>
  <c r="AM67" i="8"/>
  <c r="CM66" i="8"/>
  <c r="BH66" i="8"/>
  <c r="BG66" i="8"/>
  <c r="BV66" i="8"/>
  <c r="DA66" i="8"/>
  <c r="BA67" i="8"/>
  <c r="AV67" i="8"/>
  <c r="AT67" i="8"/>
  <c r="AS67" i="8"/>
  <c r="AR67" i="8"/>
  <c r="CK65" i="8"/>
  <c r="CL65" i="8" s="1"/>
  <c r="DO66" i="8"/>
  <c r="CJ66" i="8"/>
  <c r="CR66" i="8"/>
  <c r="BM66" i="8"/>
  <c r="AW67" i="8"/>
  <c r="DE66" i="8"/>
  <c r="BZ66" i="8"/>
  <c r="DM66" i="8"/>
  <c r="CH66" i="8"/>
  <c r="CS66" i="8"/>
  <c r="AL67" i="8"/>
  <c r="BN66" i="8"/>
  <c r="AZ67" i="8"/>
  <c r="AP67" i="8"/>
  <c r="CV66" i="8"/>
  <c r="BQ66" i="8"/>
  <c r="AN67" i="8"/>
  <c r="BB67" i="8"/>
  <c r="BD67" i="8"/>
  <c r="CF66" i="8"/>
  <c r="DK66" i="8"/>
  <c r="DP65" i="8"/>
  <c r="DQ65" i="8" s="1"/>
  <c r="CY66" i="8"/>
  <c r="BT66" i="8"/>
  <c r="CW66" i="8"/>
  <c r="BR66" i="8"/>
  <c r="AG67" i="8"/>
  <c r="BC67" i="8"/>
  <c r="AO67" i="8"/>
  <c r="AK67" i="8"/>
  <c r="AU67" i="8"/>
  <c r="BJ66" i="8"/>
  <c r="CO66" i="8"/>
  <c r="CQ66" i="8"/>
  <c r="AI67" i="8"/>
  <c r="AJ67" i="8"/>
  <c r="BL66" i="8"/>
  <c r="AX67" i="8"/>
  <c r="DH66" i="8"/>
  <c r="CC66" i="8"/>
  <c r="BE67" i="6"/>
  <c r="DN67" i="6" s="1"/>
  <c r="AX67" i="6"/>
  <c r="CB67" i="6" s="1"/>
  <c r="CW67" i="6"/>
  <c r="BR67" i="6"/>
  <c r="BI67" i="6"/>
  <c r="CN67" i="6"/>
  <c r="BH67" i="6"/>
  <c r="CM67" i="6"/>
  <c r="CZ67" i="6"/>
  <c r="BU67" i="6"/>
  <c r="BQ67" i="6"/>
  <c r="CV67" i="6"/>
  <c r="BJ67" i="6"/>
  <c r="CO67" i="6"/>
  <c r="AY67" i="6"/>
  <c r="BX66" i="6"/>
  <c r="DC66" i="6"/>
  <c r="AZ67" i="6"/>
  <c r="DM66" i="6"/>
  <c r="CH66" i="6"/>
  <c r="CG66" i="6"/>
  <c r="DL66" i="6"/>
  <c r="DF67" i="6"/>
  <c r="CA67" i="6"/>
  <c r="BN67" i="6"/>
  <c r="CS67" i="6"/>
  <c r="CQ67" i="6"/>
  <c r="BL67" i="6"/>
  <c r="AU67" i="6"/>
  <c r="CR67" i="6"/>
  <c r="BM67" i="6"/>
  <c r="CI66" i="6"/>
  <c r="DN66" i="6"/>
  <c r="CY67" i="6"/>
  <c r="BT67" i="6"/>
  <c r="BW66" i="6"/>
  <c r="DB66" i="6"/>
  <c r="AR67" i="6"/>
  <c r="AV67" i="6"/>
  <c r="BV66" i="6"/>
  <c r="AS67" i="6"/>
  <c r="AT67" i="6"/>
  <c r="BA67" i="6"/>
  <c r="DA66" i="6"/>
  <c r="DJ66" i="6"/>
  <c r="CE66" i="6"/>
  <c r="BO67" i="6"/>
  <c r="CT67" i="6"/>
  <c r="CU67" i="6"/>
  <c r="BP67" i="6"/>
  <c r="DE66" i="6"/>
  <c r="BZ66" i="6"/>
  <c r="BK67" i="6"/>
  <c r="CP67" i="6"/>
  <c r="DP65" i="6"/>
  <c r="DQ65" i="6" s="1"/>
  <c r="CB66" i="6"/>
  <c r="DG66" i="6"/>
  <c r="DO66" i="6"/>
  <c r="CJ66" i="6"/>
  <c r="CC66" i="6"/>
  <c r="DH66" i="6"/>
  <c r="BC67" i="6"/>
  <c r="BG66" i="6"/>
  <c r="DK66" i="6"/>
  <c r="CF66" i="6"/>
  <c r="BD67" i="6"/>
  <c r="CF67" i="6"/>
  <c r="DK67" i="6"/>
  <c r="CX67" i="6"/>
  <c r="BS67" i="6"/>
  <c r="BF67" i="6"/>
  <c r="CA66" i="6"/>
  <c r="DF66" i="6"/>
  <c r="CK65" i="6"/>
  <c r="CL65" i="6" s="1"/>
  <c r="CB66" i="5"/>
  <c r="DK66" i="5"/>
  <c r="CF66" i="5"/>
  <c r="DC66" i="5"/>
  <c r="BX66" i="5"/>
  <c r="DB66" i="5"/>
  <c r="BW66" i="5"/>
  <c r="BD67" i="5"/>
  <c r="DA66" i="5"/>
  <c r="BV66" i="5"/>
  <c r="AR67" i="5"/>
  <c r="AS67" i="5"/>
  <c r="AT67" i="5"/>
  <c r="AV67" i="5"/>
  <c r="BA67" i="5"/>
  <c r="BB67" i="5"/>
  <c r="CY67" i="5"/>
  <c r="BT67" i="5"/>
  <c r="DP65" i="5"/>
  <c r="DQ65" i="5" s="1"/>
  <c r="CZ67" i="5"/>
  <c r="BU67" i="5"/>
  <c r="DJ66" i="5"/>
  <c r="CE66" i="5"/>
  <c r="DN66" i="5"/>
  <c r="CI66" i="5"/>
  <c r="BF67" i="5"/>
  <c r="DE66" i="5"/>
  <c r="BZ66" i="5"/>
  <c r="BC67" i="5"/>
  <c r="CS67" i="5"/>
  <c r="BN67" i="5"/>
  <c r="DH66" i="5"/>
  <c r="CC66" i="5"/>
  <c r="CT67" i="5"/>
  <c r="BO67" i="5"/>
  <c r="CR67" i="5"/>
  <c r="BM67" i="5"/>
  <c r="AY67" i="5"/>
  <c r="AX67" i="5"/>
  <c r="CK65" i="5"/>
  <c r="CL65" i="5" s="1"/>
  <c r="BG66" i="5"/>
  <c r="CV67" i="5"/>
  <c r="BQ67" i="5"/>
  <c r="CP67" i="5"/>
  <c r="BK67" i="5"/>
  <c r="AW67" i="5"/>
  <c r="CJ66" i="5"/>
  <c r="DO66" i="5"/>
  <c r="BR67" i="5"/>
  <c r="CW67" i="5"/>
  <c r="CO67" i="5"/>
  <c r="BJ67" i="5"/>
  <c r="CQ67" i="5"/>
  <c r="BL67" i="5"/>
  <c r="DD66" i="5"/>
  <c r="BY66" i="5"/>
  <c r="CN67" i="5"/>
  <c r="BI67" i="5"/>
  <c r="AZ67" i="5"/>
  <c r="BE67" i="5"/>
  <c r="DL66" i="5"/>
  <c r="CG66" i="5"/>
  <c r="CM67" i="5"/>
  <c r="BH67" i="5"/>
  <c r="BS67" i="5"/>
  <c r="CX67" i="5"/>
  <c r="AU67" i="5"/>
  <c r="BP67" i="5"/>
  <c r="CU67" i="5"/>
  <c r="DG65" i="2"/>
  <c r="AK66" i="2"/>
  <c r="CT66" i="2" s="1"/>
  <c r="BL66" i="2"/>
  <c r="AI67" i="2"/>
  <c r="CQ66" i="2"/>
  <c r="AE67" i="2"/>
  <c r="AF67" i="2"/>
  <c r="AH67" i="2"/>
  <c r="CM66" i="2"/>
  <c r="BH66" i="2"/>
  <c r="AD67" i="2"/>
  <c r="AM67" i="2"/>
  <c r="BU65" i="2"/>
  <c r="CZ65" i="2"/>
  <c r="CN66" i="2"/>
  <c r="BI66" i="2"/>
  <c r="BT65" i="2"/>
  <c r="CY65" i="2"/>
  <c r="CV66" i="2"/>
  <c r="BQ66" i="2"/>
  <c r="AN67" i="2"/>
  <c r="BO65" i="2"/>
  <c r="CT65" i="2"/>
  <c r="CU65" i="2"/>
  <c r="BP65" i="2"/>
  <c r="BS65" i="2"/>
  <c r="CX65" i="2"/>
  <c r="AQ66" i="2"/>
  <c r="DP64" i="2"/>
  <c r="DQ64" i="2" s="1"/>
  <c r="CW66" i="2"/>
  <c r="BR66" i="2"/>
  <c r="BM66" i="2"/>
  <c r="CR66" i="2"/>
  <c r="AJ66" i="2"/>
  <c r="AK67" i="2" s="1"/>
  <c r="AO66" i="2"/>
  <c r="AP66" i="2"/>
  <c r="BN65" i="2"/>
  <c r="AL66" i="2"/>
  <c r="CS65" i="2"/>
  <c r="CP66" i="2"/>
  <c r="BK66" i="2"/>
  <c r="AG67" i="2"/>
  <c r="CO66" i="2"/>
  <c r="BJ66" i="2"/>
  <c r="AZ66" i="2"/>
  <c r="DI66" i="2" s="1"/>
  <c r="CK64" i="2"/>
  <c r="CL64" i="2" s="1"/>
  <c r="AV67" i="2"/>
  <c r="BA67" i="2"/>
  <c r="AT67" i="2"/>
  <c r="AS67" i="2"/>
  <c r="DA66" i="2"/>
  <c r="AR67" i="2"/>
  <c r="BV66" i="2"/>
  <c r="BE66" i="2"/>
  <c r="DL65" i="2"/>
  <c r="CG65" i="2"/>
  <c r="DK66" i="2"/>
  <c r="CF66" i="2"/>
  <c r="BG65" i="2"/>
  <c r="AY66" i="2"/>
  <c r="DI65" i="2"/>
  <c r="CD65" i="2"/>
  <c r="BB67" i="2"/>
  <c r="DJ66" i="2"/>
  <c r="CE66" i="2"/>
  <c r="DD66" i="2"/>
  <c r="BY66" i="2"/>
  <c r="BF66" i="2"/>
  <c r="BC66" i="2"/>
  <c r="AX66" i="2"/>
  <c r="DN65" i="2"/>
  <c r="CI65" i="2"/>
  <c r="CA66" i="2"/>
  <c r="DF66" i="2"/>
  <c r="DM65" i="2"/>
  <c r="CH65" i="2"/>
  <c r="BW66" i="2"/>
  <c r="DB66" i="2"/>
  <c r="BD66" i="2"/>
  <c r="AW67" i="2"/>
  <c r="BZ66" i="2"/>
  <c r="DE66" i="2"/>
  <c r="CC65" i="2"/>
  <c r="DH65" i="2"/>
  <c r="AU67" i="2"/>
  <c r="BX66" i="2"/>
  <c r="DC66" i="2"/>
  <c r="CK65" i="3"/>
  <c r="CL65" i="3" s="1"/>
  <c r="DP65" i="3"/>
  <c r="DQ65" i="3" s="1"/>
  <c r="BG66" i="3"/>
  <c r="CD66" i="3"/>
  <c r="BD67" i="3"/>
  <c r="DL66" i="3"/>
  <c r="CG66" i="3"/>
  <c r="CC66" i="3"/>
  <c r="DH66" i="3"/>
  <c r="AZ67" i="3"/>
  <c r="CB66" i="3"/>
  <c r="CK66" i="3" s="1"/>
  <c r="CL66" i="3" s="1"/>
  <c r="DG66" i="3"/>
  <c r="CV67" i="3"/>
  <c r="BQ67" i="3"/>
  <c r="BN67" i="3"/>
  <c r="CS67" i="3"/>
  <c r="BP67" i="3"/>
  <c r="CU67" i="3"/>
  <c r="DD67" i="3"/>
  <c r="BY67" i="3"/>
  <c r="DA67" i="3"/>
  <c r="BV67" i="3"/>
  <c r="CR67" i="3"/>
  <c r="BM67" i="3"/>
  <c r="CJ66" i="3"/>
  <c r="DO66" i="3"/>
  <c r="BT67" i="3"/>
  <c r="CY67" i="3"/>
  <c r="CA67" i="3"/>
  <c r="DF67" i="3"/>
  <c r="CZ67" i="3"/>
  <c r="BU67" i="3"/>
  <c r="AY67" i="3"/>
  <c r="CX67" i="3"/>
  <c r="BS67" i="3"/>
  <c r="BR67" i="3"/>
  <c r="CW67" i="3"/>
  <c r="CH66" i="3"/>
  <c r="DM66" i="3"/>
  <c r="BE67" i="3"/>
  <c r="BJ67" i="3"/>
  <c r="CO67" i="3"/>
  <c r="CT67" i="3"/>
  <c r="BO67" i="3"/>
  <c r="DE67" i="3"/>
  <c r="BZ67" i="3"/>
  <c r="DP66" i="3"/>
  <c r="DQ66" i="3" s="1"/>
  <c r="BK67" i="3"/>
  <c r="CP67" i="3"/>
  <c r="BL67" i="3"/>
  <c r="CQ67" i="3"/>
  <c r="DJ67" i="3"/>
  <c r="CE67" i="3"/>
  <c r="BW67" i="3"/>
  <c r="DB67" i="3"/>
  <c r="AX67" i="3"/>
  <c r="BC67" i="3"/>
  <c r="CN67" i="3"/>
  <c r="BI67" i="3"/>
  <c r="CM67" i="3"/>
  <c r="BH67" i="3"/>
  <c r="BX67" i="3"/>
  <c r="DC67" i="3"/>
  <c r="CF67" i="3"/>
  <c r="DK67" i="3"/>
  <c r="BF67" i="3"/>
  <c r="BW67" i="4"/>
  <c r="DB67" i="4"/>
  <c r="CE67" i="4"/>
  <c r="DJ67" i="4"/>
  <c r="BO67" i="4"/>
  <c r="CT67" i="4"/>
  <c r="CK66" i="4"/>
  <c r="CL66" i="4" s="1"/>
  <c r="DF67" i="4"/>
  <c r="CA67" i="4"/>
  <c r="BK67" i="4"/>
  <c r="CP67" i="4"/>
  <c r="BX67" i="4"/>
  <c r="DC67" i="4"/>
  <c r="CC67" i="4"/>
  <c r="DH67" i="4"/>
  <c r="CU67" i="4"/>
  <c r="BP67" i="4"/>
  <c r="CD67" i="4"/>
  <c r="DI67" i="4"/>
  <c r="CB67" i="4"/>
  <c r="DG67" i="4"/>
  <c r="CV67" i="4"/>
  <c r="BQ67" i="4"/>
  <c r="CZ67" i="4"/>
  <c r="BU67" i="4"/>
  <c r="CJ67" i="4"/>
  <c r="DO67" i="4"/>
  <c r="BM67" i="4"/>
  <c r="CR67" i="4"/>
  <c r="BL67" i="4"/>
  <c r="CQ67" i="4"/>
  <c r="CN67" i="4"/>
  <c r="BI67" i="4"/>
  <c r="BN67" i="4"/>
  <c r="CS67" i="4"/>
  <c r="CI67" i="4"/>
  <c r="DN67" i="4"/>
  <c r="CY67" i="4"/>
  <c r="BT67" i="4"/>
  <c r="CX67" i="4"/>
  <c r="BS67" i="4"/>
  <c r="BR67" i="4"/>
  <c r="CW67" i="4"/>
  <c r="BZ67" i="4"/>
  <c r="DE67" i="4"/>
  <c r="DK67" i="4"/>
  <c r="CF67" i="4"/>
  <c r="CM67" i="4"/>
  <c r="BH67" i="4"/>
  <c r="BG67" i="4"/>
  <c r="DD67" i="4"/>
  <c r="BY67" i="4"/>
  <c r="DP66" i="4"/>
  <c r="DQ66" i="4" s="1"/>
  <c r="CO67" i="4"/>
  <c r="BJ67" i="4"/>
  <c r="DL67" i="4"/>
  <c r="CG67" i="4"/>
  <c r="DA67" i="4"/>
  <c r="BV67" i="4"/>
  <c r="CH67" i="4"/>
  <c r="DM67" i="4"/>
  <c r="BO66" i="2" l="1"/>
  <c r="AO67" i="2"/>
  <c r="CX67" i="2" s="1"/>
  <c r="CX67" i="8"/>
  <c r="BS67" i="8"/>
  <c r="CD67" i="8"/>
  <c r="DI67" i="8"/>
  <c r="DC67" i="8"/>
  <c r="BX67" i="8"/>
  <c r="BO67" i="8"/>
  <c r="CT67" i="8"/>
  <c r="CG67" i="8"/>
  <c r="DL67" i="8"/>
  <c r="DE67" i="8"/>
  <c r="BZ67" i="8"/>
  <c r="BK67" i="8"/>
  <c r="CP67" i="8"/>
  <c r="CU67" i="8"/>
  <c r="BP67" i="8"/>
  <c r="DJ67" i="8"/>
  <c r="CE67" i="8"/>
  <c r="DP66" i="8"/>
  <c r="DQ66" i="8" s="1"/>
  <c r="CK66" i="8"/>
  <c r="CL66" i="8" s="1"/>
  <c r="CY67" i="8"/>
  <c r="BT67" i="8"/>
  <c r="CC67" i="8"/>
  <c r="DH67" i="8"/>
  <c r="DG67" i="8"/>
  <c r="CB67" i="8"/>
  <c r="CA67" i="8"/>
  <c r="DF67" i="8"/>
  <c r="BQ67" i="8"/>
  <c r="CV67" i="8"/>
  <c r="CJ67" i="8"/>
  <c r="DO67" i="8"/>
  <c r="CR67" i="8"/>
  <c r="BM67" i="8"/>
  <c r="CH67" i="8"/>
  <c r="DM67" i="8"/>
  <c r="BI67" i="8"/>
  <c r="CN67" i="8"/>
  <c r="BN67" i="8"/>
  <c r="CS67" i="8"/>
  <c r="CF67" i="8"/>
  <c r="DK67" i="8"/>
  <c r="CO67" i="8"/>
  <c r="BJ67" i="8"/>
  <c r="CW67" i="8"/>
  <c r="BR67" i="8"/>
  <c r="CM67" i="8"/>
  <c r="BH67" i="8"/>
  <c r="BG67" i="8"/>
  <c r="DN67" i="8"/>
  <c r="CI67" i="8"/>
  <c r="DB67" i="8"/>
  <c r="BW67" i="8"/>
  <c r="BL67" i="8"/>
  <c r="CQ67" i="8"/>
  <c r="BY67" i="8"/>
  <c r="DD67" i="8"/>
  <c r="BV67" i="8"/>
  <c r="DA67" i="8"/>
  <c r="BU67" i="8"/>
  <c r="CZ67" i="8"/>
  <c r="CI67" i="6"/>
  <c r="DG67" i="6"/>
  <c r="DD67" i="6"/>
  <c r="BY67" i="6"/>
  <c r="BX67" i="6"/>
  <c r="DC67" i="6"/>
  <c r="DJ67" i="6"/>
  <c r="CE67" i="6"/>
  <c r="DO67" i="6"/>
  <c r="CJ67" i="6"/>
  <c r="CD67" i="6"/>
  <c r="DI67" i="6"/>
  <c r="DP66" i="6"/>
  <c r="DQ66" i="6" s="1"/>
  <c r="CK66" i="6"/>
  <c r="CL66" i="6" s="1"/>
  <c r="BG67" i="6"/>
  <c r="DA67" i="6"/>
  <c r="BV67" i="6"/>
  <c r="CG67" i="6"/>
  <c r="DL67" i="6"/>
  <c r="DB67" i="6"/>
  <c r="BW67" i="6"/>
  <c r="BZ67" i="6"/>
  <c r="DE67" i="6"/>
  <c r="CH67" i="6"/>
  <c r="DM67" i="6"/>
  <c r="DH67" i="6"/>
  <c r="CC67" i="6"/>
  <c r="DK67" i="5"/>
  <c r="CF67" i="5"/>
  <c r="DE67" i="5"/>
  <c r="BZ67" i="5"/>
  <c r="DC67" i="5"/>
  <c r="BX67" i="5"/>
  <c r="DB67" i="5"/>
  <c r="BW67" i="5"/>
  <c r="DA67" i="5"/>
  <c r="BV67" i="5"/>
  <c r="DO67" i="5"/>
  <c r="CJ67" i="5"/>
  <c r="BG67" i="5"/>
  <c r="DP66" i="5"/>
  <c r="DQ66" i="5" s="1"/>
  <c r="CA67" i="5"/>
  <c r="DF67" i="5"/>
  <c r="DM67" i="5"/>
  <c r="CH67" i="5"/>
  <c r="DG67" i="5"/>
  <c r="CB67" i="5"/>
  <c r="CK66" i="5"/>
  <c r="CL66" i="5" s="1"/>
  <c r="DI67" i="5"/>
  <c r="CD67" i="5"/>
  <c r="DH67" i="5"/>
  <c r="CC67" i="5"/>
  <c r="DN67" i="5"/>
  <c r="CI67" i="5"/>
  <c r="DJ67" i="5"/>
  <c r="CE67" i="5"/>
  <c r="DD67" i="5"/>
  <c r="BY67" i="5"/>
  <c r="DL67" i="5"/>
  <c r="CG67" i="5"/>
  <c r="AP67" i="2"/>
  <c r="BT67" i="2" s="1"/>
  <c r="AJ67" i="2"/>
  <c r="CS67" i="2" s="1"/>
  <c r="CD66" i="2"/>
  <c r="CM67" i="2"/>
  <c r="BH67" i="2"/>
  <c r="BL67" i="2"/>
  <c r="CQ67" i="2"/>
  <c r="CO67" i="2"/>
  <c r="BJ67" i="2"/>
  <c r="BK67" i="2"/>
  <c r="CP67" i="2"/>
  <c r="CW67" i="2"/>
  <c r="BR67" i="2"/>
  <c r="CN67" i="2"/>
  <c r="BI67" i="2"/>
  <c r="CY66" i="2"/>
  <c r="BT66" i="2"/>
  <c r="BU66" i="2"/>
  <c r="CZ66" i="2"/>
  <c r="CU66" i="2"/>
  <c r="BP66" i="2"/>
  <c r="BS66" i="2"/>
  <c r="CX66" i="2"/>
  <c r="AQ67" i="2"/>
  <c r="CS66" i="2"/>
  <c r="BN66" i="2"/>
  <c r="AL67" i="2"/>
  <c r="CR67" i="2"/>
  <c r="BM67" i="2"/>
  <c r="CT67" i="2"/>
  <c r="BO67" i="2"/>
  <c r="BQ67" i="2"/>
  <c r="CV67" i="2"/>
  <c r="DP65" i="2"/>
  <c r="DQ65" i="2" s="1"/>
  <c r="CK65" i="2"/>
  <c r="CL65" i="2" s="1"/>
  <c r="DD67" i="2"/>
  <c r="BY67" i="2"/>
  <c r="CI66" i="2"/>
  <c r="DN66" i="2"/>
  <c r="DA67" i="2"/>
  <c r="BV67" i="2"/>
  <c r="BE67" i="2"/>
  <c r="DL66" i="2"/>
  <c r="CG66" i="2"/>
  <c r="DC67" i="2"/>
  <c r="BX67" i="2"/>
  <c r="DJ67" i="2"/>
  <c r="CE67" i="2"/>
  <c r="DG66" i="2"/>
  <c r="CB66" i="2"/>
  <c r="AZ67" i="2"/>
  <c r="DK67" i="2"/>
  <c r="CF67" i="2"/>
  <c r="DE67" i="2"/>
  <c r="BZ67" i="2"/>
  <c r="DO66" i="2"/>
  <c r="CJ66" i="2"/>
  <c r="DM66" i="2"/>
  <c r="CH66" i="2"/>
  <c r="BF67" i="2"/>
  <c r="BG66" i="2"/>
  <c r="BC67" i="2"/>
  <c r="DB67" i="2"/>
  <c r="BW67" i="2"/>
  <c r="BD67" i="2"/>
  <c r="AX67" i="2"/>
  <c r="CC66" i="2"/>
  <c r="DH66" i="2"/>
  <c r="CA67" i="2"/>
  <c r="DF67" i="2"/>
  <c r="AY67" i="2"/>
  <c r="DH67" i="3"/>
  <c r="CC67" i="3"/>
  <c r="CJ67" i="3"/>
  <c r="DO67" i="3"/>
  <c r="DL67" i="3"/>
  <c r="CG67" i="3"/>
  <c r="DG67" i="3"/>
  <c r="CB67" i="3"/>
  <c r="CD67" i="3"/>
  <c r="DI67" i="3"/>
  <c r="BG67" i="3"/>
  <c r="CI67" i="3"/>
  <c r="DN67" i="3"/>
  <c r="CH67" i="3"/>
  <c r="DM67" i="3"/>
  <c r="DP67" i="3" s="1"/>
  <c r="DP67" i="4"/>
  <c r="CK67" i="4"/>
  <c r="BN67" i="2" l="1"/>
  <c r="BS67" i="2"/>
  <c r="CY67" i="2"/>
  <c r="CK67" i="8"/>
  <c r="DP67" i="8"/>
  <c r="DP67" i="6"/>
  <c r="CK67" i="6"/>
  <c r="CK67" i="5"/>
  <c r="DP67" i="5"/>
  <c r="CU67" i="2"/>
  <c r="BP67" i="2"/>
  <c r="BU67" i="2"/>
  <c r="CZ67" i="2"/>
  <c r="BG67" i="2"/>
  <c r="CK66" i="2"/>
  <c r="CL66" i="2" s="1"/>
  <c r="DP66" i="2"/>
  <c r="DQ66" i="2" s="1"/>
  <c r="DI67" i="2"/>
  <c r="CD67" i="2"/>
  <c r="DM67" i="2"/>
  <c r="CH67" i="2"/>
  <c r="CJ67" i="2"/>
  <c r="DO67" i="2"/>
  <c r="CG67" i="2"/>
  <c r="DL67" i="2"/>
  <c r="CI67" i="2"/>
  <c r="DN67" i="2"/>
  <c r="DG67" i="2"/>
  <c r="CB67" i="2"/>
  <c r="DH67" i="2"/>
  <c r="CC67" i="2"/>
  <c r="DQ67" i="3"/>
  <c r="DQ68" i="3" s="1"/>
  <c r="DP68" i="3"/>
  <c r="CK67" i="3"/>
  <c r="CL67" i="4"/>
  <c r="CL68" i="4" s="1"/>
  <c r="CK68" i="4"/>
  <c r="DQ67" i="4"/>
  <c r="DQ68" i="4" s="1"/>
  <c r="DP68" i="4"/>
  <c r="DQ67" i="8" l="1"/>
  <c r="DQ68" i="8" s="1"/>
  <c r="DP68" i="8"/>
  <c r="CL67" i="8"/>
  <c r="CL68" i="8" s="1"/>
  <c r="CK68" i="8"/>
  <c r="CL67" i="6"/>
  <c r="CL68" i="6" s="1"/>
  <c r="CK68" i="6"/>
  <c r="DQ67" i="6"/>
  <c r="DQ68" i="6" s="1"/>
  <c r="DP68" i="6"/>
  <c r="DQ67" i="5"/>
  <c r="DQ68" i="5" s="1"/>
  <c r="DP68" i="5"/>
  <c r="CL67" i="5"/>
  <c r="CL68" i="5" s="1"/>
  <c r="CK68" i="5"/>
  <c r="CK67" i="2"/>
  <c r="DP67" i="2"/>
  <c r="DQ67" i="2" s="1"/>
  <c r="DQ68" i="2" s="1"/>
  <c r="CL67" i="2"/>
  <c r="CL68" i="2" s="1"/>
  <c r="CK68" i="2"/>
  <c r="CL67" i="3"/>
  <c r="CL68" i="3" s="1"/>
  <c r="CK68" i="3"/>
  <c r="DP68" i="2" l="1"/>
  <c r="DP69" i="6"/>
  <c r="DP70" i="6" s="1"/>
  <c r="DP69" i="5"/>
  <c r="DP70" i="5" s="1"/>
  <c r="DP69" i="4"/>
  <c r="DP70" i="4" s="1"/>
  <c r="DP69" i="3"/>
  <c r="DP70" i="3" s="1"/>
  <c r="DP69" i="8"/>
  <c r="DP70" i="8" s="1"/>
  <c r="DQ69" i="6"/>
  <c r="DQ70" i="6" s="1"/>
  <c r="C4" i="7" s="1"/>
  <c r="DQ69" i="5"/>
  <c r="DQ70" i="5" s="1"/>
  <c r="C5" i="7" s="1"/>
  <c r="DQ69" i="4"/>
  <c r="DQ70" i="4" s="1"/>
  <c r="C3" i="7" s="1"/>
  <c r="DQ69" i="3"/>
  <c r="DQ70" i="3" s="1"/>
  <c r="C7" i="7" s="1"/>
  <c r="C41" i="7" s="1"/>
  <c r="DQ69" i="8"/>
  <c r="DQ70" i="8" s="1"/>
  <c r="C6" i="7" s="1"/>
  <c r="CK69" i="8"/>
  <c r="CK70" i="8" s="1"/>
  <c r="CK69" i="6"/>
  <c r="CK70" i="6" s="1"/>
  <c r="CK69" i="4"/>
  <c r="CK70" i="4" s="1"/>
  <c r="CK69" i="5"/>
  <c r="CK70" i="5" s="1"/>
  <c r="CK69" i="3"/>
  <c r="CK70" i="3" s="1"/>
  <c r="CL69" i="8"/>
  <c r="CL70" i="8" s="1"/>
  <c r="B6" i="7" s="1"/>
  <c r="B42" i="7" s="1"/>
  <c r="CL69" i="6"/>
  <c r="CL70" i="6" s="1"/>
  <c r="B4" i="7" s="1"/>
  <c r="B44" i="7" s="1"/>
  <c r="CL69" i="4"/>
  <c r="CL70" i="4" s="1"/>
  <c r="B3" i="7" s="1"/>
  <c r="B45" i="7" s="1"/>
  <c r="CL69" i="5"/>
  <c r="CL70" i="5" s="1"/>
  <c r="B5" i="7" s="1"/>
  <c r="B43" i="7" s="1"/>
  <c r="CL69" i="3"/>
  <c r="CL70" i="3" s="1"/>
  <c r="B7" i="7" s="1"/>
  <c r="J45" i="7" l="1"/>
  <c r="D43" i="7"/>
  <c r="D45" i="7"/>
  <c r="G45" i="7"/>
  <c r="B21" i="7"/>
  <c r="B23" i="7"/>
  <c r="B22" i="7"/>
  <c r="B24" i="7"/>
  <c r="B41" i="7"/>
  <c r="J44" i="7" s="1"/>
  <c r="C43" i="7"/>
  <c r="C23" i="7"/>
  <c r="C42" i="7"/>
  <c r="C24" i="7"/>
  <c r="C44" i="7"/>
  <c r="C22" i="7"/>
  <c r="C35" i="7"/>
  <c r="C34" i="7"/>
  <c r="C45" i="7"/>
  <c r="C21" i="7"/>
  <c r="C36" i="7"/>
  <c r="D44" i="7"/>
  <c r="G44" i="7"/>
  <c r="G42" i="7" l="1"/>
  <c r="D42" i="7"/>
  <c r="C30" i="7"/>
  <c r="K45" i="7"/>
  <c r="L45" i="7" s="1"/>
  <c r="H45" i="7"/>
  <c r="E45" i="7"/>
  <c r="E44" i="7"/>
  <c r="H44" i="7"/>
  <c r="K44" i="7"/>
  <c r="L44" i="7" s="1"/>
  <c r="H42" i="7"/>
  <c r="E42" i="7"/>
  <c r="C33" i="7"/>
  <c r="C32" i="7"/>
  <c r="E43" i="7"/>
  <c r="C31" i="7"/>
</calcChain>
</file>

<file path=xl/sharedStrings.xml><?xml version="1.0" encoding="utf-8"?>
<sst xmlns="http://schemas.openxmlformats.org/spreadsheetml/2006/main" count="982" uniqueCount="233">
  <si>
    <t>Name</t>
  </si>
  <si>
    <t>Description</t>
  </si>
  <si>
    <t>Value</t>
  </si>
  <si>
    <t>PREV_FEMALE</t>
  </si>
  <si>
    <t>Prevalence of female patients</t>
  </si>
  <si>
    <t>Age at BL</t>
  </si>
  <si>
    <t>BMI</t>
  </si>
  <si>
    <t>BMI at BL</t>
  </si>
  <si>
    <t>AGE_BL</t>
  </si>
  <si>
    <t>BMI_BL</t>
  </si>
  <si>
    <t>SBP_BL</t>
  </si>
  <si>
    <t>Systolic Blood Pressure at BL</t>
  </si>
  <si>
    <t>HbA1C</t>
  </si>
  <si>
    <t>HbA1C_BL</t>
  </si>
  <si>
    <t>Discounting Rate</t>
  </si>
  <si>
    <t>Time</t>
  </si>
  <si>
    <t>Healthy</t>
  </si>
  <si>
    <t>CVD</t>
  </si>
  <si>
    <t>DM</t>
  </si>
  <si>
    <t>CVD with DM</t>
  </si>
  <si>
    <t>Death</t>
  </si>
  <si>
    <t>r_</t>
  </si>
  <si>
    <t>Age</t>
  </si>
  <si>
    <t>All cause death probability for males</t>
  </si>
  <si>
    <t>All cause death probability for females</t>
  </si>
  <si>
    <t>Weighted all cause mortality</t>
  </si>
  <si>
    <t>CVD Probability</t>
  </si>
  <si>
    <t>SBP</t>
  </si>
  <si>
    <t>With Diabetes</t>
  </si>
  <si>
    <t>Without Diabetes</t>
  </si>
  <si>
    <t>CVD Risk Smoking Female w/out HT</t>
  </si>
  <si>
    <t>CVD Risk Smoking Female w HT</t>
  </si>
  <si>
    <t>CVD Risk Non-Smoking Female w/out HT</t>
  </si>
  <si>
    <t>CVD Risk Non-Smoking Female w HT</t>
  </si>
  <si>
    <t>CVD Risk Smoking Male w/out HT</t>
  </si>
  <si>
    <t>CVD Risk Smoking Male w HT</t>
  </si>
  <si>
    <t>CVD Risk Non-Smoking Male w/out HT</t>
  </si>
  <si>
    <t>CVD Risk Non-Smoking Male w HT</t>
  </si>
  <si>
    <t>PREV_HT</t>
  </si>
  <si>
    <t>Prevalence of diagnosed hypertension</t>
  </si>
  <si>
    <t>Prevalence of smoking</t>
  </si>
  <si>
    <t>PREV_SMOKE</t>
  </si>
  <si>
    <t>CVD Events Probabilities</t>
  </si>
  <si>
    <t>Probability of MI given CVD</t>
  </si>
  <si>
    <t>Probability of Stroke given CVD</t>
  </si>
  <si>
    <t>Probability of Other given CVD</t>
  </si>
  <si>
    <t>p_MI</t>
  </si>
  <si>
    <t>p_Stroke</t>
  </si>
  <si>
    <t>p_Other</t>
  </si>
  <si>
    <t>Acute MI Probabilities</t>
  </si>
  <si>
    <t>Probability of Mortality</t>
  </si>
  <si>
    <t>p_MI_mort</t>
  </si>
  <si>
    <t>p_MI_HF_young</t>
  </si>
  <si>
    <t>Probability of Developing HF, age 25-54</t>
  </si>
  <si>
    <t>p_MI_HF_mid</t>
  </si>
  <si>
    <t>Probability of Developing HF, age 55-74</t>
  </si>
  <si>
    <t>Probability of Developing HF, age 75-85</t>
  </si>
  <si>
    <t>p_MI_HF_old</t>
  </si>
  <si>
    <t>Probability of Recovery, age 25-54</t>
  </si>
  <si>
    <t>p_MI_rec_young</t>
  </si>
  <si>
    <t>p_MI_rec_mid</t>
  </si>
  <si>
    <t>p_MI_rec_old</t>
  </si>
  <si>
    <t>Probability of Recovery, age 75-85</t>
  </si>
  <si>
    <t>Probability of Recovery, age 55-74</t>
  </si>
  <si>
    <t>Acute Stroke Probabilities</t>
  </si>
  <si>
    <t>p_Stroke_mort</t>
  </si>
  <si>
    <t>Probability of Recovery</t>
  </si>
  <si>
    <t>p_Stroke_rec</t>
  </si>
  <si>
    <t>HF 1</t>
  </si>
  <si>
    <t>HF 2</t>
  </si>
  <si>
    <t>HF 2 with DM</t>
  </si>
  <si>
    <t>HF 1 with DM</t>
  </si>
  <si>
    <t>Relative Risks of Mortality</t>
  </si>
  <si>
    <t>Post MI</t>
  </si>
  <si>
    <t>rr_MI</t>
  </si>
  <si>
    <t>Post Stroke</t>
  </si>
  <si>
    <t>rr_Stroke</t>
  </si>
  <si>
    <t>Post Other CVD</t>
  </si>
  <si>
    <t>rr_Other</t>
  </si>
  <si>
    <t>Post HF</t>
  </si>
  <si>
    <t>rr_HF</t>
  </si>
  <si>
    <t>Post DM</t>
  </si>
  <si>
    <t>rr_DM</t>
  </si>
  <si>
    <t>Probability of Diabetes Onset</t>
  </si>
  <si>
    <t>Glycated hemoglobin percentage at BL (%)</t>
  </si>
  <si>
    <t>MI 1</t>
  </si>
  <si>
    <t>MI 2</t>
  </si>
  <si>
    <t>Stroke 1</t>
  </si>
  <si>
    <t>Stroke 2</t>
  </si>
  <si>
    <t>Stroke 1 &amp; MI 2</t>
  </si>
  <si>
    <t>Stroke 2 &amp; MI 2</t>
  </si>
  <si>
    <t>Stroke 1 with DM</t>
  </si>
  <si>
    <t>Stroke 2 with DM</t>
  </si>
  <si>
    <t>MI 1 with DM</t>
  </si>
  <si>
    <t>MI 2 with DM</t>
  </si>
  <si>
    <t>Stroke 1 &amp; MI 2 with DM</t>
  </si>
  <si>
    <t>Stroke 2 &amp; MI 1 with DM</t>
  </si>
  <si>
    <t>Stroke 2 &amp; MI  2 with DM</t>
  </si>
  <si>
    <t>Recurrent CVD Probabilities</t>
  </si>
  <si>
    <t>p_recur_Stroke</t>
  </si>
  <si>
    <t>Probability of Recurrent Stroke</t>
  </si>
  <si>
    <t>Probability of Reccurent MI in males</t>
  </si>
  <si>
    <t>Probability of Reccurent MI in females</t>
  </si>
  <si>
    <t>p_recur_MI_F</t>
  </si>
  <si>
    <t>p_recur_MI_M</t>
  </si>
  <si>
    <t>Stroke 2 &amp; MI 1</t>
  </si>
  <si>
    <t>MI to HF Probbilities</t>
  </si>
  <si>
    <t>Transition probability MI --&gt; HF, age 25-54</t>
  </si>
  <si>
    <t>Transition probability MI --&gt; HF, age 75-85</t>
  </si>
  <si>
    <t>Transition probability MI --&gt; HF, age 55-74</t>
  </si>
  <si>
    <t>p_toHF_young</t>
  </si>
  <si>
    <t>p_toHF_mid</t>
  </si>
  <si>
    <t>p_toHF_old</t>
  </si>
  <si>
    <t>Sanity Check</t>
  </si>
  <si>
    <t>Utility</t>
  </si>
  <si>
    <t>Total Undiscounted</t>
  </si>
  <si>
    <t>Total Discounted</t>
  </si>
  <si>
    <t>Stroke 1 &amp; HF 2</t>
  </si>
  <si>
    <t>Stroke 2 &amp; HF 1</t>
  </si>
  <si>
    <t>Stroke 2 &amp; HF 2</t>
  </si>
  <si>
    <t>Stroke 2 &amp; HF 1 with DM</t>
  </si>
  <si>
    <t>Stroke 1 &amp; HF 2 with DM</t>
  </si>
  <si>
    <t>Stroke 2 &amp; HF 2 with DM</t>
  </si>
  <si>
    <t>Costs</t>
  </si>
  <si>
    <t>Comorbidity Costs</t>
  </si>
  <si>
    <t>Cost Acute Stroke</t>
  </si>
  <si>
    <t xml:space="preserve">Cost Post Stroke </t>
  </si>
  <si>
    <t>Cost Acute MI</t>
  </si>
  <si>
    <t>Cost Post MI</t>
  </si>
  <si>
    <t>Cost HF First Year</t>
  </si>
  <si>
    <t xml:space="preserve">Cost Other CVD   </t>
  </si>
  <si>
    <t>Cost HF, Second Year or Later</t>
  </si>
  <si>
    <t>Cost DM</t>
  </si>
  <si>
    <t>c_DM</t>
  </si>
  <si>
    <t>c_Other</t>
  </si>
  <si>
    <t>c_Stroke1</t>
  </si>
  <si>
    <t>c_Stroke2</t>
  </si>
  <si>
    <t>c_MI1</t>
  </si>
  <si>
    <t>c_MI2</t>
  </si>
  <si>
    <t>c_HF1</t>
  </si>
  <si>
    <t>c_HF2</t>
  </si>
  <si>
    <t>Drug Costs</t>
  </si>
  <si>
    <t>Semaglutide</t>
  </si>
  <si>
    <t>c_SEM</t>
  </si>
  <si>
    <t>Liraglutide, First Year</t>
  </si>
  <si>
    <t>Liraglutide,  Year 2+</t>
  </si>
  <si>
    <t>c_LIR_1</t>
  </si>
  <si>
    <t>c_LIR_2</t>
  </si>
  <si>
    <t>Phentermine/ Topiramate, First Year</t>
  </si>
  <si>
    <t>Phentermine/ Topiramate, Year 2+</t>
  </si>
  <si>
    <t>Bupropion/ Naltrexone, First Year</t>
  </si>
  <si>
    <t>Bupropion/ Naltrexone,  Year 2+</t>
  </si>
  <si>
    <t>c_PT_1</t>
  </si>
  <si>
    <t>c_PT_2</t>
  </si>
  <si>
    <t>c_BN_1</t>
  </si>
  <si>
    <t>c_BN_2</t>
  </si>
  <si>
    <t>Baseline Chacteristics and Modeling Parameters</t>
  </si>
  <si>
    <t>Disutility per BMI gain</t>
  </si>
  <si>
    <t>dis_BMI</t>
  </si>
  <si>
    <t>Weight Reduction</t>
  </si>
  <si>
    <t>w_red_LSM</t>
  </si>
  <si>
    <t>Weight Reduction LSM</t>
  </si>
  <si>
    <t>Absolute Difference in % Weight Change, SEM vs. LSM</t>
  </si>
  <si>
    <t>w_red_SEM</t>
  </si>
  <si>
    <t>Absolute Difference in % Weight Change, LIR vs. LSM</t>
  </si>
  <si>
    <t>w_red_LIR</t>
  </si>
  <si>
    <t>Absolute Difference in % Weight Change, P/T vs. LSM</t>
  </si>
  <si>
    <t>w_red_PT</t>
  </si>
  <si>
    <t>Absolute Difference in % Weight Change, B/N vs. LSM</t>
  </si>
  <si>
    <t>w_red_BN</t>
  </si>
  <si>
    <t>Glycated Hemoglobin Percentage Change</t>
  </si>
  <si>
    <t>h_red_LSM</t>
  </si>
  <si>
    <t>h_red_SEM</t>
  </si>
  <si>
    <t>h_red_LIR</t>
  </si>
  <si>
    <t>h_red_PT</t>
  </si>
  <si>
    <t>h_red_BN</t>
  </si>
  <si>
    <t>Absolute Difference in HbA1C Change, SEM vs. LSM</t>
  </si>
  <si>
    <t>HbA1C Change LSM</t>
  </si>
  <si>
    <t>Absolute Difference in HbA1C Change, LIR vs. LSM</t>
  </si>
  <si>
    <t>Absolute Difference in HbA1C Change, P/T vs. LSM</t>
  </si>
  <si>
    <t>Absolute Difference in HbA1C Change, B/N vs. LSM</t>
  </si>
  <si>
    <t>Treatment Discontinuation Rates</t>
  </si>
  <si>
    <t>Treatment Discontinuation, SEM</t>
  </si>
  <si>
    <t>Treatment Discontinuation, LSM</t>
  </si>
  <si>
    <t>Treatment Discontinuation, LIR</t>
  </si>
  <si>
    <t>Treatment Discontinuation, P/T</t>
  </si>
  <si>
    <t>Treatment Discontinuation, B/N</t>
  </si>
  <si>
    <t>disc_LSM</t>
  </si>
  <si>
    <t>disc_SEM</t>
  </si>
  <si>
    <t>disc_LIR</t>
  </si>
  <si>
    <t>disc_PT</t>
  </si>
  <si>
    <t>disc_BN</t>
  </si>
  <si>
    <t>Total Utility from patients continuing treatment</t>
  </si>
  <si>
    <t>Total Utility from patients discontinuing treatment</t>
  </si>
  <si>
    <t>Total QALYs</t>
  </si>
  <si>
    <t>Total Costs from patients discontinuing treatment</t>
  </si>
  <si>
    <t>Total Costs from patients continuing treatment</t>
  </si>
  <si>
    <t>Total Costs</t>
  </si>
  <si>
    <t>Prevalence HT in Male</t>
  </si>
  <si>
    <t>Prevalence HT in Female</t>
  </si>
  <si>
    <t>Prevalence of HT by BMI and Sex</t>
  </si>
  <si>
    <t>Proportion of Male Patients with Hypertension, BMI &lt; 25</t>
  </si>
  <si>
    <t>Proportion of Male Patients with Hypertension, BMI 25 to 30</t>
  </si>
  <si>
    <t>Proportion of Male Patients with Hypertension, BMI &gt; 35</t>
  </si>
  <si>
    <t>HT_m_low</t>
  </si>
  <si>
    <t>HT_m_high</t>
  </si>
  <si>
    <t>HT_m_mod</t>
  </si>
  <si>
    <t>Proportion of Female Patients with Hypertension, BMI &lt; 25</t>
  </si>
  <si>
    <t>Proportion of Female Patients with Hypertension, BMI 25 to 30</t>
  </si>
  <si>
    <t>Proportion of Female Patients with Hypertension, BMI &gt; 35</t>
  </si>
  <si>
    <t>HT_f_low</t>
  </si>
  <si>
    <t>HT_f_mod</t>
  </si>
  <si>
    <t>HT_f_high</t>
  </si>
  <si>
    <t>Treatment</t>
  </si>
  <si>
    <t>Discounted QALYs</t>
  </si>
  <si>
    <t>Discounted Cost (USD)</t>
  </si>
  <si>
    <t>Discounted Base-case Results</t>
  </si>
  <si>
    <t>Discounted Incremental Results for the Base Case vs. Lifestyle Modification</t>
  </si>
  <si>
    <t xml:space="preserve">Liraglutide </t>
  </si>
  <si>
    <t>Bupropion/Naltrexone</t>
  </si>
  <si>
    <t>Lifestyle Modification</t>
  </si>
  <si>
    <t xml:space="preserve">Phentermine/Topiramate </t>
  </si>
  <si>
    <t>Incremental Cost-Effectiveness Ratios for the Base Case</t>
  </si>
  <si>
    <t>Comparator</t>
  </si>
  <si>
    <t>Cost per QALY gained</t>
  </si>
  <si>
    <t>Incremental QALYs</t>
  </si>
  <si>
    <t>Incremental Cost</t>
  </si>
  <si>
    <t>Notes</t>
  </si>
  <si>
    <t>ICER</t>
  </si>
  <si>
    <t>"Full" Incremental Analysis</t>
  </si>
  <si>
    <t>P/T dominates LIR</t>
  </si>
  <si>
    <t>P/T dominates B/N</t>
  </si>
  <si>
    <t>LSM preferred at WTP &lt; $34k/QALY, P/T preferred at WTP between $34k and $309k/QALY, SEM preferred at WTP &gt; 309k/QALY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</si>
</sst>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6" fontId="0" fillId="0" borderId="0" xfId="0" applyNumberForma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9" fontId="0" fillId="0" borderId="0" xfId="0" applyNumberFormat="1"/>
    <xf numFmtId="166" fontId="0" fillId="0" borderId="0" xfId="0" applyNumberFormat="1"/>
    <xf numFmtId="0" fontId="2" fillId="0" borderId="0" xfId="0" applyFont="1"/>
    <xf numFmtId="164" fontId="4" fillId="0" borderId="0" xfId="0" applyNumberFormat="1" applyFont="1"/>
    <xf numFmtId="0" fontId="1" fillId="0" borderId="0" xfId="0" applyFont="1" applyAlignment="1">
      <alignment wrapText="1"/>
    </xf>
    <xf numFmtId="2" fontId="4" fillId="0" borderId="0" xfId="0" applyNumberFormat="1" applyFont="1"/>
    <xf numFmtId="44" fontId="0" fillId="0" borderId="0" xfId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0" fontId="0" fillId="5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Cost-Effectiveness Plane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Base_Case!$C$2</c:f>
              <c:strCache>
                <c:ptCount val="1"/>
                <c:pt idx="0">
                  <c:v>Discounted Cost (USD)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SEM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20CC-4A8F-B1F7-5200A803525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P/T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20CC-4A8F-B1F7-5200A803525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LIR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20CC-4A8F-B1F7-5200A8035250}"/>
                </c:ext>
              </c:extLst>
            </c:dLbl>
            <c:dLbl>
              <c:idx val="3"/>
              <c:layout>
                <c:manualLayout>
                  <c:x val="-4.3305555555555555E-2"/>
                  <c:y val="-5.783573928258967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B/N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20CC-4A8F-B1F7-5200A8035250}"/>
                </c:ext>
              </c:extLst>
            </c:dLbl>
            <c:dLbl>
              <c:idx val="4"/>
              <c:layout>
                <c:manualLayout>
                  <c:x val="-4.2520997375328107E-2"/>
                  <c:y val="4.86457421988918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LSM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20CC-4A8F-B1F7-5200A80352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Base_Case!$B$3:$B$7</c:f>
              <c:numCache>
                <c:formatCode>0.00</c:formatCode>
                <c:ptCount val="5"/>
                <c:pt idx="0">
                  <c:v>17.940071327234872</c:v>
                </c:pt>
                <c:pt idx="1">
                  <c:v>17.286341678121499</c:v>
                </c:pt>
                <c:pt idx="2">
                  <c:v>17.252951923942494</c:v>
                </c:pt>
                <c:pt idx="3">
                  <c:v>17.187564620755058</c:v>
                </c:pt>
                <c:pt idx="4">
                  <c:v>17.18619809810134</c:v>
                </c:pt>
              </c:numCache>
            </c:numRef>
          </c:xVal>
          <c:yVal>
            <c:numRef>
              <c:f>Base_Case!$C$3:$C$7</c:f>
              <c:numCache>
                <c:formatCode>"$"#,##0</c:formatCode>
                <c:ptCount val="5"/>
                <c:pt idx="0">
                  <c:v>361490.38383527735</c:v>
                </c:pt>
                <c:pt idx="1">
                  <c:v>159812.15464565015</c:v>
                </c:pt>
                <c:pt idx="2">
                  <c:v>342551.67939497816</c:v>
                </c:pt>
                <c:pt idx="3">
                  <c:v>182661.07260424635</c:v>
                </c:pt>
                <c:pt idx="4">
                  <c:v>156402.02838057134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CC-4A8F-B1F7-5200A80352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45231040"/>
        <c:axId val="1645228160"/>
      </c:scatterChart>
      <c:valAx>
        <c:axId val="164523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Discounted</a:t>
                </a:r>
                <a:r>
                  <a:rPr lang="en-US" baseline="0"/>
                  <a:t> QALYs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28160"/>
        <c:crosses val="autoZero"/>
        <c:crossBetween val="midCat"/>
      </c:valAx>
      <c:valAx>
        <c:axId val="16452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Discounted Cost</a:t>
                </a:r>
                <a:r>
                  <a:rPr lang="en-US" baseline="0"/>
                  <a:t> (USD)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3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26670</xdr:rowOff>
    </xdr:from>
    <xdr:to>
      <xdr:col>11</xdr:col>
      <xdr:colOff>304800</xdr:colOff>
      <xdr:row>15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1BA076-AF2C-1220-C5CB-978BDEDAE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4"/>
  <sheetViews>
    <sheetView topLeftCell="A70" workbookViewId="0">
      <selection activeCell="D62" sqref="D62"/>
    </sheetView>
  </sheetViews>
  <sheetFormatPr defaultRowHeight="14.4" x14ac:dyDescent="0.3"/>
  <cols>
    <col min="1" max="1" width="47.88671875" bestFit="1" customWidth="1"/>
    <col min="2" max="2" width="14.33203125" bestFit="1" customWidth="1"/>
    <col min="3" max="3" width="12.6640625" customWidth="1"/>
  </cols>
  <sheetData>
    <row r="1" spans="1:3" ht="18" x14ac:dyDescent="0.35">
      <c r="A1" s="19" t="s">
        <v>156</v>
      </c>
      <c r="B1" s="19"/>
      <c r="C1" s="19"/>
    </row>
    <row r="2" spans="1:3" x14ac:dyDescent="0.3">
      <c r="A2" s="1" t="s">
        <v>1</v>
      </c>
      <c r="B2" s="1" t="s">
        <v>0</v>
      </c>
      <c r="C2" s="1" t="s">
        <v>2</v>
      </c>
    </row>
    <row r="3" spans="1:3" x14ac:dyDescent="0.3">
      <c r="A3" t="s">
        <v>4</v>
      </c>
      <c r="B3" t="s">
        <v>3</v>
      </c>
      <c r="C3">
        <v>0.8</v>
      </c>
    </row>
    <row r="4" spans="1:3" x14ac:dyDescent="0.3">
      <c r="A4" t="s">
        <v>39</v>
      </c>
      <c r="B4" t="s">
        <v>38</v>
      </c>
      <c r="C4">
        <v>0.35</v>
      </c>
    </row>
    <row r="5" spans="1:3" x14ac:dyDescent="0.3">
      <c r="A5" t="s">
        <v>40</v>
      </c>
      <c r="B5" t="s">
        <v>41</v>
      </c>
      <c r="C5">
        <v>0.125</v>
      </c>
    </row>
    <row r="6" spans="1:3" x14ac:dyDescent="0.3">
      <c r="A6" t="s">
        <v>5</v>
      </c>
      <c r="B6" t="s">
        <v>8</v>
      </c>
      <c r="C6">
        <v>45</v>
      </c>
    </row>
    <row r="7" spans="1:3" x14ac:dyDescent="0.3">
      <c r="A7" t="s">
        <v>7</v>
      </c>
      <c r="B7" t="s">
        <v>9</v>
      </c>
      <c r="C7">
        <v>38</v>
      </c>
    </row>
    <row r="8" spans="1:3" x14ac:dyDescent="0.3">
      <c r="A8" t="s">
        <v>11</v>
      </c>
      <c r="B8" t="s">
        <v>10</v>
      </c>
      <c r="C8">
        <v>125</v>
      </c>
    </row>
    <row r="9" spans="1:3" x14ac:dyDescent="0.3">
      <c r="A9" t="s">
        <v>84</v>
      </c>
      <c r="B9" t="s">
        <v>13</v>
      </c>
      <c r="C9" s="3">
        <v>5.7</v>
      </c>
    </row>
    <row r="10" spans="1:3" x14ac:dyDescent="0.3">
      <c r="A10" t="s">
        <v>14</v>
      </c>
      <c r="B10" t="s">
        <v>21</v>
      </c>
      <c r="C10">
        <v>0.03</v>
      </c>
    </row>
    <row r="11" spans="1:3" x14ac:dyDescent="0.3">
      <c r="A11" t="s">
        <v>157</v>
      </c>
      <c r="B11" t="s">
        <v>158</v>
      </c>
      <c r="C11">
        <v>3.3E-3</v>
      </c>
    </row>
    <row r="13" spans="1:3" ht="18" x14ac:dyDescent="0.35">
      <c r="A13" s="19" t="s">
        <v>42</v>
      </c>
      <c r="B13" s="19"/>
      <c r="C13" s="19"/>
    </row>
    <row r="14" spans="1:3" x14ac:dyDescent="0.3">
      <c r="A14" t="s">
        <v>43</v>
      </c>
      <c r="B14" t="s">
        <v>46</v>
      </c>
      <c r="C14">
        <v>0.22</v>
      </c>
    </row>
    <row r="15" spans="1:3" x14ac:dyDescent="0.3">
      <c r="A15" t="s">
        <v>44</v>
      </c>
      <c r="B15" t="s">
        <v>47</v>
      </c>
      <c r="C15">
        <v>0.23</v>
      </c>
    </row>
    <row r="16" spans="1:3" x14ac:dyDescent="0.3">
      <c r="A16" t="s">
        <v>45</v>
      </c>
      <c r="B16" t="s">
        <v>48</v>
      </c>
      <c r="C16">
        <f>1-C14-C15</f>
        <v>0.55000000000000004</v>
      </c>
    </row>
    <row r="18" spans="1:3" ht="18" x14ac:dyDescent="0.35">
      <c r="A18" s="19" t="s">
        <v>49</v>
      </c>
      <c r="B18" s="19"/>
      <c r="C18" s="19"/>
    </row>
    <row r="19" spans="1:3" x14ac:dyDescent="0.3">
      <c r="A19" t="s">
        <v>50</v>
      </c>
      <c r="B19" t="s">
        <v>51</v>
      </c>
      <c r="C19">
        <v>0.08</v>
      </c>
    </row>
    <row r="20" spans="1:3" x14ac:dyDescent="0.3">
      <c r="A20" t="s">
        <v>53</v>
      </c>
      <c r="B20" t="s">
        <v>52</v>
      </c>
      <c r="C20">
        <v>9.9400000000000002E-2</v>
      </c>
    </row>
    <row r="21" spans="1:3" x14ac:dyDescent="0.3">
      <c r="A21" t="s">
        <v>55</v>
      </c>
      <c r="B21" t="s">
        <v>54</v>
      </c>
      <c r="C21">
        <v>0.1648</v>
      </c>
    </row>
    <row r="22" spans="1:3" x14ac:dyDescent="0.3">
      <c r="A22" t="s">
        <v>56</v>
      </c>
      <c r="B22" t="s">
        <v>57</v>
      </c>
      <c r="C22">
        <v>0.26800000000000002</v>
      </c>
    </row>
    <row r="23" spans="1:3" x14ac:dyDescent="0.3">
      <c r="A23" t="s">
        <v>58</v>
      </c>
      <c r="B23" t="s">
        <v>59</v>
      </c>
      <c r="C23">
        <f>1-C20-C$19</f>
        <v>0.8206</v>
      </c>
    </row>
    <row r="24" spans="1:3" x14ac:dyDescent="0.3">
      <c r="A24" t="s">
        <v>63</v>
      </c>
      <c r="B24" t="s">
        <v>60</v>
      </c>
      <c r="C24">
        <f>1-C21-C$19</f>
        <v>0.75519999999999998</v>
      </c>
    </row>
    <row r="25" spans="1:3" x14ac:dyDescent="0.3">
      <c r="A25" t="s">
        <v>62</v>
      </c>
      <c r="B25" t="s">
        <v>61</v>
      </c>
      <c r="C25">
        <f>1-C22-C$19</f>
        <v>0.65200000000000002</v>
      </c>
    </row>
    <row r="27" spans="1:3" ht="18" x14ac:dyDescent="0.35">
      <c r="A27" s="19" t="s">
        <v>64</v>
      </c>
      <c r="B27" s="19"/>
      <c r="C27" s="19"/>
    </row>
    <row r="28" spans="1:3" x14ac:dyDescent="0.3">
      <c r="A28" t="s">
        <v>50</v>
      </c>
      <c r="B28" t="s">
        <v>65</v>
      </c>
      <c r="C28">
        <v>0.08</v>
      </c>
    </row>
    <row r="29" spans="1:3" x14ac:dyDescent="0.3">
      <c r="A29" t="s">
        <v>66</v>
      </c>
      <c r="B29" t="s">
        <v>67</v>
      </c>
      <c r="C29">
        <f>1-C28</f>
        <v>0.92</v>
      </c>
    </row>
    <row r="31" spans="1:3" ht="18" x14ac:dyDescent="0.35">
      <c r="A31" s="19" t="s">
        <v>72</v>
      </c>
      <c r="B31" s="19"/>
      <c r="C31" s="19"/>
    </row>
    <row r="32" spans="1:3" x14ac:dyDescent="0.3">
      <c r="A32" t="s">
        <v>73</v>
      </c>
      <c r="B32" t="s">
        <v>74</v>
      </c>
      <c r="C32">
        <v>1.58</v>
      </c>
    </row>
    <row r="33" spans="1:3" x14ac:dyDescent="0.3">
      <c r="A33" t="s">
        <v>75</v>
      </c>
      <c r="B33" t="s">
        <v>76</v>
      </c>
      <c r="C33">
        <v>3.13</v>
      </c>
    </row>
    <row r="34" spans="1:3" x14ac:dyDescent="0.3">
      <c r="A34" t="s">
        <v>77</v>
      </c>
      <c r="B34" t="s">
        <v>78</v>
      </c>
      <c r="C34">
        <v>1.9</v>
      </c>
    </row>
    <row r="35" spans="1:3" x14ac:dyDescent="0.3">
      <c r="A35" t="s">
        <v>79</v>
      </c>
      <c r="B35" t="s">
        <v>80</v>
      </c>
      <c r="C35">
        <v>1.82</v>
      </c>
    </row>
    <row r="36" spans="1:3" x14ac:dyDescent="0.3">
      <c r="A36" t="s">
        <v>81</v>
      </c>
      <c r="B36" t="s">
        <v>82</v>
      </c>
      <c r="C36">
        <v>1.1499999999999999</v>
      </c>
    </row>
    <row r="38" spans="1:3" ht="18" x14ac:dyDescent="0.35">
      <c r="A38" s="19" t="s">
        <v>98</v>
      </c>
      <c r="B38" s="19"/>
      <c r="C38" s="19"/>
    </row>
    <row r="39" spans="1:3" x14ac:dyDescent="0.3">
      <c r="A39" t="s">
        <v>100</v>
      </c>
      <c r="B39" t="s">
        <v>99</v>
      </c>
      <c r="C39">
        <v>0.12</v>
      </c>
    </row>
    <row r="40" spans="1:3" x14ac:dyDescent="0.3">
      <c r="A40" t="s">
        <v>102</v>
      </c>
      <c r="B40" t="s">
        <v>103</v>
      </c>
      <c r="C40">
        <v>7.2300000000000003E-2</v>
      </c>
    </row>
    <row r="41" spans="1:3" x14ac:dyDescent="0.3">
      <c r="A41" t="s">
        <v>101</v>
      </c>
      <c r="B41" t="s">
        <v>104</v>
      </c>
      <c r="C41">
        <v>8.1299999999999997E-2</v>
      </c>
    </row>
    <row r="43" spans="1:3" ht="18" x14ac:dyDescent="0.35">
      <c r="A43" s="19" t="s">
        <v>106</v>
      </c>
      <c r="B43" s="19"/>
      <c r="C43" s="19"/>
    </row>
    <row r="44" spans="1:3" x14ac:dyDescent="0.3">
      <c r="A44" t="s">
        <v>107</v>
      </c>
      <c r="B44" t="s">
        <v>110</v>
      </c>
      <c r="C44">
        <v>1.2E-2</v>
      </c>
    </row>
    <row r="45" spans="1:3" x14ac:dyDescent="0.3">
      <c r="A45" t="s">
        <v>109</v>
      </c>
      <c r="B45" t="s">
        <v>111</v>
      </c>
      <c r="C45">
        <v>3.1E-2</v>
      </c>
    </row>
    <row r="46" spans="1:3" x14ac:dyDescent="0.3">
      <c r="A46" t="s">
        <v>108</v>
      </c>
      <c r="B46" t="s">
        <v>112</v>
      </c>
      <c r="C46">
        <v>0.08</v>
      </c>
    </row>
    <row r="48" spans="1:3" ht="18" x14ac:dyDescent="0.35">
      <c r="A48" s="19" t="s">
        <v>124</v>
      </c>
      <c r="B48" s="19"/>
      <c r="C48" s="19"/>
    </row>
    <row r="49" spans="1:4" x14ac:dyDescent="0.3">
      <c r="A49" t="s">
        <v>130</v>
      </c>
      <c r="B49" t="s">
        <v>134</v>
      </c>
      <c r="C49" s="7">
        <v>14279</v>
      </c>
    </row>
    <row r="50" spans="1:4" x14ac:dyDescent="0.3">
      <c r="A50" t="s">
        <v>125</v>
      </c>
      <c r="B50" t="s">
        <v>135</v>
      </c>
      <c r="C50" s="7">
        <v>17316</v>
      </c>
    </row>
    <row r="51" spans="1:4" x14ac:dyDescent="0.3">
      <c r="A51" t="s">
        <v>126</v>
      </c>
      <c r="B51" t="s">
        <v>136</v>
      </c>
      <c r="C51" s="7">
        <v>6500</v>
      </c>
    </row>
    <row r="52" spans="1:4" x14ac:dyDescent="0.3">
      <c r="A52" t="s">
        <v>127</v>
      </c>
      <c r="B52" t="s">
        <v>137</v>
      </c>
      <c r="C52" s="7">
        <v>26034</v>
      </c>
    </row>
    <row r="53" spans="1:4" x14ac:dyDescent="0.3">
      <c r="A53" t="s">
        <v>128</v>
      </c>
      <c r="B53" t="s">
        <v>138</v>
      </c>
      <c r="C53" s="7">
        <v>3117</v>
      </c>
    </row>
    <row r="54" spans="1:4" x14ac:dyDescent="0.3">
      <c r="A54" t="s">
        <v>129</v>
      </c>
      <c r="B54" t="s">
        <v>139</v>
      </c>
      <c r="C54" s="7">
        <v>27030</v>
      </c>
    </row>
    <row r="55" spans="1:4" x14ac:dyDescent="0.3">
      <c r="A55" t="s">
        <v>131</v>
      </c>
      <c r="B55" t="s">
        <v>140</v>
      </c>
      <c r="C55" s="7">
        <v>15605</v>
      </c>
    </row>
    <row r="56" spans="1:4" x14ac:dyDescent="0.3">
      <c r="A56" t="s">
        <v>132</v>
      </c>
      <c r="B56" t="s">
        <v>133</v>
      </c>
      <c r="C56" s="7">
        <v>11425</v>
      </c>
    </row>
    <row r="58" spans="1:4" ht="18" x14ac:dyDescent="0.35">
      <c r="A58" s="19" t="s">
        <v>141</v>
      </c>
      <c r="B58" s="19"/>
      <c r="C58" s="19"/>
    </row>
    <row r="59" spans="1:4" x14ac:dyDescent="0.3">
      <c r="A59" t="s">
        <v>142</v>
      </c>
      <c r="B59" t="s">
        <v>143</v>
      </c>
      <c r="C59" s="7">
        <v>13618</v>
      </c>
    </row>
    <row r="60" spans="1:4" x14ac:dyDescent="0.3">
      <c r="A60" t="s">
        <v>144</v>
      </c>
      <c r="B60" t="s">
        <v>146</v>
      </c>
      <c r="C60" s="10">
        <v>11309</v>
      </c>
      <c r="D60" s="8"/>
    </row>
    <row r="61" spans="1:4" x14ac:dyDescent="0.3">
      <c r="A61" t="s">
        <v>145</v>
      </c>
      <c r="B61" t="s">
        <v>147</v>
      </c>
      <c r="C61" s="10">
        <v>11760</v>
      </c>
      <c r="D61" s="8"/>
    </row>
    <row r="62" spans="1:4" x14ac:dyDescent="0.3">
      <c r="A62" t="s">
        <v>148</v>
      </c>
      <c r="B62" t="s">
        <v>152</v>
      </c>
      <c r="C62" s="10">
        <v>1355</v>
      </c>
      <c r="D62" s="8"/>
    </row>
    <row r="63" spans="1:4" x14ac:dyDescent="0.3">
      <c r="A63" t="s">
        <v>149</v>
      </c>
      <c r="B63" t="s">
        <v>153</v>
      </c>
      <c r="C63" s="10">
        <v>1465</v>
      </c>
      <c r="D63" s="8"/>
    </row>
    <row r="64" spans="1:4" x14ac:dyDescent="0.3">
      <c r="A64" t="s">
        <v>150</v>
      </c>
      <c r="B64" t="s">
        <v>154</v>
      </c>
      <c r="C64" s="10">
        <v>2034</v>
      </c>
    </row>
    <row r="65" spans="1:3" x14ac:dyDescent="0.3">
      <c r="A65" t="s">
        <v>151</v>
      </c>
      <c r="B65" t="s">
        <v>155</v>
      </c>
      <c r="C65" s="10">
        <v>2095</v>
      </c>
    </row>
    <row r="67" spans="1:3" ht="18" x14ac:dyDescent="0.35">
      <c r="A67" s="19" t="s">
        <v>159</v>
      </c>
      <c r="B67" s="19"/>
      <c r="C67" s="19"/>
    </row>
    <row r="68" spans="1:3" x14ac:dyDescent="0.3">
      <c r="A68" t="s">
        <v>161</v>
      </c>
      <c r="B68" t="s">
        <v>160</v>
      </c>
      <c r="C68" s="11">
        <v>0</v>
      </c>
    </row>
    <row r="69" spans="1:3" x14ac:dyDescent="0.3">
      <c r="A69" t="s">
        <v>162</v>
      </c>
      <c r="B69" t="s">
        <v>163</v>
      </c>
      <c r="C69" s="11">
        <v>-0.13700000000000001</v>
      </c>
    </row>
    <row r="70" spans="1:3" x14ac:dyDescent="0.3">
      <c r="A70" t="s">
        <v>164</v>
      </c>
      <c r="B70" t="s">
        <v>165</v>
      </c>
      <c r="C70" s="12">
        <v>-0.05</v>
      </c>
    </row>
    <row r="71" spans="1:3" x14ac:dyDescent="0.3">
      <c r="A71" t="s">
        <v>166</v>
      </c>
      <c r="B71" t="s">
        <v>167</v>
      </c>
      <c r="C71" s="11">
        <v>-9.0999999999999998E-2</v>
      </c>
    </row>
    <row r="72" spans="1:3" x14ac:dyDescent="0.3">
      <c r="A72" t="s">
        <v>168</v>
      </c>
      <c r="B72" t="s">
        <v>169</v>
      </c>
      <c r="C72" s="11">
        <v>-4.5999999999999999E-2</v>
      </c>
    </row>
    <row r="74" spans="1:3" ht="18" x14ac:dyDescent="0.35">
      <c r="A74" s="19" t="s">
        <v>170</v>
      </c>
      <c r="B74" s="19"/>
      <c r="C74" s="19"/>
    </row>
    <row r="75" spans="1:3" x14ac:dyDescent="0.3">
      <c r="A75" t="s">
        <v>177</v>
      </c>
      <c r="B75" t="s">
        <v>171</v>
      </c>
      <c r="C75" s="3">
        <v>0</v>
      </c>
    </row>
    <row r="76" spans="1:3" x14ac:dyDescent="0.3">
      <c r="A76" t="s">
        <v>176</v>
      </c>
      <c r="B76" t="s">
        <v>172</v>
      </c>
      <c r="C76" s="3">
        <v>-0.3</v>
      </c>
    </row>
    <row r="77" spans="1:3" x14ac:dyDescent="0.3">
      <c r="A77" t="s">
        <v>178</v>
      </c>
      <c r="B77" t="s">
        <v>173</v>
      </c>
      <c r="C77" s="3">
        <v>-0.2</v>
      </c>
    </row>
    <row r="78" spans="1:3" x14ac:dyDescent="0.3">
      <c r="A78" t="s">
        <v>179</v>
      </c>
      <c r="B78" t="s">
        <v>174</v>
      </c>
      <c r="C78" s="3">
        <v>0</v>
      </c>
    </row>
    <row r="79" spans="1:3" x14ac:dyDescent="0.3">
      <c r="A79" t="s">
        <v>180</v>
      </c>
      <c r="B79" t="s">
        <v>175</v>
      </c>
      <c r="C79" s="3">
        <v>0</v>
      </c>
    </row>
    <row r="80" spans="1:3" x14ac:dyDescent="0.3">
      <c r="C80" s="3"/>
    </row>
    <row r="81" spans="1:3" ht="18" x14ac:dyDescent="0.35">
      <c r="A81" s="19" t="s">
        <v>181</v>
      </c>
      <c r="B81" s="19"/>
      <c r="C81" s="19"/>
    </row>
    <row r="82" spans="1:3" x14ac:dyDescent="0.3">
      <c r="A82" t="s">
        <v>183</v>
      </c>
      <c r="B82" t="s">
        <v>187</v>
      </c>
      <c r="C82" s="13">
        <v>2.5000000000000001E-2</v>
      </c>
    </row>
    <row r="83" spans="1:3" x14ac:dyDescent="0.3">
      <c r="A83" t="s">
        <v>182</v>
      </c>
      <c r="B83" t="s">
        <v>188</v>
      </c>
      <c r="C83">
        <v>4.2000000000000003E-2</v>
      </c>
    </row>
    <row r="84" spans="1:3" x14ac:dyDescent="0.3">
      <c r="A84" t="s">
        <v>184</v>
      </c>
      <c r="B84" t="s">
        <v>189</v>
      </c>
      <c r="C84">
        <v>5.8000000000000003E-2</v>
      </c>
    </row>
    <row r="85" spans="1:3" x14ac:dyDescent="0.3">
      <c r="A85" t="s">
        <v>185</v>
      </c>
      <c r="B85" t="s">
        <v>190</v>
      </c>
      <c r="C85">
        <v>5.8000000000000003E-2</v>
      </c>
    </row>
    <row r="86" spans="1:3" x14ac:dyDescent="0.3">
      <c r="A86" t="s">
        <v>186</v>
      </c>
      <c r="B86" t="s">
        <v>191</v>
      </c>
      <c r="C86">
        <v>5.2999999999999999E-2</v>
      </c>
    </row>
    <row r="88" spans="1:3" ht="18" x14ac:dyDescent="0.35">
      <c r="A88" s="19" t="s">
        <v>200</v>
      </c>
      <c r="B88" s="19"/>
      <c r="C88" s="19"/>
    </row>
    <row r="89" spans="1:3" x14ac:dyDescent="0.3">
      <c r="A89" t="s">
        <v>201</v>
      </c>
      <c r="B89" t="s">
        <v>204</v>
      </c>
      <c r="C89">
        <v>0.14000000000000001</v>
      </c>
    </row>
    <row r="90" spans="1:3" x14ac:dyDescent="0.3">
      <c r="A90" t="s">
        <v>202</v>
      </c>
      <c r="B90" t="s">
        <v>206</v>
      </c>
      <c r="C90">
        <v>0.26800000000000002</v>
      </c>
    </row>
    <row r="91" spans="1:3" x14ac:dyDescent="0.3">
      <c r="A91" t="s">
        <v>203</v>
      </c>
      <c r="B91" t="s">
        <v>205</v>
      </c>
      <c r="C91">
        <v>0.43099999999999999</v>
      </c>
    </row>
    <row r="92" spans="1:3" x14ac:dyDescent="0.3">
      <c r="A92" t="s">
        <v>207</v>
      </c>
      <c r="B92" t="s">
        <v>210</v>
      </c>
      <c r="C92">
        <v>0.16400000000000001</v>
      </c>
    </row>
    <row r="93" spans="1:3" x14ac:dyDescent="0.3">
      <c r="A93" t="s">
        <v>208</v>
      </c>
      <c r="B93" t="s">
        <v>211</v>
      </c>
      <c r="C93">
        <v>0.29199999999999998</v>
      </c>
    </row>
    <row r="94" spans="1:3" x14ac:dyDescent="0.3">
      <c r="A94" t="s">
        <v>209</v>
      </c>
      <c r="B94" t="s">
        <v>212</v>
      </c>
      <c r="C94">
        <v>0.42</v>
      </c>
    </row>
  </sheetData>
  <mergeCells count="13">
    <mergeCell ref="A43:C43"/>
    <mergeCell ref="A1:C1"/>
    <mergeCell ref="A13:C13"/>
    <mergeCell ref="A18:C18"/>
    <mergeCell ref="A27:C27"/>
    <mergeCell ref="A31:C31"/>
    <mergeCell ref="A38:C38"/>
    <mergeCell ref="A88:C88"/>
    <mergeCell ref="A48:C48"/>
    <mergeCell ref="A58:C58"/>
    <mergeCell ref="A67:C67"/>
    <mergeCell ref="A74:C74"/>
    <mergeCell ref="A81:C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2A265-A6B7-4B02-937A-C87C4D323BCD}">
  <dimension ref="A1:DQ68"/>
  <sheetViews>
    <sheetView tabSelected="1" topLeftCell="I1" workbookViewId="0">
      <selection activeCell="N4" sqref="N4"/>
    </sheetView>
  </sheetViews>
  <sheetFormatPr defaultRowHeight="14.4" x14ac:dyDescent="0.3"/>
  <cols>
    <col min="6" max="6" width="17" customWidth="1"/>
    <col min="7" max="9" width="18" customWidth="1"/>
    <col min="10" max="10" width="15.33203125" customWidth="1"/>
    <col min="11" max="11" width="14" customWidth="1"/>
    <col min="12" max="12" width="15.33203125" customWidth="1"/>
    <col min="13" max="13" width="12.6640625" customWidth="1"/>
    <col min="14" max="14" width="12.5546875" customWidth="1"/>
    <col min="15" max="15" width="12.21875" customWidth="1"/>
    <col min="16" max="16" width="13.33203125" customWidth="1"/>
    <col min="17" max="19" width="12.77734375" customWidth="1"/>
    <col min="20" max="20" width="13.33203125" customWidth="1"/>
    <col min="22" max="22" width="10.5546875" bestFit="1" customWidth="1"/>
    <col min="24" max="24" width="11.77734375" bestFit="1" customWidth="1"/>
    <col min="25" max="25" width="13.6640625" bestFit="1" customWidth="1"/>
    <col min="26" max="26" width="10.5546875" bestFit="1" customWidth="1"/>
    <col min="27" max="27" width="18.21875" bestFit="1" customWidth="1"/>
    <col min="28" max="28" width="10.44140625" bestFit="1" customWidth="1"/>
    <col min="29" max="29" width="18.109375" bestFit="1" customWidth="1"/>
    <col min="55" max="56" width="12" bestFit="1" customWidth="1"/>
    <col min="59" max="59" width="14.6640625" bestFit="1" customWidth="1"/>
    <col min="120" max="121" width="11" bestFit="1" customWidth="1"/>
  </cols>
  <sheetData>
    <row r="1" spans="1:121" x14ac:dyDescent="0.3">
      <c r="J1" s="20" t="s">
        <v>29</v>
      </c>
      <c r="K1" s="20"/>
      <c r="L1" s="20"/>
      <c r="M1" s="20"/>
      <c r="N1" s="20"/>
      <c r="O1" s="20"/>
      <c r="P1" s="20"/>
      <c r="Q1" s="20"/>
      <c r="R1" s="20"/>
      <c r="S1" s="20"/>
      <c r="T1" s="20"/>
      <c r="U1" s="20" t="s">
        <v>28</v>
      </c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H1" s="20" t="s">
        <v>114</v>
      </c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 t="s">
        <v>123</v>
      </c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</row>
    <row r="2" spans="1:121" ht="72" x14ac:dyDescent="0.3">
      <c r="A2" s="2" t="s">
        <v>15</v>
      </c>
      <c r="B2" s="2" t="s">
        <v>22</v>
      </c>
      <c r="C2" s="2" t="s">
        <v>6</v>
      </c>
      <c r="D2" s="2" t="s">
        <v>27</v>
      </c>
      <c r="E2" s="2" t="s">
        <v>12</v>
      </c>
      <c r="F2" s="2" t="s">
        <v>24</v>
      </c>
      <c r="G2" s="2" t="s">
        <v>23</v>
      </c>
      <c r="H2" s="2" t="s">
        <v>25</v>
      </c>
      <c r="I2" s="2" t="s">
        <v>83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36</v>
      </c>
      <c r="Q2" s="2" t="s">
        <v>37</v>
      </c>
      <c r="R2" s="2" t="s">
        <v>199</v>
      </c>
      <c r="S2" s="2" t="s">
        <v>198</v>
      </c>
      <c r="T2" s="2" t="s">
        <v>26</v>
      </c>
      <c r="U2" s="2" t="s">
        <v>30</v>
      </c>
      <c r="V2" s="2" t="s">
        <v>31</v>
      </c>
      <c r="W2" s="2" t="s">
        <v>32</v>
      </c>
      <c r="X2" s="2" t="s">
        <v>33</v>
      </c>
      <c r="Y2" s="2" t="s">
        <v>34</v>
      </c>
      <c r="Z2" s="2" t="s">
        <v>35</v>
      </c>
      <c r="AA2" s="2" t="s">
        <v>36</v>
      </c>
      <c r="AB2" s="2" t="s">
        <v>37</v>
      </c>
      <c r="AC2" s="2" t="s">
        <v>26</v>
      </c>
      <c r="AD2" s="4" t="s">
        <v>16</v>
      </c>
      <c r="AE2" s="4" t="s">
        <v>17</v>
      </c>
      <c r="AF2" s="4" t="s">
        <v>87</v>
      </c>
      <c r="AG2" s="4" t="s">
        <v>88</v>
      </c>
      <c r="AH2" s="4" t="s">
        <v>85</v>
      </c>
      <c r="AI2" s="4" t="s">
        <v>86</v>
      </c>
      <c r="AJ2" s="4" t="s">
        <v>89</v>
      </c>
      <c r="AK2" s="4" t="s">
        <v>105</v>
      </c>
      <c r="AL2" s="4" t="s">
        <v>90</v>
      </c>
      <c r="AM2" s="4" t="s">
        <v>68</v>
      </c>
      <c r="AN2" s="4" t="s">
        <v>69</v>
      </c>
      <c r="AO2" s="4" t="s">
        <v>118</v>
      </c>
      <c r="AP2" s="4" t="s">
        <v>117</v>
      </c>
      <c r="AQ2" s="4" t="s">
        <v>119</v>
      </c>
      <c r="AR2" s="4" t="s">
        <v>18</v>
      </c>
      <c r="AS2" s="4" t="s">
        <v>19</v>
      </c>
      <c r="AT2" s="4" t="s">
        <v>91</v>
      </c>
      <c r="AU2" s="4" t="s">
        <v>92</v>
      </c>
      <c r="AV2" s="4" t="s">
        <v>93</v>
      </c>
      <c r="AW2" s="4" t="s">
        <v>94</v>
      </c>
      <c r="AX2" s="4" t="s">
        <v>95</v>
      </c>
      <c r="AY2" s="4" t="s">
        <v>96</v>
      </c>
      <c r="AZ2" s="4" t="s">
        <v>97</v>
      </c>
      <c r="BA2" s="4" t="s">
        <v>71</v>
      </c>
      <c r="BB2" s="4" t="s">
        <v>70</v>
      </c>
      <c r="BC2" s="4" t="s">
        <v>120</v>
      </c>
      <c r="BD2" s="4" t="s">
        <v>121</v>
      </c>
      <c r="BE2" s="4" t="s">
        <v>122</v>
      </c>
      <c r="BF2" s="4" t="s">
        <v>20</v>
      </c>
      <c r="BG2" s="4" t="s">
        <v>113</v>
      </c>
      <c r="BH2" s="5" t="s">
        <v>16</v>
      </c>
      <c r="BI2" s="5" t="s">
        <v>17</v>
      </c>
      <c r="BJ2" s="5" t="s">
        <v>87</v>
      </c>
      <c r="BK2" s="5" t="s">
        <v>88</v>
      </c>
      <c r="BL2" s="5" t="s">
        <v>85</v>
      </c>
      <c r="BM2" s="5" t="s">
        <v>86</v>
      </c>
      <c r="BN2" s="5" t="s">
        <v>89</v>
      </c>
      <c r="BO2" s="5" t="s">
        <v>105</v>
      </c>
      <c r="BP2" s="5" t="s">
        <v>90</v>
      </c>
      <c r="BQ2" s="5" t="s">
        <v>68</v>
      </c>
      <c r="BR2" s="5" t="s">
        <v>69</v>
      </c>
      <c r="BS2" s="5" t="s">
        <v>118</v>
      </c>
      <c r="BT2" s="5" t="s">
        <v>117</v>
      </c>
      <c r="BU2" s="5" t="s">
        <v>119</v>
      </c>
      <c r="BV2" s="5" t="s">
        <v>18</v>
      </c>
      <c r="BW2" s="5" t="s">
        <v>19</v>
      </c>
      <c r="BX2" s="5" t="s">
        <v>91</v>
      </c>
      <c r="BY2" s="5" t="s">
        <v>92</v>
      </c>
      <c r="BZ2" s="5" t="s">
        <v>93</v>
      </c>
      <c r="CA2" s="5" t="s">
        <v>94</v>
      </c>
      <c r="CB2" s="5" t="s">
        <v>95</v>
      </c>
      <c r="CC2" s="5" t="s">
        <v>96</v>
      </c>
      <c r="CD2" s="5" t="s">
        <v>97</v>
      </c>
      <c r="CE2" s="5" t="s">
        <v>71</v>
      </c>
      <c r="CF2" s="5" t="s">
        <v>70</v>
      </c>
      <c r="CG2" s="5" t="s">
        <v>120</v>
      </c>
      <c r="CH2" s="5" t="s">
        <v>121</v>
      </c>
      <c r="CI2" s="5" t="s">
        <v>122</v>
      </c>
      <c r="CJ2" s="5" t="s">
        <v>20</v>
      </c>
      <c r="CK2" s="5" t="s">
        <v>115</v>
      </c>
      <c r="CL2" s="5" t="s">
        <v>116</v>
      </c>
      <c r="CM2" s="6" t="s">
        <v>16</v>
      </c>
      <c r="CN2" s="6" t="s">
        <v>17</v>
      </c>
      <c r="CO2" s="6" t="s">
        <v>87</v>
      </c>
      <c r="CP2" s="6" t="s">
        <v>88</v>
      </c>
      <c r="CQ2" s="6" t="s">
        <v>85</v>
      </c>
      <c r="CR2" s="6" t="s">
        <v>86</v>
      </c>
      <c r="CS2" s="6" t="s">
        <v>89</v>
      </c>
      <c r="CT2" s="6" t="s">
        <v>105</v>
      </c>
      <c r="CU2" s="6" t="s">
        <v>90</v>
      </c>
      <c r="CV2" s="6" t="s">
        <v>68</v>
      </c>
      <c r="CW2" s="6" t="s">
        <v>69</v>
      </c>
      <c r="CX2" s="6" t="s">
        <v>118</v>
      </c>
      <c r="CY2" s="6" t="s">
        <v>117</v>
      </c>
      <c r="CZ2" s="6" t="s">
        <v>119</v>
      </c>
      <c r="DA2" s="6" t="s">
        <v>18</v>
      </c>
      <c r="DB2" s="6" t="s">
        <v>19</v>
      </c>
      <c r="DC2" s="6" t="s">
        <v>91</v>
      </c>
      <c r="DD2" s="6" t="s">
        <v>92</v>
      </c>
      <c r="DE2" s="6" t="s">
        <v>93</v>
      </c>
      <c r="DF2" s="6" t="s">
        <v>94</v>
      </c>
      <c r="DG2" s="6" t="s">
        <v>95</v>
      </c>
      <c r="DH2" s="6" t="s">
        <v>96</v>
      </c>
      <c r="DI2" s="6" t="s">
        <v>97</v>
      </c>
      <c r="DJ2" s="6" t="s">
        <v>71</v>
      </c>
      <c r="DK2" s="6" t="s">
        <v>70</v>
      </c>
      <c r="DL2" s="6" t="s">
        <v>120</v>
      </c>
      <c r="DM2" s="6" t="s">
        <v>121</v>
      </c>
      <c r="DN2" s="6" t="s">
        <v>122</v>
      </c>
      <c r="DO2" s="6" t="s">
        <v>20</v>
      </c>
      <c r="DP2" s="6" t="s">
        <v>115</v>
      </c>
      <c r="DQ2" s="6" t="s">
        <v>116</v>
      </c>
    </row>
    <row r="3" spans="1:121" x14ac:dyDescent="0.3">
      <c r="A3">
        <v>0</v>
      </c>
      <c r="B3">
        <f>AGE_BL</f>
        <v>45</v>
      </c>
      <c r="C3">
        <f t="shared" ref="C3:C66" si="0">BMI_BL</f>
        <v>38</v>
      </c>
      <c r="D3">
        <f t="shared" ref="D3:D66" si="1">SBP_BL</f>
        <v>125</v>
      </c>
      <c r="E3">
        <f t="shared" ref="E3:E66" si="2">HbA1C_BL</f>
        <v>5.7</v>
      </c>
      <c r="F3">
        <v>2.0300000000000001E-3</v>
      </c>
      <c r="G3">
        <v>3.3300000000000001E-3</v>
      </c>
      <c r="H3">
        <f t="shared" ref="H3:H44" si="3">(PREV_FEMALE*F3 + (1-PREV_FEMALE)*G3)</f>
        <v>2.2899999999999999E-3</v>
      </c>
      <c r="I3">
        <f>0.00000146 * EXP(1.87 * E3) * 0.0197 * EXP(0.101*C3)</f>
        <v>5.6857293942168513E-2</v>
      </c>
      <c r="J3">
        <f>1 - 0.94833 ^ (EXP(2.72107*(LN($B3)-3.8686) + 0.51125*(LN($C3)-LN(28)) + 2.81291*(LN($D3)*(1-0) - 4.24) + 2.88267*(LN($D3)*0 - 0.5826) + 0.61868*(1-0.3423) + 0.77763*(0-0.0376)))</f>
        <v>7.1873780256160202E-2</v>
      </c>
      <c r="K3">
        <f>1 - 0.94833 ^ (EXP(2.72107*(LN($B3)-3.8686) + 0.51125*(LN($C3)-LN(28)) + 2.81291*(LN($D3)*(1-1) - 4.24) + 2.88267*(LN($D3)*1 - 0.5826) + 0.61868*(1-0.3423) + 0.77763*(0-0.0376)))</f>
        <v>9.9188460422785285E-2</v>
      </c>
      <c r="L3">
        <f>1 - 0.94833 ^ (EXP(2.72107*(LN($B3)-3.8686) + 0.51125*(LN($C3)-LN(28)) + 2.81291*(LN($D3)*(1-0) - 4.24) + 2.88267*(LN($D3)*0 - 0.5826) + 0.61868*(0-0.3423) + 0.77763*(0-0.0376)))</f>
        <v>3.9380559753545485E-2</v>
      </c>
      <c r="M3">
        <f>1 - 0.94833 ^ (EXP(2.72107*(LN($B3)-3.8686) + 0.51125*(LN($C3)-LN(28)) + 2.81291*(LN($D3)*(1-1) - 4.24) + 2.88267*(LN($D3)*1 - 0.5826) + 0.61868*(0-0.3423) + 0.77763*(0-0.0376)))</f>
        <v>5.4713739079456869E-2</v>
      </c>
      <c r="N3">
        <f>1 - 0.8843 ^ (EXP(3.113*(LN($B3)-3.856) + 0.7928*(LN($C3)-LN(28)) + 1.8551*(LN($D3)*(1-0) - 4.3544) + 1.9267*(LN($D3)*0 - 0.5019) + 0.7095*(1-0.3522) + 0.5316*(0-0.065)))</f>
        <v>0.17156201208969857</v>
      </c>
      <c r="O3">
        <f>1 - 0.8843 ^ (EXP(3.113*(LN($B3)-3.856) + 0.7928*(LN($C3)-LN(28)) + 1.8551*(LN($D3)*(1-1) - 4.3544) + 1.9267*(LN($D3)*1 - 0.5019) + 0.7095*(1-0.3522) + 0.5316*(0-0.065)))</f>
        <v>0.23351741320871933</v>
      </c>
      <c r="P3">
        <f>1 - 0.8843 ^ (EXP(3.113*(LN($B3)-3.856) + 0.7928*(LN($C3)-LN(28)) + 1.8551*(LN($D3)*(1-0) - 4.3544) + 1.9267*(LN($D3)*0 - 0.5019) + 0.7095*(0-0.3522) + 0.5316*(0-0.065)))</f>
        <v>8.8423947966266958E-2</v>
      </c>
      <c r="Q3">
        <f>1 - 0.8843 ^ (EXP(3.113*(LN($B3)-3.856) + 0.7928*(LN($C3)-LN(28)) + 1.8551*(LN($D3)*(1-1) - 4.3544) + 1.9267*(LN($D3)*1 - 0.5019) + 0.7095*(0-0.3522) + 0.5316*(0-0.065)))</f>
        <v>0.12261981192392346</v>
      </c>
      <c r="R3">
        <f>PREV_HT</f>
        <v>0.35</v>
      </c>
      <c r="S3">
        <f>PREV_HT</f>
        <v>0.35</v>
      </c>
      <c r="T3">
        <f>PREV_FEMALE*PREV_SMOKE*(1-R3)*(1-EXP(-J3/10))+PREV_FEMALE*PREV_SMOKE*R3*(1-EXP(-K3/10))+PREV_FEMALE*(1-PREV_SMOKE)*(1-R3)*(1-EXP(-L3/10))+PREV_FEMALE*(1-PREV_SMOKE)*R3*(1-EXP(-M3/10))+(1-PREV_FEMALE)*PREV_SMOKE*(1-S3)*(1-EXP(-N3/10))+(1-PREV_FEMALE)*PREV_SMOKE*S3*(1-EXP(-O3/10))+(1-PREV_FEMALE)*(1-PREV_SMOKE)*(1-S3)*(1-EXP(-P3/10))+(1-PREV_FEMALE)*(1-PREV_SMOKE)*S3*(1-EXP(-Q3/10))</f>
        <v>6.1622862708026593E-3</v>
      </c>
      <c r="U3">
        <f>1 - 0.94833 ^ (EXP(2.72107*(LN($B3)-3.8686) + 0.51125*(LN($C3)-LN(28)) + 2.81291*(LN($D3)*(1-0) - 4.24) + 2.88267*(LN($D3)*0 - 0.5826) + 0.61868*(1-0.3423) + 0.77763*(1-0.0376)))</f>
        <v>0.14983555907503632</v>
      </c>
      <c r="V3">
        <f>1 - 0.94833 ^ (EXP(2.72107*(LN($B3)-3.8686) + 0.51125*(LN($C3)-LN(28)) + 2.81291*(LN($D3)*(1-1) - 4.24) + 2.88267*(LN($D3)*1 - 0.5826) + 0.61868*(1-0.3423) + 0.77763*(1-0.0376)))</f>
        <v>0.20334649866183629</v>
      </c>
      <c r="W3">
        <f>1 - 0.94833 ^ (EXP(2.72107*(LN($B3)-3.8686) + 0.51125*(LN($C3)-LN(28)) + 2.81291*(LN($D3)*(1-0) - 4.24) + 2.88267*(LN($D3)*0 - 0.5826) + 0.61868*(0-0.3423) + 0.77763*(1-0.0376)))</f>
        <v>8.3723803121629192E-2</v>
      </c>
      <c r="X3">
        <f>1 - 0.94833 ^ (EXP(2.72107*(LN($B3)-3.8686) + 0.51125*(LN($C3)-LN(28)) + 2.81291*(LN($D3)*(1-1) - 4.24) + 2.88267*(LN($D3)*1 - 0.5826) + 0.61868*(0-0.3423) + 0.77763*(1-0.0376)))</f>
        <v>0.11525461362704936</v>
      </c>
      <c r="Y3">
        <f>1 - 0.8843 ^ (EXP(3.113*(LN($B3)-3.856) + 0.7928*(LN($C3)-LN(28)) + 1.8551*(LN($D3)*(1-0) - 4.3544) + 1.9267*(LN($D3)*0 - 0.5019) + 0.7095*(1-0.3522) + 0.5316*(1-0.065)))</f>
        <v>0.2740496634575037</v>
      </c>
      <c r="Z3">
        <f>1 - 0.8843 ^ (EXP(3.113*(LN($B3)-3.856) + 0.7928*(LN($C3)-LN(28)) + 1.8551*(LN($D3)*(1-1) - 4.3544) + 1.9267*(LN($D3)*1 - 0.5019) + 0.7095*(1-0.3522) + 0.5316*(1-0.065)))</f>
        <v>0.36399137384752422</v>
      </c>
      <c r="AA3">
        <f>1 - 0.8843 ^ (EXP(3.113*(LN($B3)-3.856) + 0.7928*(LN($C3)-LN(28)) + 1.8551*(LN($D3)*(1-0) - 4.3544) + 1.9267*(LN($D3)*0 - 0.5019) + 0.7095*(0-0.3522) + 0.5316*(1-0.065)))</f>
        <v>0.14575688112990093</v>
      </c>
      <c r="AB3">
        <f>1 - 0.8843 ^ (EXP(3.113*(LN($B3)-3.856) + 0.7928*(LN($C3)-LN(28)) + 1.8551*(LN($D3)*(1-1) - 4.3544) + 1.9267*(LN($D3)*1 - 0.5019) + 0.7095*(0-0.3522) + 0.5316*(1-0.065)))</f>
        <v>0.19956623179474475</v>
      </c>
      <c r="AC3">
        <f t="shared" ref="AC3" si="4">PREV_FEMALE*PREV_SMOKE*(1-PREV_HT)*(1-EXP(-U3/10))+PREV_FEMALE*PREV_SMOKE*PREV_HT*(1-EXP(-V3/10))+PREV_FEMALE*(1-PREV_SMOKE)*(1-PREV_HT)*(1-EXP(-W3/10))+PREV_FEMALE*(1-PREV_SMOKE)*PREV_HT*(1-EXP(-X3/10))+(1-PREV_FEMALE)*PREV_SMOKE*(1-PREV_HT)*(1-EXP(-Y3/10))+(1-PREV_FEMALE)*PREV_SMOKE*PREV_HT*(1-EXP(-Z3/10))+(1-PREV_FEMALE)*(1-PREV_SMOKE)*(1-PREV_HT)*(1-EXP(-AA3/10))+(1-PREV_FEMALE)*(1-PREV_SMOKE)*PREV_HT*(1-EXP(-AB3/10))</f>
        <v>1.1880491181364982E-2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f>SUM(AD3:BF3)</f>
        <v>1</v>
      </c>
      <c r="BH3">
        <f t="shared" ref="BH3:BH34" si="5">(0.9442 - 0.0007*$B3 - dis_BMI*($C3-21.75))*AD3</f>
        <v>0.85907500000000003</v>
      </c>
      <c r="BI3">
        <f t="shared" ref="BI3:BI34" si="6">0.959*(0.9442 - 0.0007*$B3 - dis_BMI*($C3-21.75))*AE3</f>
        <v>0</v>
      </c>
      <c r="BJ3">
        <f t="shared" ref="BJ3:BJ34" si="7">(0.943*(0.9442 - 0.0007*$B3 - dis_BMI*($C3-21.75)) - 0.19*0.5)*AF3</f>
        <v>0</v>
      </c>
      <c r="BK3">
        <f t="shared" ref="BK3:BK34" si="8">(0.943*(0.9442 - 0.0007*$B3 - dis_BMI*($C3-21.75)))*AG3</f>
        <v>0</v>
      </c>
      <c r="BL3">
        <f t="shared" ref="BL3:BL34" si="9">(0.955*(0.9442 - 0.0007*$B3 - dis_BMI*($C3-21.75)) - 0.15*0.5)*AH3</f>
        <v>0</v>
      </c>
      <c r="BM3">
        <f t="shared" ref="BM3:BM34" si="10">(0.955*(0.9442 - 0.0007*$B3 - dis_BMI*($C3-21.75)))*AI3</f>
        <v>0</v>
      </c>
      <c r="BN3">
        <f t="shared" ref="BN3:BN34" si="11">(0.955*0.943*(0.9442 - 0.0007*$B3 - dis_BMI*($C3-21.75)) - 0.19*0.5)*AJ3</f>
        <v>0</v>
      </c>
      <c r="BO3">
        <f t="shared" ref="BO3:BO34" si="12">(0.955*0.943*(0.9442 - 0.0007*$B3 - dis_BMI*($C3-21.75)) - 0.15*0.5)*AK3</f>
        <v>0</v>
      </c>
      <c r="BP3">
        <f t="shared" ref="BP3:BP34" si="13">(0.955*0.943*(0.9442 - 0.0007*$B3 - dis_BMI*($C3-21.75)))*AL3</f>
        <v>0</v>
      </c>
      <c r="BQ3">
        <f t="shared" ref="BQ3:BQ34" si="14">(0.93*(0.9442 - 0.0007*$B3 - dis_BMI*($C3-21.75)))*AM3</f>
        <v>0</v>
      </c>
      <c r="BR3">
        <f t="shared" ref="BR3:BR34" si="15">(0.93*(0.9442 - 0.0007*$B3 - dis_BMI*($C3-21.75)))*AN3</f>
        <v>0</v>
      </c>
      <c r="BS3">
        <f t="shared" ref="BS3:BS34" si="16">(0.93*0.943*(0.9442 - 0.0007*$B3 - dis_BMI*($C3-21.75)))*AO3</f>
        <v>0</v>
      </c>
      <c r="BT3">
        <f t="shared" ref="BT3:BT34" si="17">(0.93*0.943*(0.9442 - 0.0007*$B3 - dis_BMI*($C3-21.75))-0.19*0.5)*AP3</f>
        <v>0</v>
      </c>
      <c r="BU3">
        <f t="shared" ref="BU3:BU34" si="18">(0.93*0.943*(0.9442 - 0.0007*$B3 - dis_BMI*($C3-21.75)))*AQ3</f>
        <v>0</v>
      </c>
      <c r="BV3">
        <f t="shared" ref="BV3:BV34" si="19">0.962*(0.9442 - 0.0007*$B3 - dis_BMI*($C3-21.75))*AR3</f>
        <v>0</v>
      </c>
      <c r="BW3">
        <f t="shared" ref="BW3:BW34" si="20">0.962*0.959*(0.9442 - 0.0007*$B3 - dis_BMI*($C3-21.75))*AS3</f>
        <v>0</v>
      </c>
      <c r="BX3">
        <f t="shared" ref="BX3:BX34" si="21">0.962*(0.943*(0.9442 - 0.0007*$B3 - dis_BMI*($C3-21.75)) - 0.19*0.5)*AT3</f>
        <v>0</v>
      </c>
      <c r="BY3">
        <f t="shared" ref="BY3:BY34" si="22">0.962*(0.943*(0.9442 - 0.0007*$B3 - dis_BMI*($C3-21.75)))*AU3</f>
        <v>0</v>
      </c>
      <c r="BZ3">
        <f t="shared" ref="BZ3:BZ34" si="23">0.962*(0.955*(0.9442 - 0.0007*$B3 - dis_BMI*($C3-21.75)) - 0.15*0.5)*AV3</f>
        <v>0</v>
      </c>
      <c r="CA3">
        <f t="shared" ref="CA3:CA34" si="24">0.962*(0.955*(0.9442 - 0.0007*$B3 - dis_BMI*($C3-21.75)))*AW3</f>
        <v>0</v>
      </c>
      <c r="CB3">
        <f t="shared" ref="CB3:CB34" si="25">0.962*(0.955*0.943*(0.9442 - 0.0007*$B3 - dis_BMI*($C3-21.75)) - 0.19*0.5)*AX3</f>
        <v>0</v>
      </c>
      <c r="CC3">
        <f t="shared" ref="CC3:CC34" si="26">0.962*(0.955*0.943*(0.9442 - 0.0007*$B3 - dis_BMI*($C3-21.75)) - 0.15*0.5)*AY3</f>
        <v>0</v>
      </c>
      <c r="CD3">
        <f t="shared" ref="CD3:CD34" si="27">0.962*(0.955*0.943*(0.9442 - 0.0007*$B3 - dis_BMI*($C3-21.75)))*AZ3</f>
        <v>0</v>
      </c>
      <c r="CE3">
        <f t="shared" ref="CE3:CE34" si="28">0.962*(0.93*(0.9442 - 0.0007*$B3 - dis_BMI*($C3-21.75)))*BA3</f>
        <v>0</v>
      </c>
      <c r="CF3">
        <f t="shared" ref="CF3:CF34" si="29">0.962*(0.93*(0.9442 - 0.0007*$B3 - dis_BMI*($C3-21.75)))*BB3</f>
        <v>0</v>
      </c>
      <c r="CG3">
        <f t="shared" ref="CG3:CG34" si="30">0.962*(0.93*0.943*(0.9442 - 0.0007*$B3 - dis_BMI*($C3-21.75)))*BC3</f>
        <v>0</v>
      </c>
      <c r="CH3">
        <f t="shared" ref="CH3:CH34" si="31">0.962*(0.93*0.943*(0.9442 - 0.0007*$B3 - dis_BMI*($C3-21.75))-0.19*0.5)*BD3</f>
        <v>0</v>
      </c>
      <c r="CI3">
        <f t="shared" ref="CI3:CI34" si="32">0.962*(0.93*0.943*(0.9442 - 0.0007*$B3 - dis_BMI*($C3-21.75)))*BE3</f>
        <v>0</v>
      </c>
      <c r="CJ3">
        <f>0*BF3</f>
        <v>0</v>
      </c>
      <c r="CK3">
        <f>SUM(BH3:CJ3)</f>
        <v>0.85907500000000003</v>
      </c>
      <c r="CL3">
        <f t="shared" ref="CL3:CL34" si="33">CK3/(1+r_)^A3</f>
        <v>0.85907500000000003</v>
      </c>
      <c r="CM3">
        <f>AD3*0</f>
        <v>0</v>
      </c>
      <c r="CN3">
        <f t="shared" ref="CN3:CN34" si="34">AE3*c_Other</f>
        <v>0</v>
      </c>
      <c r="CO3">
        <f t="shared" ref="CO3:CO34" si="35">AF3*(c_Stroke1+c_Stroke2)</f>
        <v>0</v>
      </c>
      <c r="CP3">
        <f t="shared" ref="CP3:CP34" si="36">AG3*c_Stroke2</f>
        <v>0</v>
      </c>
      <c r="CQ3">
        <f t="shared" ref="CQ3:CQ34" si="37">AH3*(c_MI1+c_MI2)</f>
        <v>0</v>
      </c>
      <c r="CR3">
        <f t="shared" ref="CR3:CR34" si="38">AI3*c_MI2</f>
        <v>0</v>
      </c>
      <c r="CS3">
        <f t="shared" ref="CS3:CS34" si="39">AJ3*(c_Stroke1+c_Stroke2+c_MI2)</f>
        <v>0</v>
      </c>
      <c r="CT3">
        <f t="shared" ref="CT3:CT34" si="40">AK3*(c_Stroke2+c_MI1+c_MI2)</f>
        <v>0</v>
      </c>
      <c r="CU3">
        <f t="shared" ref="CU3:CU34" si="41">AL3*(c_Stroke2+c_MI2)</f>
        <v>0</v>
      </c>
      <c r="CV3">
        <f t="shared" ref="CV3:CV34" si="42">AM3*(c_HF1)</f>
        <v>0</v>
      </c>
      <c r="CW3">
        <f t="shared" ref="CW3:CW34" si="43">AN3*(c_HF2)</f>
        <v>0</v>
      </c>
      <c r="CX3">
        <f t="shared" ref="CX3:CX34" si="44">AO3*(c_Stroke2+c_HF1)</f>
        <v>0</v>
      </c>
      <c r="CY3">
        <f t="shared" ref="CY3:CY34" si="45">AP3*(c_Stroke1+c_Stroke2+c_HF2)</f>
        <v>0</v>
      </c>
      <c r="CZ3">
        <f t="shared" ref="CZ3:CZ34" si="46">AQ3*(c_Stroke2+c_HF2)</f>
        <v>0</v>
      </c>
      <c r="DA3">
        <f t="shared" ref="DA3:DA34" si="47">AR3*c_DM</f>
        <v>0</v>
      </c>
      <c r="DB3">
        <f t="shared" ref="DB3:DB34" si="48">AS3*(c_Other+c_DM)</f>
        <v>0</v>
      </c>
      <c r="DC3">
        <f t="shared" ref="DC3:DC34" si="49">AT3*(c_Stroke1+c_Stroke2+c_DM)</f>
        <v>0</v>
      </c>
      <c r="DD3">
        <f t="shared" ref="DD3:DD34" si="50">AU3*(c_Stroke2+c_DM)</f>
        <v>0</v>
      </c>
      <c r="DE3">
        <f t="shared" ref="DE3:DE34" si="51">AV3*(c_MI1+c_MI2+c_DM)</f>
        <v>0</v>
      </c>
      <c r="DF3">
        <f t="shared" ref="DF3:DF34" si="52">AW3*(c_MI2+c_DM)</f>
        <v>0</v>
      </c>
      <c r="DG3">
        <f t="shared" ref="DG3:DG34" si="53">AX3*(c_Stroke1+c_Stroke2+c_MI2+c_DM)</f>
        <v>0</v>
      </c>
      <c r="DH3">
        <f t="shared" ref="DH3:DH34" si="54">AY3*(c_Stroke2+c_MI1+c_MI2+c_DM)</f>
        <v>0</v>
      </c>
      <c r="DI3">
        <f t="shared" ref="DI3:DI34" si="55">AZ3*(c_Stroke2+c_MI2+c_DM)</f>
        <v>0</v>
      </c>
      <c r="DJ3">
        <f t="shared" ref="DJ3:DJ34" si="56">BA3*(c_HF1+c_DM)</f>
        <v>0</v>
      </c>
      <c r="DK3">
        <f t="shared" ref="DK3:DK34" si="57">BB3*(c_HF2+c_DM)</f>
        <v>0</v>
      </c>
      <c r="DL3">
        <f t="shared" ref="DL3:DL34" si="58">BC3*(c_Stroke2+c_HF1+c_DM)</f>
        <v>0</v>
      </c>
      <c r="DM3">
        <f t="shared" ref="DM3:DM34" si="59">BD3*(c_Stroke1+c_Stroke2+c_HF2+c_DM)</f>
        <v>0</v>
      </c>
      <c r="DN3">
        <f t="shared" ref="DN3:DN34" si="60">BE3*(c_Stroke2+c_HF2+c_DM)</f>
        <v>0</v>
      </c>
      <c r="DO3">
        <f>BF3*0</f>
        <v>0</v>
      </c>
      <c r="DP3">
        <f>SUM(CM3:DO3)</f>
        <v>0</v>
      </c>
      <c r="DQ3">
        <f t="shared" ref="DQ3:DQ34" si="61">DP3/(1+r_)^A3</f>
        <v>0</v>
      </c>
    </row>
    <row r="4" spans="1:121" x14ac:dyDescent="0.3">
      <c r="A4">
        <v>1</v>
      </c>
      <c r="B4">
        <v>46</v>
      </c>
      <c r="C4">
        <f t="shared" si="0"/>
        <v>38</v>
      </c>
      <c r="D4">
        <f t="shared" si="1"/>
        <v>125</v>
      </c>
      <c r="E4">
        <v>5.7</v>
      </c>
      <c r="F4">
        <v>2.2300000000000002E-3</v>
      </c>
      <c r="G4">
        <v>3.62E-3</v>
      </c>
      <c r="H4">
        <f t="shared" si="3"/>
        <v>2.5079999999999998E-3</v>
      </c>
      <c r="I4">
        <f>0.00000146 * EXP(1.87 * E4) * 0.0197 * EXP(0.101*C4)</f>
        <v>5.6857293942168513E-2</v>
      </c>
      <c r="J4">
        <f t="shared" ref="J4:J67" si="62">1 - 0.94833 ^ (EXP(2.72107*(LN($B4)-3.8686) + 0.51125*(LN($C4)-LN(28)) + 2.81291*(LN($D4)*(1-0) - 4.24) + 2.88267*(LN($D4)*0 - 0.5826) + 0.61868*(1-0.3423) + 0.77763*(0-0.0376)))</f>
        <v>7.6130477718611589E-2</v>
      </c>
      <c r="K4">
        <f t="shared" ref="K4:K67" si="63">1 - 0.94833 ^ (EXP(2.72107*(LN($B4)-3.8686) + 0.51125*(LN($C4)-LN(28)) + 2.81291*(LN($D4)*(1-1) - 4.24) + 2.88267*(LN($D4)*1 - 0.5826) + 0.61868*(1-0.3423) + 0.77763*(0-0.0376)))</f>
        <v>0.10496916430421033</v>
      </c>
      <c r="L4">
        <f>1 - 0.94833 ^ (EXP(2.72107*(LN($B4)-3.8686) + 0.51125*(LN($C4)-LN(28)) + 2.81291*(LN($D4)*(1-0) - 4.24) + 2.88267*(LN($D4)*0 - 0.5826) + 0.61868*(0-0.3423) + 0.77763*(0-0.0376)))</f>
        <v>4.1756240333190586E-2</v>
      </c>
      <c r="M4">
        <f>1 - 0.94833 ^ (EXP(2.72107*(LN($B4)-3.8686) + 0.51125*(LN($C4)-LN(28)) + 2.81291*(LN($D4)*(1-1) - 4.24) + 2.88267*(LN($D4)*1 - 0.5826) + 0.61868*(0-0.3423) + 0.77763*(0-0.0376)))</f>
        <v>5.7986130403839042E-2</v>
      </c>
      <c r="N4">
        <f>1 - 0.8843 ^ (EXP(3.113*(LN($B4)-3.856) + 0.7928*(LN($C4)-LN(28)) + 1.8551*(LN($D4)*(1-0) - 4.3544) + 1.9267*(LN($D4)*0 - 0.5019) + 0.7095*(1-0.3522) + 0.5316*(0-0.065)))</f>
        <v>0.18253049327724391</v>
      </c>
      <c r="O4">
        <f>1 - 0.8843 ^ (EXP(3.113*(LN($B4)-3.856) + 0.7928*(LN($C4)-LN(28)) + 1.8551*(LN($D4)*(1-1) - 4.3544) + 1.9267*(LN($D4)*1 - 0.5019) + 0.7095*(1-0.3522) + 0.5316*(0-0.065)))</f>
        <v>0.24781739423476201</v>
      </c>
      <c r="P4">
        <f>1 - 0.8843 ^ (EXP(3.113*(LN($B4)-3.856) + 0.7928*(LN($C4)-LN(28)) + 1.8551*(LN($D4)*(1-0) - 4.3544) + 1.9267*(LN($D4)*0 - 0.5019) + 0.7095*(0-0.3522) + 0.5316*(0-0.065)))</f>
        <v>9.4380783478072883E-2</v>
      </c>
      <c r="Q4">
        <f>1 - 0.8843 ^ (EXP(3.113*(LN($B4)-3.856) + 0.7928*(LN($C4)-LN(28)) + 1.8551*(LN($D4)*(1-1) - 4.3544) + 1.9267*(LN($D4)*1 - 0.5019) + 0.7095*(0-0.3522) + 0.5316*(0-0.065)))</f>
        <v>0.13071006503210747</v>
      </c>
      <c r="R4">
        <f t="shared" ref="R4:R35" si="64">IF(C4&lt;25, HT_f_low, IF(C4&lt;30, HT_f_mod, HT_f_high))</f>
        <v>0.42</v>
      </c>
      <c r="S4">
        <f t="shared" ref="S4:S35" si="65">IF(C4&lt;25, HT_m_low, IF(C4&lt;30, HT_m_mod, HT_m_high))</f>
        <v>0.43099999999999999</v>
      </c>
      <c r="T4">
        <f t="shared" ref="T4:T35" si="66">PREV_FEMALE*PREV_SMOKE*(1-$R4)*(1-EXP(-J4/10))+PREV_FEMALE*PREV_SMOKE*$R4*(1-EXP(-K4/10))+PREV_FEMALE*(1-PREV_SMOKE)*(1-$R4)*(1-EXP(-L4/10))+PREV_FEMALE*(1-PREV_SMOKE)*$R4*(1-EXP(-M4/10))+(1-PREV_FEMALE)*PREV_SMOKE*(1-$S4)*(1-EXP(-N4/10))+(1-PREV_FEMALE)*PREV_SMOKE*$S4*(1-EXP(-O4/10))+(1-PREV_FEMALE)*(1-PREV_SMOKE)*(1-$S4)*(1-EXP(-P4/10))+(1-PREV_FEMALE)*(1-PREV_SMOKE)*$S4*(1-EXP(-Q4/10))</f>
        <v>6.7059498591139303E-3</v>
      </c>
      <c r="U4">
        <f t="shared" ref="U4:U67" si="67">1 - 0.94833 ^ (EXP(2.72107*(LN($B4)-3.8686) + 0.51125*(LN($C4)-LN(28)) + 2.81291*(LN($D4)*(1-0) - 4.24) + 2.88267*(LN($D4)*0 - 0.5826) + 0.61868*(1-0.3423) + 0.77763*(1-0.0376)))</f>
        <v>0.15829840304496134</v>
      </c>
      <c r="V4">
        <f t="shared" ref="V4:V67" si="68">1 - 0.94833 ^ (EXP(2.72107*(LN($B4)-3.8686) + 0.51125*(LN($C4)-LN(28)) + 2.81291*(LN($D4)*(1-1) - 4.24) + 2.88267*(LN($D4)*1 - 0.5826) + 0.61868*(1-0.3423) + 0.77763*(1-0.0376)))</f>
        <v>0.21443046060744531</v>
      </c>
      <c r="W4">
        <f>1 - 0.94833 ^ (EXP(2.72107*(LN($B4)-3.8686) + 0.51125*(LN($C4)-LN(28)) + 2.81291*(LN($D4)*(1-0) - 4.24) + 2.88267*(LN($D4)*0 - 0.5826) + 0.61868*(0-0.3423) + 0.77763*(1-0.0376)))</f>
        <v>8.8648181649948588E-2</v>
      </c>
      <c r="X4">
        <f>1 - 0.94833 ^ (EXP(2.72107*(LN($B4)-3.8686) + 0.51125*(LN($C4)-LN(28)) + 2.81291*(LN($D4)*(1-1) - 4.24) + 2.88267*(LN($D4)*1 - 0.5826) + 0.61868*(0-0.3423) + 0.77763*(1-0.0376)))</f>
        <v>0.12190666563047758</v>
      </c>
      <c r="Y4">
        <f>1 - 0.8843 ^ (EXP(3.113*(LN($B4)-3.856) + 0.7928*(LN($C4)-LN(28)) + 1.8551*(LN($D4)*(1-0) - 4.3544) + 1.9267*(LN($D4)*0 - 0.5019) + 0.7095*(1-0.3522) + 0.5316*(1-0.065)))</f>
        <v>0.29032911247151927</v>
      </c>
      <c r="Z4">
        <f>1 - 0.8843 ^ (EXP(3.113*(LN($B4)-3.856) + 0.7928*(LN($C4)-LN(28)) + 1.8551*(LN($D4)*(1-1) - 4.3544) + 1.9267*(LN($D4)*1 - 0.5019) + 0.7095*(1-0.3522) + 0.5316*(1-0.065)))</f>
        <v>0.38405040143631863</v>
      </c>
      <c r="AA4">
        <f>1 - 0.8843 ^ (EXP(3.113*(LN($B4)-3.856) + 0.7928*(LN($C4)-LN(28)) + 1.8551*(LN($D4)*(1-0) - 4.3544) + 1.9267*(LN($D4)*0 - 0.5019) + 0.7095*(0-0.3522) + 0.5316*(1-0.065)))</f>
        <v>0.15523403016920634</v>
      </c>
      <c r="AB4">
        <f>1 - 0.8843 ^ (EXP(3.113*(LN($B4)-3.856) + 0.7928*(LN($C4)-LN(28)) + 1.8551*(LN($D4)*(1-1) - 4.3544) + 1.9267*(LN($D4)*1 - 0.5019) + 0.7095*(0-0.3522) + 0.5316*(1-0.065)))</f>
        <v>0.21208501570031357</v>
      </c>
      <c r="AC4">
        <f t="shared" ref="AC4:AC35" si="69">PREV_FEMALE*PREV_SMOKE*(1-$R4)*(1-EXP(-U4/10))+PREV_FEMALE*PREV_SMOKE*$R4*(1-EXP(-V4/10))+PREV_FEMALE*(1-PREV_SMOKE)*(1-$R4)*(1-EXP(-W4/10))+PREV_FEMALE*(1-PREV_SMOKE)*$R4*(1-EXP(-X4/10))+(1-PREV_FEMALE)*PREV_SMOKE*(1-$S4)*(1-EXP(-Y4/10))+(1-PREV_FEMALE)*PREV_SMOKE*$S4*(1-EXP(-Z4/10))+(1-PREV_FEMALE)*(1-PREV_SMOKE)*(1-$S4)*(1-EXP(-AA4/10))+(1-PREV_FEMALE)*(1-PREV_SMOKE)*$S4*(1-EXP(-AB4/10))</f>
        <v>1.2877070475823756E-2</v>
      </c>
      <c r="AD4">
        <f>AD3*(1-T3-H3)*(1-I3)</f>
        <v>0.93517099391201119</v>
      </c>
      <c r="AE4">
        <f t="shared" ref="AE4:AE13" si="70">AD3*T3*p_Other*(1-I3) + AE3*(1-T3*(1-p_Other)-H3*rr_Other)*(1-I3)</f>
        <v>3.1965534419213138E-3</v>
      </c>
      <c r="AF4">
        <f t="shared" ref="AF4:AF13" si="71">AD3*T3*p_Stroke*p_Stroke_rec*(1-I3)+AE3*T3*p_Stroke*p_Stroke_rec*(1-I3) + AF3*p_recur_Stroke*p_Stroke_rec*(1-I3) + AG3*p_recur_Stroke*p_Stroke_rec*(1-I3)</f>
        <v>1.2298012878373637E-3</v>
      </c>
      <c r="AG4">
        <f t="shared" ref="AG4:AG13" si="72">AF3*(1-p_recur_Stroke-T3*p_MI-H3*rr_Stroke)*(1-I3) + AG3*(1-p_recur_Stroke-T3*p_MI-H3*rr_Stroke)*(1-I3)</f>
        <v>0</v>
      </c>
      <c r="AH4">
        <f t="shared" ref="AH4:AH12" si="73">AD3*T3*p_MI*p_MI_rec_young*(1-I3)+AE3*T3*p_MI*p_MI_rec_young*(1-I3) + AH3*(PREV_FEMALE*p_recur_MI_F + (1-PREV_FEMALE)*p_recur_MI_M)*p_MI_rec_young*(1-I3) + AI3*(PREV_FEMALE*p_recur_MI_F + (1-PREV_FEMALE)*p_recur_MI_M)*p_MI_rec_young*(1-I3)</f>
        <v>1.049236701776252E-3</v>
      </c>
      <c r="AI4">
        <f t="shared" ref="AI4:AI12" si="74">AH3*(1-(PREV_FEMALE*p_recur_MI_F + (1-PREV_FEMALE)*p_recur_MI_M) - T3*p_Stroke - p_toHF_young - H3*rr_MI)*(1-I3) + AI3*(1-(PREV_FEMALE*p_recur_MI_F + (1-PREV_FEMALE)*p_recur_MI_M) - T3*p_Stroke - p_toHF_young - H3*rr_MI)*(1-I3)</f>
        <v>0</v>
      </c>
      <c r="AJ4">
        <f t="shared" ref="AJ4:AJ13" si="75">AH3*T3*p_Stroke*p_Stroke_rec*(1-I3) + AI3*T3*p_Stroke*p_Stroke_rec*(1-I3) + AJ3*p_recur_Stroke*p_Stroke_rec*(1-I3) + AK3*p_recur_Stroke*p_Stroke_rec*(1-I3) + AL3*p_recur_Stroke*p_Stroke_rec*(1-I3)</f>
        <v>0</v>
      </c>
      <c r="AK4">
        <f t="shared" ref="AK4:AK12" si="76">AF3*T3*p_MI*p_MI_rec_young*(1-I3) + AG3*T3*p_MI*p_MI_rec_young*(1-I3) + AJ3*(PREV_FEMALE*p_recur_MI_F + (1-PREV_FEMALE)*p_recur_MI_M)*p_MI_rec_young*(1-I3) + AK3*(PREV_FEMALE*p_recur_MI_F + (1-PREV_FEMALE)*p_recur_MI_M)*p_MI_rec_young*(1-I3) + AL3*(PREV_FEMALE*p_recur_MI_F + (1-PREV_FEMALE)*p_recur_MI_M)*p_MI_rec_young*(1-I3)</f>
        <v>0</v>
      </c>
      <c r="AL4">
        <f t="shared" ref="AL4:AL12" si="77">AJ3*(1-p_recur_Stroke-(PREV_FEMALE*p_recur_MI_F + (1-PREV_FEMALE)*p_recur_MI_M) - p_toHF_young - H3*rr_MI*rr_Stroke)*(1-I3) + AK3*(1-p_recur_Stroke-(PREV_FEMALE*p_recur_MI_F + (1-PREV_FEMALE)*p_recur_MI_M) - p_toHF_young - H3*rr_MI*rr_Stroke)*(1-I3) + AL3*(1-p_recur_Stroke-(PREV_FEMALE*p_recur_MI_F + (1-PREV_FEMALE)*p_recur_MI_M) - p_toHF_young - H3*rr_MI*rr_Stroke)*(1-I3)</f>
        <v>0</v>
      </c>
      <c r="AM4">
        <f t="shared" ref="AM4:AM12" si="78">AD3*T3*p_MI*p_MI_HF_young*(1-I3) + AE3*T3*p_MI*p_MI_HF_young*(1-I3) + AH3*p_toHF_young*(1-I3) + AH3*(PREV_FEMALE*p_recur_MI_F + (1-PREV_FEMALE)*p_recur_MI_M)*p_MI_HF_young*(1-I3) + AI3*p_toHF_young*(1-I3) + AI3*(PREV_FEMALE*p_recur_MI_F + (1-PREV_FEMALE)*p_recur_MI_M)*p_MI_HF_young*(1-I3)</f>
        <v>1.2709496485079143E-4</v>
      </c>
      <c r="AN4">
        <f t="shared" ref="AN4:AN13" si="79">AM3*(1-T3*p_Stroke - H3*rr_HF)*(1-I3) + AN3*(1-T3*p_Stroke-H3*rr_HF)*(1-I3)</f>
        <v>0</v>
      </c>
      <c r="AO4">
        <f t="shared" ref="AO4:AO12" si="80">AF3*T3*p_MI*p_MI_HF_young*(1-I3) + AG3*T3*p_MI*p_MI_HF_young*(1-I3) + AJ3*(PREV_FEMALE*p_recur_MI_F + (1-PREV_FEMALE)*p_recur_MI_M)*p_MI_HF_young*(1-I3) + AJ3*p_toHF_young*(1-I3) + AK3*(PREV_FEMALE*p_recur_MI_F + (1-PREV_FEMALE)*p_recur_MI_M)*p_MI_HF_young*(1-I3) + AK3*p_toHF_young*(1-I3) + AL3*(PREV_FEMALE*p_recur_MI_F + (1-PREV_FEMALE)*p_recur_MI_M)*p_MI_HF_young*(1-I3) + AL3*p_toHF_young*(1-I3)</f>
        <v>0</v>
      </c>
      <c r="AP4">
        <f t="shared" ref="AP4:AP35" si="81">AM3*T3*p_Stroke*p_Stroke_rec*(1-I3) + AN3*T3*p_Stroke*p_Stroke_rec*(1-I3) + AO3*(p_recur_Stroke*p_Stroke_rec)*(1-I3) + AP3*(p_recur_Stroke*p_Stroke_rec)*(1-I3) + AQ3*(p_recur_Stroke*p_Stroke_rec)*(1-I3)</f>
        <v>0</v>
      </c>
      <c r="AQ4">
        <f t="shared" ref="AQ4:AQ35" si="82">AO3*(1-p_recur_Stroke-H3*rr_Stroke*rr_HF)*(1-I3) + AP3*(1-p_recur_Stroke-H3*rr_Stroke*rr_HF)*(1-I3) + AQ3*(1-p_recur_Stroke-H3*rr_Stroke*rr_HF)*(1-I3)</f>
        <v>0</v>
      </c>
      <c r="AR4">
        <f t="shared" ref="AR4:AR35" si="83">AR3*(1-AC3-H3*rr_DM) + AD3*(1-T3-H3)*I3</f>
        <v>5.637671981718613E-2</v>
      </c>
      <c r="AS4">
        <f t="shared" ref="AS4:AS35" si="84">AR3*AC3*p_Other + AD3*T3*p_Other*I3 + AE3*(1-T3*p_Stroke-T3*p_MI-H3*rr_Other)*I3 + AS3*(1-AC3*p_Stroke-AC3*p_MI-H3*rr_Other*rr_DM)</f>
        <v>1.9270400702014892E-4</v>
      </c>
      <c r="AT4">
        <f t="shared" ref="AT4:AT35" si="85">AR3*AC3*p_Stroke*p_Stroke_rec + AD3*T3*p_Stroke*p_Stroke_rec*I3 + AE3*T3*p_Stroke*p_Stroke_rec*I3 + AF3*p_recur_Stroke*p_Stroke_rec*I3 + AG3*p_recur_Stroke*p_Stroke_rec*I3 + AS3*AC3*p_Stroke*p_Stroke_rec + AT3*p_recur_Stroke*p_Stroke_rec + AU3*p_recur_Stroke*p_Stroke_rec</f>
        <v>7.4138487064479122E-5</v>
      </c>
      <c r="AU4">
        <f t="shared" ref="AU4:AU35" si="86">AF3*(1-p_recur_Stroke-T3*p_MI-H3*rr_Stroke)*I3 + AG3*(1-p_recur_Stroke-T3*p_MI-H3*rr_Stroke)*I3 + AT3*(1-p_recur_Stroke-AC3*p_MI-H3*rr_Stroke*rr_DM) + AU3*(1-p_recur_Stroke-AC3*p_MI-H3*rr_Stroke*rr_DM)</f>
        <v>0</v>
      </c>
      <c r="AV4">
        <f t="shared" ref="AV4:AV12" si="87">AR3*AC3*p_MI*p_MI_rec_young + AD3*T3*p_MI*p_MI_rec_young*I3 + AE3*T3*p_MI*p_MI_rec_young*I3 +AH3*(PREV_FEMALE*p_recur_MI_F + (1-PREV_FEMALE)*p_recur_MI_M)*p_MI_rec_young*I3 + AI3*(PREV_FEMALE*p_recur_MI_F + (1-PREV_FEMALE)*p_recur_MI_M)*p_MI_rec_young*I3 + AS3*AC3*p_MI*p_MI_rec_young + AV3*(PREV_FEMALE*p_recur_MI_F + (1-PREV_FEMALE)*p_recur_MI_M)*p_MI_rec_young + AW3*(PREV_FEMALE*p_recur_MI_F + (1-PREV_FEMALE)*p_recur_MI_M)*p_MI_rec_young</f>
        <v>6.3253163264293685E-5</v>
      </c>
      <c r="AW4">
        <f t="shared" ref="AW4:AW12" si="88">AH3*(1-(PREV_FEMALE*p_recur_MI_F + (1-PREV_FEMALE)*p_recur_MI_M) - T3*p_Stroke - p_toHF_young - H3*rr_MI)*I3 + AI3*(1-(PREV_FEMALE*p_recur_MI_F + (1-PREV_FEMALE)*p_recur_MI_M) - T3*p_Stroke - p_toHF_young - H3*rr_MI)*I3 + AV3*(1-(PREV_FEMALE*p_recur_MI_F + (1-PREV_FEMALE)*p_recur_MI_M) - AC3*p_Stroke - p_toHF_young - H3*rr_MI*rr_DM) + AW3*(1-(PREV_FEMALE*p_recur_MI_F + (1-PREV_FEMALE)*p_recur_MI_M) - AC3*p_Stroke - p_toHF_young - H3*rr_MI*rr_DM)</f>
        <v>0</v>
      </c>
      <c r="AX4">
        <f t="shared" ref="AX4:AX35" si="89">AH3*T3*p_Stroke*p_Stroke_rec*I3 + AI3*T3*p_Stroke*p_Stroke_rec*I3 + AJ3*p_recur_Stroke*p_Stroke_rec*I3 + AK3*p_recur_Stroke*p_Stroke_rec*I3 + AL3*p_recur_Stroke*p_Stroke_rec*I3 + AV3*AC3*p_Stroke*p_Stroke_rec + AW3*AC3*p_Stroke*p_Stroke_rec + AX3*p_recur_Stroke*p_Stroke_rec + AY3*p_recur_Stroke*p_Stroke_rec + AZ3*p_recur_Stroke*p_Stroke_rec</f>
        <v>0</v>
      </c>
      <c r="AY4">
        <f t="shared" ref="AY4:AY12" si="90">AF3*T3*p_MI*p_MI_rec_young*I3 + AG3*T3*p_MI*p_MI_rec_young*I3 + AJ3*(PREV_FEMALE*p_recur_MI_F+(1-PREV_FEMALE)*p_recur_MI_M)*p_MI_rec_young*I3 + AK3*(PREV_FEMALE*p_recur_MI_F+(1-PREV_FEMALE)*p_recur_MI_M)*p_MI_rec_young*I3 + AL3*(PREV_FEMALE*p_recur_MI_F+(1-PREV_FEMALE)*p_recur_MI_M)*p_MI_rec_young*I3 + AT3*AC3*p_MI*p_MI_rec_young + AU3*AC3*p_MI*p_MI_rec_young + AX3*(PREV_FEMALE*p_recur_MI_F+(1-PREV_FEMALE)*p_recur_MI_M)*p_MI_rec_young + AY3*(PREV_FEMALE*p_recur_MI_F+(1-PREV_FEMALE)*p_recur_MI_M)*p_MI_rec_young + AZ3*(PREV_FEMALE*p_recur_MI_F+(1-PREV_FEMALE)*p_recur_MI_M)*p_MI_rec_young</f>
        <v>0</v>
      </c>
      <c r="AZ4">
        <f t="shared" ref="AZ4:AZ12" si="91">AJ3*(1-p_recur_Stroke-(PREV_FEMALE*p_recur_MI_F + (1-PREV_FEMALE)*p_recur_MI_M) - p_toHF_young - H3*rr_MI*rr_Stroke)*I3 + AK3*(1-p_recur_Stroke-(PREV_FEMALE*p_recur_MI_F + (1-PREV_FEMALE)*p_recur_MI_M) - p_toHF_young - H3*rr_MI*rr_Stroke)*I3 + AL3*(1-p_recur_Stroke-(PREV_FEMALE*p_recur_MI_F + (1-PREV_FEMALE)*p_recur_MI_M) - p_toHF_young - H3*rr_MI*rr_Stroke)*I3 + AX3*(1-p_recur_Stroke-(PREV_FEMALE*p_recur_MI_F + (1-PREV_FEMALE)*p_recur_MI_M) - p_toHF_young - H3*rr_MI*rr_Stroke*rr_DM) + AY3*(1-p_recur_Stroke-(PREV_FEMALE*p_recur_MI_F + (1-PREV_FEMALE)*p_recur_MI_M) - p_toHF_young - H3*rr_MI*rr_Stroke*rr_DM) + AZ3*(1-p_recur_Stroke-(PREV_FEMALE*p_recur_MI_F + (1-PREV_FEMALE)*p_recur_MI_M) - p_toHF_young - H3*rr_MI*rr_Stroke*rr_DM)</f>
        <v>0</v>
      </c>
      <c r="BA4">
        <f t="shared" ref="BA4:BA12" si="92">AR3*AC3*p_MI*p_MI_HF_young + AD3*T3*p_MI*p_MI_HF_young*I3 + AE3*T3*p_MI*p_MI_HF_young*I3 + AH3*p_toHF_young*I3 + AH3*(PREV_FEMALE*p_recur_MI_F + (1-PREV_FEMALE)*p_recur_MI_M)*p_MI_HF_young*I3 + AI3*p_toHF_young*I3 + AI3*(PREV_FEMALE*p_recur_MI_F + (1-PREV_FEMALE)*p_recur_MI_M)*p_MI_HF_young*I3 + AS3*AC3*p_MI*p_MI_HF_young + AV3*(PREV_FEMALE*p_recur_MI_F + (1-PREV_FEMALE)*p_recur_MI_M)*p_MI_HF_young + AV3*p_toHF_young + AW3*(PREV_FEMALE*p_recur_MI_F + (1-PREV_FEMALE)*p_recur_MI_M)*p_MI_HF_young + AW3*p_toHF_young</f>
        <v>7.6619113191211218E-6</v>
      </c>
      <c r="BB4">
        <f t="shared" ref="BB4:BB35" si="93">AM3*(1-T3*p_Stroke - H3*rr_HF)*I3 + AN3*(1-T3*p_Stroke - H3*rr_HF)*I3 + BA3*(1-AC3*p_Stroke - H3*rr_HF*rr_DM) + BB3*(1-AC3*p_Stroke - H3*rr_HF*rr_DM)</f>
        <v>0</v>
      </c>
      <c r="BC4">
        <f t="shared" ref="BC4:BC12" si="94">AF3*T3*p_MI*p_MI_HF_young*I3 + AG3*T3*p_MI*p_MI_HF_young*I3 + AJ3*(PREV_FEMALE*p_recur_MI_F + (1-PREV_FEMALE)*p_recur_MI_M)*p_MI_HF_young*I3 + AJ3*p_toHF_young*I3 + AK3*(PREV_FEMALE*p_recur_MI_F + (1-PREV_FEMALE)*p_recur_MI_M)*p_MI_HF_young*I3 + AK3*p_toHF_young*I3 + AL3*(PREV_FEMALE*p_recur_MI_F + (1-PREV_FEMALE)*p_recur_MI_M)*p_MI_HF_young*I3 + AL3*p_toHF_young*I3 + AT3*AC3*p_MI*p_MI_HF_young + AU3*AC3*p_MI*p_MI_HF_young + AX3*(PREV_FEMALE*p_recur_MI_F + (1-PREV_FEMALE)*p_recur_MI_M)*p_MI_HF_young + AX3*p_toHF_young + AY3*(PREV_FEMALE*p_recur_MI_F + (1-PREV_FEMALE)*p_recur_MI_M)*p_MI_HF_young + AY3*p_toHF_young + AZ3*(PREV_FEMALE*p_recur_MI_F + (1-PREV_FEMALE)*p_recur_MI_M)*p_MI_HF_young + AZ3*p_toHF_young</f>
        <v>0</v>
      </c>
      <c r="BD4">
        <f t="shared" ref="BD4:BD35" si="95">AM3*T3*p_Stroke*p_Stroke_rec*I3 + AN3*T3*p_Stroke*p_Stroke_rec*I3 + AO3*(p_recur_Stroke*p_Stroke_rec)*I3 + AP3*(p_recur_Stroke*p_Stroke_rec)*I3 + AQ3*(p_recur_Stroke*p_Stroke_rec)*I3 + BA3*AC3*p_Stroke*p_Stroke_rec + BB3*AC3*p_Stroke*p_Stroke_rec + BC3*(p_recur_Stroke*p_Stroke_rec) + BD3*(p_recur_Stroke*p_Stroke_rec) + BE3*(p_recur_Stroke*p_Stroke_rec)</f>
        <v>0</v>
      </c>
      <c r="BE4">
        <f t="shared" ref="BE4:BE35" si="96">AO3*(1-p_recur_Stroke - H3*rr_Stroke*rr_HF)*I3 + AP3*(1-p_recur_Stroke-H3*rr_Stroke*rr_HF)*I3 + AQ3*(1-p_recur_Stroke-H3*rr_Stroke*rr_HF)*I3 + BC3*(1-p_recur_Stroke - H3*rr_Stroke*rr_HF*rr_DM) + BD3*(1-p_recur_Stroke-H3*rr_Stroke*rr_HF*rr_DM) + BE3*(1-p_recur_Stroke-H3*rr_Stroke*rr_HF*rr_DM)</f>
        <v>0</v>
      </c>
      <c r="BF4">
        <f t="shared" ref="BF4:BF35" si="97">AD3*H3 + AE3*H3*rr_Other + AF3*H3*rr_Stroke + AG3*H3*rr_Stroke + AH3*H3*rr_MI + AI3*H3*rr_MI + AJ3*H3*rr_Stroke*rr_MI + AK3*H3*rr_Stroke*rr_MI + AL3*H3*rr_Stroke*rr_MI + AM3*H3*rr_HF + AN3*H3*rr_HF + AO3*H3*rr_Stroke*rr_HF + AP3*H3*rr_Stroke*rr_HF + AR3*H3*rr_DM + AS3*H3*rr_DM*rr_Other + AT3*H3*rr_DM*rr_Stroke + AU3*H3*rr_DM*rr_Stroke + AV3*H3*rr_DM*rr_MI + AW3*H3*rr_DM*rr_MI + AX3*H3*rr_DM*rr_Stroke*rr_MI + AY3*H3*rr_DM*rr_Stroke*rr_MI + AZ3*H3*rr_DM*rr_Stroke*rr_MI + BA3*H3*rr_DM*rr_HF + BB3*H3*rr_DM*rr_HF + BC3*H3*rr_DM*rr_Stroke*rr_HF + BD3*H3*rr_DM*rr_Stroke*rr_HF + AQ3*H3*rr_Stroke*rr_HF + BE3*H3*rr_DM*rr_Stroke*rr_HF
+ AD3*T3*p_MI*p_MI_mort + AD3*T3*p_Stroke*p_Stroke_mort + AE3*T3*p_MI*p_MI_mort + AE3*T3*p_Stroke*p_Stroke_mort + AF3*T3*p_MI*p_MI_mort + AF3*p_recur_Stroke*p_Stroke_mort + AG3*T3*p_MI*p_MI_mort + AG3*p_recur_Stroke*p_Stroke_mort + AH3*(PREV_FEMALE*p_recur_MI_F + (1-PREV_FEMALE)*p_recur_MI_M)*p_MI_mort + AH3*T3*p_Stroke*p_Stroke_mort + AI3*(PREV_FEMALE*p_recur_MI_F + (1-PREV_FEMALE)*p_recur_MI_M)*p_MI_mort + AI3*T3*p_Stroke*p_Stroke_mort + AJ3*(PREV_FEMALE*p_recur_MI_F + (1-PREV_FEMALE)*p_recur_MI_M)*p_MI_mort + AJ3*p_recur_Stroke*p_Stroke_mort + AK3*(PREV_FEMALE*p_recur_MI_F + (1-PREV_FEMALE)*p_recur_MI_M)*p_MI_mort + AK3*p_recur_Stroke*p_Stroke_mort + AL3*(PREV_FEMALE*p_recur_MI_F + (1-PREV_FEMALE)*p_recur_MI_M)*p_MI_mort + AL3*p_recur_Stroke*p_Stroke_mort + AM3*T3*p_Stroke*p_Stroke_mort + AN3*T3*p_Stroke*p_Stroke_mort + AO3*p_recur_Stroke*p_Stroke_mort + AP3*p_recur_Stroke*p_Stroke_mort + AQ3*p_recur_Stroke*p_Stroke_mort
+ AR3*AC3*p_MI*p_MI_mort + AR3*AC3*p_Stroke*p_Stroke_mort + AS3*AC3*p_MI*p_MI_mort + AS3*AC3*p_Stroke*p_Stroke_mort + AT3*AC3*p_MI*p_MI_mort + AT3*p_recur_Stroke*p_Stroke_mort + AU3*AC3*p_MI*p_MI_mort + AU3*p_recur_Stroke*p_Stroke_mort + AV3*(PREV_FEMALE*p_recur_MI_F + (1-PREV_FEMALE)*p_recur_MI_M)*p_MI_mort + AV3*AC3*p_Stroke*p_Stroke_mort + AW3*(PREV_FEMALE*p_recur_MI_F + (1-PREV_FEMALE)*p_recur_MI_M)*p_MI_mort + AW3*AC3*p_Stroke*p_Stroke_mort + AX3*(PREV_FEMALE*p_recur_MI_F + (1-PREV_FEMALE)*p_recur_MI_M)*p_MI_mort + AX3*p_recur_Stroke*p_Stroke_mort + AY3*(PREV_FEMALE*p_recur_MI_F + (1-PREV_FEMALE)*p_recur_MI_M)*p_MI_mort + AY3*p_recur_Stroke*p_Stroke_mort + AZ3*(PREV_FEMALE*p_recur_MI_F + (1-PREV_FEMALE)*p_recur_MI_M)*p_MI_mort + AZ3*p_recur_Stroke*p_Stroke_mort + BA3*AC3*p_Stroke*p_Stroke_mort + BB3*AC3*p_Stroke*p_Stroke_mort + BC3*p_recur_Stroke*p_Stroke_mort + BD3*p_recur_Stroke*p_Stroke_mort + BE3*p_recur_Stroke*p_Stroke_mort
+BF3</f>
        <v>2.5118423057488961E-3</v>
      </c>
      <c r="BG4">
        <f t="shared" ref="BG4:BG44" si="98">SUM(AD4:BF4)</f>
        <v>0.99999999999999978</v>
      </c>
      <c r="BH4">
        <f t="shared" si="5"/>
        <v>0.80272740189922265</v>
      </c>
      <c r="BI4">
        <f t="shared" si="6"/>
        <v>2.6313440567201298E-3</v>
      </c>
      <c r="BJ4">
        <f t="shared" si="7"/>
        <v>8.7862860931734593E-4</v>
      </c>
      <c r="BK4">
        <f t="shared" si="8"/>
        <v>0</v>
      </c>
      <c r="BL4">
        <f t="shared" si="9"/>
        <v>7.8141706632904779E-4</v>
      </c>
      <c r="BM4">
        <f t="shared" si="10"/>
        <v>0</v>
      </c>
      <c r="BN4">
        <f t="shared" si="11"/>
        <v>0</v>
      </c>
      <c r="BO4">
        <f t="shared" si="12"/>
        <v>0</v>
      </c>
      <c r="BP4">
        <f t="shared" si="13"/>
        <v>0</v>
      </c>
      <c r="BQ4">
        <f t="shared" si="14"/>
        <v>1.0145848062203222E-4</v>
      </c>
      <c r="BR4">
        <f t="shared" si="15"/>
        <v>0</v>
      </c>
      <c r="BS4">
        <f t="shared" si="16"/>
        <v>0</v>
      </c>
      <c r="BT4">
        <f t="shared" si="17"/>
        <v>0</v>
      </c>
      <c r="BU4">
        <f t="shared" si="18"/>
        <v>0</v>
      </c>
      <c r="BV4">
        <f t="shared" si="19"/>
        <v>4.655345693190021E-2</v>
      </c>
      <c r="BW4">
        <f t="shared" si="20"/>
        <v>1.52602442532429E-4</v>
      </c>
      <c r="BX4">
        <f t="shared" si="21"/>
        <v>5.0955279496146539E-5</v>
      </c>
      <c r="BY4">
        <f t="shared" si="22"/>
        <v>0</v>
      </c>
      <c r="BZ4">
        <f t="shared" si="23"/>
        <v>4.5317583101228333E-5</v>
      </c>
      <c r="CA4">
        <f t="shared" si="24"/>
        <v>0</v>
      </c>
      <c r="CB4">
        <f t="shared" si="25"/>
        <v>0</v>
      </c>
      <c r="CC4">
        <f t="shared" si="26"/>
        <v>0</v>
      </c>
      <c r="CD4">
        <f t="shared" si="27"/>
        <v>0</v>
      </c>
      <c r="CE4">
        <f t="shared" si="28"/>
        <v>5.8839937403890732E-6</v>
      </c>
      <c r="CF4">
        <f t="shared" si="29"/>
        <v>0</v>
      </c>
      <c r="CG4">
        <f t="shared" si="30"/>
        <v>0</v>
      </c>
      <c r="CH4">
        <f t="shared" si="31"/>
        <v>0</v>
      </c>
      <c r="CI4">
        <f t="shared" si="32"/>
        <v>0</v>
      </c>
      <c r="CJ4">
        <f t="shared" ref="CJ4:CJ44" si="99">0*BF4</f>
        <v>0</v>
      </c>
      <c r="CK4">
        <f t="shared" ref="CK4:CK44" si="100">SUM(BH4:CJ4)</f>
        <v>0.85392846634298158</v>
      </c>
      <c r="CL4">
        <f t="shared" si="33"/>
        <v>0.82905676343978796</v>
      </c>
      <c r="CM4">
        <f t="shared" ref="CM4:CM44" si="101">AD4*0</f>
        <v>0</v>
      </c>
      <c r="CN4">
        <f t="shared" si="34"/>
        <v>45.643586597194442</v>
      </c>
      <c r="CO4">
        <f t="shared" si="35"/>
        <v>29.288947471134655</v>
      </c>
      <c r="CP4">
        <f t="shared" si="36"/>
        <v>0</v>
      </c>
      <c r="CQ4">
        <f t="shared" si="37"/>
        <v>30.586299093479521</v>
      </c>
      <c r="CR4">
        <f t="shared" si="38"/>
        <v>0</v>
      </c>
      <c r="CS4">
        <f t="shared" si="39"/>
        <v>0</v>
      </c>
      <c r="CT4">
        <f t="shared" si="40"/>
        <v>0</v>
      </c>
      <c r="CU4">
        <f t="shared" si="41"/>
        <v>0</v>
      </c>
      <c r="CV4">
        <f t="shared" si="42"/>
        <v>3.4353768999168923</v>
      </c>
      <c r="CW4">
        <f t="shared" si="43"/>
        <v>0</v>
      </c>
      <c r="CX4">
        <f t="shared" si="44"/>
        <v>0</v>
      </c>
      <c r="CY4">
        <f t="shared" si="45"/>
        <v>0</v>
      </c>
      <c r="CZ4">
        <f t="shared" si="46"/>
        <v>0</v>
      </c>
      <c r="DA4">
        <f t="shared" si="47"/>
        <v>644.10402391135153</v>
      </c>
      <c r="DB4">
        <f t="shared" si="48"/>
        <v>4.9532637964459081</v>
      </c>
      <c r="DC4">
        <f t="shared" si="49"/>
        <v>2.6127144226393089</v>
      </c>
      <c r="DD4">
        <f t="shared" si="50"/>
        <v>0</v>
      </c>
      <c r="DE4">
        <f t="shared" si="51"/>
        <v>2.5665603526119805</v>
      </c>
      <c r="DF4">
        <f t="shared" si="52"/>
        <v>0</v>
      </c>
      <c r="DG4">
        <f t="shared" si="53"/>
        <v>0</v>
      </c>
      <c r="DH4">
        <f t="shared" si="54"/>
        <v>0</v>
      </c>
      <c r="DI4">
        <f t="shared" si="55"/>
        <v>0</v>
      </c>
      <c r="DJ4">
        <f t="shared" si="56"/>
        <v>0.29463879977680274</v>
      </c>
      <c r="DK4">
        <f t="shared" si="57"/>
        <v>0</v>
      </c>
      <c r="DL4">
        <f t="shared" si="58"/>
        <v>0</v>
      </c>
      <c r="DM4">
        <f t="shared" si="59"/>
        <v>0</v>
      </c>
      <c r="DN4">
        <f t="shared" si="60"/>
        <v>0</v>
      </c>
      <c r="DO4">
        <f t="shared" ref="DO4:DO44" si="102">BF4*0</f>
        <v>0</v>
      </c>
      <c r="DP4">
        <f t="shared" ref="DP4:DP44" si="103">SUM(CM4:DO4)</f>
        <v>763.48541134455093</v>
      </c>
      <c r="DQ4">
        <f t="shared" si="61"/>
        <v>741.24797217917569</v>
      </c>
    </row>
    <row r="5" spans="1:121" x14ac:dyDescent="0.3">
      <c r="A5">
        <v>2</v>
      </c>
      <c r="B5">
        <v>47</v>
      </c>
      <c r="C5">
        <f t="shared" si="0"/>
        <v>38</v>
      </c>
      <c r="D5">
        <f t="shared" si="1"/>
        <v>125</v>
      </c>
      <c r="E5">
        <f t="shared" si="2"/>
        <v>5.7</v>
      </c>
      <c r="F5">
        <v>2.3600000000000001E-3</v>
      </c>
      <c r="G5">
        <v>3.8800000000000002E-3</v>
      </c>
      <c r="H5">
        <f t="shared" si="3"/>
        <v>2.6640000000000001E-3</v>
      </c>
      <c r="I5">
        <f t="shared" ref="I5:I44" si="104">0.00000146 * EXP(1.87 * E5) * 0.0197 * EXP(0.101*C5)</f>
        <v>5.6857293942168513E-2</v>
      </c>
      <c r="J5">
        <f t="shared" si="62"/>
        <v>8.0528804322190783E-2</v>
      </c>
      <c r="K5">
        <f t="shared" si="63"/>
        <v>0.11093100902042186</v>
      </c>
      <c r="L5">
        <f t="shared" ref="L5:L67" si="105">1 - 0.94833 ^ (EXP(2.72107*(LN($B5)-3.8686) + 0.51125*(LN($C5)-LN(28)) + 2.81291*(LN($D5)*(1-0) - 4.24) + 2.88267*(LN($D5)*0 - 0.5826) + 0.61868*(0-0.3423) + 0.77763*(0-0.0376)))</f>
        <v>4.4216275432543695E-2</v>
      </c>
      <c r="M5">
        <f t="shared" ref="M5:M67" si="106">1 - 0.94833 ^ (EXP(2.72107*(LN($B5)-3.8686) + 0.51125*(LN($C5)-LN(28)) + 2.81291*(LN($D5)*(1-1) - 4.24) + 2.88267*(LN($D5)*1 - 0.5826) + 0.61868*(0-0.3423) + 0.77763*(0-0.0376)))</f>
        <v>6.1371293599072452E-2</v>
      </c>
      <c r="N5">
        <f t="shared" ref="N5:N67" si="107">1 - 0.8843 ^ (EXP(3.113*(LN($B5)-3.856) + 0.7928*(LN($C5)-LN(28)) + 1.8551*(LN($D5)*(1-0) - 4.3544) + 1.9267*(LN($D5)*0 - 0.5019) + 0.7095*(1-0.3522) + 0.5316*(0-0.065)))</f>
        <v>0.19385896822525406</v>
      </c>
      <c r="O5">
        <f t="shared" ref="O5:O67" si="108">1 - 0.8843 ^ (EXP(3.113*(LN($B5)-3.856) + 0.7928*(LN($C5)-LN(28)) + 1.8551*(LN($D5)*(1-1) - 4.3544) + 1.9267*(LN($D5)*1 - 0.5019) + 0.7095*(1-0.3522) + 0.5316*(0-0.065)))</f>
        <v>0.26250374765018725</v>
      </c>
      <c r="P5">
        <f t="shared" ref="P5:P67" si="109">1 - 0.8843 ^ (EXP(3.113*(LN($B5)-3.856) + 0.7928*(LN($C5)-LN(28)) + 1.8551*(LN($D5)*(1-0) - 4.3544) + 1.9267*(LN($D5)*0 - 0.5019) + 0.7095*(0-0.3522) + 0.5316*(0-0.065)))</f>
        <v>0.10057591625844564</v>
      </c>
      <c r="Q5">
        <f t="shared" ref="Q5:Q67" si="110">1 - 0.8843 ^ (EXP(3.113*(LN($B5)-3.856) + 0.7928*(LN($C5)-LN(28)) + 1.8551*(LN($D5)*(1-1) - 4.3544) + 1.9267*(LN($D5)*1 - 0.5019) + 0.7095*(0-0.3522) + 0.5316*(0-0.065)))</f>
        <v>0.1391006775066862</v>
      </c>
      <c r="R5">
        <f t="shared" si="64"/>
        <v>0.42</v>
      </c>
      <c r="S5">
        <f t="shared" si="65"/>
        <v>0.43099999999999999</v>
      </c>
      <c r="T5">
        <f t="shared" si="66"/>
        <v>7.1091806367138081E-3</v>
      </c>
      <c r="U5">
        <f t="shared" si="67"/>
        <v>0.16699477261109319</v>
      </c>
      <c r="V5">
        <f t="shared" si="68"/>
        <v>0.22577386976697278</v>
      </c>
      <c r="W5">
        <f t="shared" ref="W5:W67" si="111">1 - 0.94833 ^ (EXP(2.72107*(LN($B5)-3.8686) + 0.51125*(LN($C5)-LN(28)) + 2.81291*(LN($D5)*(1-0) - 4.24) + 2.88267*(LN($D5)*0 - 0.5826) + 0.61868*(0-0.3423) + 0.77763*(1-0.0376)))</f>
        <v>9.3732299817736009E-2</v>
      </c>
      <c r="X5">
        <f t="shared" ref="X5:X67" si="112">1 - 0.94833 ^ (EXP(2.72107*(LN($B5)-3.8686) + 0.51125*(LN($C5)-LN(28)) + 2.81291*(LN($D5)*(1-1) - 4.24) + 2.88267*(LN($D5)*1 - 0.5826) + 0.61868*(0-0.3423) + 0.77763*(1-0.0376)))</f>
        <v>0.1287594131262525</v>
      </c>
      <c r="Y5">
        <f t="shared" ref="Y5:Y67" si="113">1 - 0.8843 ^ (EXP(3.113*(LN($B5)-3.856) + 0.7928*(LN($C5)-LN(28)) + 1.8551*(LN($D5)*(1-0) - 4.3544) + 1.9267*(LN($D5)*0 - 0.5019) + 0.7095*(1-0.3522) + 0.5316*(1-0.065)))</f>
        <v>0.30698271932161825</v>
      </c>
      <c r="Z5">
        <f t="shared" ref="Z5:Z67" si="114">1 - 0.8843 ^ (EXP(3.113*(LN($B5)-3.856) + 0.7928*(LN($C5)-LN(28)) + 1.8551*(LN($D5)*(1-1) - 4.3544) + 1.9267*(LN($D5)*1 - 0.5019) + 0.7095*(1-0.3522) + 0.5316*(1-0.065)))</f>
        <v>0.40437471366105127</v>
      </c>
      <c r="AA5">
        <f t="shared" ref="AA5:AA67" si="115">1 - 0.8843 ^ (EXP(3.113*(LN($B5)-3.856) + 0.7928*(LN($C5)-LN(28)) + 1.8551*(LN($D5)*(1-0) - 4.3544) + 1.9267*(LN($D5)*0 - 0.5019) + 0.7095*(0-0.3522) + 0.5316*(1-0.065)))</f>
        <v>0.16504400986994838</v>
      </c>
      <c r="AB5">
        <f t="shared" ref="AB5:AB67" si="116">1 - 0.8843 ^ (EXP(3.113*(LN($B5)-3.856) + 0.7928*(LN($C5)-LN(28)) + 1.8551*(LN($D5)*(1-1) - 4.3544) + 1.9267*(LN($D5)*1 - 0.5019) + 0.7095*(0-0.3522) + 0.5316*(1-0.065)))</f>
        <v>0.22498249278020876</v>
      </c>
      <c r="AC5">
        <f t="shared" si="69"/>
        <v>1.3612156849873869E-2</v>
      </c>
      <c r="AD5">
        <f t="shared" ref="AD5:AD13" si="117">AD4*(1-T4-H4)*(1-I4)</f>
        <v>0.87387300079659747</v>
      </c>
      <c r="AE5">
        <f t="shared" si="70"/>
        <v>6.244397374091987E-3</v>
      </c>
      <c r="AF5">
        <f t="shared" si="71"/>
        <v>1.3838675365489181E-3</v>
      </c>
      <c r="AG5">
        <f t="shared" si="72"/>
        <v>1.0098764726019659E-3</v>
      </c>
      <c r="AH5">
        <f t="shared" si="73"/>
        <v>1.1316055248508522E-3</v>
      </c>
      <c r="AI5">
        <f t="shared" si="74"/>
        <v>8.9892946322307971E-4</v>
      </c>
      <c r="AJ5">
        <f t="shared" si="75"/>
        <v>1.4041931471057458E-6</v>
      </c>
      <c r="AK5">
        <f t="shared" si="76"/>
        <v>1.4041931471057458E-6</v>
      </c>
      <c r="AL5">
        <f t="shared" si="77"/>
        <v>0</v>
      </c>
      <c r="AM5">
        <f t="shared" si="78"/>
        <v>1.4894733216803526E-4</v>
      </c>
      <c r="AN5">
        <f t="shared" si="79"/>
        <v>1.1913665956601054E-4</v>
      </c>
      <c r="AO5">
        <f t="shared" si="80"/>
        <v>1.7009115137985757E-7</v>
      </c>
      <c r="AP5">
        <f t="shared" si="81"/>
        <v>1.7009115137985754E-7</v>
      </c>
      <c r="AQ5">
        <f t="shared" si="82"/>
        <v>0</v>
      </c>
      <c r="AR5">
        <f t="shared" si="83"/>
        <v>0.10816952555541851</v>
      </c>
      <c r="AS5">
        <f t="shared" si="84"/>
        <v>9.6625625273569758E-4</v>
      </c>
      <c r="AT5">
        <f t="shared" si="85"/>
        <v>2.4575094294779275E-4</v>
      </c>
      <c r="AU5">
        <f t="shared" si="86"/>
        <v>1.2524288350265761E-4</v>
      </c>
      <c r="AV5">
        <f t="shared" si="87"/>
        <v>2.0357322001207049E-4</v>
      </c>
      <c r="AW5">
        <f t="shared" si="88"/>
        <v>1.1152338201610466E-4</v>
      </c>
      <c r="AX5">
        <f t="shared" si="89"/>
        <v>2.5700315580166792E-7</v>
      </c>
      <c r="AY5">
        <f t="shared" si="90"/>
        <v>2.5700315580166792E-7</v>
      </c>
      <c r="AZ5">
        <f t="shared" si="91"/>
        <v>0</v>
      </c>
      <c r="BA5">
        <f t="shared" si="92"/>
        <v>2.6133922326726836E-5</v>
      </c>
      <c r="BB5">
        <f t="shared" si="93"/>
        <v>1.4781145019377869E-5</v>
      </c>
      <c r="BC5">
        <f t="shared" si="94"/>
        <v>3.1131018384944911E-8</v>
      </c>
      <c r="BD5">
        <f t="shared" si="95"/>
        <v>3.1131018384944904E-8</v>
      </c>
      <c r="BE5">
        <f t="shared" si="96"/>
        <v>0</v>
      </c>
      <c r="BF5">
        <f t="shared" si="97"/>
        <v>5.3237266994274526E-3</v>
      </c>
      <c r="BG5">
        <f t="shared" si="98"/>
        <v>1.0000000000000002</v>
      </c>
      <c r="BH5">
        <f t="shared" si="5"/>
        <v>0.74949902595822171</v>
      </c>
      <c r="BI5">
        <f t="shared" si="6"/>
        <v>5.1360813135935468E-3</v>
      </c>
      <c r="BJ5">
        <f t="shared" si="7"/>
        <v>9.8778738384109927E-4</v>
      </c>
      <c r="BK5">
        <f t="shared" si="8"/>
        <v>8.1677549283147425E-4</v>
      </c>
      <c r="BL5">
        <f t="shared" si="9"/>
        <v>8.4200461457895027E-4</v>
      </c>
      <c r="BM5">
        <f t="shared" si="10"/>
        <v>7.3629480763821138E-4</v>
      </c>
      <c r="BN5">
        <f t="shared" si="11"/>
        <v>9.5118932559143834E-7</v>
      </c>
      <c r="BO5">
        <f t="shared" si="12"/>
        <v>9.7927318853355328E-7</v>
      </c>
      <c r="BP5">
        <f t="shared" si="13"/>
        <v>0</v>
      </c>
      <c r="BQ5">
        <f t="shared" si="14"/>
        <v>1.1880601489901427E-4</v>
      </c>
      <c r="BR5">
        <f t="shared" si="15"/>
        <v>9.502789707874863E-5</v>
      </c>
      <c r="BS5">
        <f t="shared" si="16"/>
        <v>1.2793786925449128E-7</v>
      </c>
      <c r="BT5">
        <f t="shared" si="17"/>
        <v>1.1177920987340479E-7</v>
      </c>
      <c r="BU5">
        <f t="shared" si="18"/>
        <v>0</v>
      </c>
      <c r="BV5">
        <f t="shared" si="19"/>
        <v>8.92488745131753E-2</v>
      </c>
      <c r="BW5">
        <f t="shared" si="20"/>
        <v>7.6455502618102565E-4</v>
      </c>
      <c r="BX5">
        <f t="shared" si="21"/>
        <v>1.6874822695446258E-4</v>
      </c>
      <c r="BY5">
        <f t="shared" si="22"/>
        <v>9.7445676264642619E-5</v>
      </c>
      <c r="BZ5">
        <f t="shared" si="23"/>
        <v>1.4571864716877219E-4</v>
      </c>
      <c r="CA5">
        <f t="shared" si="24"/>
        <v>8.7875361783504408E-5</v>
      </c>
      <c r="CB5">
        <f t="shared" si="25"/>
        <v>1.6747641156473986E-7</v>
      </c>
      <c r="CC5">
        <f t="shared" si="26"/>
        <v>1.7242115228236397E-7</v>
      </c>
      <c r="CD5">
        <f t="shared" si="27"/>
        <v>0</v>
      </c>
      <c r="CE5">
        <f t="shared" si="28"/>
        <v>2.0053277689237283E-5</v>
      </c>
      <c r="CF5">
        <f t="shared" si="29"/>
        <v>1.1341979283964419E-5</v>
      </c>
      <c r="CG5">
        <f t="shared" si="30"/>
        <v>2.2526088833743239E-8</v>
      </c>
      <c r="CH5">
        <f t="shared" si="31"/>
        <v>1.9681025063543119E-8</v>
      </c>
      <c r="CI5">
        <f t="shared" si="32"/>
        <v>0</v>
      </c>
      <c r="CJ5">
        <f t="shared" si="99"/>
        <v>0</v>
      </c>
      <c r="CK5">
        <f t="shared" si="100"/>
        <v>0.84877896847545464</v>
      </c>
      <c r="CL5">
        <f t="shared" si="33"/>
        <v>0.8000555834437314</v>
      </c>
      <c r="CM5">
        <f t="shared" si="101"/>
        <v>0</v>
      </c>
      <c r="CN5">
        <f t="shared" si="34"/>
        <v>89.163750104659485</v>
      </c>
      <c r="CO5">
        <f t="shared" si="35"/>
        <v>32.958189250449031</v>
      </c>
      <c r="CP5">
        <f t="shared" si="36"/>
        <v>6.564197071912778</v>
      </c>
      <c r="CQ5">
        <f t="shared" si="37"/>
        <v>32.98743265492719</v>
      </c>
      <c r="CR5">
        <f t="shared" si="38"/>
        <v>2.8019631368663394</v>
      </c>
      <c r="CS5">
        <f t="shared" si="39"/>
        <v>3.7819134030999048E-2</v>
      </c>
      <c r="CT5">
        <f t="shared" si="40"/>
        <v>5.0060889887466944E-2</v>
      </c>
      <c r="CU5">
        <f t="shared" si="41"/>
        <v>0</v>
      </c>
      <c r="CV5">
        <f t="shared" si="42"/>
        <v>4.0260463885019933</v>
      </c>
      <c r="CW5">
        <f t="shared" si="43"/>
        <v>1.8591275725275944</v>
      </c>
      <c r="CX5">
        <f t="shared" si="44"/>
        <v>5.7031563057666239E-3</v>
      </c>
      <c r="CY5">
        <f t="shared" si="45"/>
        <v>6.705163278545364E-3</v>
      </c>
      <c r="CZ5">
        <f t="shared" si="46"/>
        <v>0</v>
      </c>
      <c r="DA5">
        <f t="shared" si="47"/>
        <v>1235.8368294706563</v>
      </c>
      <c r="DB5">
        <f t="shared" si="48"/>
        <v>24.836650720318371</v>
      </c>
      <c r="DC5">
        <f t="shared" si="49"/>
        <v>8.660508980423165</v>
      </c>
      <c r="DD5">
        <f t="shared" si="50"/>
        <v>2.2449786867851378</v>
      </c>
      <c r="DE5">
        <f t="shared" si="51"/>
        <v>8.2601869752097716</v>
      </c>
      <c r="DF5">
        <f t="shared" si="52"/>
        <v>1.621773021278194</v>
      </c>
      <c r="DG5">
        <f t="shared" si="53"/>
        <v>9.8581270502403773E-3</v>
      </c>
      <c r="DH5">
        <f t="shared" si="54"/>
        <v>1.209868056251932E-2</v>
      </c>
      <c r="DI5">
        <f t="shared" si="55"/>
        <v>0</v>
      </c>
      <c r="DJ5">
        <f t="shared" si="56"/>
        <v>1.0049799830742805</v>
      </c>
      <c r="DK5">
        <f t="shared" si="57"/>
        <v>0.39953434987378378</v>
      </c>
      <c r="DL5">
        <f t="shared" si="58"/>
        <v>1.3994949314951985E-3</v>
      </c>
      <c r="DM5">
        <f t="shared" si="59"/>
        <v>1.5828877608009087E-3</v>
      </c>
      <c r="DN5">
        <f t="shared" si="60"/>
        <v>0</v>
      </c>
      <c r="DO5">
        <f t="shared" si="102"/>
        <v>0</v>
      </c>
      <c r="DP5">
        <f t="shared" si="103"/>
        <v>1453.3513759012712</v>
      </c>
      <c r="DQ5">
        <f t="shared" si="61"/>
        <v>1369.9230614584517</v>
      </c>
    </row>
    <row r="6" spans="1:121" x14ac:dyDescent="0.3">
      <c r="A6">
        <v>3</v>
      </c>
      <c r="B6">
        <v>48</v>
      </c>
      <c r="C6">
        <f t="shared" si="0"/>
        <v>38</v>
      </c>
      <c r="D6">
        <f t="shared" si="1"/>
        <v>125</v>
      </c>
      <c r="E6">
        <f t="shared" si="2"/>
        <v>5.7</v>
      </c>
      <c r="F6">
        <v>2.5300000000000001E-3</v>
      </c>
      <c r="G6">
        <v>4.1099999999999999E-3</v>
      </c>
      <c r="H6">
        <f t="shared" si="3"/>
        <v>2.846E-3</v>
      </c>
      <c r="I6">
        <f t="shared" si="104"/>
        <v>5.6857293942168513E-2</v>
      </c>
      <c r="J6">
        <f t="shared" si="62"/>
        <v>8.506905392884001E-2</v>
      </c>
      <c r="K6">
        <f t="shared" si="63"/>
        <v>0.1170732583600913</v>
      </c>
      <c r="L6">
        <f t="shared" si="105"/>
        <v>4.6761391011577058E-2</v>
      </c>
      <c r="M6">
        <f t="shared" si="106"/>
        <v>6.4869862175157555E-2</v>
      </c>
      <c r="N6">
        <f t="shared" si="107"/>
        <v>0.20554041385495259</v>
      </c>
      <c r="O6">
        <f t="shared" si="108"/>
        <v>0.27755868555593155</v>
      </c>
      <c r="P6">
        <f t="shared" si="109"/>
        <v>0.10701057811504944</v>
      </c>
      <c r="Q6">
        <f t="shared" si="110"/>
        <v>0.14779046946332219</v>
      </c>
      <c r="R6">
        <f t="shared" si="64"/>
        <v>0.42</v>
      </c>
      <c r="S6">
        <f t="shared" si="65"/>
        <v>0.43099999999999999</v>
      </c>
      <c r="T6">
        <f t="shared" si="66"/>
        <v>7.52597407044073E-3</v>
      </c>
      <c r="U6">
        <f t="shared" si="67"/>
        <v>0.17592056912452603</v>
      </c>
      <c r="V6">
        <f t="shared" si="68"/>
        <v>0.23736731890933516</v>
      </c>
      <c r="W6">
        <f t="shared" si="111"/>
        <v>9.8976076553375703E-2</v>
      </c>
      <c r="X6">
        <f t="shared" si="112"/>
        <v>0.13581124846246617</v>
      </c>
      <c r="Y6">
        <f t="shared" si="113"/>
        <v>0.32398408934070566</v>
      </c>
      <c r="Z6">
        <f t="shared" si="114"/>
        <v>0.42491636616966866</v>
      </c>
      <c r="AA6">
        <f t="shared" si="115"/>
        <v>0.17518320708821722</v>
      </c>
      <c r="AB6">
        <f t="shared" si="116"/>
        <v>0.23824718780754639</v>
      </c>
      <c r="AC6">
        <f t="shared" si="69"/>
        <v>1.4367763984044275E-2</v>
      </c>
      <c r="AD6">
        <f t="shared" si="117"/>
        <v>0.81613201881344288</v>
      </c>
      <c r="AE6">
        <f t="shared" si="70"/>
        <v>9.0633190700273505E-3</v>
      </c>
      <c r="AF6">
        <f t="shared" si="71"/>
        <v>1.4979296611584184E-3</v>
      </c>
      <c r="AG6">
        <f t="shared" si="72"/>
        <v>1.9643691980125496E-3</v>
      </c>
      <c r="AH6">
        <f t="shared" si="73"/>
        <v>1.1817981434973006E-3</v>
      </c>
      <c r="AI6">
        <f t="shared" si="74"/>
        <v>1.7390033124524153E-3</v>
      </c>
      <c r="AJ6">
        <f t="shared" si="75"/>
        <v>3.1732837592039789E-6</v>
      </c>
      <c r="AK6">
        <f t="shared" si="76"/>
        <v>3.0585947349125924E-6</v>
      </c>
      <c r="AL6">
        <f t="shared" si="77"/>
        <v>2.0679145759931603E-6</v>
      </c>
      <c r="AM6">
        <f t="shared" si="78"/>
        <v>1.6613326008061921E-4</v>
      </c>
      <c r="AN6">
        <f t="shared" si="79"/>
        <v>2.5120214065301344E-4</v>
      </c>
      <c r="AO6">
        <f t="shared" si="80"/>
        <v>4.0227477991637915E-7</v>
      </c>
      <c r="AP6">
        <f t="shared" si="81"/>
        <v>4.1577086005746353E-7</v>
      </c>
      <c r="AQ6">
        <f t="shared" si="82"/>
        <v>2.7747061053274984E-7</v>
      </c>
      <c r="AR6">
        <f t="shared" si="83"/>
        <v>0.15556618014151233</v>
      </c>
      <c r="AS6">
        <f t="shared" si="84"/>
        <v>2.3109259311951198E-3</v>
      </c>
      <c r="AT6">
        <f t="shared" si="85"/>
        <v>4.4560763345739861E-4</v>
      </c>
      <c r="AU6">
        <f t="shared" si="86"/>
        <v>4.4022794010350992E-4</v>
      </c>
      <c r="AV6">
        <f t="shared" si="87"/>
        <v>3.5859806311864585E-4</v>
      </c>
      <c r="AW6">
        <f t="shared" si="88"/>
        <v>3.9029075658245782E-4</v>
      </c>
      <c r="AX6">
        <f t="shared" si="89"/>
        <v>1.155630441201996E-6</v>
      </c>
      <c r="AY6">
        <f t="shared" si="90"/>
        <v>1.1273334019606486E-6</v>
      </c>
      <c r="AZ6">
        <f t="shared" si="91"/>
        <v>5.2494613093818501E-7</v>
      </c>
      <c r="BA6">
        <f t="shared" si="92"/>
        <v>4.8603866816381201E-5</v>
      </c>
      <c r="BB6">
        <f t="shared" si="93"/>
        <v>5.5702542323733166E-5</v>
      </c>
      <c r="BC6">
        <f t="shared" si="94"/>
        <v>1.4463908953667942E-7</v>
      </c>
      <c r="BD6">
        <f t="shared" si="95"/>
        <v>1.4978744059652406E-7</v>
      </c>
      <c r="BE6">
        <f t="shared" si="96"/>
        <v>7.0431285731565223E-8</v>
      </c>
      <c r="BF6">
        <f t="shared" si="97"/>
        <v>8.3755214484552525E-3</v>
      </c>
      <c r="BG6">
        <f t="shared" si="98"/>
        <v>0.99999999999999989</v>
      </c>
      <c r="BH6">
        <f t="shared" si="5"/>
        <v>0.69940473682265025</v>
      </c>
      <c r="BI6">
        <f t="shared" si="6"/>
        <v>7.4485893077751849E-3</v>
      </c>
      <c r="BJ6">
        <f t="shared" si="7"/>
        <v>1.0682147220930254E-3</v>
      </c>
      <c r="BK6">
        <f t="shared" si="8"/>
        <v>1.5874606217391968E-3</v>
      </c>
      <c r="BL6">
        <f t="shared" si="9"/>
        <v>8.7856188738023974E-4</v>
      </c>
      <c r="BM6">
        <f t="shared" si="10"/>
        <v>1.4232196573229078E-3</v>
      </c>
      <c r="BN6">
        <f t="shared" si="11"/>
        <v>2.1475568825050612E-6</v>
      </c>
      <c r="BO6">
        <f t="shared" si="12"/>
        <v>2.1311116391990703E-6</v>
      </c>
      <c r="BP6">
        <f t="shared" si="13"/>
        <v>1.5959372497535402E-6</v>
      </c>
      <c r="BQ6">
        <f t="shared" si="14"/>
        <v>1.3240600701855745E-4</v>
      </c>
      <c r="BR6">
        <f t="shared" si="15"/>
        <v>2.0020477767208807E-4</v>
      </c>
      <c r="BS6">
        <f t="shared" si="16"/>
        <v>3.023330322937267E-7</v>
      </c>
      <c r="BT6">
        <f t="shared" si="17"/>
        <v>2.7297789440583523E-7</v>
      </c>
      <c r="BU6">
        <f t="shared" si="18"/>
        <v>2.0853539730279842E-7</v>
      </c>
      <c r="BV6">
        <f t="shared" si="19"/>
        <v>0.12825030679215518</v>
      </c>
      <c r="BW6">
        <f t="shared" si="20"/>
        <v>1.8270391678032708E-3</v>
      </c>
      <c r="BX6">
        <f t="shared" si="21"/>
        <v>3.0569957328792141E-4</v>
      </c>
      <c r="BY6">
        <f t="shared" si="22"/>
        <v>3.4224138132624534E-4</v>
      </c>
      <c r="BZ6">
        <f t="shared" si="23"/>
        <v>2.5645552952387109E-4</v>
      </c>
      <c r="CA6">
        <f t="shared" si="24"/>
        <v>3.0728040187922396E-4</v>
      </c>
      <c r="CB6">
        <f t="shared" si="25"/>
        <v>7.5236712778073469E-7</v>
      </c>
      <c r="CC6">
        <f t="shared" si="26"/>
        <v>7.5563438369142888E-7</v>
      </c>
      <c r="CD6">
        <f t="shared" si="27"/>
        <v>3.8973824771315938E-7</v>
      </c>
      <c r="CE6">
        <f t="shared" si="28"/>
        <v>3.7264645613066522E-5</v>
      </c>
      <c r="CF6">
        <f t="shared" si="29"/>
        <v>4.2707209022743026E-5</v>
      </c>
      <c r="CG6">
        <f t="shared" si="30"/>
        <v>1.0457395789145723E-7</v>
      </c>
      <c r="CH6">
        <f t="shared" si="31"/>
        <v>9.4607137815352501E-8</v>
      </c>
      <c r="CI6">
        <f t="shared" si="32"/>
        <v>5.0921769017815287E-8</v>
      </c>
      <c r="CJ6">
        <f t="shared" si="99"/>
        <v>0</v>
      </c>
      <c r="CK6">
        <f t="shared" si="100"/>
        <v>0.84352119479898258</v>
      </c>
      <c r="CL6">
        <f t="shared" si="33"/>
        <v>0.77194138590790062</v>
      </c>
      <c r="CM6">
        <f t="shared" si="101"/>
        <v>0</v>
      </c>
      <c r="CN6">
        <f t="shared" si="34"/>
        <v>129.41513300092055</v>
      </c>
      <c r="CO6">
        <f t="shared" si="35"/>
        <v>35.67469281014889</v>
      </c>
      <c r="CP6">
        <f t="shared" si="36"/>
        <v>12.768399787081572</v>
      </c>
      <c r="CQ6">
        <f t="shared" si="37"/>
        <v>34.45059768108981</v>
      </c>
      <c r="CR6">
        <f t="shared" si="38"/>
        <v>5.4204733249141785</v>
      </c>
      <c r="CS6">
        <f t="shared" si="39"/>
        <v>8.5466051486640771E-2</v>
      </c>
      <c r="CT6">
        <f t="shared" si="40"/>
        <v>0.10904196089436884</v>
      </c>
      <c r="CU6">
        <f t="shared" si="41"/>
        <v>1.9887134477326221E-2</v>
      </c>
      <c r="CV6">
        <f t="shared" si="42"/>
        <v>4.4905820199791373</v>
      </c>
      <c r="CW6">
        <f t="shared" si="43"/>
        <v>3.9200094048902749</v>
      </c>
      <c r="CX6">
        <f t="shared" si="44"/>
        <v>1.3488273370596193E-2</v>
      </c>
      <c r="CY6">
        <f t="shared" si="45"/>
        <v>1.6390103074325271E-2</v>
      </c>
      <c r="CZ6">
        <f t="shared" si="46"/>
        <v>6.1334878458264349E-3</v>
      </c>
      <c r="DA6">
        <f t="shared" si="47"/>
        <v>1777.3436081167783</v>
      </c>
      <c r="DB6">
        <f t="shared" si="48"/>
        <v>59.400040135439362</v>
      </c>
      <c r="DC6">
        <f t="shared" si="49"/>
        <v>15.703658610672184</v>
      </c>
      <c r="DD6">
        <f t="shared" si="50"/>
        <v>7.8910858263554156</v>
      </c>
      <c r="DE6">
        <f t="shared" si="51"/>
        <v>14.550475009102174</v>
      </c>
      <c r="DF6">
        <f t="shared" si="52"/>
        <v>5.6756081822221018</v>
      </c>
      <c r="DG6">
        <f t="shared" si="53"/>
        <v>4.4327672463626164E-2</v>
      </c>
      <c r="DH6">
        <f t="shared" si="54"/>
        <v>5.3070347230699491E-2</v>
      </c>
      <c r="DI6">
        <f t="shared" si="55"/>
        <v>1.1045916487201289E-2</v>
      </c>
      <c r="DJ6">
        <f t="shared" si="56"/>
        <v>1.869061698423939</v>
      </c>
      <c r="DK6">
        <f t="shared" si="57"/>
        <v>1.5056397190105075</v>
      </c>
      <c r="DL6">
        <f t="shared" si="58"/>
        <v>6.5022502701214237E-3</v>
      </c>
      <c r="DM6">
        <f t="shared" si="59"/>
        <v>7.6160922045708625E-3</v>
      </c>
      <c r="DN6">
        <f t="shared" si="60"/>
        <v>2.3615610105793819E-3</v>
      </c>
      <c r="DO6">
        <f t="shared" si="102"/>
        <v>0</v>
      </c>
      <c r="DP6">
        <f t="shared" si="103"/>
        <v>2110.4543961778445</v>
      </c>
      <c r="DQ6">
        <f t="shared" si="61"/>
        <v>1931.3647381073631</v>
      </c>
    </row>
    <row r="7" spans="1:121" x14ac:dyDescent="0.3">
      <c r="A7">
        <v>4</v>
      </c>
      <c r="B7">
        <v>49</v>
      </c>
      <c r="C7">
        <f t="shared" si="0"/>
        <v>38</v>
      </c>
      <c r="D7">
        <f t="shared" si="1"/>
        <v>125</v>
      </c>
      <c r="E7">
        <f t="shared" si="2"/>
        <v>5.7</v>
      </c>
      <c r="F7">
        <v>2.7299999999999998E-3</v>
      </c>
      <c r="G7">
        <v>4.5100000000000001E-3</v>
      </c>
      <c r="H7">
        <f t="shared" si="3"/>
        <v>3.0859999999999993E-3</v>
      </c>
      <c r="I7">
        <f t="shared" si="104"/>
        <v>5.6857293942168513E-2</v>
      </c>
      <c r="J7">
        <f t="shared" si="62"/>
        <v>8.9751391998354246E-2</v>
      </c>
      <c r="K7">
        <f t="shared" si="63"/>
        <v>0.1233949573778067</v>
      </c>
      <c r="L7">
        <f t="shared" si="105"/>
        <v>4.9392267331425432E-2</v>
      </c>
      <c r="M7">
        <f t="shared" si="106"/>
        <v>6.8482389042606062E-2</v>
      </c>
      <c r="N7">
        <f t="shared" si="107"/>
        <v>0.21756674094434159</v>
      </c>
      <c r="O7">
        <f t="shared" si="108"/>
        <v>0.29296287335202298</v>
      </c>
      <c r="P7">
        <f t="shared" si="109"/>
        <v>0.11368564126190961</v>
      </c>
      <c r="Q7">
        <f t="shared" si="110"/>
        <v>0.15677762700460685</v>
      </c>
      <c r="R7">
        <f t="shared" si="64"/>
        <v>0.42</v>
      </c>
      <c r="S7">
        <f t="shared" si="65"/>
        <v>0.43099999999999999</v>
      </c>
      <c r="T7">
        <f t="shared" si="66"/>
        <v>7.9563121505358998E-3</v>
      </c>
      <c r="U7">
        <f t="shared" si="67"/>
        <v>0.18507128649113047</v>
      </c>
      <c r="V7">
        <f t="shared" si="68"/>
        <v>0.24920081329265764</v>
      </c>
      <c r="W7">
        <f t="shared" si="111"/>
        <v>0.10437926498921779</v>
      </c>
      <c r="X7">
        <f t="shared" si="112"/>
        <v>0.14306028676068772</v>
      </c>
      <c r="Y7">
        <f t="shared" si="113"/>
        <v>0.34130509067663894</v>
      </c>
      <c r="Z7">
        <f t="shared" si="114"/>
        <v>0.44562589700048016</v>
      </c>
      <c r="AA7">
        <f t="shared" si="115"/>
        <v>0.18564717160211053</v>
      </c>
      <c r="AB7">
        <f t="shared" si="116"/>
        <v>0.25186632323047853</v>
      </c>
      <c r="AC7">
        <f t="shared" si="69"/>
        <v>1.5143480510966929E-2</v>
      </c>
      <c r="AD7">
        <f t="shared" si="117"/>
        <v>0.76174535190225334</v>
      </c>
      <c r="AE7">
        <f t="shared" si="70"/>
        <v>1.1658959487546205E-2</v>
      </c>
      <c r="AF7">
        <f t="shared" si="71"/>
        <v>1.5999078276816175E-3</v>
      </c>
      <c r="AG7">
        <f t="shared" si="72"/>
        <v>2.8390937552610351E-3</v>
      </c>
      <c r="AH7">
        <f t="shared" si="73"/>
        <v>1.2249342215826971E-3</v>
      </c>
      <c r="AI7">
        <f t="shared" si="74"/>
        <v>2.5003945915805896E-3</v>
      </c>
      <c r="AJ7">
        <f t="shared" si="75"/>
        <v>5.251099919476289E-6</v>
      </c>
      <c r="AK7">
        <f t="shared" si="76"/>
        <v>4.912674085987357E-6</v>
      </c>
      <c r="AL7">
        <f t="shared" si="77"/>
        <v>6.1043868355480703E-6</v>
      </c>
      <c r="AM7">
        <f t="shared" si="78"/>
        <v>1.8143415107962251E-4</v>
      </c>
      <c r="AN7">
        <f t="shared" si="79"/>
        <v>3.9088674274550709E-4</v>
      </c>
      <c r="AO7">
        <f t="shared" si="80"/>
        <v>6.8901120597290848E-7</v>
      </c>
      <c r="AP7">
        <f t="shared" si="81"/>
        <v>7.408857505451981E-7</v>
      </c>
      <c r="AQ7">
        <f t="shared" si="82"/>
        <v>8.9248954576420881E-7</v>
      </c>
      <c r="AR7">
        <f t="shared" si="83"/>
        <v>0.19874365620435464</v>
      </c>
      <c r="AS7">
        <f t="shared" si="84"/>
        <v>4.2137997064203153E-3</v>
      </c>
      <c r="AT7">
        <f t="shared" si="85"/>
        <v>6.742275372793689E-4</v>
      </c>
      <c r="AU7">
        <f t="shared" si="86"/>
        <v>9.3881517760772103E-4</v>
      </c>
      <c r="AV7">
        <f t="shared" si="87"/>
        <v>5.2889049151347354E-4</v>
      </c>
      <c r="AW7">
        <f t="shared" si="88"/>
        <v>8.2879820267946235E-4</v>
      </c>
      <c r="AX7">
        <f t="shared" si="89"/>
        <v>2.9033413759081663E-6</v>
      </c>
      <c r="AY7">
        <f t="shared" si="90"/>
        <v>2.7646160673481895E-6</v>
      </c>
      <c r="AZ7">
        <f t="shared" si="91"/>
        <v>2.5517540056837553E-6</v>
      </c>
      <c r="BA7">
        <f t="shared" si="92"/>
        <v>7.5044462817706423E-5</v>
      </c>
      <c r="BB7">
        <f t="shared" si="93"/>
        <v>1.2690498070094423E-4</v>
      </c>
      <c r="BC7">
        <f t="shared" si="94"/>
        <v>3.7423814164895787E-7</v>
      </c>
      <c r="BD7">
        <f t="shared" si="95"/>
        <v>4.0205886218002753E-7</v>
      </c>
      <c r="BE7">
        <f t="shared" si="96"/>
        <v>3.680759937341626E-7</v>
      </c>
      <c r="BF7">
        <f t="shared" si="97"/>
        <v>1.1700945925105882E-2</v>
      </c>
      <c r="BG7">
        <f t="shared" si="98"/>
        <v>0.99999999999999967</v>
      </c>
      <c r="BH7">
        <f t="shared" si="5"/>
        <v>0.65226350120010201</v>
      </c>
      <c r="BI7">
        <f t="shared" si="6"/>
        <v>9.5739612382554837E-3</v>
      </c>
      <c r="BJ7">
        <f t="shared" si="7"/>
        <v>1.1398820502348829E-3</v>
      </c>
      <c r="BK7">
        <f t="shared" si="8"/>
        <v>2.2924754399848324E-3</v>
      </c>
      <c r="BL7">
        <f t="shared" si="9"/>
        <v>9.0981085919066408E-4</v>
      </c>
      <c r="BM7">
        <f t="shared" si="10"/>
        <v>2.0446792368549139E-3</v>
      </c>
      <c r="BN7">
        <f t="shared" si="11"/>
        <v>3.5504329906990613E-6</v>
      </c>
      <c r="BO7">
        <f t="shared" si="12"/>
        <v>3.4198661752335726E-6</v>
      </c>
      <c r="BP7">
        <f t="shared" si="13"/>
        <v>4.7072837279662797E-6</v>
      </c>
      <c r="BQ7">
        <f t="shared" si="14"/>
        <v>1.444825007756045E-4</v>
      </c>
      <c r="BR7">
        <f t="shared" si="15"/>
        <v>3.1127708744930045E-4</v>
      </c>
      <c r="BS7">
        <f t="shared" si="16"/>
        <v>5.1740925290523069E-7</v>
      </c>
      <c r="BT7">
        <f t="shared" si="17"/>
        <v>4.8598001636292029E-7</v>
      </c>
      <c r="BU7">
        <f t="shared" si="18"/>
        <v>6.7021021588108246E-7</v>
      </c>
      <c r="BV7">
        <f t="shared" si="19"/>
        <v>0.16371241369616119</v>
      </c>
      <c r="BW7">
        <f t="shared" si="20"/>
        <v>3.3287473384228179E-3</v>
      </c>
      <c r="BX7">
        <f t="shared" si="21"/>
        <v>4.6211121650955244E-4</v>
      </c>
      <c r="BY7">
        <f t="shared" si="22"/>
        <v>7.2925620208727873E-4</v>
      </c>
      <c r="BZ7">
        <f t="shared" si="23"/>
        <v>3.7790199054809579E-4</v>
      </c>
      <c r="CA7">
        <f t="shared" si="24"/>
        <v>6.5198936037591884E-4</v>
      </c>
      <c r="CB7">
        <f t="shared" si="25"/>
        <v>1.8884444467230954E-6</v>
      </c>
      <c r="CC7">
        <f t="shared" si="26"/>
        <v>1.8514034051388833E-6</v>
      </c>
      <c r="CD7">
        <f t="shared" si="27"/>
        <v>1.8929633517497712E-6</v>
      </c>
      <c r="CE7">
        <f t="shared" si="28"/>
        <v>5.7489686215196514E-5</v>
      </c>
      <c r="CF7">
        <f t="shared" si="29"/>
        <v>9.7218732011783522E-5</v>
      </c>
      <c r="CG7">
        <f t="shared" si="30"/>
        <v>2.7035289575528726E-7</v>
      </c>
      <c r="CH7">
        <f t="shared" si="31"/>
        <v>2.5370666736508893E-7</v>
      </c>
      <c r="CI7">
        <f t="shared" si="32"/>
        <v>2.6590130638629127E-7</v>
      </c>
      <c r="CJ7">
        <f t="shared" si="99"/>
        <v>0</v>
      </c>
      <c r="CK7">
        <f t="shared" si="100"/>
        <v>0.8381169717896314</v>
      </c>
      <c r="CL7">
        <f t="shared" si="33"/>
        <v>0.74465607407340639</v>
      </c>
      <c r="CM7">
        <f t="shared" si="101"/>
        <v>0</v>
      </c>
      <c r="CN7">
        <f t="shared" si="34"/>
        <v>166.47828252267226</v>
      </c>
      <c r="CO7">
        <f t="shared" si="35"/>
        <v>38.1034048240654</v>
      </c>
      <c r="CP7">
        <f t="shared" si="36"/>
        <v>18.454109409196729</v>
      </c>
      <c r="CQ7">
        <f t="shared" si="37"/>
        <v>35.708057493357202</v>
      </c>
      <c r="CR7">
        <f t="shared" si="38"/>
        <v>7.7937299419566974</v>
      </c>
      <c r="CS7">
        <f t="shared" si="39"/>
        <v>0.1414278741312549</v>
      </c>
      <c r="CT7">
        <f t="shared" si="40"/>
        <v>0.17514174383953526</v>
      </c>
      <c r="CU7">
        <f t="shared" si="41"/>
        <v>5.8705888197465791E-2</v>
      </c>
      <c r="CV7">
        <f t="shared" si="42"/>
        <v>4.904165103682196</v>
      </c>
      <c r="CW7">
        <f t="shared" si="43"/>
        <v>6.0997876205436379</v>
      </c>
      <c r="CX7">
        <f t="shared" si="44"/>
        <v>2.3102545736271622E-2</v>
      </c>
      <c r="CY7">
        <f t="shared" si="45"/>
        <v>2.9206457172242253E-2</v>
      </c>
      <c r="CZ7">
        <f t="shared" si="46"/>
        <v>1.9728481409117836E-2</v>
      </c>
      <c r="DA7">
        <f t="shared" si="47"/>
        <v>2270.6462721347516</v>
      </c>
      <c r="DB7">
        <f t="shared" si="48"/>
        <v>108.31150765382779</v>
      </c>
      <c r="DC7">
        <f t="shared" si="49"/>
        <v>23.760452641262241</v>
      </c>
      <c r="DD7">
        <f t="shared" si="50"/>
        <v>16.8282620586184</v>
      </c>
      <c r="DE7">
        <f t="shared" si="51"/>
        <v>21.460260583650701</v>
      </c>
      <c r="DF7">
        <f t="shared" si="52"/>
        <v>12.052383463364741</v>
      </c>
      <c r="DG7">
        <f t="shared" si="53"/>
        <v>0.11136636849708545</v>
      </c>
      <c r="DH7">
        <f t="shared" si="54"/>
        <v>0.13014706598648337</v>
      </c>
      <c r="DI7">
        <f t="shared" si="55"/>
        <v>5.3694007787597579E-2</v>
      </c>
      <c r="DJ7">
        <f t="shared" si="56"/>
        <v>2.8858348176549007</v>
      </c>
      <c r="DK7">
        <f t="shared" si="57"/>
        <v>3.4302416283465225</v>
      </c>
      <c r="DL7">
        <f t="shared" si="58"/>
        <v>1.6823875657828901E-2</v>
      </c>
      <c r="DM7">
        <f t="shared" si="59"/>
        <v>2.044308490640568E-2</v>
      </c>
      <c r="DN7">
        <f t="shared" si="60"/>
        <v>1.2341588069906472E-2</v>
      </c>
      <c r="DO7">
        <f t="shared" si="102"/>
        <v>0</v>
      </c>
      <c r="DP7">
        <f t="shared" si="103"/>
        <v>2737.7088808783419</v>
      </c>
      <c r="DQ7">
        <f t="shared" si="61"/>
        <v>2432.4188816241626</v>
      </c>
    </row>
    <row r="8" spans="1:121" x14ac:dyDescent="0.3">
      <c r="A8">
        <v>5</v>
      </c>
      <c r="B8">
        <v>50</v>
      </c>
      <c r="C8">
        <f t="shared" si="0"/>
        <v>38</v>
      </c>
      <c r="D8">
        <f t="shared" si="1"/>
        <v>125</v>
      </c>
      <c r="E8">
        <f t="shared" si="2"/>
        <v>5.7</v>
      </c>
      <c r="F8">
        <v>2.99E-3</v>
      </c>
      <c r="G8">
        <v>4.8500000000000001E-3</v>
      </c>
      <c r="H8">
        <f t="shared" si="3"/>
        <v>3.362E-3</v>
      </c>
      <c r="I8">
        <f t="shared" si="104"/>
        <v>5.6857293942168513E-2</v>
      </c>
      <c r="J8">
        <f t="shared" si="62"/>
        <v>9.4575854474484133E-2</v>
      </c>
      <c r="K8">
        <f t="shared" si="63"/>
        <v>0.12989493184167145</v>
      </c>
      <c r="L8">
        <f t="shared" si="105"/>
        <v>5.2109538371803654E-2</v>
      </c>
      <c r="M8">
        <f t="shared" si="106"/>
        <v>7.2209345588578944E-2</v>
      </c>
      <c r="N8">
        <f t="shared" si="107"/>
        <v>0.22992879663309873</v>
      </c>
      <c r="O8">
        <f t="shared" si="108"/>
        <v>0.30869548202633956</v>
      </c>
      <c r="P8">
        <f t="shared" si="109"/>
        <v>0.12060160829971189</v>
      </c>
      <c r="Q8">
        <f t="shared" si="110"/>
        <v>0.166059691796277</v>
      </c>
      <c r="R8">
        <f t="shared" si="64"/>
        <v>0.42</v>
      </c>
      <c r="S8">
        <f t="shared" si="65"/>
        <v>0.43099999999999999</v>
      </c>
      <c r="T8">
        <f t="shared" si="66"/>
        <v>8.4001589652396343E-3</v>
      </c>
      <c r="U8">
        <f t="shared" si="67"/>
        <v>0.19444201651311865</v>
      </c>
      <c r="V8">
        <f t="shared" si="68"/>
        <v>0.26126379228826668</v>
      </c>
      <c r="W8">
        <f t="shared" si="111"/>
        <v>0.10994145142971545</v>
      </c>
      <c r="X8">
        <f t="shared" si="112"/>
        <v>0.15050436642895393</v>
      </c>
      <c r="Y8">
        <f t="shared" si="113"/>
        <v>0.35891596362572942</v>
      </c>
      <c r="Z8">
        <f t="shared" si="114"/>
        <v>0.46645263276972693</v>
      </c>
      <c r="AA8">
        <f t="shared" si="115"/>
        <v>0.19643060939763757</v>
      </c>
      <c r="AB8">
        <f t="shared" si="116"/>
        <v>0.26582583893511236</v>
      </c>
      <c r="AC8">
        <f t="shared" si="69"/>
        <v>1.593885510601524E-2</v>
      </c>
      <c r="AD8">
        <f t="shared" si="117"/>
        <v>0.71050139371056287</v>
      </c>
      <c r="AE8">
        <f t="shared" si="70"/>
        <v>1.403606798482155E-2</v>
      </c>
      <c r="AF8">
        <f t="shared" si="71"/>
        <v>1.6902390287598969E-3</v>
      </c>
      <c r="AG8">
        <f t="shared" si="72"/>
        <v>3.6364510925918818E-3</v>
      </c>
      <c r="AH8">
        <f t="shared" si="73"/>
        <v>1.2613760244807259E-3</v>
      </c>
      <c r="AI8">
        <f t="shared" si="74"/>
        <v>3.1874418581382159E-3</v>
      </c>
      <c r="AJ8">
        <f t="shared" si="75"/>
        <v>7.6090898667496928E-6</v>
      </c>
      <c r="AK8">
        <f t="shared" si="76"/>
        <v>6.9464849212877525E-6</v>
      </c>
      <c r="AL8">
        <f t="shared" si="77"/>
        <v>1.1946804015227311E-5</v>
      </c>
      <c r="AM8">
        <f t="shared" si="78"/>
        <v>1.949537880331225E-4</v>
      </c>
      <c r="AN8">
        <f t="shared" si="79"/>
        <v>5.3576081793115275E-4</v>
      </c>
      <c r="AO8">
        <f t="shared" si="80"/>
        <v>1.0255521971968897E-6</v>
      </c>
      <c r="AP8">
        <f t="shared" si="81"/>
        <v>1.1505638795751214E-6</v>
      </c>
      <c r="AQ8">
        <f t="shared" si="82"/>
        <v>1.8889952934666972E-6</v>
      </c>
      <c r="AR8">
        <f t="shared" si="83"/>
        <v>0.23786119239520798</v>
      </c>
      <c r="AS8">
        <f t="shared" si="84"/>
        <v>6.6581534981128773E-3</v>
      </c>
      <c r="AT8">
        <f t="shared" si="85"/>
        <v>9.3032471076434121E-4</v>
      </c>
      <c r="AU8">
        <f t="shared" si="86"/>
        <v>1.6154090678756527E-3</v>
      </c>
      <c r="AV8">
        <f t="shared" si="87"/>
        <v>7.1346011383043137E-4</v>
      </c>
      <c r="AW8">
        <f t="shared" si="88"/>
        <v>1.4206046667866129E-3</v>
      </c>
      <c r="AX8">
        <f t="shared" si="89"/>
        <v>5.7166936000417176E-6</v>
      </c>
      <c r="AY8">
        <f t="shared" si="90"/>
        <v>5.328449698826064E-6</v>
      </c>
      <c r="AZ8">
        <f t="shared" si="91"/>
        <v>7.1015792506989993E-6</v>
      </c>
      <c r="BA8">
        <f t="shared" si="92"/>
        <v>1.0525606103654264E-4</v>
      </c>
      <c r="BB8">
        <f t="shared" si="93"/>
        <v>2.3223996695120817E-4</v>
      </c>
      <c r="BC8">
        <f t="shared" si="94"/>
        <v>7.5517590084469833E-7</v>
      </c>
      <c r="BD8">
        <f t="shared" si="95"/>
        <v>8.4281925920876004E-7</v>
      </c>
      <c r="BE8">
        <f t="shared" si="96"/>
        <v>1.0977907866681308E-6</v>
      </c>
      <c r="BF8">
        <f t="shared" si="97"/>
        <v>1.5368265215445025E-2</v>
      </c>
      <c r="BG8">
        <f t="shared" si="98"/>
        <v>0.99999999999999978</v>
      </c>
      <c r="BH8">
        <f t="shared" si="5"/>
        <v>0.60788722992391486</v>
      </c>
      <c r="BI8">
        <f t="shared" si="6"/>
        <v>1.1516543602603036E-2</v>
      </c>
      <c r="BJ8">
        <f t="shared" si="7"/>
        <v>1.2031243526482772E-3</v>
      </c>
      <c r="BK8">
        <f t="shared" si="8"/>
        <v>2.9339150148622738E-3</v>
      </c>
      <c r="BL8">
        <f t="shared" si="9"/>
        <v>9.3603450966251323E-4</v>
      </c>
      <c r="BM8">
        <f t="shared" si="10"/>
        <v>2.6043762672266569E-3</v>
      </c>
      <c r="BN8">
        <f t="shared" si="11"/>
        <v>5.139947052219161E-6</v>
      </c>
      <c r="BO8">
        <f t="shared" si="12"/>
        <v>4.8312865137237502E-6</v>
      </c>
      <c r="BP8">
        <f t="shared" si="13"/>
        <v>9.2050232443629053E-6</v>
      </c>
      <c r="BQ8">
        <f t="shared" si="14"/>
        <v>1.5512175609268809E-4</v>
      </c>
      <c r="BR8">
        <f t="shared" si="15"/>
        <v>4.2629671247534483E-4</v>
      </c>
      <c r="BS8">
        <f t="shared" si="16"/>
        <v>7.6950331775116022E-7</v>
      </c>
      <c r="BT8">
        <f t="shared" si="17"/>
        <v>7.5399985474503472E-7</v>
      </c>
      <c r="BU8">
        <f t="shared" si="18"/>
        <v>1.4173711972067317E-6</v>
      </c>
      <c r="BV8">
        <f t="shared" si="19"/>
        <v>0.19577478227555592</v>
      </c>
      <c r="BW8">
        <f t="shared" si="20"/>
        <v>5.2553974788953507E-3</v>
      </c>
      <c r="BX8">
        <f t="shared" si="21"/>
        <v>6.3704780039080568E-4</v>
      </c>
      <c r="BY8">
        <f t="shared" si="22"/>
        <v>1.2537974064154734E-3</v>
      </c>
      <c r="BZ8">
        <f t="shared" si="23"/>
        <v>5.0932155868477929E-4</v>
      </c>
      <c r="CA8">
        <f t="shared" si="24"/>
        <v>1.1166312211123358E-3</v>
      </c>
      <c r="CB8">
        <f t="shared" si="25"/>
        <v>3.7148896676345955E-6</v>
      </c>
      <c r="CC8">
        <f t="shared" si="26"/>
        <v>3.5651157811742566E-6</v>
      </c>
      <c r="CD8">
        <f t="shared" si="27"/>
        <v>5.2638458214757128E-6</v>
      </c>
      <c r="CE8">
        <f t="shared" si="28"/>
        <v>8.0568118192596015E-5</v>
      </c>
      <c r="CF8">
        <f t="shared" si="29"/>
        <v>1.7776778764192429E-4</v>
      </c>
      <c r="CG8">
        <f t="shared" si="30"/>
        <v>5.4509967312110862E-7</v>
      </c>
      <c r="CH8">
        <f t="shared" si="31"/>
        <v>5.3133698798429794E-7</v>
      </c>
      <c r="CI8">
        <f t="shared" si="32"/>
        <v>7.9240531682594653E-7</v>
      </c>
      <c r="CJ8">
        <f t="shared" si="99"/>
        <v>0</v>
      </c>
      <c r="CK8">
        <f t="shared" si="100"/>
        <v>0.8325044856108027</v>
      </c>
      <c r="CL8">
        <f t="shared" si="33"/>
        <v>0.71812568232709839</v>
      </c>
      <c r="CM8">
        <f t="shared" si="101"/>
        <v>0</v>
      </c>
      <c r="CN8">
        <f t="shared" si="34"/>
        <v>200.42101475526692</v>
      </c>
      <c r="CO8">
        <f t="shared" si="35"/>
        <v>40.254732708945703</v>
      </c>
      <c r="CP8">
        <f t="shared" si="36"/>
        <v>23.636932101847233</v>
      </c>
      <c r="CQ8">
        <f t="shared" si="37"/>
        <v>36.770372489637637</v>
      </c>
      <c r="CR8">
        <f t="shared" si="38"/>
        <v>9.9352562718168187</v>
      </c>
      <c r="CS8">
        <f t="shared" si="39"/>
        <v>0.20493561738116947</v>
      </c>
      <c r="CT8">
        <f t="shared" si="40"/>
        <v>0.24764913392882967</v>
      </c>
      <c r="CU8">
        <f t="shared" si="41"/>
        <v>0.11489241421444105</v>
      </c>
      <c r="CV8">
        <f t="shared" si="42"/>
        <v>5.2696008905353011</v>
      </c>
      <c r="CW8">
        <f t="shared" si="43"/>
        <v>8.3605475638156381</v>
      </c>
      <c r="CX8">
        <f t="shared" si="44"/>
        <v>3.438676517201171E-2</v>
      </c>
      <c r="CY8">
        <f t="shared" si="45"/>
        <v>4.5356378696730863E-2</v>
      </c>
      <c r="CZ8">
        <f t="shared" si="46"/>
        <v>4.1756240962081338E-2</v>
      </c>
      <c r="DA8">
        <f t="shared" si="47"/>
        <v>2717.5641231152513</v>
      </c>
      <c r="DB8">
        <f t="shared" si="48"/>
        <v>171.14117751549341</v>
      </c>
      <c r="DC8">
        <f t="shared" si="49"/>
        <v>32.785573132046146</v>
      </c>
      <c r="DD8">
        <f t="shared" si="50"/>
        <v>28.956207541671077</v>
      </c>
      <c r="DE8">
        <f t="shared" si="51"/>
        <v>28.949357578783584</v>
      </c>
      <c r="DF8">
        <f t="shared" si="52"/>
        <v>20.658433064410925</v>
      </c>
      <c r="DG8">
        <f t="shared" si="53"/>
        <v>0.2192809331104002</v>
      </c>
      <c r="DH8">
        <f t="shared" si="54"/>
        <v>0.2508420980219358</v>
      </c>
      <c r="DI8">
        <f t="shared" si="55"/>
        <v>0.14943143059320835</v>
      </c>
      <c r="DJ8">
        <f t="shared" si="56"/>
        <v>4.0476218271602473</v>
      </c>
      <c r="DK8">
        <f t="shared" si="57"/>
        <v>6.2774463066911572</v>
      </c>
      <c r="DL8">
        <f t="shared" si="58"/>
        <v>3.3948932622473414E-2</v>
      </c>
      <c r="DM8">
        <f t="shared" si="59"/>
        <v>4.2853988053728614E-2</v>
      </c>
      <c r="DN8">
        <f t="shared" si="60"/>
        <v>3.6808925076982427E-2</v>
      </c>
      <c r="DO8">
        <f t="shared" si="102"/>
        <v>0</v>
      </c>
      <c r="DP8">
        <f t="shared" si="103"/>
        <v>3336.450539721207</v>
      </c>
      <c r="DQ8">
        <f t="shared" si="61"/>
        <v>2878.0515442267983</v>
      </c>
    </row>
    <row r="9" spans="1:121" x14ac:dyDescent="0.3">
      <c r="A9">
        <v>6</v>
      </c>
      <c r="B9">
        <v>51</v>
      </c>
      <c r="C9">
        <f t="shared" si="0"/>
        <v>38</v>
      </c>
      <c r="D9">
        <f t="shared" si="1"/>
        <v>125</v>
      </c>
      <c r="E9">
        <f t="shared" si="2"/>
        <v>5.7</v>
      </c>
      <c r="F9">
        <v>3.3800000000000002E-3</v>
      </c>
      <c r="G9">
        <v>5.3099999999999996E-3</v>
      </c>
      <c r="H9">
        <f t="shared" si="3"/>
        <v>3.7660000000000003E-3</v>
      </c>
      <c r="I9">
        <f t="shared" si="104"/>
        <v>5.6857293942168513E-2</v>
      </c>
      <c r="J9">
        <f t="shared" si="62"/>
        <v>9.9542346785073565E-2</v>
      </c>
      <c r="K9">
        <f t="shared" si="63"/>
        <v>0.13657178799814873</v>
      </c>
      <c r="L9">
        <f t="shared" si="105"/>
        <v>5.4913791257004352E-2</v>
      </c>
      <c r="M9">
        <f t="shared" si="106"/>
        <v>7.6051120795356919E-2</v>
      </c>
      <c r="N9">
        <f t="shared" si="107"/>
        <v>0.2426163715956855</v>
      </c>
      <c r="O9">
        <f t="shared" si="108"/>
        <v>0.32473425040295201</v>
      </c>
      <c r="P9">
        <f t="shared" si="109"/>
        <v>0.12775860279294338</v>
      </c>
      <c r="Q9">
        <f t="shared" si="110"/>
        <v>0.17563355240115308</v>
      </c>
      <c r="R9">
        <f t="shared" si="64"/>
        <v>0.42</v>
      </c>
      <c r="S9">
        <f t="shared" si="65"/>
        <v>0.43099999999999999</v>
      </c>
      <c r="T9">
        <f t="shared" si="66"/>
        <v>8.8574606438739743E-3</v>
      </c>
      <c r="U9">
        <f t="shared" si="67"/>
        <v>0.20402745523484045</v>
      </c>
      <c r="V9">
        <f t="shared" si="68"/>
        <v>0.27354515305777294</v>
      </c>
      <c r="W9">
        <f t="shared" si="111"/>
        <v>0.11566205450753508</v>
      </c>
      <c r="X9">
        <f t="shared" si="112"/>
        <v>0.15814105016701163</v>
      </c>
      <c r="Y9">
        <f t="shared" si="113"/>
        <v>0.37678544352763454</v>
      </c>
      <c r="Z9">
        <f t="shared" si="114"/>
        <v>0.48734501147050258</v>
      </c>
      <c r="AA9">
        <f t="shared" si="115"/>
        <v>0.20752737890907569</v>
      </c>
      <c r="AB9">
        <f t="shared" si="116"/>
        <v>0.28011041891859134</v>
      </c>
      <c r="AC9">
        <f t="shared" si="69"/>
        <v>1.6753397588072524E-2</v>
      </c>
      <c r="AD9">
        <f t="shared" si="117"/>
        <v>0.6622223349145957</v>
      </c>
      <c r="AE9">
        <f t="shared" si="70"/>
        <v>1.6199352728992006E-2</v>
      </c>
      <c r="AF9">
        <f t="shared" si="71"/>
        <v>1.7692534996195043E-3</v>
      </c>
      <c r="AG9">
        <f t="shared" si="72"/>
        <v>4.3588191982527665E-3</v>
      </c>
      <c r="AH9">
        <f t="shared" si="73"/>
        <v>1.2914227801788789E-3</v>
      </c>
      <c r="AI9">
        <f t="shared" si="74"/>
        <v>3.8042108489689313E-3</v>
      </c>
      <c r="AJ9">
        <f t="shared" si="75"/>
        <v>1.0217554541086855E-5</v>
      </c>
      <c r="AK9">
        <f t="shared" si="76"/>
        <v>9.1385134194505609E-6</v>
      </c>
      <c r="AL9">
        <f t="shared" si="77"/>
        <v>1.9428361034037872E-5</v>
      </c>
      <c r="AM9">
        <f t="shared" si="78"/>
        <v>2.0678161925253403E-4</v>
      </c>
      <c r="AN9">
        <f t="shared" si="79"/>
        <v>6.8361974311237014E-4</v>
      </c>
      <c r="AO9">
        <f t="shared" si="80"/>
        <v>1.4069024741021692E-6</v>
      </c>
      <c r="AP9">
        <f t="shared" si="81"/>
        <v>1.648249626834651E-6</v>
      </c>
      <c r="AQ9">
        <f t="shared" si="82"/>
        <v>3.3004742520556621E-6</v>
      </c>
      <c r="AR9">
        <f t="shared" si="83"/>
        <v>0.27307234304423839</v>
      </c>
      <c r="AS9">
        <f t="shared" si="84"/>
        <v>9.6232435704450454E-3</v>
      </c>
      <c r="AT9">
        <f t="shared" si="85"/>
        <v>1.2123893788444856E-3</v>
      </c>
      <c r="AU9">
        <f t="shared" si="86"/>
        <v>2.4632828606653318E-3</v>
      </c>
      <c r="AV9">
        <f t="shared" si="87"/>
        <v>9.1121617041074212E-4</v>
      </c>
      <c r="AW9">
        <f t="shared" si="88"/>
        <v>2.158798572406129E-3</v>
      </c>
      <c r="AX9">
        <f t="shared" si="89"/>
        <v>9.8168413878262417E-6</v>
      </c>
      <c r="AY9">
        <f t="shared" si="90"/>
        <v>8.9796338253715194E-6</v>
      </c>
      <c r="AZ9">
        <f t="shared" si="91"/>
        <v>1.5230947862558032E-5</v>
      </c>
      <c r="BA9">
        <f t="shared" si="92"/>
        <v>1.3902056676991998E-4</v>
      </c>
      <c r="BB9">
        <f t="shared" si="93"/>
        <v>3.7509591185324779E-4</v>
      </c>
      <c r="BC9">
        <f t="shared" si="94"/>
        <v>1.3235538590405529E-6</v>
      </c>
      <c r="BD9">
        <f t="shared" si="95"/>
        <v>1.535239326405109E-6</v>
      </c>
      <c r="BE9">
        <f t="shared" si="96"/>
        <v>2.5118864482774029E-6</v>
      </c>
      <c r="BF9">
        <f t="shared" si="97"/>
        <v>1.9424276433336864E-2</v>
      </c>
      <c r="BG9">
        <f t="shared" si="98"/>
        <v>1</v>
      </c>
      <c r="BH9">
        <f t="shared" si="5"/>
        <v>0.56611731856011505</v>
      </c>
      <c r="BI9">
        <f t="shared" si="6"/>
        <v>1.3280636375964962E-2</v>
      </c>
      <c r="BJ9">
        <f t="shared" si="7"/>
        <v>1.2581995396505992E-3</v>
      </c>
      <c r="BK9">
        <f t="shared" si="8"/>
        <v>3.5138495650662727E-3</v>
      </c>
      <c r="BL9">
        <f t="shared" si="9"/>
        <v>9.5746811347775947E-4</v>
      </c>
      <c r="BM9">
        <f t="shared" si="10"/>
        <v>3.1057791357842609E-3</v>
      </c>
      <c r="BN9">
        <f t="shared" si="11"/>
        <v>6.8955261866223585E-6</v>
      </c>
      <c r="BO9">
        <f t="shared" si="12"/>
        <v>6.3500834290113184E-6</v>
      </c>
      <c r="BP9">
        <f t="shared" si="13"/>
        <v>1.4957322108454334E-5</v>
      </c>
      <c r="BQ9">
        <f t="shared" si="14"/>
        <v>1.6439836618541436E-4</v>
      </c>
      <c r="BR9">
        <f t="shared" si="15"/>
        <v>5.4350076794066433E-4</v>
      </c>
      <c r="BS9">
        <f t="shared" si="16"/>
        <v>1.0547784577271512E-6</v>
      </c>
      <c r="BT9">
        <f t="shared" si="17"/>
        <v>1.0791367645489298E-6</v>
      </c>
      <c r="BU9">
        <f t="shared" si="18"/>
        <v>2.4744210813710141E-6</v>
      </c>
      <c r="BV9">
        <f t="shared" si="19"/>
        <v>0.22457189592806545</v>
      </c>
      <c r="BW9">
        <f t="shared" si="20"/>
        <v>7.5895805422498235E-3</v>
      </c>
      <c r="BX9">
        <f t="shared" si="21"/>
        <v>8.2942410674225159E-4</v>
      </c>
      <c r="BY9">
        <f t="shared" si="22"/>
        <v>1.9103091971320214E-3</v>
      </c>
      <c r="BZ9">
        <f t="shared" si="23"/>
        <v>6.499087241488104E-4</v>
      </c>
      <c r="CA9">
        <f t="shared" si="24"/>
        <v>1.6954819964396688E-3</v>
      </c>
      <c r="CB9">
        <f t="shared" si="25"/>
        <v>6.373343024218348E-6</v>
      </c>
      <c r="CC9">
        <f t="shared" si="26"/>
        <v>6.0025747432958477E-6</v>
      </c>
      <c r="CD9">
        <f t="shared" si="27"/>
        <v>1.1280274927560718E-5</v>
      </c>
      <c r="CE9">
        <f t="shared" si="28"/>
        <v>1.0632605291021871E-4</v>
      </c>
      <c r="CF9">
        <f t="shared" si="29"/>
        <v>2.8688178085276348E-4</v>
      </c>
      <c r="CG9">
        <f t="shared" si="30"/>
        <v>9.5458355582513195E-7</v>
      </c>
      <c r="CH9">
        <f t="shared" si="31"/>
        <v>9.6695143258405168E-7</v>
      </c>
      <c r="CI9">
        <f t="shared" si="32"/>
        <v>1.8116418015386086E-6</v>
      </c>
      <c r="CJ9">
        <f t="shared" si="99"/>
        <v>0</v>
      </c>
      <c r="CK9">
        <f t="shared" si="100"/>
        <v>0.82664115939023852</v>
      </c>
      <c r="CL9">
        <f t="shared" si="33"/>
        <v>0.69229895691604815</v>
      </c>
      <c r="CM9">
        <f t="shared" si="101"/>
        <v>0</v>
      </c>
      <c r="CN9">
        <f t="shared" si="34"/>
        <v>231.31055761727686</v>
      </c>
      <c r="CO9">
        <f t="shared" si="35"/>
        <v>42.136541346938117</v>
      </c>
      <c r="CP9">
        <f t="shared" si="36"/>
        <v>28.332324788642982</v>
      </c>
      <c r="CQ9">
        <f t="shared" si="37"/>
        <v>37.646265464994499</v>
      </c>
      <c r="CR9">
        <f t="shared" si="38"/>
        <v>11.857725216236158</v>
      </c>
      <c r="CS9">
        <f t="shared" si="39"/>
        <v>0.27518939645509227</v>
      </c>
      <c r="CT9">
        <f t="shared" si="40"/>
        <v>0.32579714191683196</v>
      </c>
      <c r="CU9">
        <f t="shared" si="41"/>
        <v>0.18684254806434222</v>
      </c>
      <c r="CV9">
        <f t="shared" si="42"/>
        <v>5.5893071683959947</v>
      </c>
      <c r="CW9">
        <f t="shared" si="43"/>
        <v>10.667886091268537</v>
      </c>
      <c r="CX9">
        <f t="shared" si="44"/>
        <v>4.7173439956645732E-2</v>
      </c>
      <c r="CY9">
        <f t="shared" si="45"/>
        <v>6.4975648539448774E-2</v>
      </c>
      <c r="CZ9">
        <f t="shared" si="46"/>
        <v>7.2956983341690415E-2</v>
      </c>
      <c r="DA9">
        <f t="shared" si="47"/>
        <v>3119.8515192804234</v>
      </c>
      <c r="DB9">
        <f t="shared" si="48"/>
        <v>247.35585273471943</v>
      </c>
      <c r="DC9">
        <f t="shared" si="49"/>
        <v>42.725814099858518</v>
      </c>
      <c r="DD9">
        <f t="shared" si="50"/>
        <v>44.154345277426074</v>
      </c>
      <c r="DE9">
        <f t="shared" si="51"/>
        <v>36.973507330586273</v>
      </c>
      <c r="DF9">
        <f t="shared" si="52"/>
        <v>31.393248839929928</v>
      </c>
      <c r="DG9">
        <f t="shared" si="53"/>
        <v>0.376554401954239</v>
      </c>
      <c r="DH9">
        <f t="shared" si="54"/>
        <v>0.42272524196318967</v>
      </c>
      <c r="DI9">
        <f t="shared" si="55"/>
        <v>0.32048960492394613</v>
      </c>
      <c r="DJ9">
        <f t="shared" si="56"/>
        <v>5.3460358951372733</v>
      </c>
      <c r="DK9">
        <f t="shared" si="57"/>
        <v>10.138842497393288</v>
      </c>
      <c r="DL9">
        <f t="shared" si="58"/>
        <v>5.9500363733168055E-2</v>
      </c>
      <c r="DM9">
        <f t="shared" si="59"/>
        <v>7.8060778790394178E-2</v>
      </c>
      <c r="DN9">
        <f t="shared" si="60"/>
        <v>8.4223552610741312E-2</v>
      </c>
      <c r="DO9">
        <f t="shared" si="102"/>
        <v>0</v>
      </c>
      <c r="DP9">
        <f t="shared" si="103"/>
        <v>3907.7942627514776</v>
      </c>
      <c r="DQ9">
        <f t="shared" si="61"/>
        <v>3272.7161734130705</v>
      </c>
    </row>
    <row r="10" spans="1:121" x14ac:dyDescent="0.3">
      <c r="A10">
        <v>7</v>
      </c>
      <c r="B10">
        <v>52</v>
      </c>
      <c r="C10">
        <f t="shared" si="0"/>
        <v>38</v>
      </c>
      <c r="D10">
        <f t="shared" si="1"/>
        <v>125</v>
      </c>
      <c r="E10">
        <f t="shared" si="2"/>
        <v>5.7</v>
      </c>
      <c r="F10">
        <v>3.5999999999999999E-3</v>
      </c>
      <c r="G10">
        <v>5.8500000000000002E-3</v>
      </c>
      <c r="H10">
        <f t="shared" si="3"/>
        <v>4.0499999999999998E-3</v>
      </c>
      <c r="I10">
        <f t="shared" si="104"/>
        <v>5.6857293942168513E-2</v>
      </c>
      <c r="J10">
        <f t="shared" si="62"/>
        <v>0.10465064296287219</v>
      </c>
      <c r="K10">
        <f t="shared" si="63"/>
        <v>0.14342391266524734</v>
      </c>
      <c r="L10">
        <f t="shared" si="105"/>
        <v>5.780556569246309E-2</v>
      </c>
      <c r="M10">
        <f t="shared" si="106"/>
        <v>8.0008020405025526E-2</v>
      </c>
      <c r="N10">
        <f t="shared" si="107"/>
        <v>0.25561821203060797</v>
      </c>
      <c r="O10">
        <f t="shared" si="108"/>
        <v>0.34105555727825376</v>
      </c>
      <c r="P10">
        <f t="shared" si="109"/>
        <v>0.13515636049957747</v>
      </c>
      <c r="Q10">
        <f t="shared" si="110"/>
        <v>0.18549543748000974</v>
      </c>
      <c r="R10">
        <f t="shared" si="64"/>
        <v>0.42</v>
      </c>
      <c r="S10">
        <f t="shared" si="65"/>
        <v>0.43099999999999999</v>
      </c>
      <c r="T10">
        <f t="shared" si="66"/>
        <v>9.3281453462059367E-3</v>
      </c>
      <c r="U10">
        <f t="shared" si="67"/>
        <v>0.21382191030003384</v>
      </c>
      <c r="V10">
        <f t="shared" si="68"/>
        <v>0.28603327623400221</v>
      </c>
      <c r="W10">
        <f t="shared" si="111"/>
        <v>0.12154032453633146</v>
      </c>
      <c r="X10">
        <f t="shared" si="112"/>
        <v>0.16596762647635588</v>
      </c>
      <c r="Y10">
        <f t="shared" si="113"/>
        <v>0.39488089668628101</v>
      </c>
      <c r="Z10">
        <f t="shared" si="114"/>
        <v>0.50825091889367302</v>
      </c>
      <c r="AA10">
        <f t="shared" si="115"/>
        <v>0.21893049035281176</v>
      </c>
      <c r="AB10">
        <f t="shared" si="116"/>
        <v>0.29470352497572949</v>
      </c>
      <c r="AC10">
        <f t="shared" si="69"/>
        <v>1.7586580168926634E-2</v>
      </c>
      <c r="AD10">
        <f t="shared" si="117"/>
        <v>0.61668592806653544</v>
      </c>
      <c r="AE10">
        <f t="shared" si="70"/>
        <v>1.8150739993227374E-2</v>
      </c>
      <c r="AF10">
        <f t="shared" si="71"/>
        <v>1.8373017761940196E-3</v>
      </c>
      <c r="AG10">
        <f t="shared" si="72"/>
        <v>5.0066989077359667E-3</v>
      </c>
      <c r="AH10">
        <f t="shared" si="73"/>
        <v>1.3153832990258226E-3</v>
      </c>
      <c r="AI10">
        <f t="shared" si="74"/>
        <v>4.353733681582048E-3</v>
      </c>
      <c r="AJ10">
        <f t="shared" si="75"/>
        <v>1.3045771141606735E-5</v>
      </c>
      <c r="AK10">
        <f t="shared" si="76"/>
        <v>1.146622881397055E-5</v>
      </c>
      <c r="AL10">
        <f t="shared" si="77"/>
        <v>2.8359001873942662E-5</v>
      </c>
      <c r="AM10">
        <f t="shared" si="78"/>
        <v>2.1700445262400807E-4</v>
      </c>
      <c r="AN10">
        <f t="shared" si="79"/>
        <v>8.32308823839008E-4</v>
      </c>
      <c r="AO10">
        <f t="shared" si="80"/>
        <v>1.8278654005072861E-6</v>
      </c>
      <c r="AP10">
        <f t="shared" si="81"/>
        <v>2.2357064076768108E-6</v>
      </c>
      <c r="AQ10">
        <f t="shared" si="82"/>
        <v>5.146353833096035E-6</v>
      </c>
      <c r="AR10">
        <f t="shared" si="83"/>
        <v>0.30449167376619296</v>
      </c>
      <c r="AS10">
        <f t="shared" si="84"/>
        <v>1.3081912148677837E-2</v>
      </c>
      <c r="AT10">
        <f t="shared" si="85"/>
        <v>1.5187170338370806E-3</v>
      </c>
      <c r="AU10">
        <f t="shared" si="86"/>
        <v>3.473046101865981E-3</v>
      </c>
      <c r="AV10">
        <f t="shared" si="87"/>
        <v>1.1209942134118537E-3</v>
      </c>
      <c r="AW10">
        <f t="shared" si="88"/>
        <v>3.0353138173230669E-3</v>
      </c>
      <c r="AX10">
        <f t="shared" si="89"/>
        <v>1.5426351311840175E-5</v>
      </c>
      <c r="AY10">
        <f t="shared" si="90"/>
        <v>1.3877488241922877E-5</v>
      </c>
      <c r="AZ10">
        <f t="shared" si="91"/>
        <v>2.7995191215061484E-5</v>
      </c>
      <c r="BA10">
        <f t="shared" si="92"/>
        <v>1.7610387955332025E-4</v>
      </c>
      <c r="BB10">
        <f t="shared" si="93"/>
        <v>5.5825873557563063E-4</v>
      </c>
      <c r="BC10">
        <f t="shared" si="94"/>
        <v>2.1157835698348672E-6</v>
      </c>
      <c r="BD10">
        <f t="shared" si="95"/>
        <v>2.5502550891764014E-6</v>
      </c>
      <c r="BE10">
        <f t="shared" si="96"/>
        <v>4.9039434567305209E-6</v>
      </c>
      <c r="BF10">
        <f t="shared" si="97"/>
        <v>2.4015931362443097E-2</v>
      </c>
      <c r="BG10">
        <f t="shared" si="98"/>
        <v>0.99999999999999967</v>
      </c>
      <c r="BH10">
        <f t="shared" si="5"/>
        <v>0.52675770260623289</v>
      </c>
      <c r="BI10">
        <f t="shared" si="6"/>
        <v>1.4868248092032677E-2</v>
      </c>
      <c r="BJ10">
        <f t="shared" si="7"/>
        <v>1.3053790729953049E-3</v>
      </c>
      <c r="BK10">
        <f t="shared" si="8"/>
        <v>4.0328310082629933E-3</v>
      </c>
      <c r="BL10">
        <f t="shared" si="9"/>
        <v>9.7435324319340309E-4</v>
      </c>
      <c r="BM10">
        <f t="shared" si="10"/>
        <v>3.5515021964294051E-3</v>
      </c>
      <c r="BN10">
        <f t="shared" si="11"/>
        <v>8.7959821548752574E-6</v>
      </c>
      <c r="BO10">
        <f t="shared" si="12"/>
        <v>7.9603159401965765E-6</v>
      </c>
      <c r="BP10">
        <f t="shared" si="13"/>
        <v>2.1814881689097981E-5</v>
      </c>
      <c r="BQ10">
        <f t="shared" si="14"/>
        <v>1.7238459383770425E-4</v>
      </c>
      <c r="BR10">
        <f t="shared" si="15"/>
        <v>6.6117177233049676E-4</v>
      </c>
      <c r="BS10">
        <f t="shared" si="16"/>
        <v>1.3692593331061941E-6</v>
      </c>
      <c r="BT10">
        <f t="shared" si="17"/>
        <v>1.4623821191472226E-6</v>
      </c>
      <c r="BU10">
        <f t="shared" si="18"/>
        <v>3.8551487519146212E-6</v>
      </c>
      <c r="BV10">
        <f t="shared" si="19"/>
        <v>0.25020578677254685</v>
      </c>
      <c r="BW10">
        <f t="shared" si="20"/>
        <v>1.0308886636657088E-2</v>
      </c>
      <c r="BX10">
        <f t="shared" si="21"/>
        <v>1.038025654794598E-3</v>
      </c>
      <c r="BY10">
        <f t="shared" si="22"/>
        <v>2.6911888165332405E-3</v>
      </c>
      <c r="BZ10">
        <f t="shared" si="23"/>
        <v>7.988082736145282E-4</v>
      </c>
      <c r="CA10">
        <f t="shared" si="24"/>
        <v>2.3819294764768897E-3</v>
      </c>
      <c r="CB10">
        <f t="shared" si="25"/>
        <v>1.0005824326093631E-5</v>
      </c>
      <c r="CC10">
        <f t="shared" si="26"/>
        <v>9.2682052079606755E-6</v>
      </c>
      <c r="CD10">
        <f t="shared" si="27"/>
        <v>2.0716693028596824E-5</v>
      </c>
      <c r="CE10">
        <f t="shared" si="28"/>
        <v>1.3457791652847636E-4</v>
      </c>
      <c r="CF10">
        <f t="shared" si="29"/>
        <v>4.2661920741412476E-4</v>
      </c>
      <c r="CG10">
        <f t="shared" si="30"/>
        <v>1.524711970510608E-6</v>
      </c>
      <c r="CH10">
        <f t="shared" si="31"/>
        <v>1.6047404196601157E-6</v>
      </c>
      <c r="CI10">
        <f t="shared" si="32"/>
        <v>3.5339632076676767E-6</v>
      </c>
      <c r="CJ10">
        <f t="shared" si="99"/>
        <v>0</v>
      </c>
      <c r="CK10">
        <f t="shared" si="100"/>
        <v>0.82040130744802942</v>
      </c>
      <c r="CL10">
        <f t="shared" si="33"/>
        <v>0.66706133898098163</v>
      </c>
      <c r="CM10">
        <f t="shared" si="101"/>
        <v>0</v>
      </c>
      <c r="CN10">
        <f t="shared" si="34"/>
        <v>259.17441636329369</v>
      </c>
      <c r="CO10">
        <f t="shared" si="35"/>
        <v>43.757179101836769</v>
      </c>
      <c r="CP10">
        <f t="shared" si="36"/>
        <v>32.543542900283782</v>
      </c>
      <c r="CQ10">
        <f t="shared" si="37"/>
        <v>38.344738549901756</v>
      </c>
      <c r="CR10">
        <f t="shared" si="38"/>
        <v>13.570587885491245</v>
      </c>
      <c r="CS10">
        <f t="shared" si="39"/>
        <v>0.35136175415689419</v>
      </c>
      <c r="CT10">
        <f t="shared" si="40"/>
        <v>0.40878252344686405</v>
      </c>
      <c r="CU10">
        <f t="shared" si="41"/>
        <v>0.27272852102170658</v>
      </c>
      <c r="CV10">
        <f t="shared" si="42"/>
        <v>5.8656303544269379</v>
      </c>
      <c r="CW10">
        <f t="shared" si="43"/>
        <v>12.988179196007719</v>
      </c>
      <c r="CX10">
        <f t="shared" si="44"/>
        <v>6.12883268790093E-2</v>
      </c>
      <c r="CY10">
        <f t="shared" si="45"/>
        <v>8.8133782297027563E-2</v>
      </c>
      <c r="CZ10">
        <f t="shared" si="46"/>
        <v>0.11376015148058785</v>
      </c>
      <c r="DA10">
        <f t="shared" si="47"/>
        <v>3478.8173727787544</v>
      </c>
      <c r="DB10">
        <f t="shared" si="48"/>
        <v>336.25746986961514</v>
      </c>
      <c r="DC10">
        <f t="shared" si="49"/>
        <v>53.521106989452562</v>
      </c>
      <c r="DD10">
        <f t="shared" si="50"/>
        <v>62.254351375947707</v>
      </c>
      <c r="DE10">
        <f t="shared" si="51"/>
        <v>45.485461203399375</v>
      </c>
      <c r="DF10">
        <f t="shared" si="52"/>
        <v>44.139533531512036</v>
      </c>
      <c r="DG10">
        <f t="shared" si="53"/>
        <v>0.59172398361956546</v>
      </c>
      <c r="DH10">
        <f t="shared" si="54"/>
        <v>0.65329663647676139</v>
      </c>
      <c r="DI10">
        <f t="shared" si="55"/>
        <v>0.58907481354732372</v>
      </c>
      <c r="DJ10">
        <f t="shared" si="56"/>
        <v>6.7720746882229301</v>
      </c>
      <c r="DK10">
        <f t="shared" si="57"/>
        <v>15.089733622609296</v>
      </c>
      <c r="DL10">
        <f t="shared" si="58"/>
        <v>9.5115050381926455E-2</v>
      </c>
      <c r="DM10">
        <f t="shared" si="59"/>
        <v>0.12967027026426331</v>
      </c>
      <c r="DN10">
        <f t="shared" si="60"/>
        <v>0.16442922410417438</v>
      </c>
      <c r="DO10">
        <f t="shared" si="102"/>
        <v>0</v>
      </c>
      <c r="DP10">
        <f t="shared" si="103"/>
        <v>4452.10074344843</v>
      </c>
      <c r="DQ10">
        <f t="shared" si="61"/>
        <v>3619.9653221433528</v>
      </c>
    </row>
    <row r="11" spans="1:121" x14ac:dyDescent="0.3">
      <c r="A11">
        <v>8</v>
      </c>
      <c r="B11">
        <v>53</v>
      </c>
      <c r="C11">
        <f t="shared" si="0"/>
        <v>38</v>
      </c>
      <c r="D11">
        <f t="shared" si="1"/>
        <v>125</v>
      </c>
      <c r="E11">
        <f t="shared" si="2"/>
        <v>5.7</v>
      </c>
      <c r="F11">
        <v>3.9199999999999999E-3</v>
      </c>
      <c r="G11">
        <v>6.4099999999999999E-3</v>
      </c>
      <c r="H11">
        <f t="shared" si="3"/>
        <v>4.4180000000000001E-3</v>
      </c>
      <c r="I11">
        <f t="shared" si="104"/>
        <v>5.6857293942168513E-2</v>
      </c>
      <c r="J11">
        <f t="shared" si="62"/>
        <v>0.1099003848933704</v>
      </c>
      <c r="K11">
        <f t="shared" si="63"/>
        <v>0.15044947366421613</v>
      </c>
      <c r="L11">
        <f t="shared" si="105"/>
        <v>6.0785353413809307E-2</v>
      </c>
      <c r="M11">
        <f t="shared" si="106"/>
        <v>8.4080266134126447E-2</v>
      </c>
      <c r="N11">
        <f t="shared" si="107"/>
        <v>0.2689220365870616</v>
      </c>
      <c r="O11">
        <f t="shared" si="108"/>
        <v>0.3576345032814896</v>
      </c>
      <c r="P11">
        <f t="shared" si="109"/>
        <v>0.14279422130874286</v>
      </c>
      <c r="Q11">
        <f t="shared" si="110"/>
        <v>0.1956409109635695</v>
      </c>
      <c r="R11">
        <f t="shared" si="64"/>
        <v>0.42</v>
      </c>
      <c r="S11">
        <f t="shared" si="65"/>
        <v>0.43099999999999999</v>
      </c>
      <c r="T11">
        <f t="shared" si="66"/>
        <v>9.8121232991417087E-3</v>
      </c>
      <c r="U11">
        <f t="shared" si="67"/>
        <v>0.22381930932352845</v>
      </c>
      <c r="V11">
        <f t="shared" si="68"/>
        <v>0.29871605354456787</v>
      </c>
      <c r="W11">
        <f t="shared" si="111"/>
        <v>0.12757534306838414</v>
      </c>
      <c r="X11">
        <f t="shared" si="112"/>
        <v>0.17398111168598673</v>
      </c>
      <c r="Y11">
        <f t="shared" si="113"/>
        <v>0.41316846862527323</v>
      </c>
      <c r="Z11">
        <f t="shared" si="114"/>
        <v>0.52911803539232105</v>
      </c>
      <c r="AA11">
        <f t="shared" si="115"/>
        <v>0.23063210828116187</v>
      </c>
      <c r="AB11">
        <f t="shared" si="116"/>
        <v>0.30958743745218098</v>
      </c>
      <c r="AC11">
        <f t="shared" si="69"/>
        <v>1.8437838846018982E-2</v>
      </c>
      <c r="AD11">
        <f t="shared" si="117"/>
        <v>0.57384180016136299</v>
      </c>
      <c r="AE11">
        <f t="shared" si="70"/>
        <v>1.9899154898328889E-2</v>
      </c>
      <c r="AF11">
        <f t="shared" si="71"/>
        <v>1.8944349787482595E-3</v>
      </c>
      <c r="AG11">
        <f t="shared" si="72"/>
        <v>5.5852132242281798E-3</v>
      </c>
      <c r="AH11">
        <f t="shared" si="73"/>
        <v>1.3334171632930691E-3</v>
      </c>
      <c r="AI11">
        <f t="shared" si="74"/>
        <v>4.8407425533007007E-3</v>
      </c>
      <c r="AJ11">
        <f t="shared" si="75"/>
        <v>1.6058761895631581E-5</v>
      </c>
      <c r="AK11">
        <f t="shared" si="76"/>
        <v>1.3902293459911345E-5</v>
      </c>
      <c r="AL11">
        <f t="shared" si="77"/>
        <v>3.8589006307181901E-5</v>
      </c>
      <c r="AM11">
        <f t="shared" si="78"/>
        <v>2.256794301493891E-4</v>
      </c>
      <c r="AN11">
        <f t="shared" si="79"/>
        <v>9.8023416455134994E-4</v>
      </c>
      <c r="AO11">
        <f t="shared" si="80"/>
        <v>2.2823758354985628E-6</v>
      </c>
      <c r="AP11">
        <f t="shared" si="81"/>
        <v>2.9123752975830093E-6</v>
      </c>
      <c r="AQ11">
        <f t="shared" si="82"/>
        <v>7.4435182591547684E-6</v>
      </c>
      <c r="AR11">
        <f t="shared" si="83"/>
        <v>0.33231255049070546</v>
      </c>
      <c r="AS11">
        <f t="shared" si="84"/>
        <v>1.7007468472126523E-2</v>
      </c>
      <c r="AT11">
        <f t="shared" si="85"/>
        <v>1.8470895863890778E-3</v>
      </c>
      <c r="AU11">
        <f t="shared" si="86"/>
        <v>4.6373725915269583E-3</v>
      </c>
      <c r="AV11">
        <f t="shared" si="87"/>
        <v>1.3413925779047174E-3</v>
      </c>
      <c r="AW11">
        <f t="shared" si="88"/>
        <v>4.0428761915937157E-3</v>
      </c>
      <c r="AX11">
        <f t="shared" si="89"/>
        <v>2.2760868079231896E-5</v>
      </c>
      <c r="AY11">
        <f t="shared" si="90"/>
        <v>2.0170800940272681E-5</v>
      </c>
      <c r="AZ11">
        <f t="shared" si="91"/>
        <v>4.6496256086076562E-5</v>
      </c>
      <c r="BA11">
        <f t="shared" si="92"/>
        <v>2.1622772735335855E-4</v>
      </c>
      <c r="BB11">
        <f t="shared" si="93"/>
        <v>7.8426059705334215E-4</v>
      </c>
      <c r="BC11">
        <f t="shared" si="94"/>
        <v>3.1669684593840959E-6</v>
      </c>
      <c r="BD11">
        <f t="shared" si="95"/>
        <v>3.9648969265306204E-6</v>
      </c>
      <c r="BE11">
        <f t="shared" si="96"/>
        <v>8.6164063070102604E-6</v>
      </c>
      <c r="BF11">
        <f t="shared" si="97"/>
        <v>2.9023720663530338E-2</v>
      </c>
      <c r="BG11">
        <f t="shared" si="98"/>
        <v>1.0000000000000002</v>
      </c>
      <c r="BH11">
        <f t="shared" si="5"/>
        <v>0.48975963039271925</v>
      </c>
      <c r="BI11">
        <f t="shared" si="6"/>
        <v>1.6287110546550347E-2</v>
      </c>
      <c r="BJ11">
        <f t="shared" si="7"/>
        <v>1.3447209555773173E-3</v>
      </c>
      <c r="BK11">
        <f t="shared" si="8"/>
        <v>4.4951299847249011E-3</v>
      </c>
      <c r="BL11">
        <f t="shared" si="9"/>
        <v>9.8682020658970217E-4</v>
      </c>
      <c r="BM11">
        <f t="shared" si="10"/>
        <v>3.9455373768977915E-3</v>
      </c>
      <c r="BN11">
        <f t="shared" si="11"/>
        <v>1.0817337997673761E-5</v>
      </c>
      <c r="BO11">
        <f t="shared" si="12"/>
        <v>9.6427657819842452E-6</v>
      </c>
      <c r="BP11">
        <f t="shared" si="13"/>
        <v>2.9659885077189146E-5</v>
      </c>
      <c r="BQ11">
        <f t="shared" si="14"/>
        <v>1.791289290314774E-4</v>
      </c>
      <c r="BR11">
        <f t="shared" si="15"/>
        <v>7.7804297883913101E-4</v>
      </c>
      <c r="BS11">
        <f t="shared" si="16"/>
        <v>1.7083332986021114E-6</v>
      </c>
      <c r="BT11">
        <f t="shared" si="17"/>
        <v>1.9032053380653293E-6</v>
      </c>
      <c r="BU11">
        <f t="shared" si="18"/>
        <v>5.5713918378781043E-6</v>
      </c>
      <c r="BV11">
        <f t="shared" si="19"/>
        <v>0.27284287677691271</v>
      </c>
      <c r="BW11">
        <f t="shared" si="20"/>
        <v>1.3391343740844894E-2</v>
      </c>
      <c r="BX11">
        <f t="shared" si="21"/>
        <v>1.2612915922964498E-3</v>
      </c>
      <c r="BY11">
        <f t="shared" si="22"/>
        <v>3.5904555946470415E-3</v>
      </c>
      <c r="BZ11">
        <f t="shared" si="23"/>
        <v>9.5499910340797402E-4</v>
      </c>
      <c r="CA11">
        <f t="shared" si="24"/>
        <v>3.1700031200634802E-3</v>
      </c>
      <c r="CB11">
        <f t="shared" si="25"/>
        <v>1.4749328033742914E-5</v>
      </c>
      <c r="CC11">
        <f t="shared" si="26"/>
        <v>1.3459018247295098E-5</v>
      </c>
      <c r="CD11">
        <f t="shared" si="27"/>
        <v>3.4379450048923364E-5</v>
      </c>
      <c r="CE11">
        <f t="shared" si="28"/>
        <v>1.6510499355833739E-4</v>
      </c>
      <c r="CF11">
        <f t="shared" si="29"/>
        <v>5.9883781978129684E-4</v>
      </c>
      <c r="CG11">
        <f t="shared" si="30"/>
        <v>2.280364417725099E-6</v>
      </c>
      <c r="CH11">
        <f t="shared" si="31"/>
        <v>2.4925580530947409E-6</v>
      </c>
      <c r="CI11">
        <f t="shared" si="32"/>
        <v>6.2042128310269072E-6</v>
      </c>
      <c r="CJ11">
        <f t="shared" si="99"/>
        <v>0</v>
      </c>
      <c r="CK11">
        <f t="shared" si="100"/>
        <v>0.81388390196340543</v>
      </c>
      <c r="CL11">
        <f t="shared" si="33"/>
        <v>0.64248746786937028</v>
      </c>
      <c r="CM11">
        <f t="shared" si="101"/>
        <v>0</v>
      </c>
      <c r="CN11">
        <f t="shared" si="34"/>
        <v>284.14003279323822</v>
      </c>
      <c r="CO11">
        <f t="shared" si="35"/>
        <v>45.117863453868544</v>
      </c>
      <c r="CP11">
        <f t="shared" si="36"/>
        <v>36.303885957483168</v>
      </c>
      <c r="CQ11">
        <f t="shared" si="37"/>
        <v>38.870443727156257</v>
      </c>
      <c r="CR11">
        <f t="shared" si="38"/>
        <v>15.088594538638285</v>
      </c>
      <c r="CS11">
        <f t="shared" si="39"/>
        <v>0.43251063413504537</v>
      </c>
      <c r="CT11">
        <f t="shared" si="40"/>
        <v>0.49563066413929935</v>
      </c>
      <c r="CU11">
        <f t="shared" si="41"/>
        <v>0.37111047365616834</v>
      </c>
      <c r="CV11">
        <f t="shared" si="42"/>
        <v>6.1001149969379869</v>
      </c>
      <c r="CW11">
        <f t="shared" si="43"/>
        <v>15.296554137823815</v>
      </c>
      <c r="CX11">
        <f t="shared" si="44"/>
        <v>7.6528061764266811E-2</v>
      </c>
      <c r="CY11">
        <f t="shared" si="45"/>
        <v>0.11480874660601981</v>
      </c>
      <c r="CZ11">
        <f t="shared" si="46"/>
        <v>0.16453897111861615</v>
      </c>
      <c r="DA11">
        <f t="shared" si="47"/>
        <v>3796.67088935631</v>
      </c>
      <c r="DB11">
        <f t="shared" si="48"/>
        <v>437.15996960754018</v>
      </c>
      <c r="DC11">
        <f t="shared" si="49"/>
        <v>65.093284113937486</v>
      </c>
      <c r="DD11">
        <f t="shared" si="50"/>
        <v>83.124903703120722</v>
      </c>
      <c r="DE11">
        <f t="shared" si="51"/>
        <v>54.428345241061812</v>
      </c>
      <c r="DF11">
        <f t="shared" si="52"/>
        <v>58.791505578155814</v>
      </c>
      <c r="DG11">
        <f t="shared" si="53"/>
        <v>0.87306137778317705</v>
      </c>
      <c r="DH11">
        <f t="shared" si="54"/>
        <v>0.94956062506427674</v>
      </c>
      <c r="DI11">
        <f t="shared" si="55"/>
        <v>0.97837422056322298</v>
      </c>
      <c r="DJ11">
        <f t="shared" si="56"/>
        <v>8.3150372553734027</v>
      </c>
      <c r="DK11">
        <f t="shared" si="57"/>
        <v>21.198563938351839</v>
      </c>
      <c r="DL11">
        <f t="shared" si="58"/>
        <v>0.14237106709161204</v>
      </c>
      <c r="DM11">
        <f t="shared" si="59"/>
        <v>0.20159914912637591</v>
      </c>
      <c r="DN11">
        <f t="shared" si="60"/>
        <v>0.28890810347405405</v>
      </c>
      <c r="DO11">
        <f t="shared" si="102"/>
        <v>0</v>
      </c>
      <c r="DP11">
        <f t="shared" si="103"/>
        <v>4970.78899049352</v>
      </c>
      <c r="DQ11">
        <f t="shared" si="61"/>
        <v>3923.9867309216315</v>
      </c>
    </row>
    <row r="12" spans="1:121" x14ac:dyDescent="0.3">
      <c r="A12">
        <v>9</v>
      </c>
      <c r="B12">
        <v>54</v>
      </c>
      <c r="C12">
        <f t="shared" si="0"/>
        <v>38</v>
      </c>
      <c r="D12">
        <f t="shared" si="1"/>
        <v>125</v>
      </c>
      <c r="E12">
        <f t="shared" si="2"/>
        <v>5.7</v>
      </c>
      <c r="F12">
        <v>4.3400000000000001E-3</v>
      </c>
      <c r="G12">
        <v>7.0899999999999999E-3</v>
      </c>
      <c r="H12">
        <f t="shared" si="3"/>
        <v>4.8900000000000002E-3</v>
      </c>
      <c r="I12">
        <f t="shared" si="104"/>
        <v>5.6857293942168513E-2</v>
      </c>
      <c r="J12">
        <f t="shared" si="62"/>
        <v>0.1152910816957079</v>
      </c>
      <c r="K12">
        <f t="shared" si="63"/>
        <v>0.15764642059897849</v>
      </c>
      <c r="L12">
        <f t="shared" si="105"/>
        <v>6.3853597650266769E-2</v>
      </c>
      <c r="M12">
        <f t="shared" si="106"/>
        <v>8.8267994941903738E-2</v>
      </c>
      <c r="N12">
        <f t="shared" si="107"/>
        <v>0.2825145583211438</v>
      </c>
      <c r="O12">
        <f t="shared" si="108"/>
        <v>0.37444500220193244</v>
      </c>
      <c r="P12">
        <f t="shared" si="109"/>
        <v>0.15067112194129006</v>
      </c>
      <c r="Q12">
        <f t="shared" si="110"/>
        <v>0.20606486929391055</v>
      </c>
      <c r="R12">
        <f t="shared" si="64"/>
        <v>0.42</v>
      </c>
      <c r="S12">
        <f t="shared" si="65"/>
        <v>0.43099999999999999</v>
      </c>
      <c r="T12">
        <f t="shared" si="66"/>
        <v>1.0309286881543787E-2</v>
      </c>
      <c r="U12">
        <f t="shared" si="67"/>
        <v>0.23401320927610503</v>
      </c>
      <c r="V12">
        <f t="shared" si="68"/>
        <v>0.31158091730509507</v>
      </c>
      <c r="W12">
        <f t="shared" si="111"/>
        <v>0.13376602266478577</v>
      </c>
      <c r="X12">
        <f t="shared" si="112"/>
        <v>0.18217825250316555</v>
      </c>
      <c r="Y12">
        <f t="shared" si="113"/>
        <v>0.43161324383101041</v>
      </c>
      <c r="Z12">
        <f t="shared" si="114"/>
        <v>0.54989418946151192</v>
      </c>
      <c r="AA12">
        <f t="shared" si="115"/>
        <v>0.24262355746859032</v>
      </c>
      <c r="AB12">
        <f t="shared" si="116"/>
        <v>0.32474330306373111</v>
      </c>
      <c r="AC12">
        <f t="shared" si="69"/>
        <v>1.9306574932187612E-2</v>
      </c>
      <c r="AD12">
        <f t="shared" si="117"/>
        <v>0.5335131562235319</v>
      </c>
      <c r="AE12">
        <f t="shared" si="70"/>
        <v>2.144809047637352E-2</v>
      </c>
      <c r="AF12">
        <f t="shared" si="71"/>
        <v>1.9414639979105544E-3</v>
      </c>
      <c r="AG12">
        <f t="shared" si="72"/>
        <v>6.0950722152049025E-3</v>
      </c>
      <c r="AH12">
        <f t="shared" si="73"/>
        <v>1.3460371005227464E-3</v>
      </c>
      <c r="AI12">
        <f t="shared" si="74"/>
        <v>5.2679541819039624E-3</v>
      </c>
      <c r="AJ12">
        <f t="shared" si="75"/>
        <v>1.9227847367558703E-5</v>
      </c>
      <c r="AK12">
        <f t="shared" si="76"/>
        <v>1.6427425933347237E-5</v>
      </c>
      <c r="AL12">
        <f t="shared" si="77"/>
        <v>4.9915034468812853E-5</v>
      </c>
      <c r="AM12">
        <f t="shared" si="78"/>
        <v>2.329240227219073E-4</v>
      </c>
      <c r="AN12">
        <f t="shared" si="79"/>
        <v>1.1256367086556194E-3</v>
      </c>
      <c r="AO12">
        <f t="shared" si="80"/>
        <v>2.7656984447629284E-6</v>
      </c>
      <c r="AP12">
        <f t="shared" si="81"/>
        <v>3.6773486487737504E-6</v>
      </c>
      <c r="AQ12">
        <f t="shared" si="82"/>
        <v>1.0189338825668035E-5</v>
      </c>
      <c r="AR12">
        <f t="shared" si="83"/>
        <v>0.35665984923030353</v>
      </c>
      <c r="AS12">
        <f t="shared" si="84"/>
        <v>2.1365093898895834E-2</v>
      </c>
      <c r="AT12">
        <f t="shared" si="85"/>
        <v>2.1957790847839461E-3</v>
      </c>
      <c r="AU12">
        <f t="shared" si="86"/>
        <v>5.9443448978898673E-3</v>
      </c>
      <c r="AV12">
        <f t="shared" si="87"/>
        <v>1.5712976531600639E-3</v>
      </c>
      <c r="AW12">
        <f t="shared" si="88"/>
        <v>5.1722061540856405E-3</v>
      </c>
      <c r="AX12">
        <f t="shared" si="89"/>
        <v>3.2038430025245997E-5</v>
      </c>
      <c r="AY12">
        <f t="shared" si="90"/>
        <v>2.8012431799289618E-5</v>
      </c>
      <c r="AZ12">
        <f t="shared" si="91"/>
        <v>7.1758979769476474E-5</v>
      </c>
      <c r="BA12">
        <f t="shared" si="92"/>
        <v>2.5915644462432528E-4</v>
      </c>
      <c r="BB12">
        <f t="shared" si="93"/>
        <v>1.0548530936462632E-3</v>
      </c>
      <c r="BC12">
        <f t="shared" si="94"/>
        <v>4.5130764637539685E-6</v>
      </c>
      <c r="BD12">
        <f t="shared" si="95"/>
        <v>5.8636497797536623E-6</v>
      </c>
      <c r="BE12">
        <f t="shared" si="96"/>
        <v>1.4016944939334366E-5</v>
      </c>
      <c r="BF12">
        <f t="shared" si="97"/>
        <v>3.4548678409319342E-2</v>
      </c>
      <c r="BG12">
        <f t="shared" si="98"/>
        <v>0.99999999999999978</v>
      </c>
      <c r="BH12">
        <f t="shared" si="5"/>
        <v>0.45496668179852245</v>
      </c>
      <c r="BI12">
        <f t="shared" si="6"/>
        <v>1.7540489146393862E-2</v>
      </c>
      <c r="BJ12">
        <f t="shared" si="7"/>
        <v>1.3768218592500345E-3</v>
      </c>
      <c r="BK12">
        <f t="shared" si="8"/>
        <v>4.9014548714470434E-3</v>
      </c>
      <c r="BL12">
        <f t="shared" si="9"/>
        <v>9.9526000038115624E-4</v>
      </c>
      <c r="BM12">
        <f t="shared" si="10"/>
        <v>4.2902225442368602E-3</v>
      </c>
      <c r="BN12">
        <f t="shared" si="11"/>
        <v>1.293994360562427E-5</v>
      </c>
      <c r="BO12">
        <f t="shared" si="12"/>
        <v>1.1383866417733055E-5</v>
      </c>
      <c r="BP12">
        <f t="shared" si="13"/>
        <v>3.8333714123066007E-5</v>
      </c>
      <c r="BQ12">
        <f t="shared" si="14"/>
        <v>1.8472755863330732E-4</v>
      </c>
      <c r="BR12">
        <f t="shared" si="15"/>
        <v>8.9272080512813024E-4</v>
      </c>
      <c r="BS12">
        <f t="shared" si="16"/>
        <v>2.0683971316261711E-6</v>
      </c>
      <c r="BT12">
        <f t="shared" si="17"/>
        <v>2.400849540557751E-6</v>
      </c>
      <c r="BU12">
        <f t="shared" si="18"/>
        <v>7.6203532746266244E-6</v>
      </c>
      <c r="BV12">
        <f t="shared" si="19"/>
        <v>0.29259288001613193</v>
      </c>
      <c r="BW12">
        <f t="shared" si="20"/>
        <v>1.680865429637558E-2</v>
      </c>
      <c r="BX12">
        <f t="shared" si="21"/>
        <v>1.4980010820432467E-3</v>
      </c>
      <c r="BY12">
        <f t="shared" si="22"/>
        <v>4.5985956546378843E-3</v>
      </c>
      <c r="BZ12">
        <f t="shared" si="23"/>
        <v>1.1176686092747253E-3</v>
      </c>
      <c r="CA12">
        <f t="shared" si="24"/>
        <v>4.0521800155534169E-3</v>
      </c>
      <c r="CB12">
        <f t="shared" si="25"/>
        <v>2.0741875154377281E-5</v>
      </c>
      <c r="CC12">
        <f t="shared" si="26"/>
        <v>1.8674378516840594E-5</v>
      </c>
      <c r="CD12">
        <f t="shared" si="27"/>
        <v>5.3015254666047256E-5</v>
      </c>
      <c r="CE12">
        <f t="shared" si="28"/>
        <v>1.9772177194613363E-4</v>
      </c>
      <c r="CF12">
        <f t="shared" si="29"/>
        <v>8.0479350270814436E-4</v>
      </c>
      <c r="CG12">
        <f t="shared" si="30"/>
        <v>3.2469594513350489E-6</v>
      </c>
      <c r="CH12">
        <f t="shared" si="31"/>
        <v>3.6827584272706963E-6</v>
      </c>
      <c r="CI12">
        <f t="shared" si="32"/>
        <v>1.0084573619600838E-5</v>
      </c>
      <c r="CJ12">
        <f t="shared" si="99"/>
        <v>0</v>
      </c>
      <c r="CK12">
        <f t="shared" si="100"/>
        <v>0.8070030664565927</v>
      </c>
      <c r="CL12">
        <f t="shared" si="33"/>
        <v>0.61850065318494862</v>
      </c>
      <c r="CM12">
        <f t="shared" si="101"/>
        <v>0</v>
      </c>
      <c r="CN12">
        <f t="shared" si="34"/>
        <v>306.2572839121375</v>
      </c>
      <c r="CO12">
        <f t="shared" si="35"/>
        <v>46.237906574237762</v>
      </c>
      <c r="CP12">
        <f t="shared" si="36"/>
        <v>39.617969398831868</v>
      </c>
      <c r="CQ12">
        <f t="shared" si="37"/>
        <v>39.238327517338583</v>
      </c>
      <c r="CR12">
        <f t="shared" si="38"/>
        <v>16.420213184994651</v>
      </c>
      <c r="CS12">
        <f t="shared" si="39"/>
        <v>0.51786361315045859</v>
      </c>
      <c r="CT12">
        <f t="shared" si="40"/>
        <v>0.58565416194976239</v>
      </c>
      <c r="CU12">
        <f t="shared" si="41"/>
        <v>0.48003288648657322</v>
      </c>
      <c r="CV12">
        <f t="shared" si="42"/>
        <v>6.2959363341731542</v>
      </c>
      <c r="CW12">
        <f t="shared" si="43"/>
        <v>17.565560838570942</v>
      </c>
      <c r="CX12">
        <f t="shared" si="44"/>
        <v>9.2733868852900983E-2</v>
      </c>
      <c r="CY12">
        <f t="shared" si="45"/>
        <v>0.14496476108331002</v>
      </c>
      <c r="CZ12">
        <f t="shared" si="46"/>
        <v>0.22523533474139193</v>
      </c>
      <c r="DA12">
        <f t="shared" si="47"/>
        <v>4074.8387774562179</v>
      </c>
      <c r="DB12">
        <f t="shared" si="48"/>
        <v>549.16837357721852</v>
      </c>
      <c r="DC12">
        <f t="shared" si="49"/>
        <v>77.381450726871037</v>
      </c>
      <c r="DD12">
        <f t="shared" si="50"/>
        <v>106.55238229467587</v>
      </c>
      <c r="DE12">
        <f t="shared" si="51"/>
        <v>63.756973574622755</v>
      </c>
      <c r="DF12">
        <f t="shared" si="52"/>
        <v>75.214221892713383</v>
      </c>
      <c r="DG12">
        <f t="shared" si="53"/>
        <v>1.228930098908386</v>
      </c>
      <c r="DH12">
        <f t="shared" si="54"/>
        <v>1.318713239383358</v>
      </c>
      <c r="DI12">
        <f t="shared" si="55"/>
        <v>1.509952452309324</v>
      </c>
      <c r="DJ12">
        <f t="shared" si="56"/>
        <v>9.9658610780284285</v>
      </c>
      <c r="DK12">
        <f t="shared" si="57"/>
        <v>28.512679121258493</v>
      </c>
      <c r="DL12">
        <f t="shared" si="58"/>
        <v>0.20288535242805966</v>
      </c>
      <c r="DM12">
        <f t="shared" si="59"/>
        <v>0.29814313670135473</v>
      </c>
      <c r="DN12">
        <f t="shared" si="60"/>
        <v>0.46998816381588132</v>
      </c>
      <c r="DO12">
        <f t="shared" si="102"/>
        <v>0</v>
      </c>
      <c r="DP12">
        <f t="shared" si="103"/>
        <v>5464.0990145517035</v>
      </c>
      <c r="DQ12">
        <f t="shared" si="61"/>
        <v>4187.7769119347486</v>
      </c>
    </row>
    <row r="13" spans="1:121" x14ac:dyDescent="0.3">
      <c r="A13">
        <v>10</v>
      </c>
      <c r="B13">
        <v>55</v>
      </c>
      <c r="C13">
        <f t="shared" si="0"/>
        <v>38</v>
      </c>
      <c r="D13">
        <f t="shared" si="1"/>
        <v>125</v>
      </c>
      <c r="E13">
        <f t="shared" si="2"/>
        <v>5.7</v>
      </c>
      <c r="F13">
        <v>4.7000000000000002E-3</v>
      </c>
      <c r="G13">
        <v>7.7799999999999996E-3</v>
      </c>
      <c r="H13">
        <f t="shared" si="3"/>
        <v>5.3159999999999995E-3</v>
      </c>
      <c r="I13">
        <f t="shared" si="104"/>
        <v>5.6857293942168513E-2</v>
      </c>
      <c r="J13">
        <f t="shared" si="62"/>
        <v>0.12082210924240577</v>
      </c>
      <c r="K13">
        <f t="shared" si="63"/>
        <v>0.16501248599155305</v>
      </c>
      <c r="L13">
        <f t="shared" si="105"/>
        <v>6.7010692604206334E-2</v>
      </c>
      <c r="M13">
        <f t="shared" si="106"/>
        <v>9.2571258355645281E-2</v>
      </c>
      <c r="N13">
        <f t="shared" si="107"/>
        <v>0.29638151174254102</v>
      </c>
      <c r="O13">
        <f t="shared" si="108"/>
        <v>0.39145988142874988</v>
      </c>
      <c r="P13">
        <f t="shared" si="109"/>
        <v>0.15878558946731613</v>
      </c>
      <c r="Q13">
        <f t="shared" si="110"/>
        <v>0.21676154082673293</v>
      </c>
      <c r="R13">
        <f t="shared" si="64"/>
        <v>0.42</v>
      </c>
      <c r="S13">
        <f t="shared" si="65"/>
        <v>0.43099999999999999</v>
      </c>
      <c r="T13">
        <f t="shared" si="66"/>
        <v>1.0819510757696041E-2</v>
      </c>
      <c r="U13">
        <f t="shared" si="67"/>
        <v>0.24439680687685106</v>
      </c>
      <c r="V13">
        <f t="shared" si="68"/>
        <v>0.32461487169747938</v>
      </c>
      <c r="W13">
        <f t="shared" si="111"/>
        <v>0.14011110688534767</v>
      </c>
      <c r="X13">
        <f t="shared" si="112"/>
        <v>0.19055552909674034</v>
      </c>
      <c r="Y13">
        <f t="shared" si="113"/>
        <v>0.45017941598463684</v>
      </c>
      <c r="Z13">
        <f t="shared" si="114"/>
        <v>0.57052771440121797</v>
      </c>
      <c r="AA13">
        <f t="shared" si="115"/>
        <v>0.25489533222714067</v>
      </c>
      <c r="AB13">
        <f t="shared" si="116"/>
        <v>0.34015118972522473</v>
      </c>
      <c r="AC13">
        <f t="shared" si="69"/>
        <v>2.0192156715022329E-2</v>
      </c>
      <c r="AD13">
        <f t="shared" si="117"/>
        <v>0.49553107926783069</v>
      </c>
      <c r="AE13">
        <f t="shared" si="70"/>
        <v>2.2799901332732103E-2</v>
      </c>
      <c r="AF13">
        <f t="shared" si="71"/>
        <v>1.9785729563112794E-3</v>
      </c>
      <c r="AG13">
        <f t="shared" si="72"/>
        <v>6.5368464977120398E-3</v>
      </c>
      <c r="AH13">
        <f t="shared" ref="AH13:AH32" si="118">AD12*T12*p_MI*p_MI_rec_mid*(1-I12)+AE12*T12*p_MI*p_MI_rec_mid*(1-I12) + AH12*(PREV_FEMALE*p_recur_MI_F + (1-PREV_FEMALE)*p_recur_MI_M)*p_MI_rec_mid*(1-I12) + AI12*(PREV_FEMALE*p_recur_MI_F + (1-PREV_FEMALE)*p_recur_MI_M)*p_MI_rec_mid*(1-I12)</f>
        <v>1.2455833047012085E-3</v>
      </c>
      <c r="AI13">
        <f t="shared" ref="AI13:AI32" si="119">AH12*(1-(PREV_FEMALE*p_recur_MI_F + (1-PREV_FEMALE)*p_recur_MI_M) - T12*p_Stroke - p_toHF_mid - H12*rr_MI)*(1-I12) + AI12*(1-(PREV_FEMALE*p_recur_MI_F + (1-PREV_FEMALE)*p_recur_MI_M) - T12*p_Stroke - p_toHF_mid - H12*rr_MI)*(1-I12)</f>
        <v>5.5193438382627313E-3</v>
      </c>
      <c r="AJ13">
        <f t="shared" si="75"/>
        <v>2.2517551799588313E-5</v>
      </c>
      <c r="AK13">
        <f t="shared" ref="AK13:AK32" si="120">AF12*T12*p_MI*p_MI_rec_mid*(1-I12) + AG12*T12*p_MI*p_MI_rec_mid*(1-I12) + AJ12*(PREV_FEMALE*p_recur_MI_F + (1-PREV_FEMALE)*p_recur_MI_M)*p_MI_rec_mid*(1-I12) + AK12*(PREV_FEMALE*p_recur_MI_F + (1-PREV_FEMALE)*p_recur_MI_M)*p_MI_rec_mid*(1-I12) + AL12*(PREV_FEMALE*p_recur_MI_F + (1-PREV_FEMALE)*p_recur_MI_M)*p_MI_rec_mid*(1-I12)</f>
        <v>1.7498816311863108E-5</v>
      </c>
      <c r="AL13">
        <f t="shared" ref="AL13:AL32" si="121">AJ12*(1-p_recur_Stroke-(PREV_FEMALE*p_recur_MI_F + (1-PREV_FEMALE)*p_recur_MI_M) - p_toHF_mid - H12*rr_MI*rr_Stroke)*(1-I12) + AK12*(1-p_recur_Stroke-(PREV_FEMALE*p_recur_MI_F + (1-PREV_FEMALE)*p_recur_MI_M) - p_toHF_mid - H12*rr_MI*rr_Stroke)*(1-I12) + AL12*(1-p_recur_Stroke-(PREV_FEMALE*p_recur_MI_F + (1-PREV_FEMALE)*p_recur_MI_M) - p_toHF_mid - H12*rr_MI*rr_Stroke)*(1-I12)</f>
        <v>6.0586623730207856E-5</v>
      </c>
      <c r="AM13">
        <f t="shared" ref="AM13:AM32" si="122">AD12*T12*p_MI*p_MI_HF_mid*(1-I12) + AE12*T12*p_MI*p_MI_HF_mid*(1-I12) + AH12*p_toHF_mid*(1-I12) + AH12*(PREV_FEMALE*p_recur_MI_F + (1-PREV_FEMALE)*p_recur_MI_M)*p_MI_HF_mid*(1-I12) + AI12*p_toHF_mid*(1-I12) + AI12*(PREV_FEMALE*p_recur_MI_F + (1-PREV_FEMALE)*p_recur_MI_M)*p_MI_HF_mid*(1-I12)</f>
        <v>4.6518767769800225E-4</v>
      </c>
      <c r="AN13">
        <f t="shared" si="79"/>
        <v>1.2668750066611111E-3</v>
      </c>
      <c r="AO13">
        <f t="shared" ref="AO13:AO32" si="123">AF12*T12*p_MI*p_MI_HF_mid*(1-I12) + AG12*T12*p_MI*p_MI_HF_mid*(1-I12) + AJ12*(PREV_FEMALE*p_recur_MI_F + (1-PREV_FEMALE)*p_recur_MI_M)*p_MI_HF_mid*(1-I12) + AJ12*p_toHF_mid*(1-I12) + AK12*(PREV_FEMALE*p_recur_MI_F + (1-PREV_FEMALE)*p_recur_MI_M)*p_MI_HF_mid*(1-I12) + AK12*p_toHF_mid*(1-I12) + AL12*(PREV_FEMALE*p_recur_MI_F + (1-PREV_FEMALE)*p_recur_MI_M)*p_MI_HF_mid*(1-I12) + AL12*p_toHF_mid*(1-I12)</f>
        <v>6.3204529878490638E-6</v>
      </c>
      <c r="AP13">
        <f t="shared" si="81"/>
        <v>4.5269350874974783E-6</v>
      </c>
      <c r="AQ13">
        <f t="shared" si="82"/>
        <v>1.3367332891267431E-5</v>
      </c>
      <c r="AR13">
        <f t="shared" si="83"/>
        <v>0.37764134990287124</v>
      </c>
      <c r="AS13">
        <f t="shared" si="84"/>
        <v>2.611292085444053E-2</v>
      </c>
      <c r="AT13">
        <f t="shared" si="85"/>
        <v>2.5622822579866185E-3</v>
      </c>
      <c r="AU13">
        <f t="shared" si="86"/>
        <v>7.3795288706611671E-3</v>
      </c>
      <c r="AV13">
        <f t="shared" ref="AV13:AV32" si="124">AR12*AC12*p_MI*p_MI_rec_mid + AD12*T12*p_MI*p_MI_rec_mid*I12 + AE12*T12*p_MI*p_MI_rec_mid*I12 +AH12*(PREV_FEMALE*p_recur_MI_F + (1-PREV_FEMALE)*p_recur_MI_M)*p_MI_rec_mid*I12 + AI12*(PREV_FEMALE*p_recur_MI_F + (1-PREV_FEMALE)*p_recur_MI_M)*p_MI_rec_mid*I12 + AS12*AC12*p_MI*p_MI_rec_mid + AV12*(PREV_FEMALE*p_recur_MI_F + (1-PREV_FEMALE)*p_recur_MI_M)*p_MI_rec_mid + AW12*(PREV_FEMALE*p_recur_MI_F + (1-PREV_FEMALE)*p_recur_MI_M)*p_MI_rec_mid</f>
        <v>1.66503840455172E-3</v>
      </c>
      <c r="AW13">
        <f t="shared" ref="AW13:AW32" si="125">AH12*(1-(PREV_FEMALE*p_recur_MI_F + (1-PREV_FEMALE)*p_recur_MI_M) - T12*p_Stroke - p_toHF_mid - H12*rr_MI)*I12 + AI12*(1-(PREV_FEMALE*p_recur_MI_F + (1-PREV_FEMALE)*p_recur_MI_M) - T12*p_Stroke - p_toHF_mid - H12*rr_MI)*I12 + AV12*(1-(PREV_FEMALE*p_recur_MI_F + (1-PREV_FEMALE)*p_recur_MI_M) - AC12*p_Stroke - p_toHF_mid - H12*rr_MI*rr_DM) + AW12*(1-(PREV_FEMALE*p_recur_MI_F + (1-PREV_FEMALE)*p_recur_MI_M) - AC12*p_Stroke - p_toHF_mid - H12*rr_MI*rr_DM)</f>
        <v>6.2776333061777424E-3</v>
      </c>
      <c r="AX13">
        <f t="shared" si="89"/>
        <v>4.3458317858119948E-5</v>
      </c>
      <c r="AY13">
        <f t="shared" ref="AY13:AY32" si="126">AF12*T12*p_MI*p_MI_rec_mid*I12 + AG12*T12*p_MI*p_MI_rec_mid*I12 + AJ12*(PREV_FEMALE*p_recur_MI_F+(1-PREV_FEMALE)*p_recur_MI_M)*p_MI_rec_mid*I12 + AK12*(PREV_FEMALE*p_recur_MI_F+(1-PREV_FEMALE)*p_recur_MI_M)*p_MI_rec_mid*I12 + AL12*(PREV_FEMALE*p_recur_MI_F+(1-PREV_FEMALE)*p_recur_MI_M)*p_MI_rec_mid*I12 + AT12*AC12*p_MI*p_MI_rec_mid + AU12*AC12*p_MI*p_MI_rec_mid + AX12*(PREV_FEMALE*p_recur_MI_F+(1-PREV_FEMALE)*p_recur_MI_M)*p_MI_rec_mid + AY12*(PREV_FEMALE*p_recur_MI_F+(1-PREV_FEMALE)*p_recur_MI_M)*p_MI_rec_mid + AZ12*(PREV_FEMALE*p_recur_MI_F+(1-PREV_FEMALE)*p_recur_MI_M)*p_MI_rec_mid</f>
        <v>3.4541880268896946E-5</v>
      </c>
      <c r="AZ13">
        <f t="shared" ref="AZ13:AZ32" si="127">AJ12*(1-p_recur_Stroke-(PREV_FEMALE*p_recur_MI_F + (1-PREV_FEMALE)*p_recur_MI_M) - p_toHF_mid - H12*rr_MI*rr_Stroke)*I12 + AK12*(1-p_recur_Stroke-(PREV_FEMALE*p_recur_MI_F + (1-PREV_FEMALE)*p_recur_MI_M) - p_toHF_mid - H12*rr_MI*rr_Stroke)*I12 + AL12*(1-p_recur_Stroke-(PREV_FEMALE*p_recur_MI_F + (1-PREV_FEMALE)*p_recur_MI_M) - p_toHF_mid - H12*rr_MI*rr_Stroke)*I12 + AX12*(1-p_recur_Stroke-(PREV_FEMALE*p_recur_MI_F + (1-PREV_FEMALE)*p_recur_MI_M) - p_toHF_mid - H12*rr_MI*rr_Stroke*rr_DM) + AY12*(1-p_recur_Stroke-(PREV_FEMALE*p_recur_MI_F + (1-PREV_FEMALE)*p_recur_MI_M) - p_toHF_mid - H12*rr_MI*rr_Stroke*rr_DM) + AZ12*(1-p_recur_Stroke-(PREV_FEMALE*p_recur_MI_F + (1-PREV_FEMALE)*p_recur_MI_M) - p_toHF_mid - H12*rr_MI*rr_Stroke*rr_DM)</f>
        <v>1.0212621482688416E-4</v>
      </c>
      <c r="BA13">
        <f t="shared" ref="BA13:BA32" si="128">AR12*AC12*p_MI*p_MI_HF_mid + AD12*T12*p_MI*p_MI_HF_mid*I12 + AE12*T12*p_MI*p_MI_HF_mid*I12 + AH12*p_toHF_mid*I12 + AH12*(PREV_FEMALE*p_recur_MI_F + (1-PREV_FEMALE)*p_recur_MI_M)*p_MI_HF_mid*I12 + AI12*p_toHF_mid*I12 + AI12*(PREV_FEMALE*p_recur_MI_F + (1-PREV_FEMALE)*p_recur_MI_M)*p_MI_HF_mid*I12 + AS12*AC12*p_MI*p_MI_HF_mid + AV12*(PREV_FEMALE*p_recur_MI_F + (1-PREV_FEMALE)*p_recur_MI_M)*p_MI_HF_mid + AV12*p_toHF_mid + AW12*(PREV_FEMALE*p_recur_MI_F + (1-PREV_FEMALE)*p_recur_MI_M)*p_MI_HF_mid + AW12*p_toHF_mid</f>
        <v>5.8405152612644355E-4</v>
      </c>
      <c r="BB13">
        <f t="shared" si="93"/>
        <v>1.3710995511221444E-3</v>
      </c>
      <c r="BC13">
        <f t="shared" ref="BC13:BC32" si="129">AF12*T12*p_MI*p_MI_HF_mid*I12 + AG12*T12*p_MI*p_MI_HF_mid*I12 + AJ12*(PREV_FEMALE*p_recur_MI_F + (1-PREV_FEMALE)*p_recur_MI_M)*p_MI_HF_mid*I12 + AJ12*p_toHF_mid*I12 + AK12*(PREV_FEMALE*p_recur_MI_F + (1-PREV_FEMALE)*p_recur_MI_M)*p_MI_HF_mid*I12 + AK12*p_toHF_mid*I12 + AL12*(PREV_FEMALE*p_recur_MI_F + (1-PREV_FEMALE)*p_recur_MI_M)*p_MI_HF_mid*I12 + AL12*p_toHF_mid*I12 + AT12*AC12*p_MI*p_MI_HF_mid + AU12*AC12*p_MI*p_MI_HF_mid + AX12*(PREV_FEMALE*p_recur_MI_F + (1-PREV_FEMALE)*p_recur_MI_M)*p_MI_HF_mid + AX12*p_toHF_mid + AY12*(PREV_FEMALE*p_recur_MI_F + (1-PREV_FEMALE)*p_recur_MI_M)*p_MI_HF_mid + AY12*p_toHF_mid + AZ12*(PREV_FEMALE*p_recur_MI_F + (1-PREV_FEMALE)*p_recur_MI_M)*p_MI_HF_mid + AZ12*p_toHF_mid</f>
        <v>1.1774670091194151E-5</v>
      </c>
      <c r="BD13">
        <f t="shared" si="95"/>
        <v>8.3340526690495401E-6</v>
      </c>
      <c r="BE13">
        <f t="shared" si="96"/>
        <v>2.1490832283998365E-5</v>
      </c>
      <c r="BF13">
        <f t="shared" si="97"/>
        <v>4.071616176334656E-2</v>
      </c>
      <c r="BG13">
        <f t="shared" si="98"/>
        <v>0.99999999999999956</v>
      </c>
      <c r="BH13">
        <f t="shared" si="5"/>
        <v>0.42222964436713684</v>
      </c>
      <c r="BI13">
        <f t="shared" si="6"/>
        <v>1.8630709665036112E-2</v>
      </c>
      <c r="BJ13">
        <f t="shared" si="7"/>
        <v>1.4018322454496727E-3</v>
      </c>
      <c r="BK13">
        <f t="shared" si="8"/>
        <v>5.2524001212043208E-3</v>
      </c>
      <c r="BL13">
        <f t="shared" si="9"/>
        <v>9.2015177875479385E-4</v>
      </c>
      <c r="BM13">
        <f t="shared" si="10"/>
        <v>4.4912646304432697E-3</v>
      </c>
      <c r="BN13">
        <f t="shared" si="11"/>
        <v>1.5139651686976444E-5</v>
      </c>
      <c r="BO13">
        <f t="shared" si="12"/>
        <v>1.2115286616356495E-5</v>
      </c>
      <c r="BP13">
        <f t="shared" si="13"/>
        <v>4.6491080429714598E-5</v>
      </c>
      <c r="BQ13">
        <f t="shared" si="14"/>
        <v>3.6862855514130854E-4</v>
      </c>
      <c r="BR13">
        <f t="shared" si="15"/>
        <v>1.0039094448097126E-3</v>
      </c>
      <c r="BS13">
        <f t="shared" si="16"/>
        <v>4.7230296271282522E-6</v>
      </c>
      <c r="BT13">
        <f t="shared" si="17"/>
        <v>2.9527443580794393E-6</v>
      </c>
      <c r="BU13">
        <f t="shared" si="18"/>
        <v>9.9888899423057818E-6</v>
      </c>
      <c r="BV13">
        <f t="shared" si="19"/>
        <v>0.30955116059618643</v>
      </c>
      <c r="BW13">
        <f t="shared" si="20"/>
        <v>2.0527069601364387E-2</v>
      </c>
      <c r="BX13">
        <f t="shared" si="21"/>
        <v>1.7464092311086994E-3</v>
      </c>
      <c r="BY13">
        <f t="shared" si="22"/>
        <v>5.7041800340614027E-3</v>
      </c>
      <c r="BZ13">
        <f t="shared" si="23"/>
        <v>1.1832758982831873E-3</v>
      </c>
      <c r="CA13">
        <f t="shared" si="24"/>
        <v>4.9141930188373109E-3</v>
      </c>
      <c r="CB13">
        <f t="shared" si="25"/>
        <v>2.8108825359291948E-5</v>
      </c>
      <c r="CC13">
        <f t="shared" si="26"/>
        <v>2.3006262304899944E-5</v>
      </c>
      <c r="CD13">
        <f t="shared" si="27"/>
        <v>7.5388516139688705E-5</v>
      </c>
      <c r="CE13">
        <f t="shared" si="28"/>
        <v>4.4523265225174729E-4</v>
      </c>
      <c r="CF13">
        <f t="shared" si="29"/>
        <v>1.0452130716890413E-3</v>
      </c>
      <c r="CG13">
        <f t="shared" si="30"/>
        <v>8.464402060578128E-6</v>
      </c>
      <c r="CH13">
        <f t="shared" si="31"/>
        <v>5.2294124203176213E-6</v>
      </c>
      <c r="CI13">
        <f t="shared" si="32"/>
        <v>1.5449014168495167E-5</v>
      </c>
      <c r="CJ13">
        <f t="shared" si="99"/>
        <v>0</v>
      </c>
      <c r="CK13">
        <f t="shared" si="100"/>
        <v>0.79966233202687187</v>
      </c>
      <c r="CL13">
        <f t="shared" si="33"/>
        <v>0.59502387523332001</v>
      </c>
      <c r="CM13">
        <f t="shared" si="101"/>
        <v>0</v>
      </c>
      <c r="CN13">
        <f t="shared" si="34"/>
        <v>325.55979113008169</v>
      </c>
      <c r="CO13">
        <f t="shared" si="35"/>
        <v>47.121693527509429</v>
      </c>
      <c r="CP13">
        <f t="shared" si="36"/>
        <v>42.489502235128256</v>
      </c>
      <c r="CQ13">
        <f t="shared" si="37"/>
        <v>36.309998915344927</v>
      </c>
      <c r="CR13">
        <f t="shared" si="38"/>
        <v>17.203794743864933</v>
      </c>
      <c r="CS13">
        <f t="shared" si="39"/>
        <v>0.60646522261831204</v>
      </c>
      <c r="CT13">
        <f t="shared" si="40"/>
        <v>0.62385030033423161</v>
      </c>
      <c r="CU13">
        <f t="shared" si="41"/>
        <v>0.582661560413409</v>
      </c>
      <c r="CV13">
        <f t="shared" si="42"/>
        <v>12.574022928177001</v>
      </c>
      <c r="CW13">
        <f t="shared" si="43"/>
        <v>19.769584478946637</v>
      </c>
      <c r="CX13">
        <f t="shared" si="44"/>
        <v>0.21192478868257911</v>
      </c>
      <c r="CY13">
        <f t="shared" si="45"/>
        <v>0.1784563080842381</v>
      </c>
      <c r="CZ13">
        <f t="shared" si="46"/>
        <v>0.29548489356146657</v>
      </c>
      <c r="DA13">
        <f t="shared" si="47"/>
        <v>4314.552422640304</v>
      </c>
      <c r="DB13">
        <f t="shared" si="48"/>
        <v>671.20651764253944</v>
      </c>
      <c r="DC13">
        <f t="shared" si="49"/>
        <v>90.297389053706425</v>
      </c>
      <c r="DD13">
        <f t="shared" si="50"/>
        <v>132.27805500660142</v>
      </c>
      <c r="DE13">
        <f t="shared" si="51"/>
        <v>67.560598303090586</v>
      </c>
      <c r="DF13">
        <f t="shared" si="52"/>
        <v>91.289343538436725</v>
      </c>
      <c r="DG13">
        <f t="shared" si="53"/>
        <v>1.6669741564017651</v>
      </c>
      <c r="DH13">
        <f t="shared" si="54"/>
        <v>1.6260935555385927</v>
      </c>
      <c r="DI13">
        <f t="shared" si="55"/>
        <v>2.1489398123872965</v>
      </c>
      <c r="DJ13">
        <f t="shared" si="56"/>
        <v>22.459701437192386</v>
      </c>
      <c r="DK13">
        <f t="shared" si="57"/>
        <v>37.060820866831563</v>
      </c>
      <c r="DL13">
        <f t="shared" si="58"/>
        <v>0.52933029394963305</v>
      </c>
      <c r="DM13">
        <f t="shared" si="59"/>
        <v>0.42375324201049291</v>
      </c>
      <c r="DN13">
        <f t="shared" si="60"/>
        <v>0.72058760648246523</v>
      </c>
      <c r="DO13">
        <f t="shared" si="102"/>
        <v>0</v>
      </c>
      <c r="DP13">
        <f t="shared" si="103"/>
        <v>5937.3477581882216</v>
      </c>
      <c r="DQ13">
        <f t="shared" si="61"/>
        <v>4417.944337493569</v>
      </c>
    </row>
    <row r="14" spans="1:121" x14ac:dyDescent="0.3">
      <c r="A14">
        <v>11</v>
      </c>
      <c r="B14">
        <v>56</v>
      </c>
      <c r="C14">
        <f t="shared" si="0"/>
        <v>38</v>
      </c>
      <c r="D14">
        <f t="shared" si="1"/>
        <v>125</v>
      </c>
      <c r="E14">
        <f t="shared" si="2"/>
        <v>5.7</v>
      </c>
      <c r="F14">
        <v>5.1799999999999997E-3</v>
      </c>
      <c r="G14">
        <v>8.4600000000000005E-3</v>
      </c>
      <c r="H14">
        <f t="shared" si="3"/>
        <v>5.836E-3</v>
      </c>
      <c r="I14">
        <f t="shared" si="104"/>
        <v>5.6857293942168513E-2</v>
      </c>
      <c r="J14">
        <f t="shared" si="62"/>
        <v>0.12649270982335981</v>
      </c>
      <c r="K14">
        <f t="shared" si="63"/>
        <v>0.17254518678070063</v>
      </c>
      <c r="L14">
        <f t="shared" si="105"/>
        <v>7.0256982948603386E-2</v>
      </c>
      <c r="M14">
        <f t="shared" si="106"/>
        <v>9.6990021856497854E-2</v>
      </c>
      <c r="N14">
        <f t="shared" si="107"/>
        <v>0.31050768497930537</v>
      </c>
      <c r="O14">
        <f t="shared" si="108"/>
        <v>0.40865099105271507</v>
      </c>
      <c r="P14">
        <f t="shared" si="109"/>
        <v>0.16713573569356366</v>
      </c>
      <c r="Q14">
        <f t="shared" si="110"/>
        <v>0.22772448747817897</v>
      </c>
      <c r="R14">
        <f t="shared" si="64"/>
        <v>0.42</v>
      </c>
      <c r="S14">
        <f t="shared" si="65"/>
        <v>0.43099999999999999</v>
      </c>
      <c r="T14">
        <f t="shared" si="66"/>
        <v>1.1342652059669431E-2</v>
      </c>
      <c r="U14">
        <f t="shared" si="67"/>
        <v>0.25496294998294</v>
      </c>
      <c r="V14">
        <f t="shared" si="68"/>
        <v>0.33780452573723974</v>
      </c>
      <c r="W14">
        <f t="shared" si="111"/>
        <v>0.14660917050485023</v>
      </c>
      <c r="X14">
        <f t="shared" si="112"/>
        <v>0.19910915871886059</v>
      </c>
      <c r="Y14">
        <f t="shared" si="113"/>
        <v>0.46883046753736946</v>
      </c>
      <c r="Z14">
        <f t="shared" si="114"/>
        <v>0.59096780417806882</v>
      </c>
      <c r="AA14">
        <f t="shared" si="115"/>
        <v>0.26743710923082042</v>
      </c>
      <c r="AB14">
        <f t="shared" si="116"/>
        <v>0.355790148274439</v>
      </c>
      <c r="AC14">
        <f t="shared" si="69"/>
        <v>2.1093921237492645E-2</v>
      </c>
      <c r="AD14">
        <f t="shared" ref="AD14:AD33" si="130">AD13*(1-T13-H13)*(1-I13)</f>
        <v>0.45981548683128604</v>
      </c>
      <c r="AE14">
        <f t="shared" ref="AE14:AE33" si="131">AD13*T13*p_Other*(1-I13) + AE13*(1-T13*(1-p_Other)-H13*rr_Other)*(1-I13)</f>
        <v>2.3962782885120829E-2</v>
      </c>
      <c r="AF14">
        <f t="shared" ref="AF14:AF33" si="132">AD13*T13*p_Stroke*p_Stroke_rec*(1-I13)+AE13*T13*p_Stroke*p_Stroke_rec*(1-I13) + AF13*p_recur_Stroke*p_Stroke_rec*(1-I13) + AG13*p_recur_Stroke*p_Stroke_rec*(1-I13)</f>
        <v>2.0058510537874783E-3</v>
      </c>
      <c r="AG14">
        <f t="shared" ref="AG14:AG33" si="133">AF13*(1-p_recur_Stroke-T13*p_MI-H13*rr_Stroke)*(1-I13) + AG13*(1-p_recur_Stroke-T13*p_MI-H13*rr_Stroke)*(1-I13)</f>
        <v>6.9147556138088925E-3</v>
      </c>
      <c r="AH14">
        <f t="shared" si="118"/>
        <v>1.2358164845533109E-3</v>
      </c>
      <c r="AI14">
        <f t="shared" si="119"/>
        <v>5.6402559027210761E-3</v>
      </c>
      <c r="AJ14">
        <f t="shared" ref="AJ14:AJ33" si="134">AH13*T13*p_Stroke*p_Stroke_rec*(1-I13) + AI13*T13*p_Stroke*p_Stroke_rec*(1-I13) + AJ13*p_recur_Stroke*p_Stroke_rec*(1-I13) + AK13*p_recur_Stroke*p_Stroke_rec*(1-I13) + AL13*p_recur_Stroke*p_Stroke_rec*(1-I13)</f>
        <v>2.508217464800339E-5</v>
      </c>
      <c r="AK14">
        <f t="shared" si="120"/>
        <v>1.974664140277443E-5</v>
      </c>
      <c r="AL14">
        <f t="shared" si="121"/>
        <v>7.1030370195246923E-5</v>
      </c>
      <c r="AM14">
        <f t="shared" si="122"/>
        <v>4.6746933462893733E-4</v>
      </c>
      <c r="AN14">
        <f t="shared" ref="AN14:AN33" si="135">AM13*(1-T13*p_Stroke - H13*rr_HF)*(1-I13) + AN13*(1-T13*p_Stroke-H13*rr_HF)*(1-I13)</f>
        <v>1.6137120334699675E-3</v>
      </c>
      <c r="AO14">
        <f t="shared" si="123"/>
        <v>7.2504910975449324E-6</v>
      </c>
      <c r="AP14">
        <f t="shared" si="81"/>
        <v>6.2612454305300318E-6</v>
      </c>
      <c r="AQ14">
        <f t="shared" si="82"/>
        <v>1.9405780835308658E-5</v>
      </c>
      <c r="AR14">
        <f t="shared" si="83"/>
        <v>0.39542722933130947</v>
      </c>
      <c r="AS14">
        <f t="shared" si="84"/>
        <v>3.1210894044619381E-2</v>
      </c>
      <c r="AT14">
        <f t="shared" si="85"/>
        <v>2.9436034112783312E-3</v>
      </c>
      <c r="AU14">
        <f t="shared" si="86"/>
        <v>8.9312491323304197E-3</v>
      </c>
      <c r="AV14">
        <f t="shared" si="124"/>
        <v>1.8734926863620024E-3</v>
      </c>
      <c r="AW14">
        <f t="shared" si="125"/>
        <v>7.3343124010013337E-3</v>
      </c>
      <c r="AX14">
        <f t="shared" si="89"/>
        <v>5.5334371762338181E-5</v>
      </c>
      <c r="AY14">
        <f t="shared" si="126"/>
        <v>4.4623201140584585E-5</v>
      </c>
      <c r="AZ14">
        <f t="shared" si="127"/>
        <v>1.3841621906425961E-4</v>
      </c>
      <c r="BA14">
        <f t="shared" si="128"/>
        <v>6.6698073111580674E-4</v>
      </c>
      <c r="BB14">
        <f t="shared" si="93"/>
        <v>2.021599723141003E-3</v>
      </c>
      <c r="BC14">
        <f t="shared" si="129"/>
        <v>1.5498929311214847E-5</v>
      </c>
      <c r="BD14">
        <f t="shared" si="95"/>
        <v>1.3323746139500975E-5</v>
      </c>
      <c r="BE14">
        <f t="shared" si="96"/>
        <v>3.6328755384988489E-5</v>
      </c>
      <c r="BF14">
        <f t="shared" si="97"/>
        <v>4.7482206473053137E-2</v>
      </c>
      <c r="BG14">
        <f t="shared" si="98"/>
        <v>0.99999999999999967</v>
      </c>
      <c r="BH14">
        <f t="shared" si="5"/>
        <v>0.39147541010098613</v>
      </c>
      <c r="BI14">
        <f t="shared" si="6"/>
        <v>1.9564860393388134E-2</v>
      </c>
      <c r="BJ14">
        <f t="shared" si="7"/>
        <v>1.4198348986761598E-3</v>
      </c>
      <c r="BK14">
        <f t="shared" si="8"/>
        <v>5.5514882072462725E-3</v>
      </c>
      <c r="BL14">
        <f t="shared" si="9"/>
        <v>9.1211057651593096E-4</v>
      </c>
      <c r="BM14">
        <f t="shared" si="10"/>
        <v>4.5858840900660945E-3</v>
      </c>
      <c r="BN14">
        <f t="shared" si="11"/>
        <v>1.6848161405378309E-5</v>
      </c>
      <c r="BO14">
        <f t="shared" si="12"/>
        <v>1.3659117701856012E-5</v>
      </c>
      <c r="BP14">
        <f t="shared" si="13"/>
        <v>5.4460300799485625E-5</v>
      </c>
      <c r="BQ14">
        <f t="shared" si="14"/>
        <v>3.7013228543583178E-4</v>
      </c>
      <c r="BR14">
        <f t="shared" si="15"/>
        <v>1.2777028967208091E-3</v>
      </c>
      <c r="BS14">
        <f t="shared" si="16"/>
        <v>5.4135600457485407E-6</v>
      </c>
      <c r="BT14">
        <f t="shared" si="17"/>
        <v>4.0801240629435163E-6</v>
      </c>
      <c r="BU14">
        <f t="shared" si="18"/>
        <v>1.4489275053679031E-5</v>
      </c>
      <c r="BV14">
        <f t="shared" si="19"/>
        <v>0.32386389679180971</v>
      </c>
      <c r="BW14">
        <f t="shared" si="20"/>
        <v>2.4514372547297089E-2</v>
      </c>
      <c r="BX14">
        <f t="shared" si="21"/>
        <v>2.0044421898914033E-3</v>
      </c>
      <c r="BY14">
        <f t="shared" si="22"/>
        <v>6.8979471404544803E-3</v>
      </c>
      <c r="BZ14">
        <f t="shared" si="23"/>
        <v>1.330211143824067E-3</v>
      </c>
      <c r="CA14">
        <f t="shared" si="24"/>
        <v>5.7366551199859901E-3</v>
      </c>
      <c r="CB14">
        <f t="shared" si="25"/>
        <v>3.5756696023692852E-5</v>
      </c>
      <c r="CC14">
        <f t="shared" si="26"/>
        <v>2.9693760549030332E-5</v>
      </c>
      <c r="CD14">
        <f t="shared" si="27"/>
        <v>1.0209348095264727E-4</v>
      </c>
      <c r="CE14">
        <f t="shared" si="28"/>
        <v>5.0803332511379512E-4</v>
      </c>
      <c r="CF14">
        <f t="shared" si="29"/>
        <v>1.5398346331209503E-3</v>
      </c>
      <c r="CG14">
        <f t="shared" si="30"/>
        <v>1.113248975486693E-5</v>
      </c>
      <c r="CH14">
        <f t="shared" si="31"/>
        <v>8.3524534212473993E-6</v>
      </c>
      <c r="CI14">
        <f t="shared" si="32"/>
        <v>2.6094028110561846E-5</v>
      </c>
      <c r="CJ14">
        <f t="shared" si="99"/>
        <v>0</v>
      </c>
      <c r="CK14">
        <f t="shared" si="100"/>
        <v>0.79187488978841392</v>
      </c>
      <c r="CL14">
        <f t="shared" si="33"/>
        <v>0.57206726878745018</v>
      </c>
      <c r="CM14">
        <f t="shared" si="101"/>
        <v>0</v>
      </c>
      <c r="CN14">
        <f t="shared" si="34"/>
        <v>342.16457681664031</v>
      </c>
      <c r="CO14">
        <f t="shared" si="35"/>
        <v>47.77134869700258</v>
      </c>
      <c r="CP14">
        <f t="shared" si="36"/>
        <v>44.945911489757798</v>
      </c>
      <c r="CQ14">
        <f t="shared" si="37"/>
        <v>36.025286341213565</v>
      </c>
      <c r="CR14">
        <f t="shared" si="38"/>
        <v>17.580677648781595</v>
      </c>
      <c r="CS14">
        <f t="shared" si="39"/>
        <v>0.67553820979467527</v>
      </c>
      <c r="CT14">
        <f t="shared" si="40"/>
        <v>0.70398751265031123</v>
      </c>
      <c r="CU14">
        <f t="shared" si="41"/>
        <v>0.68309907016768967</v>
      </c>
      <c r="CV14">
        <f t="shared" si="42"/>
        <v>12.635696115020176</v>
      </c>
      <c r="CW14">
        <f t="shared" si="43"/>
        <v>25.181976282298841</v>
      </c>
      <c r="CX14">
        <f t="shared" si="44"/>
        <v>0.24310896650068159</v>
      </c>
      <c r="CY14">
        <f t="shared" si="45"/>
        <v>0.24682455611692439</v>
      </c>
      <c r="CZ14">
        <f t="shared" si="46"/>
        <v>0.42896478536449789</v>
      </c>
      <c r="DA14">
        <f t="shared" si="47"/>
        <v>4517.7560951102105</v>
      </c>
      <c r="DB14">
        <f t="shared" si="48"/>
        <v>802.24482052289659</v>
      </c>
      <c r="DC14">
        <f t="shared" si="49"/>
        <v>103.73552781685967</v>
      </c>
      <c r="DD14">
        <f t="shared" si="50"/>
        <v>160.09264069702277</v>
      </c>
      <c r="DE14">
        <f t="shared" si="51"/>
        <v>76.018839241824608</v>
      </c>
      <c r="DF14">
        <f t="shared" si="52"/>
        <v>106.6555709353614</v>
      </c>
      <c r="DG14">
        <f t="shared" si="53"/>
        <v>2.1225158320597681</v>
      </c>
      <c r="DH14">
        <f t="shared" si="54"/>
        <v>2.1006818168941601</v>
      </c>
      <c r="DI14">
        <f t="shared" si="55"/>
        <v>2.9125540815501507</v>
      </c>
      <c r="DJ14">
        <f t="shared" si="56"/>
        <v>25.648744015058348</v>
      </c>
      <c r="DK14">
        <f t="shared" si="57"/>
        <v>54.643840516501314</v>
      </c>
      <c r="DL14">
        <f t="shared" si="58"/>
        <v>0.69675436718566341</v>
      </c>
      <c r="DM14">
        <f t="shared" si="59"/>
        <v>0.67745919620906658</v>
      </c>
      <c r="DN14">
        <f t="shared" si="60"/>
        <v>1.218103168058664</v>
      </c>
      <c r="DO14">
        <f t="shared" si="102"/>
        <v>0</v>
      </c>
      <c r="DP14">
        <f t="shared" si="103"/>
        <v>6385.8111438090027</v>
      </c>
      <c r="DQ14">
        <f t="shared" si="61"/>
        <v>4613.2458386291019</v>
      </c>
    </row>
    <row r="15" spans="1:121" x14ac:dyDescent="0.3">
      <c r="A15">
        <v>12</v>
      </c>
      <c r="B15">
        <v>57</v>
      </c>
      <c r="C15">
        <f t="shared" si="0"/>
        <v>38</v>
      </c>
      <c r="D15">
        <f t="shared" si="1"/>
        <v>125</v>
      </c>
      <c r="E15">
        <f t="shared" si="2"/>
        <v>5.7</v>
      </c>
      <c r="F15">
        <v>5.5599999999999998E-3</v>
      </c>
      <c r="G15">
        <v>9.2200000000000008E-3</v>
      </c>
      <c r="H15">
        <f t="shared" si="3"/>
        <v>6.291999999999999E-3</v>
      </c>
      <c r="I15">
        <f t="shared" si="104"/>
        <v>5.6857293942168513E-2</v>
      </c>
      <c r="J15">
        <f t="shared" si="62"/>
        <v>0.13230199195921921</v>
      </c>
      <c r="K15">
        <f t="shared" si="63"/>
        <v>0.18024182619000106</v>
      </c>
      <c r="L15">
        <f t="shared" si="105"/>
        <v>7.3592763344100476E-2</v>
      </c>
      <c r="M15">
        <f t="shared" si="106"/>
        <v>0.10152416432900568</v>
      </c>
      <c r="N15">
        <f t="shared" si="107"/>
        <v>0.32487695705321507</v>
      </c>
      <c r="O15">
        <f t="shared" si="108"/>
        <v>0.42598932108248644</v>
      </c>
      <c r="P15">
        <f t="shared" si="109"/>
        <v>0.17571925247212461</v>
      </c>
      <c r="Q15">
        <f t="shared" si="110"/>
        <v>0.23894660869123441</v>
      </c>
      <c r="R15">
        <f t="shared" si="64"/>
        <v>0.42</v>
      </c>
      <c r="S15">
        <f t="shared" si="65"/>
        <v>0.43099999999999999</v>
      </c>
      <c r="T15">
        <f t="shared" si="66"/>
        <v>1.1878550618561683E-2</v>
      </c>
      <c r="U15">
        <f t="shared" si="67"/>
        <v>0.26570414996231995</v>
      </c>
      <c r="V15">
        <f t="shared" si="68"/>
        <v>0.35113612782305503</v>
      </c>
      <c r="W15">
        <f t="shared" si="111"/>
        <v>0.15325861996171286</v>
      </c>
      <c r="X15">
        <f t="shared" si="112"/>
        <v>0.20783509986911508</v>
      </c>
      <c r="Y15">
        <f t="shared" si="113"/>
        <v>0.48752935734505176</v>
      </c>
      <c r="Z15">
        <f t="shared" si="114"/>
        <v>0.61116486450624397</v>
      </c>
      <c r="AA15">
        <f t="shared" si="115"/>
        <v>0.2802377639101985</v>
      </c>
      <c r="AB15">
        <f t="shared" si="116"/>
        <v>0.37163828091634599</v>
      </c>
      <c r="AC15">
        <f t="shared" si="69"/>
        <v>2.2011176190637638E-2</v>
      </c>
      <c r="AD15">
        <f t="shared" si="130"/>
        <v>0.42622172862563668</v>
      </c>
      <c r="AE15">
        <f t="shared" si="131"/>
        <v>2.4939808516229543E-2</v>
      </c>
      <c r="AF15">
        <f t="shared" si="132"/>
        <v>2.0239405845982514E-3</v>
      </c>
      <c r="AG15">
        <f t="shared" si="133"/>
        <v>7.2291168479004363E-3</v>
      </c>
      <c r="AH15">
        <f t="shared" si="118"/>
        <v>1.2227599325256796E-3</v>
      </c>
      <c r="AI15">
        <f t="shared" si="119"/>
        <v>5.7268147375157501E-3</v>
      </c>
      <c r="AJ15">
        <f t="shared" si="134"/>
        <v>2.7628564928438278E-5</v>
      </c>
      <c r="AK15">
        <f t="shared" si="120"/>
        <v>2.1970058117496196E-5</v>
      </c>
      <c r="AL15">
        <f t="shared" si="121"/>
        <v>8.1520945714753733E-5</v>
      </c>
      <c r="AM15">
        <f t="shared" si="122"/>
        <v>4.6786973004053463E-4</v>
      </c>
      <c r="AN15">
        <f t="shared" si="135"/>
        <v>1.9368818605254201E-3</v>
      </c>
      <c r="AO15">
        <f t="shared" si="123"/>
        <v>8.1817376694471039E-6</v>
      </c>
      <c r="AP15">
        <f t="shared" si="81"/>
        <v>8.1385180808823962E-6</v>
      </c>
      <c r="AQ15">
        <f t="shared" si="82"/>
        <v>2.6288273841639377E-5</v>
      </c>
      <c r="AR15">
        <f t="shared" si="83"/>
        <v>0.41012699613942782</v>
      </c>
      <c r="AS15">
        <f t="shared" si="84"/>
        <v>3.6607746890592124E-2</v>
      </c>
      <c r="AT15">
        <f t="shared" si="85"/>
        <v>3.3372848989662975E-3</v>
      </c>
      <c r="AU15">
        <f t="shared" si="86"/>
        <v>1.0581118620168986E-2</v>
      </c>
      <c r="AV15">
        <f t="shared" si="124"/>
        <v>2.0841938236973645E-3</v>
      </c>
      <c r="AW15">
        <f t="shared" si="125"/>
        <v>8.4429931298040488E-3</v>
      </c>
      <c r="AX15">
        <f t="shared" si="89"/>
        <v>6.9080848946240017E-5</v>
      </c>
      <c r="AY15">
        <f t="shared" si="126"/>
        <v>5.6280883203565008E-5</v>
      </c>
      <c r="AZ15">
        <f t="shared" si="127"/>
        <v>1.8171857700483609E-4</v>
      </c>
      <c r="BA15">
        <f t="shared" si="128"/>
        <v>7.5237504135750065E-4</v>
      </c>
      <c r="BB15">
        <f t="shared" si="93"/>
        <v>2.7594609908698732E-3</v>
      </c>
      <c r="BC15">
        <f t="shared" si="129"/>
        <v>1.9875431595987114E-5</v>
      </c>
      <c r="BD15">
        <f t="shared" si="95"/>
        <v>1.9683756212630866E-5</v>
      </c>
      <c r="BE15">
        <f t="shared" si="96"/>
        <v>5.6427165928780753E-5</v>
      </c>
      <c r="BF15">
        <f t="shared" si="97"/>
        <v>5.4962114868898605E-2</v>
      </c>
      <c r="BG15">
        <f t="shared" si="98"/>
        <v>0.99999999999999956</v>
      </c>
      <c r="BH15">
        <f t="shared" si="5"/>
        <v>0.36257616899861345</v>
      </c>
      <c r="BI15">
        <f t="shared" si="6"/>
        <v>2.0345829073552278E-2</v>
      </c>
      <c r="BJ15">
        <f t="shared" si="7"/>
        <v>1.4313035088285057E-3</v>
      </c>
      <c r="BK15">
        <f t="shared" si="8"/>
        <v>5.7991001230362034E-3</v>
      </c>
      <c r="BL15">
        <f t="shared" si="9"/>
        <v>9.0165660190979883E-4</v>
      </c>
      <c r="BM15">
        <f t="shared" si="10"/>
        <v>4.6524335111285805E-3</v>
      </c>
      <c r="BN15">
        <f t="shared" si="11"/>
        <v>1.8541202010398502E-5</v>
      </c>
      <c r="BO15">
        <f t="shared" si="12"/>
        <v>1.5183246410620595E-5</v>
      </c>
      <c r="BP15">
        <f t="shared" si="13"/>
        <v>6.2452228970538497E-5</v>
      </c>
      <c r="BQ15">
        <f t="shared" si="14"/>
        <v>3.7014472682007557E-4</v>
      </c>
      <c r="BR15">
        <f t="shared" si="15"/>
        <v>1.5323209883332896E-3</v>
      </c>
      <c r="BS15">
        <f t="shared" si="16"/>
        <v>6.1038501298492953E-6</v>
      </c>
      <c r="BT15">
        <f t="shared" si="17"/>
        <v>5.2984476526122011E-6</v>
      </c>
      <c r="BU15">
        <f t="shared" si="18"/>
        <v>1.9611932108383976E-5</v>
      </c>
      <c r="BV15">
        <f t="shared" si="19"/>
        <v>0.33562716070815324</v>
      </c>
      <c r="BW15">
        <f t="shared" si="20"/>
        <v>2.8729650912092477E-2</v>
      </c>
      <c r="BX15">
        <f t="shared" si="21"/>
        <v>2.2703997600308236E-3</v>
      </c>
      <c r="BY15">
        <f t="shared" si="22"/>
        <v>8.1654856070181581E-3</v>
      </c>
      <c r="BZ15">
        <f t="shared" si="23"/>
        <v>1.4784721367766338E-3</v>
      </c>
      <c r="CA15">
        <f t="shared" si="24"/>
        <v>6.5983986325372753E-3</v>
      </c>
      <c r="CB15">
        <f t="shared" si="25"/>
        <v>4.4597682995471872E-5</v>
      </c>
      <c r="CC15">
        <f t="shared" si="26"/>
        <v>3.7417038489885478E-5</v>
      </c>
      <c r="CD15">
        <f t="shared" si="27"/>
        <v>1.3392237218019605E-4</v>
      </c>
      <c r="CE15">
        <f t="shared" si="28"/>
        <v>5.7260623222755438E-4</v>
      </c>
      <c r="CF15">
        <f t="shared" si="29"/>
        <v>2.1001288906527067E-3</v>
      </c>
      <c r="CG15">
        <f t="shared" si="30"/>
        <v>1.4264283154192145E-5</v>
      </c>
      <c r="CH15">
        <f t="shared" si="31"/>
        <v>1.232782228043529E-5</v>
      </c>
      <c r="CI15">
        <f t="shared" si="32"/>
        <v>4.0496885237914615E-5</v>
      </c>
      <c r="CJ15">
        <f t="shared" si="99"/>
        <v>0</v>
      </c>
      <c r="CK15">
        <f t="shared" si="100"/>
        <v>0.7835614774033316</v>
      </c>
      <c r="CL15">
        <f t="shared" si="33"/>
        <v>0.54957425514497782</v>
      </c>
      <c r="CM15">
        <f t="shared" si="101"/>
        <v>0</v>
      </c>
      <c r="CN15">
        <f t="shared" si="34"/>
        <v>356.11552580324161</v>
      </c>
      <c r="CO15">
        <f t="shared" si="35"/>
        <v>48.202168962791959</v>
      </c>
      <c r="CP15">
        <f t="shared" si="36"/>
        <v>46.989259511352834</v>
      </c>
      <c r="CQ15">
        <f t="shared" si="37"/>
        <v>35.64467479305609</v>
      </c>
      <c r="CR15">
        <f t="shared" si="38"/>
        <v>17.850481536836593</v>
      </c>
      <c r="CS15">
        <f t="shared" si="39"/>
        <v>0.74412013921762821</v>
      </c>
      <c r="CT15">
        <f t="shared" si="40"/>
        <v>0.78325454194685684</v>
      </c>
      <c r="CU15">
        <f t="shared" si="41"/>
        <v>0.78398693493878668</v>
      </c>
      <c r="CV15">
        <f t="shared" si="42"/>
        <v>12.646518802995651</v>
      </c>
      <c r="CW15">
        <f t="shared" si="43"/>
        <v>30.225041433499182</v>
      </c>
      <c r="CX15">
        <f t="shared" si="44"/>
        <v>0.2743336640565614</v>
      </c>
      <c r="CY15">
        <f t="shared" si="45"/>
        <v>0.32082852126646494</v>
      </c>
      <c r="CZ15">
        <f t="shared" si="46"/>
        <v>0.58110229326943841</v>
      </c>
      <c r="DA15">
        <f t="shared" si="47"/>
        <v>4685.7009308929628</v>
      </c>
      <c r="DB15">
        <f t="shared" si="48"/>
        <v>940.96552607577996</v>
      </c>
      <c r="DC15">
        <f t="shared" si="49"/>
        <v>117.60925712447128</v>
      </c>
      <c r="DD15">
        <f t="shared" si="50"/>
        <v>189.66655126652907</v>
      </c>
      <c r="DE15">
        <f t="shared" si="51"/>
        <v>84.568248590344254</v>
      </c>
      <c r="DF15">
        <f t="shared" si="52"/>
        <v>122.77800609361047</v>
      </c>
      <c r="DG15">
        <f t="shared" si="53"/>
        <v>2.6498032038798747</v>
      </c>
      <c r="DH15">
        <f t="shared" si="54"/>
        <v>2.6494788576910264</v>
      </c>
      <c r="DI15">
        <f t="shared" si="55"/>
        <v>3.823722297335761</v>
      </c>
      <c r="DJ15">
        <f t="shared" si="56"/>
        <v>28.932582215402686</v>
      </c>
      <c r="DK15">
        <f t="shared" si="57"/>
        <v>74.588230583212678</v>
      </c>
      <c r="DL15">
        <f t="shared" si="58"/>
        <v>0.8935000273976007</v>
      </c>
      <c r="DM15">
        <f t="shared" si="59"/>
        <v>1.0008402683874291</v>
      </c>
      <c r="DN15">
        <f t="shared" si="60"/>
        <v>1.8920028735920187</v>
      </c>
      <c r="DO15">
        <f t="shared" si="102"/>
        <v>0</v>
      </c>
      <c r="DP15">
        <f t="shared" si="103"/>
        <v>6808.8799773090668</v>
      </c>
      <c r="DQ15">
        <f t="shared" si="61"/>
        <v>4775.6114227333674</v>
      </c>
    </row>
    <row r="16" spans="1:121" x14ac:dyDescent="0.3">
      <c r="A16">
        <v>13</v>
      </c>
      <c r="B16">
        <v>58</v>
      </c>
      <c r="C16">
        <f t="shared" si="0"/>
        <v>38</v>
      </c>
      <c r="D16">
        <f t="shared" si="1"/>
        <v>125</v>
      </c>
      <c r="E16">
        <f t="shared" si="2"/>
        <v>5.7</v>
      </c>
      <c r="F16">
        <v>5.94E-3</v>
      </c>
      <c r="G16">
        <v>9.8399999999999998E-3</v>
      </c>
      <c r="H16">
        <f t="shared" si="3"/>
        <v>6.7200000000000003E-3</v>
      </c>
      <c r="I16">
        <f t="shared" si="104"/>
        <v>5.6857293942168513E-2</v>
      </c>
      <c r="J16">
        <f t="shared" si="62"/>
        <v>0.13824893036894204</v>
      </c>
      <c r="K16">
        <f t="shared" si="63"/>
        <v>0.18809949597049658</v>
      </c>
      <c r="L16">
        <f t="shared" si="105"/>
        <v>7.7018277977324967E-2</v>
      </c>
      <c r="M16">
        <f t="shared" si="106"/>
        <v>0.10617347757750195</v>
      </c>
      <c r="N16">
        <f t="shared" si="107"/>
        <v>0.33947234022153427</v>
      </c>
      <c r="O16">
        <f t="shared" si="108"/>
        <v>0.44344512613347153</v>
      </c>
      <c r="P16">
        <f t="shared" si="109"/>
        <v>0.18453340798008655</v>
      </c>
      <c r="Q16">
        <f t="shared" si="110"/>
        <v>0.25042014778718646</v>
      </c>
      <c r="R16">
        <f t="shared" si="64"/>
        <v>0.42</v>
      </c>
      <c r="S16">
        <f t="shared" si="65"/>
        <v>0.43099999999999999</v>
      </c>
      <c r="T16">
        <f t="shared" si="66"/>
        <v>1.24270292443066E-2</v>
      </c>
      <c r="U16">
        <f t="shared" si="67"/>
        <v>0.27661259503034208</v>
      </c>
      <c r="V16">
        <f t="shared" si="68"/>
        <v>0.36459560175104233</v>
      </c>
      <c r="W16">
        <f t="shared" si="111"/>
        <v>0.16005769404458148</v>
      </c>
      <c r="X16">
        <f t="shared" si="112"/>
        <v>0.2167290570032917</v>
      </c>
      <c r="Y16">
        <f t="shared" si="113"/>
        <v>0.50623871494937189</v>
      </c>
      <c r="Z16">
        <f t="shared" si="114"/>
        <v>0.63107085513354821</v>
      </c>
      <c r="AA16">
        <f t="shared" si="115"/>
        <v>0.29328539045867963</v>
      </c>
      <c r="AB16">
        <f t="shared" si="116"/>
        <v>0.3876728161522971</v>
      </c>
      <c r="AC16">
        <f t="shared" si="69"/>
        <v>2.2943201908322313E-2</v>
      </c>
      <c r="AD16">
        <f t="shared" si="130"/>
        <v>0.39468357276785521</v>
      </c>
      <c r="AE16">
        <f t="shared" si="131"/>
        <v>2.5741136487476651E-2</v>
      </c>
      <c r="AF16">
        <f t="shared" si="132"/>
        <v>2.0329749017759949E-3</v>
      </c>
      <c r="AG16">
        <f t="shared" si="133"/>
        <v>7.4850449321289432E-3</v>
      </c>
      <c r="AH16">
        <f t="shared" si="118"/>
        <v>1.206553254271636E-3</v>
      </c>
      <c r="AI16">
        <f t="shared" si="119"/>
        <v>5.782501723972322E-3</v>
      </c>
      <c r="AJ16">
        <f t="shared" si="134"/>
        <v>3.0127152116432634E-5</v>
      </c>
      <c r="AK16">
        <f t="shared" si="120"/>
        <v>2.4143381606526678E-5</v>
      </c>
      <c r="AL16">
        <f t="shared" si="121"/>
        <v>9.1979593869834448E-5</v>
      </c>
      <c r="AM16">
        <f t="shared" si="122"/>
        <v>4.6648212061612841E-4</v>
      </c>
      <c r="AN16">
        <f t="shared" si="135"/>
        <v>2.2358553901533152E-3</v>
      </c>
      <c r="AO16">
        <f t="shared" si="123"/>
        <v>9.10217533021424E-6</v>
      </c>
      <c r="AP16">
        <f t="shared" si="81"/>
        <v>1.0137207101003567E-5</v>
      </c>
      <c r="AQ16">
        <f t="shared" si="82"/>
        <v>3.3923228672748143E-5</v>
      </c>
      <c r="AR16">
        <f t="shared" si="83"/>
        <v>0.42192549401125867</v>
      </c>
      <c r="AS16">
        <f t="shared" si="84"/>
        <v>4.2258722377930456E-2</v>
      </c>
      <c r="AT16">
        <f t="shared" si="85"/>
        <v>3.7398455529911957E-3</v>
      </c>
      <c r="AU16">
        <f t="shared" si="86"/>
        <v>1.2316806472347551E-2</v>
      </c>
      <c r="AV16">
        <f t="shared" si="124"/>
        <v>2.2955617913126033E-3</v>
      </c>
      <c r="AW16">
        <f t="shared" si="125"/>
        <v>9.5957299632047337E-3</v>
      </c>
      <c r="AX16">
        <f t="shared" si="89"/>
        <v>8.4748935708914278E-5</v>
      </c>
      <c r="AY16">
        <f t="shared" si="126"/>
        <v>6.9539742124921004E-5</v>
      </c>
      <c r="AZ16">
        <f t="shared" si="127"/>
        <v>2.3251297627974551E-4</v>
      </c>
      <c r="BA16">
        <f t="shared" si="128"/>
        <v>8.395302221187352E-4</v>
      </c>
      <c r="BB16">
        <f t="shared" si="93"/>
        <v>3.5825975883460536E-3</v>
      </c>
      <c r="BC16">
        <f t="shared" si="129"/>
        <v>2.492558390282858E-5</v>
      </c>
      <c r="BD16">
        <f t="shared" si="95"/>
        <v>2.7564618468635262E-5</v>
      </c>
      <c r="BE16">
        <f t="shared" si="96"/>
        <v>8.255654532082097E-5</v>
      </c>
      <c r="BF16">
        <f t="shared" si="97"/>
        <v>6.3090329301736747E-2</v>
      </c>
      <c r="BG16">
        <f t="shared" si="98"/>
        <v>0.99999999999999967</v>
      </c>
      <c r="BH16">
        <f t="shared" si="5"/>
        <v>0.33547116976335772</v>
      </c>
      <c r="BI16">
        <f t="shared" si="6"/>
        <v>2.0982270264019304E-2</v>
      </c>
      <c r="BJ16">
        <f t="shared" si="7"/>
        <v>1.4363504894665199E-3</v>
      </c>
      <c r="BK16">
        <f t="shared" si="8"/>
        <v>5.9994613054136798E-3</v>
      </c>
      <c r="BL16">
        <f t="shared" si="9"/>
        <v>8.8889930362568217E-4</v>
      </c>
      <c r="BM16">
        <f t="shared" si="10"/>
        <v>4.6938077172058723E-3</v>
      </c>
      <c r="BN16">
        <f t="shared" si="11"/>
        <v>2.0198982196345139E-5</v>
      </c>
      <c r="BO16">
        <f t="shared" si="12"/>
        <v>1.6669984600408531E-5</v>
      </c>
      <c r="BP16">
        <f t="shared" si="13"/>
        <v>7.0406491670305506E-5</v>
      </c>
      <c r="BQ16">
        <f t="shared" si="14"/>
        <v>3.6874327063774522E-4</v>
      </c>
      <c r="BR16">
        <f t="shared" si="15"/>
        <v>1.7673917022783747E-3</v>
      </c>
      <c r="BS16">
        <f t="shared" si="16"/>
        <v>6.7849396684993271E-6</v>
      </c>
      <c r="BT16">
        <f t="shared" si="17"/>
        <v>6.5934379368560249E-6</v>
      </c>
      <c r="BU16">
        <f t="shared" si="18"/>
        <v>2.5287038708348542E-5</v>
      </c>
      <c r="BV16">
        <f t="shared" si="19"/>
        <v>0.34499832914487527</v>
      </c>
      <c r="BW16">
        <f t="shared" si="20"/>
        <v>3.3137229386547958E-2</v>
      </c>
      <c r="BX16">
        <f t="shared" si="21"/>
        <v>2.5418923196799514E-3</v>
      </c>
      <c r="BY16">
        <f t="shared" si="22"/>
        <v>9.4971005165480869E-3</v>
      </c>
      <c r="BZ16">
        <f t="shared" si="23"/>
        <v>1.6269347301697446E-3</v>
      </c>
      <c r="CA16">
        <f t="shared" si="24"/>
        <v>7.4931187209945852E-3</v>
      </c>
      <c r="CB16">
        <f t="shared" si="25"/>
        <v>5.466139753019245E-5</v>
      </c>
      <c r="CC16">
        <f t="shared" si="26"/>
        <v>4.618971129066996E-5</v>
      </c>
      <c r="CD16">
        <f t="shared" si="27"/>
        <v>1.712156598420348E-4</v>
      </c>
      <c r="CE16">
        <f t="shared" si="28"/>
        <v>6.3841121488992256E-4</v>
      </c>
      <c r="CF16">
        <f t="shared" si="29"/>
        <v>2.7243456144622688E-3</v>
      </c>
      <c r="CG16">
        <f t="shared" si="30"/>
        <v>1.7873977475407937E-5</v>
      </c>
      <c r="CH16">
        <f t="shared" si="31"/>
        <v>1.7247281873718725E-5</v>
      </c>
      <c r="CI16">
        <f t="shared" si="32"/>
        <v>5.9200772879161897E-5</v>
      </c>
      <c r="CJ16">
        <f t="shared" si="99"/>
        <v>0</v>
      </c>
      <c r="CK16">
        <f t="shared" si="100"/>
        <v>0.7747777851398443</v>
      </c>
      <c r="CL16">
        <f t="shared" si="33"/>
        <v>0.52758597098792348</v>
      </c>
      <c r="CM16">
        <f t="shared" si="101"/>
        <v>0</v>
      </c>
      <c r="CN16">
        <f t="shared" si="34"/>
        <v>367.55768790467909</v>
      </c>
      <c r="CO16">
        <f t="shared" si="35"/>
        <v>48.417330260697092</v>
      </c>
      <c r="CP16">
        <f t="shared" si="36"/>
        <v>48.652792058838131</v>
      </c>
      <c r="CQ16">
        <f t="shared" si="37"/>
        <v>35.172233915272464</v>
      </c>
      <c r="CR16">
        <f t="shared" si="38"/>
        <v>18.024057873621729</v>
      </c>
      <c r="CS16">
        <f t="shared" si="39"/>
        <v>0.81141458795188015</v>
      </c>
      <c r="CT16">
        <f t="shared" si="40"/>
        <v>0.86073569765428259</v>
      </c>
      <c r="CU16">
        <f t="shared" si="41"/>
        <v>0.88456775424619793</v>
      </c>
      <c r="CV16">
        <f t="shared" si="42"/>
        <v>12.609011720253951</v>
      </c>
      <c r="CW16">
        <f t="shared" si="43"/>
        <v>34.890523363342481</v>
      </c>
      <c r="CX16">
        <f t="shared" si="44"/>
        <v>0.30519593882208346</v>
      </c>
      <c r="CY16">
        <f t="shared" si="45"/>
        <v>0.39961884112866164</v>
      </c>
      <c r="CZ16">
        <f t="shared" si="46"/>
        <v>0.74987296981109774</v>
      </c>
      <c r="DA16">
        <f t="shared" si="47"/>
        <v>4820.4987690786302</v>
      </c>
      <c r="DB16">
        <f t="shared" si="48"/>
        <v>1086.2182000023245</v>
      </c>
      <c r="DC16">
        <f t="shared" si="49"/>
        <v>131.79589713296272</v>
      </c>
      <c r="DD16">
        <f t="shared" si="50"/>
        <v>220.77875601682985</v>
      </c>
      <c r="DE16">
        <f t="shared" si="51"/>
        <v>93.144715244300187</v>
      </c>
      <c r="DF16">
        <f t="shared" si="52"/>
        <v>139.54110512492323</v>
      </c>
      <c r="DG16">
        <f t="shared" si="53"/>
        <v>3.2507996759225337</v>
      </c>
      <c r="DH16">
        <f t="shared" si="54"/>
        <v>3.273652900272781</v>
      </c>
      <c r="DI16">
        <f t="shared" si="55"/>
        <v>4.8925380468784052</v>
      </c>
      <c r="DJ16">
        <f t="shared" si="56"/>
        <v>32.284134691575964</v>
      </c>
      <c r="DK16">
        <f t="shared" si="57"/>
        <v>96.837612812993825</v>
      </c>
      <c r="DL16">
        <f t="shared" si="58"/>
        <v>1.1205296243516589</v>
      </c>
      <c r="DM16">
        <f t="shared" si="59"/>
        <v>1.4015505906562284</v>
      </c>
      <c r="DN16">
        <f t="shared" si="60"/>
        <v>2.7681209646071272</v>
      </c>
      <c r="DO16">
        <f t="shared" si="102"/>
        <v>0</v>
      </c>
      <c r="DP16">
        <f t="shared" si="103"/>
        <v>7207.1414247935472</v>
      </c>
      <c r="DQ16">
        <f t="shared" si="61"/>
        <v>4907.7126107335071</v>
      </c>
    </row>
    <row r="17" spans="1:121" x14ac:dyDescent="0.3">
      <c r="A17">
        <v>14</v>
      </c>
      <c r="B17">
        <v>59</v>
      </c>
      <c r="C17">
        <f t="shared" si="0"/>
        <v>38</v>
      </c>
      <c r="D17">
        <f t="shared" si="1"/>
        <v>125</v>
      </c>
      <c r="E17">
        <f t="shared" si="2"/>
        <v>5.7</v>
      </c>
      <c r="F17">
        <v>6.3899999999999998E-3</v>
      </c>
      <c r="G17">
        <v>1.0619999999999999E-2</v>
      </c>
      <c r="H17">
        <f t="shared" si="3"/>
        <v>7.2359999999999994E-3</v>
      </c>
      <c r="I17">
        <f t="shared" si="104"/>
        <v>5.6857293942168513E-2</v>
      </c>
      <c r="J17">
        <f t="shared" si="62"/>
        <v>0.14433236609598643</v>
      </c>
      <c r="K17">
        <f t="shared" si="63"/>
        <v>0.19611507902194791</v>
      </c>
      <c r="L17">
        <f t="shared" si="105"/>
        <v>8.0533720122064612E-2</v>
      </c>
      <c r="M17">
        <f t="shared" si="106"/>
        <v>0.11093766591234644</v>
      </c>
      <c r="N17">
        <f t="shared" si="107"/>
        <v>0.35427602730300467</v>
      </c>
      <c r="O17">
        <f t="shared" si="108"/>
        <v>0.46098805685556188</v>
      </c>
      <c r="P17">
        <f t="shared" si="109"/>
        <v>0.19357504401760717</v>
      </c>
      <c r="Q17">
        <f t="shared" si="110"/>
        <v>0.26213670075718443</v>
      </c>
      <c r="R17">
        <f t="shared" si="64"/>
        <v>0.42</v>
      </c>
      <c r="S17">
        <f t="shared" si="65"/>
        <v>0.43099999999999999</v>
      </c>
      <c r="T17">
        <f t="shared" si="66"/>
        <v>1.2987894053467938E-2</v>
      </c>
      <c r="U17">
        <f t="shared" si="67"/>
        <v>0.28768016452690992</v>
      </c>
      <c r="V17">
        <f t="shared" si="68"/>
        <v>0.37816858406632059</v>
      </c>
      <c r="W17">
        <f t="shared" si="111"/>
        <v>0.1670044648217448</v>
      </c>
      <c r="X17">
        <f t="shared" si="112"/>
        <v>0.22578648578709981</v>
      </c>
      <c r="Y17">
        <f t="shared" si="113"/>
        <v>0.52492103997738415</v>
      </c>
      <c r="Z17">
        <f t="shared" si="114"/>
        <v>0.6506396193484929</v>
      </c>
      <c r="AA17">
        <f t="shared" si="115"/>
        <v>0.30656732547089294</v>
      </c>
      <c r="AB17">
        <f t="shared" si="116"/>
        <v>0.40387018989728529</v>
      </c>
      <c r="AC17">
        <f t="shared" si="69"/>
        <v>2.3889253453378691E-2</v>
      </c>
      <c r="AD17">
        <f t="shared" si="130"/>
        <v>0.36511558653545151</v>
      </c>
      <c r="AE17">
        <f t="shared" si="131"/>
        <v>2.6376055663932856E-2</v>
      </c>
      <c r="AF17">
        <f t="shared" si="132"/>
        <v>2.0337185465009525E-3</v>
      </c>
      <c r="AG17">
        <f t="shared" si="133"/>
        <v>7.6862711420113911E-3</v>
      </c>
      <c r="AH17">
        <f t="shared" si="118"/>
        <v>1.1875588040741543E-3</v>
      </c>
      <c r="AI17">
        <f t="shared" si="119"/>
        <v>5.8100628329977762E-3</v>
      </c>
      <c r="AJ17">
        <f t="shared" si="134"/>
        <v>3.2561199517997381E-5</v>
      </c>
      <c r="AK17">
        <f t="shared" si="120"/>
        <v>2.6253164142958219E-5</v>
      </c>
      <c r="AL17">
        <f t="shared" si="121"/>
        <v>1.0230163348854136E-4</v>
      </c>
      <c r="AM17">
        <f t="shared" si="122"/>
        <v>4.6349144776137535E-4</v>
      </c>
      <c r="AN17">
        <f t="shared" si="135"/>
        <v>2.5102337073437189E-3</v>
      </c>
      <c r="AO17">
        <f t="shared" si="123"/>
        <v>1.0004951352728308E-5</v>
      </c>
      <c r="AP17">
        <f t="shared" si="81"/>
        <v>1.2237379637296766E-5</v>
      </c>
      <c r="AQ17">
        <f t="shared" si="82"/>
        <v>4.2203723190569376E-5</v>
      </c>
      <c r="AR17">
        <f t="shared" si="83"/>
        <v>0.43099550031654094</v>
      </c>
      <c r="AS17">
        <f t="shared" si="84"/>
        <v>4.8116187138486623E-2</v>
      </c>
      <c r="AT17">
        <f t="shared" si="85"/>
        <v>4.1487699253354169E-3</v>
      </c>
      <c r="AU17">
        <f t="shared" si="86"/>
        <v>1.4123785518251613E-2</v>
      </c>
      <c r="AV17">
        <f t="shared" si="124"/>
        <v>2.5064447602737138E-3</v>
      </c>
      <c r="AW17">
        <f t="shared" si="125"/>
        <v>1.078383111717637E-2</v>
      </c>
      <c r="AX17">
        <f t="shared" si="89"/>
        <v>1.0239547581829976E-4</v>
      </c>
      <c r="AY17">
        <f t="shared" si="126"/>
        <v>8.4434170420943753E-5</v>
      </c>
      <c r="AZ17">
        <f t="shared" si="127"/>
        <v>2.9111704337426823E-4</v>
      </c>
      <c r="BA17">
        <f t="shared" si="128"/>
        <v>9.2790601097081479E-4</v>
      </c>
      <c r="BB17">
        <f t="shared" si="93"/>
        <v>4.4879247407760541E-3</v>
      </c>
      <c r="BC17">
        <f t="shared" si="129"/>
        <v>3.0673881549834354E-5</v>
      </c>
      <c r="BD17">
        <f t="shared" si="95"/>
        <v>3.7115354935186168E-5</v>
      </c>
      <c r="BE17">
        <f t="shared" si="96"/>
        <v>1.1544017971690238E-4</v>
      </c>
      <c r="BF17">
        <f t="shared" si="97"/>
        <v>7.1839933634968822E-2</v>
      </c>
      <c r="BG17">
        <f t="shared" si="98"/>
        <v>0.99999999999999978</v>
      </c>
      <c r="BH17">
        <f t="shared" si="5"/>
        <v>0.31008353975489555</v>
      </c>
      <c r="BI17">
        <f t="shared" si="6"/>
        <v>2.1482103162353123E-2</v>
      </c>
      <c r="BJ17">
        <f t="shared" si="7"/>
        <v>1.4355334365029689E-3</v>
      </c>
      <c r="BK17">
        <f t="shared" si="8"/>
        <v>6.1556757224562157E-3</v>
      </c>
      <c r="BL17">
        <f t="shared" si="9"/>
        <v>8.7411171287466241E-4</v>
      </c>
      <c r="BM17">
        <f t="shared" si="10"/>
        <v>4.7122957624319483E-3</v>
      </c>
      <c r="BN17">
        <f t="shared" si="11"/>
        <v>2.181038167255992E-5</v>
      </c>
      <c r="BO17">
        <f t="shared" si="12"/>
        <v>1.8110150397165185E-5</v>
      </c>
      <c r="BP17">
        <f t="shared" si="13"/>
        <v>7.8243086257059129E-5</v>
      </c>
      <c r="BQ17">
        <f t="shared" si="14"/>
        <v>3.6607748034671409E-4</v>
      </c>
      <c r="BR17">
        <f t="shared" si="15"/>
        <v>1.9826472205780334E-3</v>
      </c>
      <c r="BS17">
        <f t="shared" si="16"/>
        <v>7.4517446181468679E-6</v>
      </c>
      <c r="BT17">
        <f t="shared" si="17"/>
        <v>7.9519188241658835E-6</v>
      </c>
      <c r="BU17">
        <f t="shared" si="18"/>
        <v>3.1433572844442172E-5</v>
      </c>
      <c r="BV17">
        <f t="shared" si="19"/>
        <v>0.35212442279713974</v>
      </c>
      <c r="BW17">
        <f t="shared" si="20"/>
        <v>3.7699294637295516E-2</v>
      </c>
      <c r="BX17">
        <f t="shared" si="21"/>
        <v>2.8171948552092878E-3</v>
      </c>
      <c r="BY17">
        <f t="shared" si="22"/>
        <v>1.0881436163372955E-2</v>
      </c>
      <c r="BZ17">
        <f t="shared" si="23"/>
        <v>1.7747820418980154E-3</v>
      </c>
      <c r="CA17">
        <f t="shared" si="24"/>
        <v>8.4139487330348334E-3</v>
      </c>
      <c r="CB17">
        <f t="shared" si="25"/>
        <v>6.5980972242919787E-5</v>
      </c>
      <c r="CC17">
        <f t="shared" si="26"/>
        <v>5.6031689247955659E-5</v>
      </c>
      <c r="CD17">
        <f t="shared" si="27"/>
        <v>2.1419341160894764E-4</v>
      </c>
      <c r="CE17">
        <f t="shared" si="28"/>
        <v>7.0503446672483976E-4</v>
      </c>
      <c r="CF17">
        <f t="shared" si="29"/>
        <v>3.409980740402576E-3</v>
      </c>
      <c r="CG17">
        <f t="shared" si="30"/>
        <v>2.1977930186530821E-5</v>
      </c>
      <c r="CH17">
        <f t="shared" si="31"/>
        <v>2.320129333125639E-5</v>
      </c>
      <c r="CI17">
        <f t="shared" si="32"/>
        <v>8.2713242744211903E-5</v>
      </c>
      <c r="CJ17">
        <f t="shared" si="99"/>
        <v>0</v>
      </c>
      <c r="CK17">
        <f t="shared" si="100"/>
        <v>0.76554717808149231</v>
      </c>
      <c r="CL17">
        <f t="shared" si="33"/>
        <v>0.50611687062387201</v>
      </c>
      <c r="CM17">
        <f t="shared" si="101"/>
        <v>0</v>
      </c>
      <c r="CN17">
        <f t="shared" si="34"/>
        <v>376.62369882529725</v>
      </c>
      <c r="CO17">
        <f t="shared" si="35"/>
        <v>48.435040903466685</v>
      </c>
      <c r="CP17">
        <f t="shared" si="36"/>
        <v>49.960762423074044</v>
      </c>
      <c r="CQ17">
        <f t="shared" si="37"/>
        <v>34.61852669756567</v>
      </c>
      <c r="CR17">
        <f t="shared" si="38"/>
        <v>18.109965850454067</v>
      </c>
      <c r="CS17">
        <f t="shared" si="39"/>
        <v>0.87697078661822347</v>
      </c>
      <c r="CT17">
        <f t="shared" si="40"/>
        <v>0.93595155486060344</v>
      </c>
      <c r="CU17">
        <f t="shared" si="41"/>
        <v>0.98383480925930233</v>
      </c>
      <c r="CV17">
        <f t="shared" si="42"/>
        <v>12.528173832989976</v>
      </c>
      <c r="CW17">
        <f t="shared" si="43"/>
        <v>39.172197003098731</v>
      </c>
      <c r="CX17">
        <f t="shared" si="44"/>
        <v>0.33546601885698019</v>
      </c>
      <c r="CY17">
        <f t="shared" si="45"/>
        <v>0.48240974268187581</v>
      </c>
      <c r="CZ17">
        <f t="shared" si="46"/>
        <v>0.93291330112753601</v>
      </c>
      <c r="DA17">
        <f t="shared" si="47"/>
        <v>4924.1235911164804</v>
      </c>
      <c r="DB17">
        <f t="shared" si="48"/>
        <v>1236.7784742076601</v>
      </c>
      <c r="DC17">
        <f t="shared" si="49"/>
        <v>146.20680093874543</v>
      </c>
      <c r="DD17">
        <f t="shared" si="50"/>
        <v>253.16885541466016</v>
      </c>
      <c r="DE17">
        <f t="shared" si="51"/>
        <v>101.70150259286621</v>
      </c>
      <c r="DF17">
        <f t="shared" si="52"/>
        <v>156.81847210597877</v>
      </c>
      <c r="DG17">
        <f t="shared" si="53"/>
        <v>3.9276856614383422</v>
      </c>
      <c r="DH17">
        <f t="shared" si="54"/>
        <v>3.9748230067363481</v>
      </c>
      <c r="DI17">
        <f t="shared" si="55"/>
        <v>6.1256848266813524</v>
      </c>
      <c r="DJ17">
        <f t="shared" si="56"/>
        <v>35.682625651882681</v>
      </c>
      <c r="DK17">
        <f t="shared" si="57"/>
        <v>121.30860574317674</v>
      </c>
      <c r="DL17">
        <f t="shared" si="58"/>
        <v>1.3789443450728034</v>
      </c>
      <c r="DM17">
        <f t="shared" si="59"/>
        <v>1.8871673370344759</v>
      </c>
      <c r="DN17">
        <f t="shared" si="60"/>
        <v>3.8707092259077367</v>
      </c>
      <c r="DO17">
        <f t="shared" si="102"/>
        <v>0</v>
      </c>
      <c r="DP17">
        <f t="shared" si="103"/>
        <v>7580.949853923672</v>
      </c>
      <c r="DQ17">
        <f t="shared" si="61"/>
        <v>5011.9009334470002</v>
      </c>
    </row>
    <row r="18" spans="1:121" x14ac:dyDescent="0.3">
      <c r="A18">
        <v>15</v>
      </c>
      <c r="B18">
        <v>60</v>
      </c>
      <c r="C18">
        <f t="shared" si="0"/>
        <v>38</v>
      </c>
      <c r="D18">
        <f t="shared" si="1"/>
        <v>125</v>
      </c>
      <c r="E18">
        <f t="shared" si="2"/>
        <v>5.7</v>
      </c>
      <c r="F18">
        <v>6.8700000000000002E-3</v>
      </c>
      <c r="G18">
        <v>1.142E-2</v>
      </c>
      <c r="H18">
        <f t="shared" si="3"/>
        <v>7.7800000000000005E-3</v>
      </c>
      <c r="I18">
        <f t="shared" si="104"/>
        <v>5.6857293942168513E-2</v>
      </c>
      <c r="J18">
        <f t="shared" si="62"/>
        <v>0.15055100679724831</v>
      </c>
      <c r="K18">
        <f t="shared" si="63"/>
        <v>0.20428525239562223</v>
      </c>
      <c r="L18">
        <f t="shared" si="105"/>
        <v>8.4139231724856378E-2</v>
      </c>
      <c r="M18">
        <f t="shared" si="106"/>
        <v>0.11581634580887656</v>
      </c>
      <c r="N18">
        <f t="shared" si="107"/>
        <v>0.36926944386695126</v>
      </c>
      <c r="O18">
        <f t="shared" si="108"/>
        <v>0.47858729727860949</v>
      </c>
      <c r="P18">
        <f t="shared" si="109"/>
        <v>0.20284057436943737</v>
      </c>
      <c r="Q18">
        <f t="shared" si="110"/>
        <v>0.2740872275377001</v>
      </c>
      <c r="R18">
        <f t="shared" si="64"/>
        <v>0.42</v>
      </c>
      <c r="S18">
        <f t="shared" si="65"/>
        <v>0.43099999999999999</v>
      </c>
      <c r="T18">
        <f t="shared" si="66"/>
        <v>1.3560934844156304E-2</v>
      </c>
      <c r="U18">
        <f t="shared" si="67"/>
        <v>0.29889844410631794</v>
      </c>
      <c r="V18">
        <f t="shared" si="68"/>
        <v>0.39184046261498451</v>
      </c>
      <c r="W18">
        <f t="shared" si="111"/>
        <v>0.17409683881768612</v>
      </c>
      <c r="X18">
        <f t="shared" si="112"/>
        <v>0.23500259889329544</v>
      </c>
      <c r="Y18">
        <f t="shared" si="113"/>
        <v>0.54353890503009594</v>
      </c>
      <c r="Z18">
        <f t="shared" si="114"/>
        <v>0.66982719681992742</v>
      </c>
      <c r="AA18">
        <f t="shared" si="115"/>
        <v>0.32007017521152192</v>
      </c>
      <c r="AB18">
        <f t="shared" si="116"/>
        <v>0.42020613242730909</v>
      </c>
      <c r="AC18">
        <f t="shared" si="69"/>
        <v>2.4848562783865234E-2</v>
      </c>
      <c r="AD18">
        <f t="shared" si="130"/>
        <v>0.33739188097917694</v>
      </c>
      <c r="AE18">
        <f t="shared" si="131"/>
        <v>2.684883601363507E-2</v>
      </c>
      <c r="AF18">
        <f t="shared" si="132"/>
        <v>2.0268129385581E-3</v>
      </c>
      <c r="AG18">
        <f t="shared" si="133"/>
        <v>7.8334346321823501E-3</v>
      </c>
      <c r="AH18">
        <f t="shared" si="118"/>
        <v>1.1660767081289739E-3</v>
      </c>
      <c r="AI18">
        <f t="shared" si="119"/>
        <v>5.8109523615834623E-3</v>
      </c>
      <c r="AJ18">
        <f t="shared" si="134"/>
        <v>3.4913575898570195E-5</v>
      </c>
      <c r="AK18">
        <f t="shared" si="120"/>
        <v>2.828530832532545E-5</v>
      </c>
      <c r="AL18">
        <f t="shared" si="121"/>
        <v>1.1231251187843573E-4</v>
      </c>
      <c r="AM18">
        <f t="shared" si="122"/>
        <v>4.5905408453760719E-4</v>
      </c>
      <c r="AN18">
        <f t="shared" si="135"/>
        <v>2.7593332466696596E-3</v>
      </c>
      <c r="AO18">
        <f t="shared" si="123"/>
        <v>1.0883046274756886E-5</v>
      </c>
      <c r="AP18">
        <f t="shared" si="81"/>
        <v>1.441815263751748E-5</v>
      </c>
      <c r="AQ18">
        <f t="shared" si="82"/>
        <v>5.098254363423437E-5</v>
      </c>
      <c r="AR18">
        <f t="shared" si="83"/>
        <v>0.43745250023279103</v>
      </c>
      <c r="AS18">
        <f t="shared" si="84"/>
        <v>5.4119650221664463E-2</v>
      </c>
      <c r="AT18">
        <f t="shared" si="85"/>
        <v>4.5613697062514471E-3</v>
      </c>
      <c r="AU18">
        <f t="shared" si="86"/>
        <v>1.5980126318837263E-2</v>
      </c>
      <c r="AV18">
        <f t="shared" si="124"/>
        <v>2.7156461241133363E-3</v>
      </c>
      <c r="AW18">
        <f t="shared" si="125"/>
        <v>1.1996018905444827E-2</v>
      </c>
      <c r="AX18">
        <f t="shared" si="89"/>
        <v>1.2205197018338417E-4</v>
      </c>
      <c r="AY18">
        <f t="shared" si="126"/>
        <v>1.0097602570056348E-4</v>
      </c>
      <c r="AZ18">
        <f t="shared" si="127"/>
        <v>3.5746286834583405E-4</v>
      </c>
      <c r="BA18">
        <f t="shared" si="128"/>
        <v>1.0169416107027405E-3</v>
      </c>
      <c r="BB18">
        <f t="shared" si="93"/>
        <v>5.4703970585936604E-3</v>
      </c>
      <c r="BC18">
        <f t="shared" si="129"/>
        <v>3.7135349143427239E-5</v>
      </c>
      <c r="BD18">
        <f t="shared" si="95"/>
        <v>4.847456537893018E-5</v>
      </c>
      <c r="BE18">
        <f t="shared" si="96"/>
        <v>1.5562961549729108E-4</v>
      </c>
      <c r="BF18">
        <f t="shared" si="97"/>
        <v>8.1317443324230396E-2</v>
      </c>
      <c r="BG18">
        <f t="shared" si="98"/>
        <v>0.99999999999999944</v>
      </c>
      <c r="BH18">
        <f t="shared" si="5"/>
        <v>0.28630231540190504</v>
      </c>
      <c r="BI18">
        <f t="shared" si="6"/>
        <v>2.1849137728439289E-2</v>
      </c>
      <c r="BJ18">
        <f t="shared" si="7"/>
        <v>1.4293211011817146E-3</v>
      </c>
      <c r="BK18">
        <f t="shared" si="8"/>
        <v>6.2683631558029017E-3</v>
      </c>
      <c r="BL18">
        <f t="shared" si="9"/>
        <v>8.5752013007384651E-4</v>
      </c>
      <c r="BM18">
        <f t="shared" si="10"/>
        <v>4.7091325997203051E-3</v>
      </c>
      <c r="BN18">
        <f t="shared" si="11"/>
        <v>2.3364058325984605E-5</v>
      </c>
      <c r="BO18">
        <f t="shared" si="12"/>
        <v>1.94941480826617E-5</v>
      </c>
      <c r="BP18">
        <f t="shared" si="13"/>
        <v>8.5828878448737721E-5</v>
      </c>
      <c r="BQ18">
        <f t="shared" si="14"/>
        <v>3.6227389240144504E-4</v>
      </c>
      <c r="BR18">
        <f t="shared" si="15"/>
        <v>2.1775961251072171E-3</v>
      </c>
      <c r="BS18">
        <f t="shared" si="16"/>
        <v>8.0990736797018744E-6</v>
      </c>
      <c r="BT18">
        <f t="shared" si="17"/>
        <v>9.3601463084295798E-6</v>
      </c>
      <c r="BU18">
        <f t="shared" si="18"/>
        <v>3.7940790367677074E-5</v>
      </c>
      <c r="BV18">
        <f t="shared" si="19"/>
        <v>0.35710522768040909</v>
      </c>
      <c r="BW18">
        <f t="shared" si="20"/>
        <v>4.2368090693134963E-2</v>
      </c>
      <c r="BX18">
        <f t="shared" si="21"/>
        <v>3.0944714715426939E-3</v>
      </c>
      <c r="BY18">
        <f t="shared" si="22"/>
        <v>1.2301475487468355E-2</v>
      </c>
      <c r="BZ18">
        <f t="shared" si="23"/>
        <v>1.9211684751945365E-3</v>
      </c>
      <c r="CA18">
        <f t="shared" si="24"/>
        <v>9.3520284202247492E-3</v>
      </c>
      <c r="CB18">
        <f t="shared" si="25"/>
        <v>7.8573086951312844E-5</v>
      </c>
      <c r="CC18">
        <f t="shared" si="26"/>
        <v>6.6947858418546811E-5</v>
      </c>
      <c r="CD18">
        <f t="shared" si="27"/>
        <v>2.6279149468408733E-4</v>
      </c>
      <c r="CE18">
        <f t="shared" si="28"/>
        <v>7.7204794501807713E-4</v>
      </c>
      <c r="CF18">
        <f t="shared" si="29"/>
        <v>4.1530494603339643E-3</v>
      </c>
      <c r="CG18">
        <f t="shared" si="30"/>
        <v>2.6585660690378689E-5</v>
      </c>
      <c r="CH18">
        <f t="shared" si="31"/>
        <v>3.027345681786816E-5</v>
      </c>
      <c r="CI18">
        <f t="shared" si="32"/>
        <v>1.1141718730056427E-4</v>
      </c>
      <c r="CJ18">
        <f t="shared" si="99"/>
        <v>0</v>
      </c>
      <c r="CK18">
        <f t="shared" si="100"/>
        <v>0.75578389560803427</v>
      </c>
      <c r="CL18">
        <f t="shared" si="33"/>
        <v>0.48510892304605047</v>
      </c>
      <c r="CM18">
        <f t="shared" si="101"/>
        <v>0</v>
      </c>
      <c r="CN18">
        <f t="shared" si="34"/>
        <v>383.37452943869516</v>
      </c>
      <c r="CO18">
        <f t="shared" si="35"/>
        <v>48.270576944699705</v>
      </c>
      <c r="CP18">
        <f t="shared" si="36"/>
        <v>50.917325109185278</v>
      </c>
      <c r="CQ18">
        <f t="shared" si="37"/>
        <v>33.992302118667716</v>
      </c>
      <c r="CR18">
        <f t="shared" si="38"/>
        <v>18.112738511055653</v>
      </c>
      <c r="CS18">
        <f t="shared" si="39"/>
        <v>0.94032733967619109</v>
      </c>
      <c r="CT18">
        <f t="shared" si="40"/>
        <v>1.0083995271061776</v>
      </c>
      <c r="CU18">
        <f t="shared" si="41"/>
        <v>1.0801094267349165</v>
      </c>
      <c r="CV18">
        <f t="shared" si="42"/>
        <v>12.408231905051522</v>
      </c>
      <c r="CW18">
        <f t="shared" si="43"/>
        <v>43.059395314280039</v>
      </c>
      <c r="CX18">
        <f t="shared" si="44"/>
        <v>0.36490854159259839</v>
      </c>
      <c r="CY18">
        <f t="shared" si="45"/>
        <v>0.56837799512357656</v>
      </c>
      <c r="CZ18">
        <f t="shared" si="46"/>
        <v>1.1269691270347508</v>
      </c>
      <c r="DA18">
        <f t="shared" si="47"/>
        <v>4997.8948151596378</v>
      </c>
      <c r="DB18">
        <f t="shared" si="48"/>
        <v>1391.0914892976634</v>
      </c>
      <c r="DC18">
        <f t="shared" si="49"/>
        <v>160.74722981800724</v>
      </c>
      <c r="DD18">
        <f t="shared" si="50"/>
        <v>286.44376426515794</v>
      </c>
      <c r="DE18">
        <f t="shared" si="51"/>
        <v>110.19005713202273</v>
      </c>
      <c r="DF18">
        <f t="shared" si="52"/>
        <v>174.44610692297869</v>
      </c>
      <c r="DG18">
        <f t="shared" si="53"/>
        <v>4.6816694722942502</v>
      </c>
      <c r="DH18">
        <f t="shared" si="54"/>
        <v>4.7535473858797266</v>
      </c>
      <c r="DI18">
        <f t="shared" si="55"/>
        <v>7.5217336757330404</v>
      </c>
      <c r="DJ18">
        <f t="shared" si="56"/>
        <v>39.106489639573887</v>
      </c>
      <c r="DK18">
        <f t="shared" si="57"/>
        <v>147.86483249378665</v>
      </c>
      <c r="DL18">
        <f t="shared" si="58"/>
        <v>1.6694196207427716</v>
      </c>
      <c r="DM18">
        <f t="shared" si="59"/>
        <v>2.4647377512570841</v>
      </c>
      <c r="DN18">
        <f t="shared" si="60"/>
        <v>5.2182610076241698</v>
      </c>
      <c r="DO18">
        <f t="shared" si="102"/>
        <v>0</v>
      </c>
      <c r="DP18">
        <f t="shared" si="103"/>
        <v>7929.3183449412627</v>
      </c>
      <c r="DQ18">
        <f t="shared" si="61"/>
        <v>5089.5277144125175</v>
      </c>
    </row>
    <row r="19" spans="1:121" x14ac:dyDescent="0.3">
      <c r="A19">
        <v>16</v>
      </c>
      <c r="B19">
        <v>61</v>
      </c>
      <c r="C19">
        <f t="shared" si="0"/>
        <v>38</v>
      </c>
      <c r="D19">
        <f t="shared" si="1"/>
        <v>125</v>
      </c>
      <c r="E19">
        <f t="shared" si="2"/>
        <v>5.7</v>
      </c>
      <c r="F19">
        <v>7.45E-3</v>
      </c>
      <c r="G19">
        <v>1.244E-2</v>
      </c>
      <c r="H19">
        <f t="shared" si="3"/>
        <v>8.4479999999999989E-3</v>
      </c>
      <c r="I19">
        <f t="shared" si="104"/>
        <v>5.6857293942168513E-2</v>
      </c>
      <c r="J19">
        <f t="shared" si="62"/>
        <v>0.15690342719850481</v>
      </c>
      <c r="K19">
        <f t="shared" si="63"/>
        <v>0.21260649068041038</v>
      </c>
      <c r="L19">
        <f t="shared" si="105"/>
        <v>8.7834903016497989E-2</v>
      </c>
      <c r="M19">
        <f t="shared" si="106"/>
        <v>0.12080904564181083</v>
      </c>
      <c r="N19">
        <f t="shared" si="107"/>
        <v>0.38443330512479745</v>
      </c>
      <c r="O19">
        <f t="shared" si="108"/>
        <v>0.49621170717274032</v>
      </c>
      <c r="P19">
        <f t="shared" si="109"/>
        <v>0.21232598427209914</v>
      </c>
      <c r="Q19">
        <f t="shared" si="110"/>
        <v>0.28626206580165348</v>
      </c>
      <c r="R19">
        <f t="shared" si="64"/>
        <v>0.42</v>
      </c>
      <c r="S19">
        <f t="shared" si="65"/>
        <v>0.43099999999999999</v>
      </c>
      <c r="T19">
        <f t="shared" si="66"/>
        <v>1.4145925516937838E-2</v>
      </c>
      <c r="U19">
        <f t="shared" si="67"/>
        <v>0.31025874180758528</v>
      </c>
      <c r="V19">
        <f t="shared" si="68"/>
        <v>0.40559641615088704</v>
      </c>
      <c r="W19">
        <f t="shared" si="111"/>
        <v>0.18133255844045704</v>
      </c>
      <c r="X19">
        <f t="shared" si="112"/>
        <v>0.24437237233875142</v>
      </c>
      <c r="Y19">
        <f t="shared" si="113"/>
        <v>0.56205516034703007</v>
      </c>
      <c r="Z19">
        <f t="shared" si="114"/>
        <v>0.68859211604288417</v>
      </c>
      <c r="AA19">
        <f t="shared" si="115"/>
        <v>0.33377984648983594</v>
      </c>
      <c r="AB19">
        <f t="shared" si="116"/>
        <v>0.43665576073864132</v>
      </c>
      <c r="AC19">
        <f t="shared" si="69"/>
        <v>2.5820340987704665E-2</v>
      </c>
      <c r="AD19">
        <f t="shared" si="130"/>
        <v>0.31141782067375168</v>
      </c>
      <c r="AE19">
        <f t="shared" si="131"/>
        <v>2.7166806657565212E-2</v>
      </c>
      <c r="AF19">
        <f t="shared" si="132"/>
        <v>2.0124381203448002E-3</v>
      </c>
      <c r="AG19">
        <f t="shared" si="133"/>
        <v>7.9294627858989362E-3</v>
      </c>
      <c r="AH19">
        <f t="shared" si="118"/>
        <v>1.1422362343523945E-3</v>
      </c>
      <c r="AI19">
        <f t="shared" si="119"/>
        <v>5.7873287061612454E-3</v>
      </c>
      <c r="AJ19">
        <f t="shared" si="134"/>
        <v>3.7156993075989438E-5</v>
      </c>
      <c r="AK19">
        <f t="shared" si="120"/>
        <v>3.0215917239091038E-5</v>
      </c>
      <c r="AL19">
        <f t="shared" si="121"/>
        <v>1.2190208382676642E-4</v>
      </c>
      <c r="AM19">
        <f t="shared" si="122"/>
        <v>4.5324953464773805E-4</v>
      </c>
      <c r="AN19">
        <f t="shared" si="135"/>
        <v>2.9829510539669431E-3</v>
      </c>
      <c r="AO19">
        <f t="shared" si="123"/>
        <v>1.1725228787580419E-5</v>
      </c>
      <c r="AP19">
        <f t="shared" si="81"/>
        <v>1.6652945994350795E-5</v>
      </c>
      <c r="AQ19">
        <f t="shared" si="82"/>
        <v>6.0124246346352038E-5</v>
      </c>
      <c r="AR19">
        <f t="shared" si="83"/>
        <v>0.44144234895271622</v>
      </c>
      <c r="AS19">
        <f t="shared" si="84"/>
        <v>6.0210781412323944E-2</v>
      </c>
      <c r="AT19">
        <f t="shared" si="85"/>
        <v>4.9737655379133439E-3</v>
      </c>
      <c r="AU19">
        <f t="shared" si="86"/>
        <v>1.7867003449213686E-2</v>
      </c>
      <c r="AV19">
        <f t="shared" si="124"/>
        <v>2.9215550561994198E-3</v>
      </c>
      <c r="AW19">
        <f t="shared" si="125"/>
        <v>1.3222310172433402E-2</v>
      </c>
      <c r="AX19">
        <f t="shared" si="89"/>
        <v>1.4367948393478389E-4</v>
      </c>
      <c r="AY19">
        <f t="shared" si="126"/>
        <v>1.191103449814499E-4</v>
      </c>
      <c r="AZ19">
        <f t="shared" si="127"/>
        <v>4.314865441060351E-4</v>
      </c>
      <c r="BA19">
        <f t="shared" si="128"/>
        <v>1.1059018954102371E-3</v>
      </c>
      <c r="BB19">
        <f t="shared" si="93"/>
        <v>6.5244525924477549E-3</v>
      </c>
      <c r="BC19">
        <f t="shared" si="129"/>
        <v>4.429686884355347E-5</v>
      </c>
      <c r="BD19">
        <f t="shared" si="95"/>
        <v>6.1746906366407845E-5</v>
      </c>
      <c r="BE19">
        <f t="shared" si="96"/>
        <v>2.0362000155272296E-4</v>
      </c>
      <c r="BF19">
        <f t="shared" si="97"/>
        <v>9.1557869599597552E-2</v>
      </c>
      <c r="BG19">
        <f t="shared" si="98"/>
        <v>0.99999999999999956</v>
      </c>
      <c r="BH19">
        <f t="shared" si="5"/>
        <v>0.26404338470375721</v>
      </c>
      <c r="BI19">
        <f t="shared" si="6"/>
        <v>2.2089659890796996E-2</v>
      </c>
      <c r="BJ19">
        <f t="shared" si="7"/>
        <v>1.4178554794912128E-3</v>
      </c>
      <c r="BK19">
        <f t="shared" si="8"/>
        <v>6.3399712437971992E-3</v>
      </c>
      <c r="BL19">
        <f t="shared" si="9"/>
        <v>8.3922452000103774E-4</v>
      </c>
      <c r="BM19">
        <f t="shared" si="10"/>
        <v>4.6861194170333244E-3</v>
      </c>
      <c r="BN19">
        <f t="shared" si="11"/>
        <v>2.4841922645965025E-5</v>
      </c>
      <c r="BO19">
        <f t="shared" si="12"/>
        <v>2.0805669869521494E-5</v>
      </c>
      <c r="BP19">
        <f t="shared" si="13"/>
        <v>9.3080353509226039E-5</v>
      </c>
      <c r="BQ19">
        <f t="shared" si="14"/>
        <v>3.5739802274618935E-4</v>
      </c>
      <c r="BR19">
        <f t="shared" si="15"/>
        <v>2.3521277511404665E-3</v>
      </c>
      <c r="BS19">
        <f t="shared" si="16"/>
        <v>8.7186209549189861E-6</v>
      </c>
      <c r="BT19">
        <f t="shared" si="17"/>
        <v>1.0800732679380904E-5</v>
      </c>
      <c r="BU19">
        <f t="shared" si="18"/>
        <v>4.4707060611837202E-5</v>
      </c>
      <c r="BV19">
        <f t="shared" si="19"/>
        <v>0.36006499021678945</v>
      </c>
      <c r="BW19">
        <f t="shared" si="20"/>
        <v>4.7097707998045982E-2</v>
      </c>
      <c r="BX19">
        <f t="shared" si="21"/>
        <v>3.3710858414123623E-3</v>
      </c>
      <c r="BY19">
        <f t="shared" si="22"/>
        <v>1.374264462499958E-2</v>
      </c>
      <c r="BZ19">
        <f t="shared" si="23"/>
        <v>2.0649587401019632E-3</v>
      </c>
      <c r="CA19">
        <f t="shared" si="24"/>
        <v>1.0299534921009499E-2</v>
      </c>
      <c r="CB19">
        <f t="shared" si="25"/>
        <v>9.2409043512229372E-5</v>
      </c>
      <c r="CC19">
        <f t="shared" si="26"/>
        <v>7.889881406767059E-5</v>
      </c>
      <c r="CD19">
        <f t="shared" si="27"/>
        <v>3.1694888130456698E-4</v>
      </c>
      <c r="CE19">
        <f t="shared" si="28"/>
        <v>8.388927731323505E-4</v>
      </c>
      <c r="CF19">
        <f t="shared" si="29"/>
        <v>4.949187763548149E-3</v>
      </c>
      <c r="CG19">
        <f t="shared" si="30"/>
        <v>3.1686521988435902E-5</v>
      </c>
      <c r="CH19">
        <f t="shared" si="31"/>
        <v>3.8525866843089857E-5</v>
      </c>
      <c r="CI19">
        <f t="shared" si="32"/>
        <v>1.4565385375821366E-4</v>
      </c>
      <c r="CJ19">
        <f t="shared" si="99"/>
        <v>0</v>
      </c>
      <c r="CK19">
        <f t="shared" si="100"/>
        <v>0.74546182124954796</v>
      </c>
      <c r="CL19">
        <f t="shared" si="33"/>
        <v>0.46454716145353281</v>
      </c>
      <c r="CM19">
        <f t="shared" si="101"/>
        <v>0</v>
      </c>
      <c r="CN19">
        <f t="shared" si="34"/>
        <v>387.91483226337368</v>
      </c>
      <c r="CO19">
        <f t="shared" si="35"/>
        <v>47.92822627413176</v>
      </c>
      <c r="CP19">
        <f t="shared" si="36"/>
        <v>51.541508108343088</v>
      </c>
      <c r="CQ19">
        <f t="shared" si="37"/>
        <v>33.297328467606654</v>
      </c>
      <c r="CR19">
        <f t="shared" si="38"/>
        <v>18.039103577104601</v>
      </c>
      <c r="CS19">
        <f t="shared" si="39"/>
        <v>1.0007492945156236</v>
      </c>
      <c r="CT19">
        <f t="shared" si="40"/>
        <v>1.0772276654908346</v>
      </c>
      <c r="CU19">
        <f t="shared" si="41"/>
        <v>1.1723323401620127</v>
      </c>
      <c r="CV19">
        <f t="shared" si="42"/>
        <v>12.251334921528359</v>
      </c>
      <c r="CW19">
        <f t="shared" si="43"/>
        <v>46.548951197154146</v>
      </c>
      <c r="CX19">
        <f t="shared" si="44"/>
        <v>0.39314692124757145</v>
      </c>
      <c r="CY19">
        <f t="shared" si="45"/>
        <v>0.65647578404330276</v>
      </c>
      <c r="CZ19">
        <f t="shared" si="46"/>
        <v>1.3290464654861118</v>
      </c>
      <c r="DA19">
        <f t="shared" si="47"/>
        <v>5043.4788367847832</v>
      </c>
      <c r="DB19">
        <f t="shared" si="48"/>
        <v>1547.6579254223745</v>
      </c>
      <c r="DC19">
        <f t="shared" si="49"/>
        <v>175.28047132160415</v>
      </c>
      <c r="DD19">
        <f t="shared" si="50"/>
        <v>320.26603682715535</v>
      </c>
      <c r="DE19">
        <f t="shared" si="51"/>
        <v>118.54501796034766</v>
      </c>
      <c r="DF19">
        <f t="shared" si="52"/>
        <v>192.27883452752653</v>
      </c>
      <c r="DG19">
        <f t="shared" si="53"/>
        <v>5.5112576447704402</v>
      </c>
      <c r="DH19">
        <f t="shared" si="54"/>
        <v>5.6072386003467356</v>
      </c>
      <c r="DI19">
        <f t="shared" si="55"/>
        <v>9.0793398610791911</v>
      </c>
      <c r="DJ19">
        <f t="shared" si="56"/>
        <v>42.52745738800067</v>
      </c>
      <c r="DK19">
        <f t="shared" si="57"/>
        <v>176.35595357386282</v>
      </c>
      <c r="DL19">
        <f t="shared" si="58"/>
        <v>1.9913657388619463</v>
      </c>
      <c r="DM19">
        <f t="shared" si="59"/>
        <v>3.1395832011063733</v>
      </c>
      <c r="DN19">
        <f t="shared" si="60"/>
        <v>6.8273786520628006</v>
      </c>
      <c r="DO19">
        <f t="shared" si="102"/>
        <v>0</v>
      </c>
      <c r="DP19">
        <f t="shared" si="103"/>
        <v>8251.6969607840692</v>
      </c>
      <c r="DQ19">
        <f t="shared" si="61"/>
        <v>5142.184738423729</v>
      </c>
    </row>
    <row r="20" spans="1:121" x14ac:dyDescent="0.3">
      <c r="A20">
        <v>17</v>
      </c>
      <c r="B20">
        <v>62</v>
      </c>
      <c r="C20">
        <f t="shared" si="0"/>
        <v>38</v>
      </c>
      <c r="D20">
        <f t="shared" si="1"/>
        <v>125</v>
      </c>
      <c r="E20">
        <f t="shared" si="2"/>
        <v>5.7</v>
      </c>
      <c r="F20">
        <v>7.8600000000000007E-3</v>
      </c>
      <c r="G20">
        <v>1.3310000000000001E-2</v>
      </c>
      <c r="H20">
        <f t="shared" si="3"/>
        <v>8.9499999999999996E-3</v>
      </c>
      <c r="I20">
        <f t="shared" si="104"/>
        <v>5.6857293942168513E-2</v>
      </c>
      <c r="J20">
        <f t="shared" si="62"/>
        <v>0.16338806971974529</v>
      </c>
      <c r="K20">
        <f t="shared" si="63"/>
        <v>0.22107506977288083</v>
      </c>
      <c r="L20">
        <f t="shared" si="105"/>
        <v>9.1620772150942442E-2</v>
      </c>
      <c r="M20">
        <f t="shared" si="106"/>
        <v>0.12591520549769275</v>
      </c>
      <c r="N20">
        <f t="shared" si="107"/>
        <v>0.39974767732337146</v>
      </c>
      <c r="O20">
        <f t="shared" si="108"/>
        <v>0.51382996844569806</v>
      </c>
      <c r="P20">
        <f t="shared" si="109"/>
        <v>0.22202683102575449</v>
      </c>
      <c r="Q20">
        <f t="shared" si="110"/>
        <v>0.29865094728417563</v>
      </c>
      <c r="R20">
        <f t="shared" si="64"/>
        <v>0.42</v>
      </c>
      <c r="S20">
        <f t="shared" si="65"/>
        <v>0.43099999999999999</v>
      </c>
      <c r="T20">
        <f t="shared" si="66"/>
        <v>1.4742624540334762E-2</v>
      </c>
      <c r="U20">
        <f t="shared" si="67"/>
        <v>0.32175210496878115</v>
      </c>
      <c r="V20">
        <f t="shared" si="68"/>
        <v>0.41942145484360283</v>
      </c>
      <c r="W20">
        <f t="shared" si="111"/>
        <v>0.18870920366291344</v>
      </c>
      <c r="X20">
        <f t="shared" si="112"/>
        <v>0.25389055235605928</v>
      </c>
      <c r="Y20">
        <f t="shared" si="113"/>
        <v>0.58043313846874378</v>
      </c>
      <c r="Z20">
        <f t="shared" si="114"/>
        <v>0.70689566289179329</v>
      </c>
      <c r="AA20">
        <f t="shared" si="115"/>
        <v>0.34768158109126879</v>
      </c>
      <c r="AB20">
        <f t="shared" si="116"/>
        <v>0.45319367584219483</v>
      </c>
      <c r="AC20">
        <f t="shared" si="69"/>
        <v>2.6803780573591986E-2</v>
      </c>
      <c r="AD20">
        <f t="shared" si="130"/>
        <v>0.28707535156810898</v>
      </c>
      <c r="AE20">
        <f t="shared" si="131"/>
        <v>2.7332957789797156E-2</v>
      </c>
      <c r="AF20">
        <f t="shared" si="132"/>
        <v>1.9910343512354279E-3</v>
      </c>
      <c r="AG20">
        <f t="shared" si="133"/>
        <v>7.974315381093805E-3</v>
      </c>
      <c r="AH20">
        <f t="shared" si="118"/>
        <v>1.1162497568016684E-3</v>
      </c>
      <c r="AI20">
        <f t="shared" si="119"/>
        <v>5.7401807590069642E-3</v>
      </c>
      <c r="AJ20">
        <f t="shared" si="134"/>
        <v>3.9270644397460422E-5</v>
      </c>
      <c r="AK20">
        <f t="shared" si="120"/>
        <v>3.2027190702202595E-5</v>
      </c>
      <c r="AL20">
        <f t="shared" si="121"/>
        <v>1.3087191767945425E-4</v>
      </c>
      <c r="AM20">
        <f t="shared" si="122"/>
        <v>4.4619102784279293E-4</v>
      </c>
      <c r="AN20">
        <f t="shared" si="135"/>
        <v>3.1804543957703536E-3</v>
      </c>
      <c r="AO20">
        <f t="shared" si="123"/>
        <v>1.2522897646794137E-5</v>
      </c>
      <c r="AP20">
        <f t="shared" si="81"/>
        <v>1.8915830792279313E-5</v>
      </c>
      <c r="AQ20">
        <f t="shared" si="82"/>
        <v>6.943696006099368E-5</v>
      </c>
      <c r="AR20">
        <f t="shared" si="83"/>
        <v>0.44306177432849114</v>
      </c>
      <c r="AS20">
        <f t="shared" si="84"/>
        <v>6.6316530605201512E-2</v>
      </c>
      <c r="AT20">
        <f t="shared" si="85"/>
        <v>5.3824743601040689E-3</v>
      </c>
      <c r="AU20">
        <f t="shared" si="86"/>
        <v>1.9756306092265048E-2</v>
      </c>
      <c r="AV20">
        <f t="shared" si="124"/>
        <v>3.1227480267403559E-3</v>
      </c>
      <c r="AW20">
        <f t="shared" si="125"/>
        <v>1.444950958635275E-2</v>
      </c>
      <c r="AX20">
        <f t="shared" si="89"/>
        <v>1.6721890594176874E-4</v>
      </c>
      <c r="AY20">
        <f t="shared" si="126"/>
        <v>1.3876717959474105E-4</v>
      </c>
      <c r="AZ20">
        <f t="shared" si="127"/>
        <v>5.1252747586928325E-4</v>
      </c>
      <c r="BA20">
        <f t="shared" si="128"/>
        <v>1.1941208406736892E-3</v>
      </c>
      <c r="BB20">
        <f t="shared" si="93"/>
        <v>7.6418563791310467E-3</v>
      </c>
      <c r="BC20">
        <f t="shared" si="129"/>
        <v>5.2138000117889213E-5</v>
      </c>
      <c r="BD20">
        <f t="shared" si="95"/>
        <v>7.7016304390082688E-5</v>
      </c>
      <c r="BE20">
        <f t="shared" si="96"/>
        <v>2.5955221519771151E-4</v>
      </c>
      <c r="BF20">
        <f t="shared" si="97"/>
        <v>0.1027076792289921</v>
      </c>
      <c r="BG20">
        <f t="shared" si="98"/>
        <v>0.99999999999999956</v>
      </c>
      <c r="BH20">
        <f t="shared" si="5"/>
        <v>0.24320306096471273</v>
      </c>
      <c r="BI20">
        <f t="shared" si="6"/>
        <v>2.220641077643298E-2</v>
      </c>
      <c r="BJ20">
        <f t="shared" si="7"/>
        <v>1.4014612551295591E-3</v>
      </c>
      <c r="BK20">
        <f t="shared" si="8"/>
        <v>6.3705691168983898E-3</v>
      </c>
      <c r="BL20">
        <f t="shared" si="9"/>
        <v>8.1938550601099792E-4</v>
      </c>
      <c r="BM20">
        <f t="shared" si="10"/>
        <v>4.6441054409586974E-3</v>
      </c>
      <c r="BN20">
        <f t="shared" si="11"/>
        <v>2.6230283179032528E-5</v>
      </c>
      <c r="BO20">
        <f t="shared" si="12"/>
        <v>2.2032662391094413E-5</v>
      </c>
      <c r="BP20">
        <f t="shared" si="13"/>
        <v>9.9846917524608434E-5</v>
      </c>
      <c r="BQ20">
        <f t="shared" si="14"/>
        <v>3.5154175213182782E-4</v>
      </c>
      <c r="BR20">
        <f t="shared" si="15"/>
        <v>2.505793351045177E-3</v>
      </c>
      <c r="BS20">
        <f t="shared" si="16"/>
        <v>9.3040621679521769E-6</v>
      </c>
      <c r="BT20">
        <f t="shared" si="17"/>
        <v>1.2256777444964923E-5</v>
      </c>
      <c r="BU20">
        <f t="shared" si="18"/>
        <v>5.158916182042623E-5</v>
      </c>
      <c r="BV20">
        <f t="shared" si="19"/>
        <v>0.36108752603740335</v>
      </c>
      <c r="BW20">
        <f t="shared" si="20"/>
        <v>5.1830883076258612E-2</v>
      </c>
      <c r="BX20">
        <f t="shared" si="21"/>
        <v>3.6446798396821446E-3</v>
      </c>
      <c r="BY20">
        <f t="shared" si="22"/>
        <v>1.5183281442709055E-2</v>
      </c>
      <c r="BZ20">
        <f t="shared" si="23"/>
        <v>2.205153951523319E-3</v>
      </c>
      <c r="CA20">
        <f t="shared" si="24"/>
        <v>1.1246170991476793E-2</v>
      </c>
      <c r="CB20">
        <f t="shared" si="25"/>
        <v>1.0744727388011302E-4</v>
      </c>
      <c r="CC20">
        <f t="shared" si="26"/>
        <v>9.1835367341537008E-5</v>
      </c>
      <c r="CD20">
        <f t="shared" si="27"/>
        <v>3.7616676302956378E-4</v>
      </c>
      <c r="CE20">
        <f t="shared" si="28"/>
        <v>9.0506429029208347E-4</v>
      </c>
      <c r="CF20">
        <f t="shared" si="29"/>
        <v>5.7920196053108421E-3</v>
      </c>
      <c r="CG20">
        <f t="shared" si="30"/>
        <v>3.7264664312052573E-5</v>
      </c>
      <c r="CH20">
        <f t="shared" si="31"/>
        <v>4.8007448777610027E-5</v>
      </c>
      <c r="CI20">
        <f t="shared" si="32"/>
        <v>1.8551011064718074E-4</v>
      </c>
      <c r="CJ20">
        <f t="shared" si="99"/>
        <v>0</v>
      </c>
      <c r="CK20">
        <f t="shared" si="100"/>
        <v>0.73446459889049298</v>
      </c>
      <c r="CL20">
        <f t="shared" si="33"/>
        <v>0.44436316121953157</v>
      </c>
      <c r="CM20">
        <f t="shared" si="101"/>
        <v>0</v>
      </c>
      <c r="CN20">
        <f t="shared" si="34"/>
        <v>390.28730428051358</v>
      </c>
      <c r="CO20">
        <f t="shared" si="35"/>
        <v>47.418474109022952</v>
      </c>
      <c r="CP20">
        <f t="shared" si="36"/>
        <v>51.833049977109731</v>
      </c>
      <c r="CQ20">
        <f t="shared" si="37"/>
        <v>32.539796660525433</v>
      </c>
      <c r="CR20">
        <f t="shared" si="38"/>
        <v>17.892143425824706</v>
      </c>
      <c r="CS20">
        <f t="shared" si="39"/>
        <v>1.0576762655568015</v>
      </c>
      <c r="CT20">
        <f t="shared" si="40"/>
        <v>1.1418013757242247</v>
      </c>
      <c r="CU20">
        <f t="shared" si="41"/>
        <v>1.2585952323233116</v>
      </c>
      <c r="CV20">
        <f t="shared" si="42"/>
        <v>12.060543482590694</v>
      </c>
      <c r="CW20">
        <f t="shared" si="43"/>
        <v>49.630990845996372</v>
      </c>
      <c r="CX20">
        <f t="shared" si="44"/>
        <v>0.41989275809700738</v>
      </c>
      <c r="CY20">
        <f t="shared" si="45"/>
        <v>0.7456809656624428</v>
      </c>
      <c r="CZ20">
        <f t="shared" si="46"/>
        <v>1.5349040021482654</v>
      </c>
      <c r="DA20">
        <f t="shared" si="47"/>
        <v>5061.9807717030117</v>
      </c>
      <c r="DB20">
        <f t="shared" si="48"/>
        <v>1704.6001026760996</v>
      </c>
      <c r="DC20">
        <f t="shared" si="49"/>
        <v>189.68377892442749</v>
      </c>
      <c r="DD20">
        <f t="shared" si="50"/>
        <v>354.13178670385099</v>
      </c>
      <c r="DE20">
        <f t="shared" si="51"/>
        <v>126.70862393301668</v>
      </c>
      <c r="DF20">
        <f t="shared" si="52"/>
        <v>210.1247684047417</v>
      </c>
      <c r="DG20">
        <f t="shared" si="53"/>
        <v>6.4141827941143656</v>
      </c>
      <c r="DH20">
        <f t="shared" si="54"/>
        <v>6.5326037466020299</v>
      </c>
      <c r="DI20">
        <f t="shared" si="55"/>
        <v>10.784603147241459</v>
      </c>
      <c r="DJ20">
        <f t="shared" si="56"/>
        <v>45.919916928106716</v>
      </c>
      <c r="DK20">
        <f t="shared" si="57"/>
        <v>206.55937792791218</v>
      </c>
      <c r="DL20">
        <f t="shared" si="58"/>
        <v>2.3438637952997095</v>
      </c>
      <c r="DM20">
        <f t="shared" si="59"/>
        <v>3.9159710130181442</v>
      </c>
      <c r="DN20">
        <f t="shared" si="60"/>
        <v>8.702785775579267</v>
      </c>
      <c r="DO20">
        <f t="shared" si="102"/>
        <v>0</v>
      </c>
      <c r="DP20">
        <f t="shared" si="103"/>
        <v>8546.2239908541178</v>
      </c>
      <c r="DQ20">
        <f t="shared" si="61"/>
        <v>5170.606064339875</v>
      </c>
    </row>
    <row r="21" spans="1:121" x14ac:dyDescent="0.3">
      <c r="A21">
        <v>18</v>
      </c>
      <c r="B21">
        <v>63</v>
      </c>
      <c r="C21">
        <f t="shared" si="0"/>
        <v>38</v>
      </c>
      <c r="D21">
        <f t="shared" si="1"/>
        <v>125</v>
      </c>
      <c r="E21">
        <f t="shared" si="2"/>
        <v>5.7</v>
      </c>
      <c r="F21">
        <v>8.4799999999999997E-3</v>
      </c>
      <c r="G21">
        <v>1.4420000000000001E-2</v>
      </c>
      <c r="H21">
        <f t="shared" si="3"/>
        <v>9.6679999999999995E-3</v>
      </c>
      <c r="I21">
        <f t="shared" si="104"/>
        <v>5.6857293942168513E-2</v>
      </c>
      <c r="J21">
        <f t="shared" si="62"/>
        <v>0.17000324527341293</v>
      </c>
      <c r="K21">
        <f t="shared" si="63"/>
        <v>0.22968707103072661</v>
      </c>
      <c r="L21">
        <f t="shared" si="105"/>
        <v>9.5496824872994934E-2</v>
      </c>
      <c r="M21">
        <f t="shared" si="106"/>
        <v>0.13113417706784181</v>
      </c>
      <c r="N21">
        <f t="shared" si="107"/>
        <v>0.41519204339966309</v>
      </c>
      <c r="O21">
        <f t="shared" si="108"/>
        <v>0.53141073453278997</v>
      </c>
      <c r="P21">
        <f t="shared" si="109"/>
        <v>0.23193824578633826</v>
      </c>
      <c r="Q21">
        <f t="shared" si="110"/>
        <v>0.31124301664856635</v>
      </c>
      <c r="R21">
        <f t="shared" si="64"/>
        <v>0.42</v>
      </c>
      <c r="S21">
        <f t="shared" si="65"/>
        <v>0.43099999999999999</v>
      </c>
      <c r="T21">
        <f t="shared" si="66"/>
        <v>1.5350775459269066E-2</v>
      </c>
      <c r="U21">
        <f t="shared" si="67"/>
        <v>0.33336933794467227</v>
      </c>
      <c r="V21">
        <f t="shared" si="68"/>
        <v>0.43330046152679769</v>
      </c>
      <c r="W21">
        <f t="shared" si="111"/>
        <v>0.19622419396021684</v>
      </c>
      <c r="X21">
        <f t="shared" si="112"/>
        <v>0.26355166279233133</v>
      </c>
      <c r="Y21">
        <f t="shared" si="113"/>
        <v>0.59863685707515391</v>
      </c>
      <c r="Z21">
        <f t="shared" si="114"/>
        <v>0.72470212207280416</v>
      </c>
      <c r="AA21">
        <f t="shared" si="115"/>
        <v>0.36175999369291867</v>
      </c>
      <c r="AB21">
        <f t="shared" si="116"/>
        <v>0.4697940644600046</v>
      </c>
      <c r="AC21">
        <f t="shared" si="69"/>
        <v>2.7798057805815124E-2</v>
      </c>
      <c r="AD21">
        <f t="shared" si="130"/>
        <v>0.26433817418154215</v>
      </c>
      <c r="AE21">
        <f t="shared" si="131"/>
        <v>2.7364873764507025E-2</v>
      </c>
      <c r="AF21">
        <f t="shared" si="132"/>
        <v>1.9626646021526947E-3</v>
      </c>
      <c r="AG21">
        <f t="shared" si="133"/>
        <v>7.9771218037842893E-3</v>
      </c>
      <c r="AH21">
        <f t="shared" si="118"/>
        <v>1.0881974149387448E-3</v>
      </c>
      <c r="AI21">
        <f t="shared" si="119"/>
        <v>5.6735825373831292E-3</v>
      </c>
      <c r="AJ21">
        <f t="shared" si="134"/>
        <v>4.1223301585475934E-5</v>
      </c>
      <c r="AK21">
        <f t="shared" si="120"/>
        <v>3.3691507611783919E-5</v>
      </c>
      <c r="AL21">
        <f t="shared" si="121"/>
        <v>1.3931447559105818E-4</v>
      </c>
      <c r="AM21">
        <f t="shared" si="122"/>
        <v>4.3793117411630711E-4</v>
      </c>
      <c r="AN21">
        <f t="shared" si="135"/>
        <v>3.3531305089249644E-3</v>
      </c>
      <c r="AO21">
        <f t="shared" si="123"/>
        <v>1.3263094971186848E-5</v>
      </c>
      <c r="AP21">
        <f t="shared" si="81"/>
        <v>2.117368496835331E-5</v>
      </c>
      <c r="AQ21">
        <f t="shared" si="82"/>
        <v>7.8872668799735197E-5</v>
      </c>
      <c r="AR21">
        <f t="shared" si="83"/>
        <v>0.44256143930364694</v>
      </c>
      <c r="AS21">
        <f t="shared" si="84"/>
        <v>7.2401112305266732E-2</v>
      </c>
      <c r="AT21">
        <f t="shared" si="85"/>
        <v>5.7826711930319399E-3</v>
      </c>
      <c r="AU21">
        <f t="shared" si="86"/>
        <v>2.1644928875667876E-2</v>
      </c>
      <c r="AV21">
        <f t="shared" si="124"/>
        <v>3.3173590126109602E-3</v>
      </c>
      <c r="AW21">
        <f t="shared" si="125"/>
        <v>1.5673351510958371E-2</v>
      </c>
      <c r="AX21">
        <f t="shared" si="89"/>
        <v>1.9251326263472116E-4</v>
      </c>
      <c r="AY21">
        <f t="shared" si="126"/>
        <v>1.5978558328665063E-4</v>
      </c>
      <c r="AZ21">
        <f t="shared" si="127"/>
        <v>6.010019487485683E-4</v>
      </c>
      <c r="BA21">
        <f t="shared" si="128"/>
        <v>1.2807401749085016E-3</v>
      </c>
      <c r="BB21">
        <f t="shared" si="93"/>
        <v>8.8181292000482185E-3</v>
      </c>
      <c r="BC21">
        <f t="shared" si="129"/>
        <v>6.0598724129856302E-5</v>
      </c>
      <c r="BD21">
        <f t="shared" si="95"/>
        <v>9.4304488942332853E-5</v>
      </c>
      <c r="BE21">
        <f t="shared" si="96"/>
        <v>3.24025830841796E-4</v>
      </c>
      <c r="BF21">
        <f t="shared" si="97"/>
        <v>0.11456482386439915</v>
      </c>
      <c r="BG21">
        <f t="shared" si="98"/>
        <v>0.99999999999999944</v>
      </c>
      <c r="BH21">
        <f t="shared" si="5"/>
        <v>0.22375565599032088</v>
      </c>
      <c r="BI21">
        <f t="shared" si="6"/>
        <v>2.221397057749883E-2</v>
      </c>
      <c r="BJ21">
        <f t="shared" si="7"/>
        <v>1.3801966303135856E-3</v>
      </c>
      <c r="BK21">
        <f t="shared" si="8"/>
        <v>6.3675454306633822E-3</v>
      </c>
      <c r="BL21">
        <f t="shared" si="9"/>
        <v>7.9806616488340581E-4</v>
      </c>
      <c r="BM21">
        <f t="shared" si="10"/>
        <v>4.586431218306472E-3</v>
      </c>
      <c r="BN21">
        <f t="shared" si="11"/>
        <v>2.7508546527217357E-5</v>
      </c>
      <c r="BO21">
        <f t="shared" si="12"/>
        <v>2.315636718991423E-5</v>
      </c>
      <c r="BP21">
        <f t="shared" si="13"/>
        <v>1.0620022696805703E-4</v>
      </c>
      <c r="BQ21">
        <f t="shared" si="14"/>
        <v>3.4474894526739401E-4</v>
      </c>
      <c r="BR21">
        <f t="shared" si="15"/>
        <v>2.6396572672143011E-3</v>
      </c>
      <c r="BS21">
        <f t="shared" si="16"/>
        <v>9.8458600141167771E-6</v>
      </c>
      <c r="BT21">
        <f t="shared" si="17"/>
        <v>1.3706787298662282E-5</v>
      </c>
      <c r="BU21">
        <f t="shared" si="18"/>
        <v>5.8551134379195158E-5</v>
      </c>
      <c r="BV21">
        <f t="shared" si="19"/>
        <v>0.36038174094984143</v>
      </c>
      <c r="BW21">
        <f t="shared" si="20"/>
        <v>5.6539641916788334E-2</v>
      </c>
      <c r="BX21">
        <f t="shared" si="21"/>
        <v>3.9119963753404905E-3</v>
      </c>
      <c r="BY21">
        <f t="shared" si="22"/>
        <v>1.6620996725152309E-2</v>
      </c>
      <c r="BZ21">
        <f t="shared" si="23"/>
        <v>2.3404467005274346E-3</v>
      </c>
      <c r="CA21">
        <f t="shared" si="24"/>
        <v>1.2188617643335301E-2</v>
      </c>
      <c r="CB21">
        <f t="shared" si="25"/>
        <v>1.2358353078835923E-4</v>
      </c>
      <c r="CC21">
        <f t="shared" si="26"/>
        <v>1.0564833254129065E-4</v>
      </c>
      <c r="CD21">
        <f t="shared" si="27"/>
        <v>4.4073765096525622E-4</v>
      </c>
      <c r="CE21">
        <f t="shared" si="28"/>
        <v>9.6991391395887926E-4</v>
      </c>
      <c r="CF21">
        <f t="shared" si="29"/>
        <v>6.6780338227657131E-3</v>
      </c>
      <c r="CG21">
        <f t="shared" si="30"/>
        <v>4.3276021696333448E-5</v>
      </c>
      <c r="CH21">
        <f t="shared" si="31"/>
        <v>5.8728196503961287E-5</v>
      </c>
      <c r="CI21">
        <f t="shared" si="32"/>
        <v>2.314000680217834E-4</v>
      </c>
      <c r="CJ21">
        <f t="shared" si="99"/>
        <v>0</v>
      </c>
      <c r="CK21">
        <f t="shared" si="100"/>
        <v>0.72296000299507224</v>
      </c>
      <c r="CL21">
        <f t="shared" si="33"/>
        <v>0.42466280728155703</v>
      </c>
      <c r="CM21">
        <f t="shared" si="101"/>
        <v>0</v>
      </c>
      <c r="CN21">
        <f t="shared" si="34"/>
        <v>390.74303248339584</v>
      </c>
      <c r="CO21">
        <f t="shared" si="35"/>
        <v>46.742820164868576</v>
      </c>
      <c r="CP21">
        <f t="shared" si="36"/>
        <v>51.851291724597878</v>
      </c>
      <c r="CQ21">
        <f t="shared" si="37"/>
        <v>31.72204284287935</v>
      </c>
      <c r="CR21">
        <f t="shared" si="38"/>
        <v>17.684556769023214</v>
      </c>
      <c r="CS21">
        <f t="shared" si="39"/>
        <v>1.1102671816016234</v>
      </c>
      <c r="CT21">
        <f t="shared" si="40"/>
        <v>1.2011359378677084</v>
      </c>
      <c r="CU21">
        <f t="shared" si="41"/>
        <v>1.3397873117592065</v>
      </c>
      <c r="CV21">
        <f t="shared" si="42"/>
        <v>11.837279636363782</v>
      </c>
      <c r="CW21">
        <f t="shared" si="43"/>
        <v>52.325601591774067</v>
      </c>
      <c r="CX21">
        <f t="shared" si="44"/>
        <v>0.44471157438389503</v>
      </c>
      <c r="CY21">
        <f t="shared" si="45"/>
        <v>0.83468783513745581</v>
      </c>
      <c r="CZ21">
        <f t="shared" si="46"/>
        <v>1.7434803438181465</v>
      </c>
      <c r="DA21">
        <f t="shared" si="47"/>
        <v>5056.2644440441663</v>
      </c>
      <c r="DB21">
        <f t="shared" si="48"/>
        <v>1860.9981906945761</v>
      </c>
      <c r="DC21">
        <f t="shared" si="49"/>
        <v>203.78711551363858</v>
      </c>
      <c r="DD21">
        <f t="shared" si="50"/>
        <v>387.98535009634668</v>
      </c>
      <c r="DE21">
        <f t="shared" si="51"/>
        <v>134.60515929570232</v>
      </c>
      <c r="DF21">
        <f t="shared" si="52"/>
        <v>227.92187767235663</v>
      </c>
      <c r="DG21">
        <f t="shared" si="53"/>
        <v>7.3844237281426341</v>
      </c>
      <c r="DH21">
        <f t="shared" si="54"/>
        <v>7.522066118802365</v>
      </c>
      <c r="DI21">
        <f t="shared" si="55"/>
        <v>12.646283005567375</v>
      </c>
      <c r="DJ21">
        <f t="shared" si="56"/>
        <v>49.250863426106427</v>
      </c>
      <c r="DK21">
        <f t="shared" si="57"/>
        <v>238.35403227730333</v>
      </c>
      <c r="DL21">
        <f t="shared" si="58"/>
        <v>2.7242156432576903</v>
      </c>
      <c r="DM21">
        <f t="shared" si="59"/>
        <v>4.7950060447618563</v>
      </c>
      <c r="DN21">
        <f t="shared" si="60"/>
        <v>10.864586108125421</v>
      </c>
      <c r="DO21">
        <f t="shared" si="102"/>
        <v>0</v>
      </c>
      <c r="DP21">
        <f t="shared" si="103"/>
        <v>8814.6843090663278</v>
      </c>
      <c r="DQ21">
        <f t="shared" si="61"/>
        <v>5177.6980309854198</v>
      </c>
    </row>
    <row r="22" spans="1:121" x14ac:dyDescent="0.3">
      <c r="A22">
        <v>19</v>
      </c>
      <c r="B22">
        <v>64</v>
      </c>
      <c r="C22">
        <f t="shared" si="0"/>
        <v>38</v>
      </c>
      <c r="D22">
        <f t="shared" si="1"/>
        <v>125</v>
      </c>
      <c r="E22">
        <f t="shared" si="2"/>
        <v>5.7</v>
      </c>
      <c r="F22">
        <v>8.9599999999999992E-3</v>
      </c>
      <c r="G22">
        <v>1.523E-2</v>
      </c>
      <c r="H22">
        <f t="shared" si="3"/>
        <v>1.0213999999999999E-2</v>
      </c>
      <c r="I22">
        <f t="shared" si="104"/>
        <v>5.6857293942168513E-2</v>
      </c>
      <c r="J22">
        <f t="shared" si="62"/>
        <v>0.17674713423817756</v>
      </c>
      <c r="K22">
        <f t="shared" si="63"/>
        <v>0.23843838580784438</v>
      </c>
      <c r="L22">
        <f t="shared" si="105"/>
        <v>9.9462994216178546E-2</v>
      </c>
      <c r="M22">
        <f t="shared" si="106"/>
        <v>0.13646522362411928</v>
      </c>
      <c r="N22">
        <f t="shared" si="107"/>
        <v>0.43074537261737778</v>
      </c>
      <c r="O22">
        <f t="shared" si="108"/>
        <v>0.54892278167769382</v>
      </c>
      <c r="P22">
        <f t="shared" si="109"/>
        <v>0.24205493656968358</v>
      </c>
      <c r="Q22">
        <f t="shared" si="110"/>
        <v>0.3240268528839334</v>
      </c>
      <c r="R22">
        <f t="shared" si="64"/>
        <v>0.42</v>
      </c>
      <c r="S22">
        <f t="shared" si="65"/>
        <v>0.43099999999999999</v>
      </c>
      <c r="T22">
        <f t="shared" si="66"/>
        <v>1.597010744455115E-2</v>
      </c>
      <c r="U22">
        <f t="shared" si="67"/>
        <v>0.34510102058291836</v>
      </c>
      <c r="V22">
        <f t="shared" si="68"/>
        <v>0.44721823351989987</v>
      </c>
      <c r="W22">
        <f t="shared" si="111"/>
        <v>0.20387479050532364</v>
      </c>
      <c r="X22">
        <f t="shared" si="112"/>
        <v>0.27335001302590789</v>
      </c>
      <c r="Y22">
        <f t="shared" si="113"/>
        <v>0.61663121815541189</v>
      </c>
      <c r="Z22">
        <f t="shared" si="114"/>
        <v>0.74197898861652956</v>
      </c>
      <c r="AA22">
        <f t="shared" si="115"/>
        <v>0.37599911316483481</v>
      </c>
      <c r="AB22">
        <f t="shared" si="116"/>
        <v>0.4864308045377197</v>
      </c>
      <c r="AC22">
        <f t="shared" si="69"/>
        <v>2.8802335070491965E-2</v>
      </c>
      <c r="AD22">
        <f t="shared" si="130"/>
        <v>0.24307122450530952</v>
      </c>
      <c r="AE22">
        <f t="shared" si="131"/>
        <v>2.7261500577397593E-2</v>
      </c>
      <c r="AF22">
        <f t="shared" si="132"/>
        <v>1.9286035517986702E-3</v>
      </c>
      <c r="AG22">
        <f t="shared" si="133"/>
        <v>7.9343364622889608E-3</v>
      </c>
      <c r="AH22">
        <f t="shared" si="118"/>
        <v>1.0585477877500678E-3</v>
      </c>
      <c r="AI22">
        <f t="shared" si="119"/>
        <v>5.5871340488037931E-3</v>
      </c>
      <c r="AJ22">
        <f t="shared" si="134"/>
        <v>4.3021161741930552E-5</v>
      </c>
      <c r="AK22">
        <f t="shared" si="120"/>
        <v>3.5216156966646708E-5</v>
      </c>
      <c r="AL22">
        <f t="shared" si="121"/>
        <v>1.4690722301219107E-4</v>
      </c>
      <c r="AM22">
        <f t="shared" si="122"/>
        <v>4.2869368377459224E-4</v>
      </c>
      <c r="AN22">
        <f t="shared" si="135"/>
        <v>3.4999743370297169E-3</v>
      </c>
      <c r="AO22">
        <f t="shared" si="123"/>
        <v>1.3948394119476701E-5</v>
      </c>
      <c r="AP22">
        <f t="shared" si="81"/>
        <v>2.3412179373156203E-5</v>
      </c>
      <c r="AQ22">
        <f t="shared" si="82"/>
        <v>8.8157272546169149E-5</v>
      </c>
      <c r="AR22">
        <f t="shared" si="83"/>
        <v>0.43999213648786506</v>
      </c>
      <c r="AS22">
        <f t="shared" si="84"/>
        <v>7.8375743948534637E-2</v>
      </c>
      <c r="AT22">
        <f t="shared" si="85"/>
        <v>6.1733180589532023E-3</v>
      </c>
      <c r="AU22">
        <f t="shared" si="86"/>
        <v>2.3492393962363509E-2</v>
      </c>
      <c r="AV22">
        <f t="shared" si="124"/>
        <v>3.5048852304972074E-3</v>
      </c>
      <c r="AW22">
        <f t="shared" si="125"/>
        <v>1.6876583546110199E-2</v>
      </c>
      <c r="AX22">
        <f t="shared" si="89"/>
        <v>2.1954260580447839E-4</v>
      </c>
      <c r="AY22">
        <f t="shared" si="126"/>
        <v>1.821438576759382E-4</v>
      </c>
      <c r="AZ22">
        <f t="shared" si="127"/>
        <v>6.9515283806293577E-4</v>
      </c>
      <c r="BA22">
        <f t="shared" si="128"/>
        <v>1.3654674211464027E-3</v>
      </c>
      <c r="BB22">
        <f t="shared" si="93"/>
        <v>1.0040945556385615E-2</v>
      </c>
      <c r="BC22">
        <f t="shared" si="129"/>
        <v>6.9677414420395072E-5</v>
      </c>
      <c r="BD22">
        <f t="shared" si="95"/>
        <v>1.1368741489633093E-4</v>
      </c>
      <c r="BE22">
        <f t="shared" si="96"/>
        <v>3.9643869353970016E-4</v>
      </c>
      <c r="BF22">
        <f t="shared" si="97"/>
        <v>0.12738120562183136</v>
      </c>
      <c r="BG22">
        <f t="shared" si="98"/>
        <v>0.99999999999999933</v>
      </c>
      <c r="BH22">
        <f t="shared" si="5"/>
        <v>0.20558356490597818</v>
      </c>
      <c r="BI22">
        <f t="shared" si="6"/>
        <v>2.2111754729163664E-2</v>
      </c>
      <c r="BJ22">
        <f t="shared" si="7"/>
        <v>1.3549709454673631E-3</v>
      </c>
      <c r="BK22">
        <f t="shared" si="8"/>
        <v>6.328155606373077E-3</v>
      </c>
      <c r="BL22">
        <f t="shared" si="9"/>
        <v>7.7561397461976443E-4</v>
      </c>
      <c r="BM22">
        <f t="shared" si="10"/>
        <v>4.5128126766213117E-3</v>
      </c>
      <c r="BN22">
        <f t="shared" si="11"/>
        <v>2.868114861560562E-5</v>
      </c>
      <c r="BO22">
        <f t="shared" si="12"/>
        <v>2.418206736413509E-5</v>
      </c>
      <c r="BP22">
        <f t="shared" si="13"/>
        <v>1.1189561239676918E-4</v>
      </c>
      <c r="BQ22">
        <f t="shared" si="14"/>
        <v>3.3719791236684388E-4</v>
      </c>
      <c r="BR22">
        <f t="shared" si="15"/>
        <v>2.7529774392582177E-3</v>
      </c>
      <c r="BS22">
        <f t="shared" si="16"/>
        <v>1.0346029090892793E-5</v>
      </c>
      <c r="BT22">
        <f t="shared" si="17"/>
        <v>1.514150432537352E-5</v>
      </c>
      <c r="BU22">
        <f t="shared" si="18"/>
        <v>6.5389441861472779E-5</v>
      </c>
      <c r="BV22">
        <f t="shared" si="19"/>
        <v>0.35799324396697912</v>
      </c>
      <c r="BW22">
        <f t="shared" si="20"/>
        <v>6.1154750581321915E-2</v>
      </c>
      <c r="BX22">
        <f t="shared" si="21"/>
        <v>4.1723501278629728E-3</v>
      </c>
      <c r="BY22">
        <f t="shared" si="22"/>
        <v>1.8024734810088407E-2</v>
      </c>
      <c r="BZ22">
        <f t="shared" si="23"/>
        <v>2.4704952878229873E-3</v>
      </c>
      <c r="CA22">
        <f t="shared" si="24"/>
        <v>1.3113475860555607E-2</v>
      </c>
      <c r="CB22">
        <f t="shared" si="25"/>
        <v>1.4080182782835721E-4</v>
      </c>
      <c r="CC22">
        <f t="shared" si="26"/>
        <v>1.2032089898160429E-4</v>
      </c>
      <c r="CD22">
        <f t="shared" si="27"/>
        <v>5.0936052015813612E-4</v>
      </c>
      <c r="CE22">
        <f t="shared" si="28"/>
        <v>1.0332233376767275E-3</v>
      </c>
      <c r="CF22">
        <f t="shared" si="29"/>
        <v>7.597793342069576E-3</v>
      </c>
      <c r="CG22">
        <f t="shared" si="30"/>
        <v>4.9718335851546559E-5</v>
      </c>
      <c r="CH22">
        <f t="shared" si="31"/>
        <v>7.0731789449942969E-5</v>
      </c>
      <c r="CI22">
        <f t="shared" si="32"/>
        <v>2.8287892531479779E-4</v>
      </c>
      <c r="CJ22">
        <f t="shared" si="99"/>
        <v>0</v>
      </c>
      <c r="CK22">
        <f t="shared" si="100"/>
        <v>0.71074656360546418</v>
      </c>
      <c r="CL22">
        <f t="shared" si="33"/>
        <v>0.40532883382878931</v>
      </c>
      <c r="CM22">
        <f t="shared" si="101"/>
        <v>0</v>
      </c>
      <c r="CN22">
        <f t="shared" si="34"/>
        <v>389.26696674466024</v>
      </c>
      <c r="CO22">
        <f t="shared" si="35"/>
        <v>45.931622189637132</v>
      </c>
      <c r="CP22">
        <f t="shared" si="36"/>
        <v>51.573187004878243</v>
      </c>
      <c r="CQ22">
        <f t="shared" si="37"/>
        <v>30.857726560702226</v>
      </c>
      <c r="CR22">
        <f t="shared" si="38"/>
        <v>17.415096830121424</v>
      </c>
      <c r="CS22">
        <f t="shared" si="39"/>
        <v>1.1586889491954155</v>
      </c>
      <c r="CT22">
        <f t="shared" si="40"/>
        <v>1.2554912120179218</v>
      </c>
      <c r="CU22">
        <f t="shared" si="41"/>
        <v>1.4128067637082415</v>
      </c>
      <c r="CV22">
        <f t="shared" si="42"/>
        <v>11.587590272427228</v>
      </c>
      <c r="CW22">
        <f t="shared" si="43"/>
        <v>54.617099529348735</v>
      </c>
      <c r="CX22">
        <f t="shared" si="44"/>
        <v>0.46768965482605379</v>
      </c>
      <c r="CY22">
        <f t="shared" si="45"/>
        <v>0.92293152306919068</v>
      </c>
      <c r="CZ22">
        <f t="shared" si="46"/>
        <v>1.948716509633069</v>
      </c>
      <c r="DA22">
        <f t="shared" si="47"/>
        <v>5026.9101593738587</v>
      </c>
      <c r="DB22">
        <f t="shared" si="48"/>
        <v>2014.5701224531342</v>
      </c>
      <c r="DC22">
        <f t="shared" si="49"/>
        <v>217.55390171556979</v>
      </c>
      <c r="DD22">
        <f t="shared" si="50"/>
        <v>421.10116177536588</v>
      </c>
      <c r="DE22">
        <f t="shared" si="51"/>
        <v>142.21422311265468</v>
      </c>
      <c r="DF22">
        <f t="shared" si="52"/>
        <v>245.41927792753452</v>
      </c>
      <c r="DG22">
        <f t="shared" si="53"/>
        <v>8.4212152734481815</v>
      </c>
      <c r="DH22">
        <f t="shared" si="54"/>
        <v>8.5746042439524661</v>
      </c>
      <c r="DI22">
        <f t="shared" si="55"/>
        <v>14.627406018520295</v>
      </c>
      <c r="DJ22">
        <f t="shared" si="56"/>
        <v>52.509049680184916</v>
      </c>
      <c r="DK22">
        <f t="shared" si="57"/>
        <v>271.40675838910317</v>
      </c>
      <c r="DL22">
        <f t="shared" si="58"/>
        <v>3.1323481652688603</v>
      </c>
      <c r="DM22">
        <f t="shared" si="59"/>
        <v>5.7805502978188423</v>
      </c>
      <c r="DN22">
        <f t="shared" si="60"/>
        <v>13.292589394386146</v>
      </c>
      <c r="DO22">
        <f t="shared" si="102"/>
        <v>0</v>
      </c>
      <c r="DP22">
        <f t="shared" si="103"/>
        <v>9053.9289815650263</v>
      </c>
      <c r="DQ22">
        <f t="shared" si="61"/>
        <v>5163.329185934057</v>
      </c>
    </row>
    <row r="23" spans="1:121" x14ac:dyDescent="0.3">
      <c r="A23">
        <v>20</v>
      </c>
      <c r="B23">
        <v>65</v>
      </c>
      <c r="C23">
        <f t="shared" si="0"/>
        <v>38</v>
      </c>
      <c r="D23">
        <f t="shared" si="1"/>
        <v>125</v>
      </c>
      <c r="E23">
        <f t="shared" si="2"/>
        <v>5.7</v>
      </c>
      <c r="F23">
        <v>9.7199999999999995E-3</v>
      </c>
      <c r="G23">
        <v>1.6250000000000001E-2</v>
      </c>
      <c r="H23">
        <f t="shared" si="3"/>
        <v>1.1025999999999999E-2</v>
      </c>
      <c r="I23">
        <f t="shared" si="104"/>
        <v>5.6857293942168513E-2</v>
      </c>
      <c r="J23">
        <f t="shared" si="62"/>
        <v>0.18361778761047653</v>
      </c>
      <c r="K23">
        <f t="shared" si="63"/>
        <v>0.24732472036809261</v>
      </c>
      <c r="L23">
        <f t="shared" si="105"/>
        <v>0.10351916023209251</v>
      </c>
      <c r="M23">
        <f t="shared" si="106"/>
        <v>0.14190752007968155</v>
      </c>
      <c r="N23">
        <f t="shared" si="107"/>
        <v>0.44638619386734046</v>
      </c>
      <c r="O23">
        <f t="shared" si="108"/>
        <v>0.56633516095568992</v>
      </c>
      <c r="P23">
        <f t="shared" si="109"/>
        <v>0.25237119249524065</v>
      </c>
      <c r="Q23">
        <f t="shared" si="110"/>
        <v>0.33699049321146501</v>
      </c>
      <c r="R23">
        <f t="shared" si="64"/>
        <v>0.42</v>
      </c>
      <c r="S23">
        <f t="shared" si="65"/>
        <v>0.43099999999999999</v>
      </c>
      <c r="T23">
        <f t="shared" si="66"/>
        <v>1.660033588129084E-2</v>
      </c>
      <c r="U23">
        <f t="shared" si="67"/>
        <v>0.35693752741012841</v>
      </c>
      <c r="V23">
        <f t="shared" si="68"/>
        <v>0.46115952485063361</v>
      </c>
      <c r="W23">
        <f t="shared" si="111"/>
        <v>0.21165809862351648</v>
      </c>
      <c r="X23">
        <f t="shared" si="112"/>
        <v>0.28327970638974265</v>
      </c>
      <c r="Y23">
        <f t="shared" si="113"/>
        <v>0.63438220166633008</v>
      </c>
      <c r="Z23">
        <f t="shared" si="114"/>
        <v>0.75869714695595181</v>
      </c>
      <c r="AA23">
        <f t="shared" si="115"/>
        <v>0.39038242713377103</v>
      </c>
      <c r="AB23">
        <f t="shared" si="116"/>
        <v>0.50307757393780883</v>
      </c>
      <c r="AC23">
        <f t="shared" si="69"/>
        <v>2.9815763260698482E-2</v>
      </c>
      <c r="AD23">
        <f t="shared" si="130"/>
        <v>0.22324812349256057</v>
      </c>
      <c r="AE23">
        <f t="shared" si="131"/>
        <v>2.7041374489449949E-2</v>
      </c>
      <c r="AF23">
        <f t="shared" si="132"/>
        <v>1.8885462435871921E-3</v>
      </c>
      <c r="AG23">
        <f t="shared" si="133"/>
        <v>7.8558299351077186E-3</v>
      </c>
      <c r="AH23">
        <f t="shared" si="118"/>
        <v>1.0272507084337788E-3</v>
      </c>
      <c r="AI23">
        <f t="shared" si="119"/>
        <v>5.4849043597923024E-3</v>
      </c>
      <c r="AJ23">
        <f t="shared" si="134"/>
        <v>4.4623422162255196E-5</v>
      </c>
      <c r="AK23">
        <f t="shared" si="120"/>
        <v>3.6564576499489454E-5</v>
      </c>
      <c r="AL23">
        <f t="shared" si="121"/>
        <v>1.538189672450151E-4</v>
      </c>
      <c r="AM23">
        <f t="shared" si="122"/>
        <v>4.1846961469372879E-4</v>
      </c>
      <c r="AN23">
        <f t="shared" si="135"/>
        <v>3.6228050795815057E-3</v>
      </c>
      <c r="AO23">
        <f t="shared" si="123"/>
        <v>1.4561780680803231E-5</v>
      </c>
      <c r="AP23">
        <f t="shared" si="81"/>
        <v>2.5590497392376419E-5</v>
      </c>
      <c r="AQ23">
        <f t="shared" si="82"/>
        <v>9.7287470978262133E-5</v>
      </c>
      <c r="AR23">
        <f t="shared" si="83"/>
        <v>0.43560964186358314</v>
      </c>
      <c r="AS23">
        <f t="shared" si="84"/>
        <v>8.4210982174165547E-2</v>
      </c>
      <c r="AT23">
        <f t="shared" si="85"/>
        <v>6.5481769479637797E-3</v>
      </c>
      <c r="AU23">
        <f t="shared" si="86"/>
        <v>2.5300768966922491E-2</v>
      </c>
      <c r="AV23">
        <f t="shared" si="124"/>
        <v>3.6830452969639567E-3</v>
      </c>
      <c r="AW23">
        <f t="shared" si="125"/>
        <v>1.8056759322180392E-2</v>
      </c>
      <c r="AX23">
        <f t="shared" si="89"/>
        <v>2.4799755060753484E-4</v>
      </c>
      <c r="AY23">
        <f t="shared" si="126"/>
        <v>2.0554414603370008E-4</v>
      </c>
      <c r="AZ23">
        <f t="shared" si="127"/>
        <v>7.9549926384698763E-4</v>
      </c>
      <c r="BA23">
        <f t="shared" si="128"/>
        <v>1.4472544453226748E-3</v>
      </c>
      <c r="BB23">
        <f t="shared" si="93"/>
        <v>1.1305406151194606E-2</v>
      </c>
      <c r="BC23">
        <f t="shared" si="129"/>
        <v>7.9252765962330542E-5</v>
      </c>
      <c r="BD23">
        <f t="shared" si="95"/>
        <v>1.350702594368322E-4</v>
      </c>
      <c r="BE23">
        <f t="shared" si="96"/>
        <v>4.7729577224182629E-4</v>
      </c>
      <c r="BF23">
        <f t="shared" si="97"/>
        <v>0.1409375544354087</v>
      </c>
      <c r="BG23">
        <f t="shared" si="98"/>
        <v>0.99999999999999956</v>
      </c>
      <c r="BH23">
        <f t="shared" si="5"/>
        <v>0.18866140796047562</v>
      </c>
      <c r="BI23">
        <f t="shared" si="6"/>
        <v>2.1915057975258369E-2</v>
      </c>
      <c r="BJ23">
        <f t="shared" si="7"/>
        <v>1.3255814203010949E-3</v>
      </c>
      <c r="BK23">
        <f t="shared" si="8"/>
        <v>6.2603558499137197E-3</v>
      </c>
      <c r="BL23">
        <f t="shared" si="9"/>
        <v>7.5199541413780693E-4</v>
      </c>
      <c r="BM23">
        <f t="shared" si="10"/>
        <v>4.4265735520181634E-3</v>
      </c>
      <c r="BN23">
        <f t="shared" si="11"/>
        <v>2.9721205758220113E-5</v>
      </c>
      <c r="BO23">
        <f t="shared" si="12"/>
        <v>2.5084943691672934E-5</v>
      </c>
      <c r="BP23">
        <f t="shared" si="13"/>
        <v>1.1706315090863871E-4</v>
      </c>
      <c r="BQ23">
        <f t="shared" si="14"/>
        <v>3.2888353496269169E-4</v>
      </c>
      <c r="BR23">
        <f t="shared" si="15"/>
        <v>2.8472340624434273E-3</v>
      </c>
      <c r="BS23">
        <f t="shared" si="16"/>
        <v>1.0792060743375639E-5</v>
      </c>
      <c r="BT23">
        <f t="shared" si="17"/>
        <v>1.6534591653875816E-5</v>
      </c>
      <c r="BU23">
        <f t="shared" si="18"/>
        <v>7.2101916611814058E-5</v>
      </c>
      <c r="BV23">
        <f t="shared" si="19"/>
        <v>0.35413415101014856</v>
      </c>
      <c r="BW23">
        <f t="shared" si="20"/>
        <v>6.5653467135922516E-2</v>
      </c>
      <c r="BX23">
        <f t="shared" si="21"/>
        <v>4.4215471783414298E-3</v>
      </c>
      <c r="BY23">
        <f t="shared" si="22"/>
        <v>1.9396159186450438E-2</v>
      </c>
      <c r="BZ23">
        <f t="shared" si="23"/>
        <v>2.5937067659487331E-3</v>
      </c>
      <c r="CA23">
        <f t="shared" si="24"/>
        <v>1.401888609596566E-2</v>
      </c>
      <c r="CB23">
        <f t="shared" si="25"/>
        <v>1.5890077472434337E-4</v>
      </c>
      <c r="CC23">
        <f t="shared" si="26"/>
        <v>1.3565405093533914E-4</v>
      </c>
      <c r="CD23">
        <f t="shared" si="27"/>
        <v>5.8240510427181897E-4</v>
      </c>
      <c r="CE23">
        <f t="shared" si="28"/>
        <v>1.0942036694839186E-3</v>
      </c>
      <c r="CF23">
        <f t="shared" si="29"/>
        <v>8.5475065809075042E-3</v>
      </c>
      <c r="CG23">
        <f t="shared" si="30"/>
        <v>5.6504026336940434E-5</v>
      </c>
      <c r="CH23">
        <f t="shared" si="31"/>
        <v>8.3955577385730202E-5</v>
      </c>
      <c r="CI23">
        <f t="shared" si="32"/>
        <v>3.4029263909957558E-4</v>
      </c>
      <c r="CJ23">
        <f t="shared" si="99"/>
        <v>0</v>
      </c>
      <c r="CK23">
        <f t="shared" si="100"/>
        <v>0.69800572743480083</v>
      </c>
      <c r="CL23">
        <f t="shared" si="33"/>
        <v>0.3864688475638447</v>
      </c>
      <c r="CM23">
        <f t="shared" si="101"/>
        <v>0</v>
      </c>
      <c r="CN23">
        <f t="shared" si="34"/>
        <v>386.12378633485582</v>
      </c>
      <c r="CO23">
        <f t="shared" si="35"/>
        <v>44.977617337272569</v>
      </c>
      <c r="CP23">
        <f t="shared" si="36"/>
        <v>51.062894578200172</v>
      </c>
      <c r="CQ23">
        <f t="shared" si="37"/>
        <v>29.945385401553086</v>
      </c>
      <c r="CR23">
        <f t="shared" si="38"/>
        <v>17.096446889472606</v>
      </c>
      <c r="CS23">
        <f t="shared" si="39"/>
        <v>1.2018426290960191</v>
      </c>
      <c r="CT23">
        <f t="shared" si="40"/>
        <v>1.3035637167832985</v>
      </c>
      <c r="CU23">
        <f t="shared" si="41"/>
        <v>1.4792770079953101</v>
      </c>
      <c r="CV23">
        <f t="shared" si="42"/>
        <v>11.311233685171489</v>
      </c>
      <c r="CW23">
        <f t="shared" si="43"/>
        <v>56.533873266869399</v>
      </c>
      <c r="CX23">
        <f t="shared" si="44"/>
        <v>0.48825650622733235</v>
      </c>
      <c r="CY23">
        <f t="shared" si="45"/>
        <v>1.0088029977048707</v>
      </c>
      <c r="CZ23">
        <f t="shared" si="46"/>
        <v>2.1505395459744845</v>
      </c>
      <c r="DA23">
        <f t="shared" si="47"/>
        <v>4976.8401582914375</v>
      </c>
      <c r="DB23">
        <f t="shared" si="48"/>
        <v>2164.5590858047512</v>
      </c>
      <c r="DC23">
        <f t="shared" si="49"/>
        <v>230.76430382319157</v>
      </c>
      <c r="DD23">
        <f t="shared" si="50"/>
        <v>453.51628373208564</v>
      </c>
      <c r="DE23">
        <f t="shared" si="51"/>
        <v>149.44324596960951</v>
      </c>
      <c r="DF23">
        <f t="shared" si="52"/>
        <v>262.58139406314729</v>
      </c>
      <c r="DG23">
        <f t="shared" si="53"/>
        <v>9.5126900462038222</v>
      </c>
      <c r="DH23">
        <f t="shared" si="54"/>
        <v>9.676196218682465</v>
      </c>
      <c r="DI23">
        <f t="shared" si="55"/>
        <v>16.738895509868314</v>
      </c>
      <c r="DJ23">
        <f t="shared" si="56"/>
        <v>55.654169694883457</v>
      </c>
      <c r="DK23">
        <f t="shared" si="57"/>
        <v>305.58512826679021</v>
      </c>
      <c r="DL23">
        <f t="shared" si="58"/>
        <v>3.5628080938365696</v>
      </c>
      <c r="DM23">
        <f t="shared" si="59"/>
        <v>6.8677824113251695</v>
      </c>
      <c r="DN23">
        <f t="shared" si="60"/>
        <v>16.003727243268436</v>
      </c>
      <c r="DO23">
        <f t="shared" si="102"/>
        <v>0</v>
      </c>
      <c r="DP23">
        <f t="shared" si="103"/>
        <v>9265.9893890662588</v>
      </c>
      <c r="DQ23">
        <f t="shared" si="61"/>
        <v>5130.3536632738378</v>
      </c>
    </row>
    <row r="24" spans="1:121" x14ac:dyDescent="0.3">
      <c r="A24">
        <v>21</v>
      </c>
      <c r="B24">
        <v>66</v>
      </c>
      <c r="C24">
        <f t="shared" si="0"/>
        <v>38</v>
      </c>
      <c r="D24">
        <f t="shared" si="1"/>
        <v>125</v>
      </c>
      <c r="E24">
        <f t="shared" si="2"/>
        <v>5.7</v>
      </c>
      <c r="F24">
        <v>1.042E-2</v>
      </c>
      <c r="G24">
        <v>1.7409999999999998E-2</v>
      </c>
      <c r="H24">
        <f t="shared" si="3"/>
        <v>1.1818E-2</v>
      </c>
      <c r="I24">
        <f t="shared" si="104"/>
        <v>5.6857293942168513E-2</v>
      </c>
      <c r="J24">
        <f t="shared" si="62"/>
        <v>0.19061312833565169</v>
      </c>
      <c r="K24">
        <f t="shared" si="63"/>
        <v>0.25634160117355353</v>
      </c>
      <c r="L24">
        <f t="shared" si="105"/>
        <v>0.10766514975253938</v>
      </c>
      <c r="M24">
        <f t="shared" si="106"/>
        <v>0.14746015313673289</v>
      </c>
      <c r="N24">
        <f t="shared" si="107"/>
        <v>0.46209267227680184</v>
      </c>
      <c r="O24">
        <f t="shared" si="108"/>
        <v>0.58361734985565961</v>
      </c>
      <c r="P24">
        <f t="shared" si="109"/>
        <v>0.26288088929252929</v>
      </c>
      <c r="Q24">
        <f t="shared" si="110"/>
        <v>0.35012145946127471</v>
      </c>
      <c r="R24">
        <f t="shared" si="64"/>
        <v>0.42</v>
      </c>
      <c r="S24">
        <f t="shared" si="65"/>
        <v>0.43099999999999999</v>
      </c>
      <c r="T24">
        <f t="shared" si="66"/>
        <v>1.7241162993889038E-2</v>
      </c>
      <c r="U24">
        <f t="shared" si="67"/>
        <v>0.36886904747531601</v>
      </c>
      <c r="V24">
        <f t="shared" si="68"/>
        <v>0.47510908870159541</v>
      </c>
      <c r="W24">
        <f t="shared" si="111"/>
        <v>0.21957107050633728</v>
      </c>
      <c r="X24">
        <f t="shared" si="112"/>
        <v>0.29333464908830365</v>
      </c>
      <c r="Y24">
        <f t="shared" si="113"/>
        <v>0.6518570518616047</v>
      </c>
      <c r="Z24">
        <f t="shared" si="114"/>
        <v>0.77483101558464695</v>
      </c>
      <c r="AA24">
        <f t="shared" si="115"/>
        <v>0.40489292966082036</v>
      </c>
      <c r="AB24">
        <f t="shared" si="116"/>
        <v>0.51970796163352184</v>
      </c>
      <c r="AC24">
        <f t="shared" si="69"/>
        <v>3.0837484168050669E-2</v>
      </c>
      <c r="AD24">
        <f t="shared" si="130"/>
        <v>0.20473798060081141</v>
      </c>
      <c r="AE24">
        <f t="shared" si="131"/>
        <v>2.6701471008051498E-2</v>
      </c>
      <c r="AF24">
        <f t="shared" si="132"/>
        <v>1.8438004151272204E-3</v>
      </c>
      <c r="AG24">
        <f t="shared" si="133"/>
        <v>7.7367618253519248E-3</v>
      </c>
      <c r="AH24">
        <f t="shared" si="118"/>
        <v>9.9476305812479541E-4</v>
      </c>
      <c r="AI24">
        <f t="shared" si="119"/>
        <v>5.3659301505316979E-3</v>
      </c>
      <c r="AJ24">
        <f t="shared" si="134"/>
        <v>4.6043818790742333E-5</v>
      </c>
      <c r="AK24">
        <f t="shared" si="120"/>
        <v>3.7750706004717215E-5</v>
      </c>
      <c r="AL24">
        <f t="shared" si="121"/>
        <v>1.5966693247636388E-4</v>
      </c>
      <c r="AM24">
        <f t="shared" si="122"/>
        <v>4.074761699045732E-4</v>
      </c>
      <c r="AN24">
        <f t="shared" si="135"/>
        <v>3.7204595892840336E-3</v>
      </c>
      <c r="AO24">
        <f t="shared" si="123"/>
        <v>1.5108970139998885E-5</v>
      </c>
      <c r="AP24">
        <f t="shared" si="81"/>
        <v>2.7699021716940509E-5</v>
      </c>
      <c r="AQ24">
        <f t="shared" si="82"/>
        <v>1.0592840408355216E-4</v>
      </c>
      <c r="AR24">
        <f t="shared" si="83"/>
        <v>0.42944073645711062</v>
      </c>
      <c r="AS24">
        <f t="shared" si="84"/>
        <v>8.9805435613828394E-2</v>
      </c>
      <c r="AT24">
        <f t="shared" si="85"/>
        <v>6.9068333891053931E-3</v>
      </c>
      <c r="AU24">
        <f t="shared" si="86"/>
        <v>2.7020546690720702E-2</v>
      </c>
      <c r="AV24">
        <f t="shared" si="124"/>
        <v>3.8515763590711745E-3</v>
      </c>
      <c r="AW24">
        <f t="shared" si="125"/>
        <v>1.9193811941768044E-2</v>
      </c>
      <c r="AX24">
        <f t="shared" si="89"/>
        <v>2.7782663496353532E-4</v>
      </c>
      <c r="AY24">
        <f t="shared" si="126"/>
        <v>2.299429779082314E-4</v>
      </c>
      <c r="AZ24">
        <f t="shared" si="127"/>
        <v>8.9918351729213687E-4</v>
      </c>
      <c r="BA24">
        <f t="shared" si="128"/>
        <v>1.5259044108513358E-3</v>
      </c>
      <c r="BB24">
        <f t="shared" si="93"/>
        <v>1.2595196799693835E-2</v>
      </c>
      <c r="BC24">
        <f t="shared" si="129"/>
        <v>8.9312722025350886E-5</v>
      </c>
      <c r="BD24">
        <f t="shared" si="95"/>
        <v>1.5848128234716784E-4</v>
      </c>
      <c r="BE24">
        <f t="shared" si="96"/>
        <v>5.6505319940460853E-4</v>
      </c>
      <c r="BF24">
        <f t="shared" si="97"/>
        <v>0.15553931733350945</v>
      </c>
      <c r="BG24">
        <f t="shared" si="98"/>
        <v>0.99999999999999956</v>
      </c>
      <c r="BH24">
        <f t="shared" si="5"/>
        <v>0.17287563236981013</v>
      </c>
      <c r="BI24">
        <f t="shared" si="6"/>
        <v>2.162166634454412E-2</v>
      </c>
      <c r="BJ24">
        <f t="shared" si="7"/>
        <v>1.2929569744811471E-3</v>
      </c>
      <c r="BK24">
        <f t="shared" si="8"/>
        <v>6.160362755103484E-3</v>
      </c>
      <c r="BL24">
        <f t="shared" si="9"/>
        <v>7.2754794027057889E-4</v>
      </c>
      <c r="BM24">
        <f t="shared" si="10"/>
        <v>4.3269686936667183E-3</v>
      </c>
      <c r="BN24">
        <f t="shared" si="11"/>
        <v>3.0638227968131887E-5</v>
      </c>
      <c r="BO24">
        <f t="shared" si="12"/>
        <v>2.5874883994202241E-5</v>
      </c>
      <c r="BP24">
        <f t="shared" si="13"/>
        <v>1.2141306210160877E-4</v>
      </c>
      <c r="BQ24">
        <f t="shared" si="14"/>
        <v>3.1997830259575185E-4</v>
      </c>
      <c r="BR24">
        <f t="shared" si="15"/>
        <v>2.9215606511025869E-3</v>
      </c>
      <c r="BS24">
        <f t="shared" si="16"/>
        <v>1.1188319776173667E-5</v>
      </c>
      <c r="BT24">
        <f t="shared" si="17"/>
        <v>1.787995205566195E-5</v>
      </c>
      <c r="BU24">
        <f t="shared" si="18"/>
        <v>7.8440876332727306E-5</v>
      </c>
      <c r="BV24">
        <f t="shared" si="19"/>
        <v>0.34882987901582579</v>
      </c>
      <c r="BW24">
        <f t="shared" si="20"/>
        <v>6.9957079291405697E-2</v>
      </c>
      <c r="BX24">
        <f t="shared" si="21"/>
        <v>4.6593380022389441E-3</v>
      </c>
      <c r="BY24">
        <f t="shared" si="22"/>
        <v>2.0697422388265989E-2</v>
      </c>
      <c r="BZ24">
        <f t="shared" si="23"/>
        <v>2.7099142653517136E-3</v>
      </c>
      <c r="CA24">
        <f t="shared" si="24"/>
        <v>1.4889326221967713E-2</v>
      </c>
      <c r="CB24">
        <f t="shared" si="25"/>
        <v>1.778448354880629E-4</v>
      </c>
      <c r="CC24">
        <f t="shared" si="26"/>
        <v>1.5161722958380495E-4</v>
      </c>
      <c r="CD24">
        <f t="shared" si="27"/>
        <v>6.5776966386388411E-4</v>
      </c>
      <c r="CE24">
        <f t="shared" si="28"/>
        <v>1.1527117374542238E-3</v>
      </c>
      <c r="CF24">
        <f t="shared" si="29"/>
        <v>9.5147710979173947E-3</v>
      </c>
      <c r="CG24">
        <f t="shared" si="30"/>
        <v>6.3623624377908829E-5</v>
      </c>
      <c r="CH24">
        <f t="shared" si="31"/>
        <v>9.84135658002931E-5</v>
      </c>
      <c r="CI24">
        <f t="shared" si="32"/>
        <v>4.0252644524987191E-4</v>
      </c>
      <c r="CJ24">
        <f t="shared" si="99"/>
        <v>0</v>
      </c>
      <c r="CK24">
        <f t="shared" si="100"/>
        <v>0.68449434673859444</v>
      </c>
      <c r="CL24">
        <f t="shared" si="33"/>
        <v>0.36794944045317862</v>
      </c>
      <c r="CM24">
        <f t="shared" si="101"/>
        <v>0</v>
      </c>
      <c r="CN24">
        <f t="shared" si="34"/>
        <v>381.27030452396735</v>
      </c>
      <c r="CO24">
        <f t="shared" si="35"/>
        <v>43.911950686669883</v>
      </c>
      <c r="CP24">
        <f t="shared" si="36"/>
        <v>50.288951864787514</v>
      </c>
      <c r="CQ24">
        <f t="shared" si="37"/>
        <v>28.998337907395911</v>
      </c>
      <c r="CR24">
        <f t="shared" si="38"/>
        <v>16.725604279207303</v>
      </c>
      <c r="CS24">
        <f t="shared" si="39"/>
        <v>1.2400981714910633</v>
      </c>
      <c r="CT24">
        <f t="shared" si="40"/>
        <v>1.3458504197741734</v>
      </c>
      <c r="CU24">
        <f t="shared" si="41"/>
        <v>1.5355168896251914</v>
      </c>
      <c r="CV24">
        <f t="shared" si="42"/>
        <v>11.014080872520614</v>
      </c>
      <c r="CW24">
        <f t="shared" si="43"/>
        <v>58.057771890777346</v>
      </c>
      <c r="CX24">
        <f t="shared" si="44"/>
        <v>0.50660376879416258</v>
      </c>
      <c r="CY24">
        <f t="shared" si="45"/>
        <v>1.0919231351035117</v>
      </c>
      <c r="CZ24">
        <f t="shared" si="46"/>
        <v>2.3415473722669207</v>
      </c>
      <c r="DA24">
        <f t="shared" si="47"/>
        <v>4906.3604140224888</v>
      </c>
      <c r="DB24">
        <f t="shared" si="48"/>
        <v>2308.3589170178452</v>
      </c>
      <c r="DC24">
        <f t="shared" si="49"/>
        <v>243.40371546546316</v>
      </c>
      <c r="DD24">
        <f t="shared" si="50"/>
        <v>484.34329943116859</v>
      </c>
      <c r="DE24">
        <f t="shared" si="51"/>
        <v>156.28156234567197</v>
      </c>
      <c r="DF24">
        <f t="shared" si="52"/>
        <v>279.11641325719091</v>
      </c>
      <c r="DG24">
        <f t="shared" si="53"/>
        <v>10.656874063931287</v>
      </c>
      <c r="DH24">
        <f t="shared" si="54"/>
        <v>10.824795628007902</v>
      </c>
      <c r="DI24">
        <f t="shared" si="55"/>
        <v>18.920619570861145</v>
      </c>
      <c r="DJ24">
        <f t="shared" si="56"/>
        <v>58.678654119288119</v>
      </c>
      <c r="DK24">
        <f t="shared" si="57"/>
        <v>340.44816949572436</v>
      </c>
      <c r="DL24">
        <f t="shared" si="58"/>
        <v>4.0150534186496492</v>
      </c>
      <c r="DM24">
        <f t="shared" si="59"/>
        <v>8.0581392822240954</v>
      </c>
      <c r="DN24">
        <f t="shared" si="60"/>
        <v>18.946233776036525</v>
      </c>
      <c r="DO24">
        <f t="shared" si="102"/>
        <v>0</v>
      </c>
      <c r="DP24">
        <f t="shared" si="103"/>
        <v>9446.7414026769329</v>
      </c>
      <c r="DQ24">
        <f t="shared" si="61"/>
        <v>5078.089000709153</v>
      </c>
    </row>
    <row r="25" spans="1:121" x14ac:dyDescent="0.3">
      <c r="A25">
        <v>22</v>
      </c>
      <c r="B25">
        <v>67</v>
      </c>
      <c r="C25">
        <f t="shared" si="0"/>
        <v>38</v>
      </c>
      <c r="D25">
        <f t="shared" si="1"/>
        <v>125</v>
      </c>
      <c r="E25">
        <f t="shared" si="2"/>
        <v>5.7</v>
      </c>
      <c r="F25">
        <v>1.125E-2</v>
      </c>
      <c r="G25">
        <v>1.8259999999999998E-2</v>
      </c>
      <c r="H25">
        <f t="shared" si="3"/>
        <v>1.2651999999999998E-2</v>
      </c>
      <c r="I25">
        <f t="shared" si="104"/>
        <v>5.6857293942168513E-2</v>
      </c>
      <c r="J25">
        <f t="shared" si="62"/>
        <v>0.19773095282010011</v>
      </c>
      <c r="K25">
        <f t="shared" si="63"/>
        <v>0.26548438054191004</v>
      </c>
      <c r="L25">
        <f t="shared" si="105"/>
        <v>0.11190073618564633</v>
      </c>
      <c r="M25">
        <f t="shared" si="106"/>
        <v>0.15312212152314586</v>
      </c>
      <c r="N25">
        <f t="shared" si="107"/>
        <v>0.47784268873754021</v>
      </c>
      <c r="O25">
        <f t="shared" si="108"/>
        <v>0.6007394022144712</v>
      </c>
      <c r="P25">
        <f t="shared" si="109"/>
        <v>0.27357749608871329</v>
      </c>
      <c r="Q25">
        <f t="shared" si="110"/>
        <v>0.36340678686646066</v>
      </c>
      <c r="R25">
        <f t="shared" si="64"/>
        <v>0.42</v>
      </c>
      <c r="S25">
        <f t="shared" si="65"/>
        <v>0.43099999999999999</v>
      </c>
      <c r="T25">
        <f t="shared" si="66"/>
        <v>1.7892278505075094E-2</v>
      </c>
      <c r="U25">
        <f t="shared" si="67"/>
        <v>0.38088560479471856</v>
      </c>
      <c r="V25">
        <f t="shared" si="68"/>
        <v>0.48905171990074237</v>
      </c>
      <c r="W25">
        <f t="shared" si="111"/>
        <v>0.22761050818458528</v>
      </c>
      <c r="X25">
        <f t="shared" si="112"/>
        <v>0.30350855959291878</v>
      </c>
      <c r="Y25">
        <f t="shared" si="113"/>
        <v>0.66902445452379977</v>
      </c>
      <c r="Z25">
        <f t="shared" si="114"/>
        <v>0.79035865578006415</v>
      </c>
      <c r="AA25">
        <f t="shared" si="115"/>
        <v>0.41951317185930115</v>
      </c>
      <c r="AB25">
        <f t="shared" si="116"/>
        <v>0.53629558068432526</v>
      </c>
      <c r="AC25">
        <f t="shared" si="69"/>
        <v>3.1866632868490112E-2</v>
      </c>
      <c r="AD25">
        <f t="shared" si="130"/>
        <v>0.18748589199351876</v>
      </c>
      <c r="AE25">
        <f t="shared" si="131"/>
        <v>2.6253512147801122E-2</v>
      </c>
      <c r="AF25">
        <f t="shared" si="132"/>
        <v>1.7938936837867026E-3</v>
      </c>
      <c r="AG25">
        <f t="shared" si="133"/>
        <v>7.583024775918097E-3</v>
      </c>
      <c r="AH25">
        <f t="shared" si="118"/>
        <v>9.6097601584691752E-4</v>
      </c>
      <c r="AI25">
        <f t="shared" si="119"/>
        <v>5.2327364091762319E-3</v>
      </c>
      <c r="AJ25">
        <f t="shared" si="134"/>
        <v>4.7235809661293961E-5</v>
      </c>
      <c r="AK25">
        <f t="shared" si="120"/>
        <v>3.8732845839149306E-5</v>
      </c>
      <c r="AL25">
        <f t="shared" si="121"/>
        <v>1.6451166764687447E-4</v>
      </c>
      <c r="AM25">
        <f t="shared" si="122"/>
        <v>3.9567479549439057E-4</v>
      </c>
      <c r="AN25">
        <f t="shared" si="135"/>
        <v>3.7940554119230748E-3</v>
      </c>
      <c r="AO25">
        <f t="shared" si="123"/>
        <v>1.5570480575393464E-5</v>
      </c>
      <c r="AP25">
        <f t="shared" si="81"/>
        <v>2.9690280984543408E-5</v>
      </c>
      <c r="AQ25">
        <f t="shared" si="82"/>
        <v>1.1400212418028309E-4</v>
      </c>
      <c r="AR25">
        <f t="shared" si="83"/>
        <v>0.42166403858650481</v>
      </c>
      <c r="AS25">
        <f t="shared" si="84"/>
        <v>9.5106502602212761E-2</v>
      </c>
      <c r="AT25">
        <f t="shared" si="85"/>
        <v>7.2419186908276078E-3</v>
      </c>
      <c r="AU25">
        <f t="shared" si="86"/>
        <v>2.8639831770280757E-2</v>
      </c>
      <c r="AV25">
        <f t="shared" si="124"/>
        <v>4.0078982123707661E-3</v>
      </c>
      <c r="AW25">
        <f t="shared" si="125"/>
        <v>2.0280460261096887E-2</v>
      </c>
      <c r="AX25">
        <f t="shared" si="89"/>
        <v>3.0855126936403022E-4</v>
      </c>
      <c r="AY25">
        <f t="shared" si="126"/>
        <v>2.5489422986334155E-4</v>
      </c>
      <c r="AZ25">
        <f t="shared" si="127"/>
        <v>1.0056021984315711E-3</v>
      </c>
      <c r="BA25">
        <f t="shared" si="128"/>
        <v>1.6002231497457846E-3</v>
      </c>
      <c r="BB25">
        <f t="shared" si="93"/>
        <v>1.3900383475764911E-2</v>
      </c>
      <c r="BC25">
        <f t="shared" si="129"/>
        <v>9.9667771629513574E-5</v>
      </c>
      <c r="BD25">
        <f t="shared" si="95"/>
        <v>1.8367138199781201E-4</v>
      </c>
      <c r="BE25">
        <f t="shared" si="96"/>
        <v>6.5924688377885646E-4</v>
      </c>
      <c r="BF25">
        <f t="shared" si="97"/>
        <v>0.17113760107377723</v>
      </c>
      <c r="BG25">
        <f t="shared" si="98"/>
        <v>0.99999999999999956</v>
      </c>
      <c r="BH25">
        <f t="shared" si="5"/>
        <v>0.15817715992763193</v>
      </c>
      <c r="BI25">
        <f t="shared" si="6"/>
        <v>2.1241305154982969E-2</v>
      </c>
      <c r="BJ25">
        <f t="shared" si="7"/>
        <v>1.2567759482498908E-3</v>
      </c>
      <c r="BK25">
        <f t="shared" si="8"/>
        <v>6.0329447474368062E-3</v>
      </c>
      <c r="BL25">
        <f t="shared" si="9"/>
        <v>7.0219442417349511E-4</v>
      </c>
      <c r="BM25">
        <f t="shared" si="10"/>
        <v>4.2160660899612278E-3</v>
      </c>
      <c r="BN25">
        <f t="shared" si="11"/>
        <v>3.1401618821089572E-5</v>
      </c>
      <c r="BO25">
        <f t="shared" si="12"/>
        <v>2.6523639936621702E-5</v>
      </c>
      <c r="BP25">
        <f t="shared" si="13"/>
        <v>1.2499336190715824E-4</v>
      </c>
      <c r="BQ25">
        <f t="shared" si="14"/>
        <v>3.1045346777251888E-4</v>
      </c>
      <c r="BR25">
        <f t="shared" si="15"/>
        <v>2.9768832206784062E-3</v>
      </c>
      <c r="BS25">
        <f t="shared" si="16"/>
        <v>1.152051353566134E-5</v>
      </c>
      <c r="BT25">
        <f t="shared" si="17"/>
        <v>1.9147100046039874E-5</v>
      </c>
      <c r="BU25">
        <f t="shared" si="18"/>
        <v>8.4349549029889709E-5</v>
      </c>
      <c r="BV25">
        <f t="shared" si="19"/>
        <v>0.34222900625979957</v>
      </c>
      <c r="BW25">
        <f t="shared" si="20"/>
        <v>7.402511160350321E-2</v>
      </c>
      <c r="BX25">
        <f t="shared" si="21"/>
        <v>4.8807872385159823E-3</v>
      </c>
      <c r="BY25">
        <f t="shared" si="22"/>
        <v>2.1919589042265413E-2</v>
      </c>
      <c r="BZ25">
        <f t="shared" si="23"/>
        <v>2.817322627407227E-3</v>
      </c>
      <c r="CA25">
        <f t="shared" si="24"/>
        <v>1.5719235874587532E-2</v>
      </c>
      <c r="CB25">
        <f t="shared" si="25"/>
        <v>1.9732544141762976E-4</v>
      </c>
      <c r="CC25">
        <f t="shared" si="26"/>
        <v>1.6791472891983933E-4</v>
      </c>
      <c r="CD25">
        <f t="shared" si="27"/>
        <v>7.350070938485641E-4</v>
      </c>
      <c r="CE25">
        <f t="shared" si="28"/>
        <v>1.2078520747358954E-3</v>
      </c>
      <c r="CF25">
        <f t="shared" si="29"/>
        <v>1.0492041077829953E-2</v>
      </c>
      <c r="CG25">
        <f t="shared" si="30"/>
        <v>7.0941381553232827E-5</v>
      </c>
      <c r="CH25">
        <f t="shared" si="31"/>
        <v>1.1394762158205603E-4</v>
      </c>
      <c r="CI25">
        <f t="shared" si="32"/>
        <v>4.6923778825698866E-4</v>
      </c>
      <c r="CJ25">
        <f t="shared" si="99"/>
        <v>0</v>
      </c>
      <c r="CK25">
        <f t="shared" si="100"/>
        <v>0.67025703861838692</v>
      </c>
      <c r="CL25">
        <f t="shared" si="33"/>
        <v>0.34980212211870565</v>
      </c>
      <c r="CM25">
        <f t="shared" si="101"/>
        <v>0</v>
      </c>
      <c r="CN25">
        <f t="shared" si="34"/>
        <v>374.87389995845223</v>
      </c>
      <c r="CO25">
        <f t="shared" si="35"/>
        <v>42.723371973064111</v>
      </c>
      <c r="CP25">
        <f t="shared" si="36"/>
        <v>49.289661043467632</v>
      </c>
      <c r="CQ25">
        <f t="shared" si="37"/>
        <v>28.013411837953491</v>
      </c>
      <c r="CR25">
        <f t="shared" si="38"/>
        <v>16.310439387402315</v>
      </c>
      <c r="CS25">
        <f t="shared" si="39"/>
        <v>1.2722020616076302</v>
      </c>
      <c r="CT25">
        <f t="shared" si="40"/>
        <v>1.380864687011512</v>
      </c>
      <c r="CU25">
        <f t="shared" si="41"/>
        <v>1.5821087077599918</v>
      </c>
      <c r="CV25">
        <f t="shared" si="42"/>
        <v>10.695089722213377</v>
      </c>
      <c r="CW25">
        <f t="shared" si="43"/>
        <v>59.206234703059586</v>
      </c>
      <c r="CX25">
        <f t="shared" si="44"/>
        <v>0.52207821369294283</v>
      </c>
      <c r="CY25">
        <f t="shared" si="45"/>
        <v>1.1704205666916856</v>
      </c>
      <c r="CZ25">
        <f t="shared" si="46"/>
        <v>2.5200169550051577</v>
      </c>
      <c r="DA25">
        <f t="shared" si="47"/>
        <v>4817.5116408508175</v>
      </c>
      <c r="DB25">
        <f t="shared" si="48"/>
        <v>2444.6175428872766</v>
      </c>
      <c r="DC25">
        <f t="shared" si="49"/>
        <v>255.21245658345572</v>
      </c>
      <c r="DD25">
        <f t="shared" si="50"/>
        <v>513.3689844822826</v>
      </c>
      <c r="DE25">
        <f t="shared" si="51"/>
        <v>162.62447786515619</v>
      </c>
      <c r="DF25">
        <f t="shared" si="52"/>
        <v>294.91845311687092</v>
      </c>
      <c r="DG25">
        <f t="shared" si="53"/>
        <v>11.835409590265471</v>
      </c>
      <c r="DH25">
        <f t="shared" si="54"/>
        <v>11.999400765046667</v>
      </c>
      <c r="DI25">
        <f t="shared" si="55"/>
        <v>21.15988145939712</v>
      </c>
      <c r="DJ25">
        <f t="shared" si="56"/>
        <v>61.536581223474144</v>
      </c>
      <c r="DK25">
        <f t="shared" si="57"/>
        <v>375.72736534992555</v>
      </c>
      <c r="DL25">
        <f t="shared" si="58"/>
        <v>4.4805646736047828</v>
      </c>
      <c r="DM25">
        <f t="shared" si="59"/>
        <v>9.3389550890607502</v>
      </c>
      <c r="DN25">
        <f t="shared" si="60"/>
        <v>22.104548013105056</v>
      </c>
      <c r="DO25">
        <f t="shared" si="102"/>
        <v>0</v>
      </c>
      <c r="DP25">
        <f t="shared" si="103"/>
        <v>9595.9960617671186</v>
      </c>
      <c r="DQ25">
        <f t="shared" si="61"/>
        <v>5008.0783831350827</v>
      </c>
    </row>
    <row r="26" spans="1:121" x14ac:dyDescent="0.3">
      <c r="A26">
        <v>23</v>
      </c>
      <c r="B26">
        <v>68</v>
      </c>
      <c r="C26">
        <f t="shared" si="0"/>
        <v>38</v>
      </c>
      <c r="D26">
        <f t="shared" si="1"/>
        <v>125</v>
      </c>
      <c r="E26">
        <f t="shared" si="2"/>
        <v>5.7</v>
      </c>
      <c r="F26">
        <v>1.205E-2</v>
      </c>
      <c r="G26">
        <v>1.9130000000000001E-2</v>
      </c>
      <c r="H26">
        <f t="shared" si="3"/>
        <v>1.3466000000000001E-2</v>
      </c>
      <c r="I26">
        <f t="shared" si="104"/>
        <v>5.6857293942168513E-2</v>
      </c>
      <c r="J26">
        <f t="shared" si="62"/>
        <v>0.20496893262543503</v>
      </c>
      <c r="K26">
        <f t="shared" si="63"/>
        <v>0.27474824266632292</v>
      </c>
      <c r="L26">
        <f t="shared" si="105"/>
        <v>0.11622563934716068</v>
      </c>
      <c r="M26">
        <f t="shared" si="106"/>
        <v>0.1588923363196455</v>
      </c>
      <c r="N26">
        <f t="shared" si="107"/>
        <v>0.49361392192968434</v>
      </c>
      <c r="O26">
        <f t="shared" si="108"/>
        <v>0.61767209528777356</v>
      </c>
      <c r="P26">
        <f t="shared" si="109"/>
        <v>0.28445408349064571</v>
      </c>
      <c r="Q26">
        <f t="shared" si="110"/>
        <v>0.37683305520545485</v>
      </c>
      <c r="R26">
        <f t="shared" si="64"/>
        <v>0.42</v>
      </c>
      <c r="S26">
        <f t="shared" si="65"/>
        <v>0.43099999999999999</v>
      </c>
      <c r="T26">
        <f t="shared" si="66"/>
        <v>1.8553360326272132E-2</v>
      </c>
      <c r="U26">
        <f t="shared" si="67"/>
        <v>0.39297707933857517</v>
      </c>
      <c r="V26">
        <f t="shared" si="68"/>
        <v>0.5029722972734183</v>
      </c>
      <c r="W26">
        <f t="shared" si="111"/>
        <v>0.23577306675933107</v>
      </c>
      <c r="X26">
        <f t="shared" si="112"/>
        <v>0.31379497849860227</v>
      </c>
      <c r="Y26">
        <f t="shared" si="113"/>
        <v>0.6858547034051703</v>
      </c>
      <c r="Z26">
        <f t="shared" si="114"/>
        <v>0.80526184339624896</v>
      </c>
      <c r="AA26">
        <f t="shared" si="115"/>
        <v>0.43422531525461283</v>
      </c>
      <c r="AB26">
        <f t="shared" si="116"/>
        <v>0.55281418224012413</v>
      </c>
      <c r="AC26">
        <f t="shared" si="69"/>
        <v>3.2902340090317013E-2</v>
      </c>
      <c r="AD26">
        <f t="shared" si="130"/>
        <v>0.17142493041220747</v>
      </c>
      <c r="AE26">
        <f t="shared" si="131"/>
        <v>2.5706326635129756E-2</v>
      </c>
      <c r="AF26">
        <f t="shared" si="132"/>
        <v>1.7395611659365012E-3</v>
      </c>
      <c r="AG26">
        <f t="shared" si="133"/>
        <v>7.3974877261604134E-3</v>
      </c>
      <c r="AH26">
        <f t="shared" si="118"/>
        <v>9.261511672481247E-4</v>
      </c>
      <c r="AI26">
        <f t="shared" si="119"/>
        <v>5.0867943789589722E-3</v>
      </c>
      <c r="AJ26">
        <f t="shared" si="134"/>
        <v>4.8196913254183713E-5</v>
      </c>
      <c r="AK26">
        <f t="shared" si="120"/>
        <v>3.9509827750567543E-5</v>
      </c>
      <c r="AL26">
        <f t="shared" si="121"/>
        <v>1.6828009469822049E-4</v>
      </c>
      <c r="AM26">
        <f t="shared" si="122"/>
        <v>3.8319321727592478E-4</v>
      </c>
      <c r="AN26">
        <f t="shared" si="135"/>
        <v>3.8442620436370477E-3</v>
      </c>
      <c r="AO26">
        <f t="shared" si="123"/>
        <v>1.5945247388300242E-5</v>
      </c>
      <c r="AP26">
        <f t="shared" si="81"/>
        <v>3.1543376530493775E-5</v>
      </c>
      <c r="AQ26">
        <f t="shared" si="82"/>
        <v>1.2135674154105834E-4</v>
      </c>
      <c r="AR26">
        <f t="shared" si="83"/>
        <v>0.41242623832688668</v>
      </c>
      <c r="AS26">
        <f t="shared" si="84"/>
        <v>0.10005355504302714</v>
      </c>
      <c r="AT26">
        <f t="shared" si="85"/>
        <v>7.5507877507574117E-3</v>
      </c>
      <c r="AU26">
        <f t="shared" si="86"/>
        <v>3.0136256448894921E-2</v>
      </c>
      <c r="AV26">
        <f t="shared" si="124"/>
        <v>4.1510329875837472E-3</v>
      </c>
      <c r="AW26">
        <f t="shared" si="125"/>
        <v>2.1305934366972513E-2</v>
      </c>
      <c r="AX26">
        <f t="shared" si="89"/>
        <v>3.3990431710069122E-4</v>
      </c>
      <c r="AY26">
        <f t="shared" si="126"/>
        <v>2.8016038693054305E-4</v>
      </c>
      <c r="AZ26">
        <f t="shared" si="127"/>
        <v>1.1130996454605574E-3</v>
      </c>
      <c r="BA26">
        <f t="shared" si="128"/>
        <v>1.6696958279240758E-3</v>
      </c>
      <c r="BB26">
        <f t="shared" si="93"/>
        <v>1.5208282787408007E-2</v>
      </c>
      <c r="BC26">
        <f t="shared" si="129"/>
        <v>1.1021866386719044E-4</v>
      </c>
      <c r="BD26">
        <f t="shared" si="95"/>
        <v>2.1048336178567664E-4</v>
      </c>
      <c r="BE26">
        <f t="shared" si="96"/>
        <v>7.5866602646039569E-4</v>
      </c>
      <c r="BF26">
        <f t="shared" si="97"/>
        <v>0.18775214511122285</v>
      </c>
      <c r="BG26">
        <f t="shared" si="98"/>
        <v>0.99999999999999967</v>
      </c>
      <c r="BH26">
        <f t="shared" si="5"/>
        <v>0.1445069307142306</v>
      </c>
      <c r="BI26">
        <f t="shared" si="6"/>
        <v>2.0781329276743317E-2</v>
      </c>
      <c r="BJ26">
        <f t="shared" si="7"/>
        <v>1.2175630883816011E-3</v>
      </c>
      <c r="BK26">
        <f t="shared" si="8"/>
        <v>5.8804510746503502E-3</v>
      </c>
      <c r="BL26">
        <f t="shared" si="9"/>
        <v>6.7612844005788414E-4</v>
      </c>
      <c r="BM26">
        <f t="shared" si="10"/>
        <v>4.0950786694808079E-3</v>
      </c>
      <c r="BN26">
        <f t="shared" si="11"/>
        <v>3.201016216427051E-5</v>
      </c>
      <c r="BO26">
        <f t="shared" si="12"/>
        <v>2.7030798037270781E-5</v>
      </c>
      <c r="BP26">
        <f t="shared" si="13"/>
        <v>1.2775047013615712E-4</v>
      </c>
      <c r="BQ26">
        <f t="shared" si="14"/>
        <v>3.0041074116985062E-4</v>
      </c>
      <c r="BR26">
        <f t="shared" si="15"/>
        <v>3.0137736204984946E-3</v>
      </c>
      <c r="BS26">
        <f t="shared" si="16"/>
        <v>1.1788012777893481E-5</v>
      </c>
      <c r="BT26">
        <f t="shared" si="17"/>
        <v>2.0322786984430239E-5</v>
      </c>
      <c r="BU26">
        <f t="shared" si="18"/>
        <v>8.971669019191109E-5</v>
      </c>
      <c r="BV26">
        <f t="shared" si="19"/>
        <v>0.33445373793997024</v>
      </c>
      <c r="BW26">
        <f t="shared" si="20"/>
        <v>7.7810982404752746E-2</v>
      </c>
      <c r="BX26">
        <f t="shared" si="21"/>
        <v>5.0841587691633954E-3</v>
      </c>
      <c r="BY26">
        <f t="shared" si="22"/>
        <v>2.3045745559856005E-2</v>
      </c>
      <c r="BZ26">
        <f t="shared" si="23"/>
        <v>2.9152686500653756E-3</v>
      </c>
      <c r="CA26">
        <f t="shared" si="24"/>
        <v>1.6500371543829093E-2</v>
      </c>
      <c r="CB26">
        <f t="shared" si="25"/>
        <v>2.1717028531930896E-4</v>
      </c>
      <c r="CC26">
        <f t="shared" si="26"/>
        <v>1.8438922202707649E-4</v>
      </c>
      <c r="CD26">
        <f t="shared" si="27"/>
        <v>8.12903279777008E-4</v>
      </c>
      <c r="CE26">
        <f t="shared" si="28"/>
        <v>1.2592445432613613E-3</v>
      </c>
      <c r="CF26">
        <f t="shared" si="29"/>
        <v>1.1469722084788038E-2</v>
      </c>
      <c r="CG26">
        <f t="shared" si="30"/>
        <v>7.8386188994520898E-5</v>
      </c>
      <c r="CH26">
        <f t="shared" si="31"/>
        <v>1.3045716261212968E-4</v>
      </c>
      <c r="CI26">
        <f t="shared" si="32"/>
        <v>5.395541594072009E-4</v>
      </c>
      <c r="CJ26">
        <f t="shared" si="99"/>
        <v>0</v>
      </c>
      <c r="CK26">
        <f t="shared" si="100"/>
        <v>0.6552823763393284</v>
      </c>
      <c r="CL26">
        <f t="shared" si="33"/>
        <v>0.3320261729825395</v>
      </c>
      <c r="CM26">
        <f t="shared" si="101"/>
        <v>0</v>
      </c>
      <c r="CN26">
        <f t="shared" si="34"/>
        <v>367.06063802301776</v>
      </c>
      <c r="CO26">
        <f t="shared" si="35"/>
        <v>41.42938872794371</v>
      </c>
      <c r="CP26">
        <f t="shared" si="36"/>
        <v>48.083670220042684</v>
      </c>
      <c r="CQ26">
        <f t="shared" si="37"/>
        <v>26.998232676450083</v>
      </c>
      <c r="CR26">
        <f t="shared" si="38"/>
        <v>15.855538079215117</v>
      </c>
      <c r="CS26">
        <f t="shared" si="39"/>
        <v>1.2980874646749299</v>
      </c>
      <c r="CT26">
        <f t="shared" si="40"/>
        <v>1.4085648691354835</v>
      </c>
      <c r="CU26">
        <f t="shared" si="41"/>
        <v>1.6183496707127865</v>
      </c>
      <c r="CV26">
        <f t="shared" si="42"/>
        <v>10.357712662968247</v>
      </c>
      <c r="CW26">
        <f t="shared" si="43"/>
        <v>59.989709190956127</v>
      </c>
      <c r="CX26">
        <f t="shared" si="44"/>
        <v>0.53464414492970713</v>
      </c>
      <c r="CY26">
        <f t="shared" si="45"/>
        <v>1.2434714462085952</v>
      </c>
      <c r="CZ26">
        <f t="shared" si="46"/>
        <v>2.6825907717650948</v>
      </c>
      <c r="DA26">
        <f t="shared" si="47"/>
        <v>4711.9697728846804</v>
      </c>
      <c r="DB26">
        <f t="shared" si="48"/>
        <v>2571.7765788259694</v>
      </c>
      <c r="DC26">
        <f t="shared" si="49"/>
        <v>266.09731112444194</v>
      </c>
      <c r="DD26">
        <f t="shared" si="50"/>
        <v>540.19239684644151</v>
      </c>
      <c r="DE26">
        <f t="shared" si="51"/>
        <v>168.43231450419813</v>
      </c>
      <c r="DF26">
        <f t="shared" si="52"/>
        <v>309.83089756451432</v>
      </c>
      <c r="DG26">
        <f t="shared" si="53"/>
        <v>13.038049795348314</v>
      </c>
      <c r="DH26">
        <f t="shared" si="54"/>
        <v>13.188830375142246</v>
      </c>
      <c r="DI26">
        <f t="shared" si="55"/>
        <v>23.421842739781049</v>
      </c>
      <c r="DJ26">
        <f t="shared" si="56"/>
        <v>64.20815306282033</v>
      </c>
      <c r="DK26">
        <f t="shared" si="57"/>
        <v>411.07988374363845</v>
      </c>
      <c r="DL26">
        <f t="shared" si="58"/>
        <v>4.9548800341495456</v>
      </c>
      <c r="DM26">
        <f t="shared" si="59"/>
        <v>10.702237013354514</v>
      </c>
      <c r="DN26">
        <f t="shared" si="60"/>
        <v>25.438071867217069</v>
      </c>
      <c r="DO26">
        <f t="shared" si="102"/>
        <v>0</v>
      </c>
      <c r="DP26">
        <f t="shared" si="103"/>
        <v>9712.8918183297155</v>
      </c>
      <c r="DQ26">
        <f t="shared" si="61"/>
        <v>4921.4421377379595</v>
      </c>
    </row>
    <row r="27" spans="1:121" x14ac:dyDescent="0.3">
      <c r="A27">
        <v>24</v>
      </c>
      <c r="B27">
        <v>69</v>
      </c>
      <c r="C27">
        <f t="shared" si="0"/>
        <v>38</v>
      </c>
      <c r="D27">
        <f t="shared" si="1"/>
        <v>125</v>
      </c>
      <c r="E27">
        <f t="shared" si="2"/>
        <v>5.7</v>
      </c>
      <c r="F27">
        <v>1.321E-2</v>
      </c>
      <c r="G27">
        <v>2.0879999999999999E-2</v>
      </c>
      <c r="H27">
        <f t="shared" si="3"/>
        <v>1.4744E-2</v>
      </c>
      <c r="I27">
        <f t="shared" si="104"/>
        <v>5.6857293942168513E-2</v>
      </c>
      <c r="J27">
        <f t="shared" si="62"/>
        <v>0.21232461634522393</v>
      </c>
      <c r="K27">
        <f t="shared" si="63"/>
        <v>0.28412820998998933</v>
      </c>
      <c r="L27">
        <f t="shared" si="105"/>
        <v>0.12063952532804434</v>
      </c>
      <c r="M27">
        <f t="shared" si="106"/>
        <v>0.16476962137910789</v>
      </c>
      <c r="N27">
        <f t="shared" si="107"/>
        <v>0.50938393238789381</v>
      </c>
      <c r="O27">
        <f t="shared" si="108"/>
        <v>0.63438707274539841</v>
      </c>
      <c r="P27">
        <f t="shared" si="109"/>
        <v>0.2955033329694281</v>
      </c>
      <c r="Q27">
        <f t="shared" si="110"/>
        <v>0.39038642220808906</v>
      </c>
      <c r="R27">
        <f t="shared" si="64"/>
        <v>0.42</v>
      </c>
      <c r="S27">
        <f t="shared" si="65"/>
        <v>0.43099999999999999</v>
      </c>
      <c r="T27">
        <f t="shared" si="66"/>
        <v>1.9224075276416355E-2</v>
      </c>
      <c r="U27">
        <f t="shared" si="67"/>
        <v>0.40513322849732569</v>
      </c>
      <c r="V27">
        <f t="shared" si="68"/>
        <v>0.51685582567243049</v>
      </c>
      <c r="W27">
        <f t="shared" si="111"/>
        <v>0.24405525788918603</v>
      </c>
      <c r="X27">
        <f t="shared" si="112"/>
        <v>0.32418727882356235</v>
      </c>
      <c r="Y27">
        <f t="shared" si="113"/>
        <v>0.70231985428150057</v>
      </c>
      <c r="Z27">
        <f t="shared" si="114"/>
        <v>0.81952610327027742</v>
      </c>
      <c r="AA27">
        <f t="shared" si="115"/>
        <v>0.44901118766381498</v>
      </c>
      <c r="AB27">
        <f t="shared" si="116"/>
        <v>0.56923776979474672</v>
      </c>
      <c r="AC27">
        <f t="shared" si="69"/>
        <v>3.394373455290315E-2</v>
      </c>
      <c r="AD27">
        <f t="shared" si="130"/>
        <v>0.15650134108441738</v>
      </c>
      <c r="AE27">
        <f t="shared" si="131"/>
        <v>2.5071824021528129E-2</v>
      </c>
      <c r="AF27">
        <f t="shared" si="132"/>
        <v>1.6812896048527034E-3</v>
      </c>
      <c r="AG27">
        <f t="shared" si="133"/>
        <v>7.1850444228024673E-3</v>
      </c>
      <c r="AH27">
        <f t="shared" si="118"/>
        <v>8.9046749907521847E-4</v>
      </c>
      <c r="AI27">
        <f t="shared" si="119"/>
        <v>4.9301775577729259E-3</v>
      </c>
      <c r="AJ27">
        <f t="shared" si="134"/>
        <v>4.8918091890449563E-5</v>
      </c>
      <c r="AK27">
        <f t="shared" si="120"/>
        <v>4.0074442909251033E-5</v>
      </c>
      <c r="AL27">
        <f t="shared" si="121"/>
        <v>1.7100763440210868E-4</v>
      </c>
      <c r="AM27">
        <f t="shared" si="122"/>
        <v>3.7012115725025622E-4</v>
      </c>
      <c r="AN27">
        <f t="shared" si="135"/>
        <v>3.8723634099041169E-3</v>
      </c>
      <c r="AO27">
        <f t="shared" si="123"/>
        <v>1.6229454141356231E-5</v>
      </c>
      <c r="AP27">
        <f t="shared" si="81"/>
        <v>3.3233573385761179E-5</v>
      </c>
      <c r="AQ27">
        <f t="shared" si="82"/>
        <v>1.2792007068013875E-4</v>
      </c>
      <c r="AR27">
        <f t="shared" si="83"/>
        <v>0.4019043311991945</v>
      </c>
      <c r="AS27">
        <f t="shared" si="84"/>
        <v>0.10460309684180681</v>
      </c>
      <c r="AT27">
        <f t="shared" si="85"/>
        <v>7.8299596990204501E-3</v>
      </c>
      <c r="AU27">
        <f t="shared" si="86"/>
        <v>3.1498226875472629E-2</v>
      </c>
      <c r="AV27">
        <f t="shared" si="124"/>
        <v>4.279746127865084E-3</v>
      </c>
      <c r="AW27">
        <f t="shared" si="125"/>
        <v>2.2263134930990976E-2</v>
      </c>
      <c r="AX27">
        <f t="shared" si="89"/>
        <v>3.7152521559454205E-4</v>
      </c>
      <c r="AY27">
        <f t="shared" si="126"/>
        <v>3.0542153843019887E-4</v>
      </c>
      <c r="AZ27">
        <f t="shared" si="127"/>
        <v>1.2206056317361613E-3</v>
      </c>
      <c r="BA27">
        <f t="shared" si="128"/>
        <v>1.7336919129591092E-3</v>
      </c>
      <c r="BB27">
        <f t="shared" si="93"/>
        <v>1.6508004378034298E-2</v>
      </c>
      <c r="BC27">
        <f t="shared" si="129"/>
        <v>1.20828482764858E-4</v>
      </c>
      <c r="BD27">
        <f t="shared" si="95"/>
        <v>2.3867248506647309E-4</v>
      </c>
      <c r="BE27">
        <f t="shared" si="96"/>
        <v>8.6233695098522677E-4</v>
      </c>
      <c r="BF27">
        <f t="shared" si="97"/>
        <v>0.20532040570506585</v>
      </c>
      <c r="BG27">
        <f t="shared" si="98"/>
        <v>0.99999999999999956</v>
      </c>
      <c r="BH27">
        <f t="shared" si="5"/>
        <v>0.13181716706187765</v>
      </c>
      <c r="BI27">
        <f t="shared" si="6"/>
        <v>2.0251558384045569E-2</v>
      </c>
      <c r="BJ27">
        <f t="shared" si="7"/>
        <v>1.1756675219564471E-3</v>
      </c>
      <c r="BK27">
        <f t="shared" si="8"/>
        <v>5.7068316436166382E-3</v>
      </c>
      <c r="BL27">
        <f t="shared" si="9"/>
        <v>6.4948261727767716E-4</v>
      </c>
      <c r="BM27">
        <f t="shared" si="10"/>
        <v>3.9656998638618974E-3</v>
      </c>
      <c r="BN27">
        <f t="shared" si="11"/>
        <v>3.2458297937236426E-5</v>
      </c>
      <c r="BO27">
        <f t="shared" si="12"/>
        <v>2.7391818884348432E-5</v>
      </c>
      <c r="BP27">
        <f t="shared" si="13"/>
        <v>1.2971328977165778E-4</v>
      </c>
      <c r="BQ27">
        <f t="shared" si="14"/>
        <v>2.8992173188235242E-4</v>
      </c>
      <c r="BR27">
        <f t="shared" si="15"/>
        <v>3.0332832487016013E-3</v>
      </c>
      <c r="BS27">
        <f t="shared" si="16"/>
        <v>1.1988158181385921E-5</v>
      </c>
      <c r="BT27">
        <f t="shared" si="17"/>
        <v>2.1391346246874934E-5</v>
      </c>
      <c r="BU27">
        <f t="shared" si="18"/>
        <v>9.4490303156888547E-5</v>
      </c>
      <c r="BV27">
        <f t="shared" si="19"/>
        <v>0.32565043967949109</v>
      </c>
      <c r="BW27">
        <f t="shared" si="20"/>
        <v>8.1281579019776048E-2</v>
      </c>
      <c r="BX27">
        <f t="shared" si="21"/>
        <v>5.2671609797528846E-3</v>
      </c>
      <c r="BY27">
        <f t="shared" si="22"/>
        <v>2.4067267328736503E-2</v>
      </c>
      <c r="BZ27">
        <f t="shared" si="23"/>
        <v>3.0029115402451893E-3</v>
      </c>
      <c r="CA27">
        <f t="shared" si="24"/>
        <v>1.7227357746333927E-2</v>
      </c>
      <c r="CB27">
        <f t="shared" si="25"/>
        <v>2.3714807338893551E-4</v>
      </c>
      <c r="CC27">
        <f t="shared" si="26"/>
        <v>2.0082977888550869E-4</v>
      </c>
      <c r="CD27">
        <f t="shared" si="27"/>
        <v>8.9067531518459604E-4</v>
      </c>
      <c r="CE27">
        <f t="shared" si="28"/>
        <v>1.3064231101878965E-3</v>
      </c>
      <c r="CF27">
        <f t="shared" si="29"/>
        <v>1.2439602596828659E-2</v>
      </c>
      <c r="CG27">
        <f t="shared" si="30"/>
        <v>8.586040759137067E-5</v>
      </c>
      <c r="CH27">
        <f t="shared" si="31"/>
        <v>1.4778777266823476E-4</v>
      </c>
      <c r="CI27">
        <f t="shared" si="32"/>
        <v>6.1277440880210671E-4</v>
      </c>
      <c r="CJ27">
        <f t="shared" si="99"/>
        <v>0</v>
      </c>
      <c r="CK27">
        <f t="shared" si="100"/>
        <v>0.63962486304527122</v>
      </c>
      <c r="CL27">
        <f t="shared" si="33"/>
        <v>0.3146530487335073</v>
      </c>
      <c r="CM27">
        <f t="shared" si="101"/>
        <v>0</v>
      </c>
      <c r="CN27">
        <f t="shared" si="34"/>
        <v>358.00057520340016</v>
      </c>
      <c r="CO27">
        <f t="shared" si="35"/>
        <v>40.041593229171987</v>
      </c>
      <c r="CP27">
        <f t="shared" si="36"/>
        <v>46.702788748216037</v>
      </c>
      <c r="CQ27">
        <f t="shared" si="37"/>
        <v>25.958018065541694</v>
      </c>
      <c r="CR27">
        <f t="shared" si="38"/>
        <v>15.36736344757821</v>
      </c>
      <c r="CS27">
        <f t="shared" si="39"/>
        <v>1.317510968885478</v>
      </c>
      <c r="CT27">
        <f t="shared" si="40"/>
        <v>1.4286939641577086</v>
      </c>
      <c r="CU27">
        <f t="shared" si="41"/>
        <v>1.6445804200450793</v>
      </c>
      <c r="CV27">
        <f t="shared" si="42"/>
        <v>10.004374880474426</v>
      </c>
      <c r="CW27">
        <f t="shared" si="43"/>
        <v>60.428231011553741</v>
      </c>
      <c r="CX27">
        <f t="shared" si="44"/>
        <v>0.54417359735967441</v>
      </c>
      <c r="CY27">
        <f t="shared" si="45"/>
        <v>1.3101006964400914</v>
      </c>
      <c r="CZ27">
        <f t="shared" si="46"/>
        <v>2.8276731623844671</v>
      </c>
      <c r="DA27">
        <f t="shared" si="47"/>
        <v>4591.7569839507969</v>
      </c>
      <c r="DB27">
        <f t="shared" si="48"/>
        <v>2688.7180012218023</v>
      </c>
      <c r="DC27">
        <f t="shared" si="49"/>
        <v>275.93560975317968</v>
      </c>
      <c r="DD27">
        <f t="shared" si="50"/>
        <v>564.60571674284688</v>
      </c>
      <c r="DE27">
        <f t="shared" si="51"/>
        <v>173.65497888425364</v>
      </c>
      <c r="DF27">
        <f t="shared" si="52"/>
        <v>323.75050816647075</v>
      </c>
      <c r="DG27">
        <f t="shared" si="53"/>
        <v>14.250964219775444</v>
      </c>
      <c r="DH27">
        <f t="shared" si="54"/>
        <v>14.378024343140043</v>
      </c>
      <c r="DI27">
        <f t="shared" si="55"/>
        <v>25.683983702992304</v>
      </c>
      <c r="DJ27">
        <f t="shared" si="56"/>
        <v>66.669122512842549</v>
      </c>
      <c r="DK27">
        <f t="shared" si="57"/>
        <v>446.21135833826708</v>
      </c>
      <c r="DL27">
        <f t="shared" si="58"/>
        <v>5.4318444426941914</v>
      </c>
      <c r="DM27">
        <f t="shared" si="59"/>
        <v>12.135541175689891</v>
      </c>
      <c r="DN27">
        <f t="shared" si="60"/>
        <v>28.914157966534653</v>
      </c>
      <c r="DO27">
        <f t="shared" si="102"/>
        <v>0</v>
      </c>
      <c r="DP27">
        <f t="shared" si="103"/>
        <v>9797.6724728164936</v>
      </c>
      <c r="DQ27">
        <f t="shared" si="61"/>
        <v>4819.8056269833787</v>
      </c>
    </row>
    <row r="28" spans="1:121" x14ac:dyDescent="0.3">
      <c r="A28">
        <v>25</v>
      </c>
      <c r="B28">
        <v>70</v>
      </c>
      <c r="C28">
        <f t="shared" si="0"/>
        <v>38</v>
      </c>
      <c r="D28">
        <f t="shared" si="1"/>
        <v>125</v>
      </c>
      <c r="E28">
        <f t="shared" si="2"/>
        <v>5.7</v>
      </c>
      <c r="F28">
        <v>1.455E-2</v>
      </c>
      <c r="G28">
        <v>2.213E-2</v>
      </c>
      <c r="H28">
        <f t="shared" si="3"/>
        <v>1.6066E-2</v>
      </c>
      <c r="I28">
        <f t="shared" si="104"/>
        <v>5.6857293942168513E-2</v>
      </c>
      <c r="J28">
        <f t="shared" si="62"/>
        <v>0.21979543166444415</v>
      </c>
      <c r="K28">
        <f t="shared" si="63"/>
        <v>0.29361914992634242</v>
      </c>
      <c r="L28">
        <f t="shared" si="105"/>
        <v>0.1251420063994495</v>
      </c>
      <c r="M28">
        <f t="shared" si="106"/>
        <v>0.17075271383933976</v>
      </c>
      <c r="N28">
        <f t="shared" si="107"/>
        <v>0.52513024812931186</v>
      </c>
      <c r="O28">
        <f t="shared" si="108"/>
        <v>0.6508569823978676</v>
      </c>
      <c r="P28">
        <f t="shared" si="109"/>
        <v>0.30671754754998803</v>
      </c>
      <c r="Q28">
        <f t="shared" si="110"/>
        <v>0.40405265912515242</v>
      </c>
      <c r="R28">
        <f t="shared" si="64"/>
        <v>0.42</v>
      </c>
      <c r="S28">
        <f t="shared" si="65"/>
        <v>0.43099999999999999</v>
      </c>
      <c r="T28">
        <f t="shared" si="66"/>
        <v>1.990407982621498E-2</v>
      </c>
      <c r="U28">
        <f t="shared" si="67"/>
        <v>0.41734370896182182</v>
      </c>
      <c r="V28">
        <f t="shared" si="68"/>
        <v>0.5306874775026974</v>
      </c>
      <c r="W28">
        <f t="shared" si="111"/>
        <v>0.25245345353135118</v>
      </c>
      <c r="X28">
        <f t="shared" si="112"/>
        <v>0.3346786767307669</v>
      </c>
      <c r="Y28">
        <f t="shared" si="113"/>
        <v>0.7183938651443259</v>
      </c>
      <c r="Z28">
        <f t="shared" si="114"/>
        <v>0.83314070633619997</v>
      </c>
      <c r="AA28">
        <f t="shared" si="115"/>
        <v>0.46385234134961584</v>
      </c>
      <c r="AB28">
        <f t="shared" si="116"/>
        <v>0.58554071288945997</v>
      </c>
      <c r="AC28">
        <f t="shared" si="69"/>
        <v>3.4989945264993973E-2</v>
      </c>
      <c r="AD28">
        <f t="shared" si="130"/>
        <v>0.14258930517686216</v>
      </c>
      <c r="AE28">
        <f t="shared" si="131"/>
        <v>2.433997264948844E-2</v>
      </c>
      <c r="AF28">
        <f t="shared" si="132"/>
        <v>1.6197996853826873E-3</v>
      </c>
      <c r="AG28">
        <f t="shared" si="133"/>
        <v>6.937480105163628E-3</v>
      </c>
      <c r="AH28">
        <f t="shared" si="118"/>
        <v>8.541698781353355E-4</v>
      </c>
      <c r="AI28">
        <f t="shared" si="119"/>
        <v>4.7605732725087176E-3</v>
      </c>
      <c r="AJ28">
        <f t="shared" si="134"/>
        <v>4.9403061818690935E-5</v>
      </c>
      <c r="AK28">
        <f t="shared" si="120"/>
        <v>4.0431067000867039E-5</v>
      </c>
      <c r="AL28">
        <f t="shared" si="121"/>
        <v>1.7213884596977425E-4</v>
      </c>
      <c r="AM28">
        <f t="shared" si="122"/>
        <v>3.5657790718325892E-4</v>
      </c>
      <c r="AN28">
        <f t="shared" si="135"/>
        <v>3.8762062619743199E-3</v>
      </c>
      <c r="AO28">
        <f t="shared" si="123"/>
        <v>1.642461630422679E-5</v>
      </c>
      <c r="AP28">
        <f t="shared" si="81"/>
        <v>3.474606913609436E-5</v>
      </c>
      <c r="AQ28">
        <f t="shared" si="82"/>
        <v>1.3317043072014054E-4</v>
      </c>
      <c r="AR28">
        <f t="shared" si="83"/>
        <v>0.39004365475996555</v>
      </c>
      <c r="AS28">
        <f t="shared" si="84"/>
        <v>0.10860596950314862</v>
      </c>
      <c r="AT28">
        <f t="shared" si="85"/>
        <v>8.0774679918445298E-3</v>
      </c>
      <c r="AU28">
        <f t="shared" si="86"/>
        <v>3.2646154395746821E-2</v>
      </c>
      <c r="AV28">
        <f t="shared" si="124"/>
        <v>4.393314559322084E-3</v>
      </c>
      <c r="AW28">
        <f t="shared" si="125"/>
        <v>2.3121913509689347E-2</v>
      </c>
      <c r="AX28">
        <f t="shared" si="89"/>
        <v>4.031121337023109E-4</v>
      </c>
      <c r="AY28">
        <f t="shared" si="126"/>
        <v>3.3041821224447261E-4</v>
      </c>
      <c r="AZ28">
        <f t="shared" si="127"/>
        <v>1.3216767341995145E-3</v>
      </c>
      <c r="BA28">
        <f t="shared" si="128"/>
        <v>1.7917992351538133E-3</v>
      </c>
      <c r="BB28">
        <f t="shared" si="93"/>
        <v>1.7770035115594163E-2</v>
      </c>
      <c r="BC28">
        <f t="shared" si="129"/>
        <v>1.3138636832815538E-4</v>
      </c>
      <c r="BD28">
        <f t="shared" si="95"/>
        <v>2.6800644903490875E-4</v>
      </c>
      <c r="BE28">
        <f t="shared" si="96"/>
        <v>9.6522910511498438E-4</v>
      </c>
      <c r="BF28">
        <f t="shared" si="97"/>
        <v>0.22434946289926183</v>
      </c>
      <c r="BG28">
        <f t="shared" si="98"/>
        <v>0.99999999999999944</v>
      </c>
      <c r="BH28">
        <f t="shared" si="5"/>
        <v>0.11999959450421777</v>
      </c>
      <c r="BI28">
        <f t="shared" si="6"/>
        <v>1.9644072070711008E-2</v>
      </c>
      <c r="BJ28">
        <f t="shared" si="7"/>
        <v>1.1316005236617014E-3</v>
      </c>
      <c r="BK28">
        <f t="shared" si="8"/>
        <v>5.5056204597914047E-3</v>
      </c>
      <c r="BL28">
        <f t="shared" si="9"/>
        <v>6.2243711364796625E-4</v>
      </c>
      <c r="BM28">
        <f t="shared" si="10"/>
        <v>3.8260923764800048E-3</v>
      </c>
      <c r="BN28">
        <f t="shared" si="11"/>
        <v>3.2748943357971484E-5</v>
      </c>
      <c r="BO28">
        <f t="shared" si="12"/>
        <v>2.7610092228058539E-5</v>
      </c>
      <c r="BP28">
        <f t="shared" si="13"/>
        <v>1.3046282464566428E-4</v>
      </c>
      <c r="BQ28">
        <f t="shared" si="14"/>
        <v>2.7908095858110855E-4</v>
      </c>
      <c r="BR28">
        <f t="shared" si="15"/>
        <v>3.0337700049765659E-3</v>
      </c>
      <c r="BS28">
        <f t="shared" si="16"/>
        <v>1.212223502541875E-5</v>
      </c>
      <c r="BT28">
        <f t="shared" si="17"/>
        <v>2.2343559105663655E-5</v>
      </c>
      <c r="BU28">
        <f t="shared" si="18"/>
        <v>9.8286817160553756E-5</v>
      </c>
      <c r="BV28">
        <f t="shared" si="19"/>
        <v>0.3157774511819425</v>
      </c>
      <c r="BW28">
        <f t="shared" si="20"/>
        <v>8.4321864657794343E-2</v>
      </c>
      <c r="BX28">
        <f t="shared" si="21"/>
        <v>5.428528812805678E-3</v>
      </c>
      <c r="BY28">
        <f t="shared" si="22"/>
        <v>2.4923648673845781E-2</v>
      </c>
      <c r="BZ28">
        <f t="shared" si="23"/>
        <v>3.0797722370121384E-3</v>
      </c>
      <c r="CA28">
        <f t="shared" si="24"/>
        <v>1.7877016529536591E-2</v>
      </c>
      <c r="CB28">
        <f t="shared" si="25"/>
        <v>2.5706583967735256E-4</v>
      </c>
      <c r="CC28">
        <f t="shared" si="26"/>
        <v>2.1706595019576656E-4</v>
      </c>
      <c r="CD28">
        <f t="shared" si="27"/>
        <v>9.6362532952492901E-4</v>
      </c>
      <c r="CE28">
        <f t="shared" si="28"/>
        <v>1.3490877326154402E-3</v>
      </c>
      <c r="CF28">
        <f t="shared" si="29"/>
        <v>1.3379476847770693E-2</v>
      </c>
      <c r="CG28">
        <f t="shared" si="30"/>
        <v>9.3285221588248102E-5</v>
      </c>
      <c r="CH28">
        <f t="shared" si="31"/>
        <v>1.6579330544206266E-4</v>
      </c>
      <c r="CI28">
        <f t="shared" si="32"/>
        <v>6.8531927702869858E-4</v>
      </c>
      <c r="CJ28">
        <f t="shared" si="99"/>
        <v>0</v>
      </c>
      <c r="CK28">
        <f t="shared" si="100"/>
        <v>0.62288484408037115</v>
      </c>
      <c r="CL28">
        <f t="shared" si="33"/>
        <v>0.29749327054146579</v>
      </c>
      <c r="CM28">
        <f t="shared" si="101"/>
        <v>0</v>
      </c>
      <c r="CN28">
        <f t="shared" si="34"/>
        <v>347.55046946204544</v>
      </c>
      <c r="CO28">
        <f t="shared" si="35"/>
        <v>38.57714930707408</v>
      </c>
      <c r="CP28">
        <f t="shared" si="36"/>
        <v>45.093620683563579</v>
      </c>
      <c r="CQ28">
        <f t="shared" si="37"/>
        <v>24.899906117523166</v>
      </c>
      <c r="CR28">
        <f t="shared" si="38"/>
        <v>14.838706890409673</v>
      </c>
      <c r="CS28">
        <f t="shared" si="39"/>
        <v>1.330572663962803</v>
      </c>
      <c r="CT28">
        <f t="shared" si="40"/>
        <v>1.4414079696479107</v>
      </c>
      <c r="CU28">
        <f t="shared" si="41"/>
        <v>1.655459281691319</v>
      </c>
      <c r="CV28">
        <f t="shared" si="42"/>
        <v>9.6383008311634892</v>
      </c>
      <c r="CW28">
        <f t="shared" si="43"/>
        <v>60.48819871810926</v>
      </c>
      <c r="CX28">
        <f t="shared" si="44"/>
        <v>0.55071738468072429</v>
      </c>
      <c r="CY28">
        <f t="shared" si="45"/>
        <v>1.3697247914139759</v>
      </c>
      <c r="CZ28">
        <f t="shared" si="46"/>
        <v>2.9437323710687067</v>
      </c>
      <c r="DA28">
        <f t="shared" si="47"/>
        <v>4456.2487556326068</v>
      </c>
      <c r="DB28">
        <f t="shared" si="48"/>
        <v>2791.6078401089321</v>
      </c>
      <c r="DC28">
        <f t="shared" si="49"/>
        <v>284.65804950059305</v>
      </c>
      <c r="DD28">
        <f t="shared" si="50"/>
        <v>585.18231754376177</v>
      </c>
      <c r="DE28">
        <f t="shared" si="51"/>
        <v>178.26313155905288</v>
      </c>
      <c r="DF28">
        <f t="shared" si="52"/>
        <v>336.23886625790249</v>
      </c>
      <c r="DG28">
        <f t="shared" si="53"/>
        <v>15.462575224553241</v>
      </c>
      <c r="DH28">
        <f t="shared" si="54"/>
        <v>15.554767759620793</v>
      </c>
      <c r="DI28">
        <f t="shared" si="55"/>
        <v>27.810721841026183</v>
      </c>
      <c r="DJ28">
        <f t="shared" si="56"/>
        <v>68.903639587839891</v>
      </c>
      <c r="DK28">
        <f t="shared" si="57"/>
        <v>480.32404917451021</v>
      </c>
      <c r="DL28">
        <f t="shared" si="58"/>
        <v>5.9064741881922247</v>
      </c>
      <c r="DM28">
        <f t="shared" si="59"/>
        <v>13.62705590762897</v>
      </c>
      <c r="DN28">
        <f t="shared" si="60"/>
        <v>32.364131894505427</v>
      </c>
      <c r="DO28">
        <f t="shared" si="102"/>
        <v>0</v>
      </c>
      <c r="DP28">
        <f t="shared" si="103"/>
        <v>9842.5303426530809</v>
      </c>
      <c r="DQ28">
        <f t="shared" si="61"/>
        <v>4700.8473072779825</v>
      </c>
    </row>
    <row r="29" spans="1:121" x14ac:dyDescent="0.3">
      <c r="A29">
        <v>26</v>
      </c>
      <c r="B29">
        <v>71</v>
      </c>
      <c r="C29">
        <f t="shared" si="0"/>
        <v>38</v>
      </c>
      <c r="D29">
        <f t="shared" si="1"/>
        <v>125</v>
      </c>
      <c r="E29">
        <f t="shared" si="2"/>
        <v>5.7</v>
      </c>
      <c r="F29">
        <v>1.703E-2</v>
      </c>
      <c r="G29">
        <v>2.5520000000000001E-2</v>
      </c>
      <c r="H29">
        <f t="shared" si="3"/>
        <v>1.8728000000000002E-2</v>
      </c>
      <c r="I29">
        <f t="shared" si="104"/>
        <v>5.6857293942168513E-2</v>
      </c>
      <c r="J29">
        <f t="shared" si="62"/>
        <v>0.22737868760134572</v>
      </c>
      <c r="K29">
        <f t="shared" si="63"/>
        <v>0.30321578191466314</v>
      </c>
      <c r="L29">
        <f t="shared" si="105"/>
        <v>0.12973264095609505</v>
      </c>
      <c r="M29">
        <f t="shared" si="106"/>
        <v>0.17684026473054815</v>
      </c>
      <c r="N29">
        <f t="shared" si="107"/>
        <v>0.54083045133893426</v>
      </c>
      <c r="O29">
        <f t="shared" si="108"/>
        <v>0.66705560749308024</v>
      </c>
      <c r="P29">
        <f t="shared" si="109"/>
        <v>0.31808866380239886</v>
      </c>
      <c r="Q29">
        <f t="shared" si="110"/>
        <v>0.41781718834567838</v>
      </c>
      <c r="R29">
        <f t="shared" si="64"/>
        <v>0.42</v>
      </c>
      <c r="S29">
        <f t="shared" si="65"/>
        <v>0.43099999999999999</v>
      </c>
      <c r="T29">
        <f t="shared" si="66"/>
        <v>2.0593020864712635E-2</v>
      </c>
      <c r="U29">
        <f t="shared" si="67"/>
        <v>0.42959809894951961</v>
      </c>
      <c r="V29">
        <f t="shared" si="68"/>
        <v>0.54445263355816231</v>
      </c>
      <c r="W29">
        <f t="shared" si="111"/>
        <v>0.26096388993323749</v>
      </c>
      <c r="X29">
        <f t="shared" si="112"/>
        <v>0.34526224264919503</v>
      </c>
      <c r="Y29">
        <f t="shared" si="113"/>
        <v>0.73405272119985676</v>
      </c>
      <c r="Z29">
        <f t="shared" si="114"/>
        <v>0.84609863008851249</v>
      </c>
      <c r="AA29">
        <f t="shared" si="115"/>
        <v>0.4787301131815328</v>
      </c>
      <c r="AB29">
        <f t="shared" si="116"/>
        <v>0.60169785945512144</v>
      </c>
      <c r="AC29">
        <f t="shared" si="69"/>
        <v>3.6040103772068253E-2</v>
      </c>
      <c r="AD29">
        <f t="shared" si="130"/>
        <v>0.129644732593093</v>
      </c>
      <c r="AE29">
        <f t="shared" si="131"/>
        <v>2.3521918736384498E-2</v>
      </c>
      <c r="AF29">
        <f t="shared" si="132"/>
        <v>1.5540919500984345E-3</v>
      </c>
      <c r="AG29">
        <f t="shared" si="133"/>
        <v>6.6610570572647465E-3</v>
      </c>
      <c r="AH29">
        <f t="shared" si="118"/>
        <v>8.1697709481177191E-4</v>
      </c>
      <c r="AI29">
        <f t="shared" si="119"/>
        <v>4.5802815247367092E-3</v>
      </c>
      <c r="AJ29">
        <f t="shared" si="134"/>
        <v>4.9580492030928895E-5</v>
      </c>
      <c r="AK29">
        <f t="shared" si="120"/>
        <v>4.0516025889166282E-5</v>
      </c>
      <c r="AL29">
        <f t="shared" si="121"/>
        <v>1.7182963487451746E-4</v>
      </c>
      <c r="AM29">
        <f t="shared" si="122"/>
        <v>3.4244164408767422E-4</v>
      </c>
      <c r="AN29">
        <f t="shared" si="135"/>
        <v>3.8571137847040566E-3</v>
      </c>
      <c r="AO29">
        <f t="shared" si="123"/>
        <v>1.6500835814841686E-5</v>
      </c>
      <c r="AP29">
        <f t="shared" si="81"/>
        <v>3.6007764598542672E-5</v>
      </c>
      <c r="AQ29">
        <f t="shared" si="82"/>
        <v>1.3708484241324039E-4</v>
      </c>
      <c r="AR29">
        <f t="shared" si="83"/>
        <v>0.37700526496216941</v>
      </c>
      <c r="AS29">
        <f t="shared" si="84"/>
        <v>0.11200759076930601</v>
      </c>
      <c r="AT29">
        <f t="shared" si="85"/>
        <v>8.2815144385553659E-3</v>
      </c>
      <c r="AU29">
        <f t="shared" si="86"/>
        <v>3.3569837813737111E-2</v>
      </c>
      <c r="AV29">
        <f t="shared" si="124"/>
        <v>4.4878468762338105E-3</v>
      </c>
      <c r="AW29">
        <f t="shared" si="125"/>
        <v>2.3874843213274748E-2</v>
      </c>
      <c r="AX29">
        <f t="shared" si="89"/>
        <v>4.3360305641806116E-4</v>
      </c>
      <c r="AY29">
        <f t="shared" si="126"/>
        <v>3.5419401467596146E-4</v>
      </c>
      <c r="AZ29">
        <f t="shared" si="127"/>
        <v>1.4151529621133556E-3</v>
      </c>
      <c r="BA29">
        <f t="shared" si="128"/>
        <v>1.8422079489286264E-3</v>
      </c>
      <c r="BB29">
        <f t="shared" si="93"/>
        <v>1.8979143723692547E-2</v>
      </c>
      <c r="BC29">
        <f t="shared" si="129"/>
        <v>1.4146550474029878E-4</v>
      </c>
      <c r="BD29">
        <f t="shared" si="95"/>
        <v>2.9765831167985425E-4</v>
      </c>
      <c r="BE29">
        <f t="shared" si="96"/>
        <v>1.0655052414797648E-3</v>
      </c>
      <c r="BF29">
        <f t="shared" si="97"/>
        <v>0.24481403718219238</v>
      </c>
      <c r="BG29">
        <f t="shared" si="98"/>
        <v>0.99999999999999944</v>
      </c>
      <c r="BH29">
        <f t="shared" si="5"/>
        <v>0.10901501451921708</v>
      </c>
      <c r="BI29">
        <f t="shared" si="6"/>
        <v>1.8968054687341564E-2</v>
      </c>
      <c r="BJ29">
        <f t="shared" si="7"/>
        <v>1.0846709003729457E-3</v>
      </c>
      <c r="BK29">
        <f t="shared" si="8"/>
        <v>5.281852720904927E-3</v>
      </c>
      <c r="BL29">
        <f t="shared" si="9"/>
        <v>5.9478842983197271E-4</v>
      </c>
      <c r="BM29">
        <f t="shared" si="10"/>
        <v>3.6781292368928964E-3</v>
      </c>
      <c r="BN29">
        <f t="shared" si="11"/>
        <v>3.2835305282791986E-5</v>
      </c>
      <c r="BO29">
        <f t="shared" si="12"/>
        <v>2.7642568936907254E-5</v>
      </c>
      <c r="BP29">
        <f t="shared" si="13"/>
        <v>1.3012015509558607E-4</v>
      </c>
      <c r="BQ29">
        <f t="shared" si="14"/>
        <v>2.6779407424916749E-4</v>
      </c>
      <c r="BR29">
        <f t="shared" si="15"/>
        <v>3.0163160149531123E-3</v>
      </c>
      <c r="BS29">
        <f t="shared" si="16"/>
        <v>1.216835930555783E-5</v>
      </c>
      <c r="BT29">
        <f t="shared" si="17"/>
        <v>2.3132791065661102E-5</v>
      </c>
      <c r="BU29">
        <f t="shared" si="18"/>
        <v>1.0109170447776415E-4</v>
      </c>
      <c r="BV29">
        <f t="shared" si="19"/>
        <v>0.30496775869241177</v>
      </c>
      <c r="BW29">
        <f t="shared" si="20"/>
        <v>8.6890555908516839E-2</v>
      </c>
      <c r="BX29">
        <f t="shared" si="21"/>
        <v>5.5604010100665704E-3</v>
      </c>
      <c r="BY29">
        <f t="shared" si="22"/>
        <v>2.5607515750268647E-2</v>
      </c>
      <c r="BZ29">
        <f t="shared" si="23"/>
        <v>3.1431545340363395E-3</v>
      </c>
      <c r="CA29">
        <f t="shared" si="24"/>
        <v>1.844380035517023E-2</v>
      </c>
      <c r="CB29">
        <f t="shared" si="25"/>
        <v>2.7624703983960517E-4</v>
      </c>
      <c r="CC29">
        <f t="shared" si="26"/>
        <v>2.3247050092505141E-4</v>
      </c>
      <c r="CD29">
        <f t="shared" si="27"/>
        <v>1.0309199921933836E-3</v>
      </c>
      <c r="CE29">
        <f t="shared" si="28"/>
        <v>1.3858879324574673E-3</v>
      </c>
      <c r="CF29">
        <f t="shared" si="29"/>
        <v>1.427795720365793E-2</v>
      </c>
      <c r="CG29">
        <f t="shared" si="30"/>
        <v>1.0035793290384303E-4</v>
      </c>
      <c r="CH29">
        <f t="shared" si="31"/>
        <v>1.839606607253755E-4</v>
      </c>
      <c r="CI29">
        <f t="shared" si="32"/>
        <v>7.5588677062598424E-4</v>
      </c>
      <c r="CJ29">
        <f t="shared" si="99"/>
        <v>0</v>
      </c>
      <c r="CK29">
        <f t="shared" si="100"/>
        <v>0.60509048575172686</v>
      </c>
      <c r="CL29">
        <f t="shared" si="33"/>
        <v>0.28057726786627923</v>
      </c>
      <c r="CM29">
        <f t="shared" si="101"/>
        <v>0</v>
      </c>
      <c r="CN29">
        <f t="shared" si="34"/>
        <v>335.86947763683423</v>
      </c>
      <c r="CO29">
        <f t="shared" si="35"/>
        <v>37.012253883544318</v>
      </c>
      <c r="CP29">
        <f t="shared" si="36"/>
        <v>43.29687087222085</v>
      </c>
      <c r="CQ29">
        <f t="shared" si="37"/>
        <v>23.815699290857964</v>
      </c>
      <c r="CR29">
        <f t="shared" si="38"/>
        <v>14.276737512604322</v>
      </c>
      <c r="CS29">
        <f t="shared" si="39"/>
        <v>1.3353513918690079</v>
      </c>
      <c r="CT29">
        <f t="shared" si="40"/>
        <v>1.4444368389746671</v>
      </c>
      <c r="CU29">
        <f t="shared" si="41"/>
        <v>1.6524855985882343</v>
      </c>
      <c r="CV29">
        <f t="shared" si="42"/>
        <v>9.2561976396898338</v>
      </c>
      <c r="CW29">
        <f t="shared" si="43"/>
        <v>60.190260610306801</v>
      </c>
      <c r="CX29">
        <f t="shared" si="44"/>
        <v>0.55327302487164176</v>
      </c>
      <c r="CY29">
        <f t="shared" si="45"/>
        <v>1.4194620882391507</v>
      </c>
      <c r="CZ29">
        <f t="shared" si="46"/>
        <v>3.0302604415446788</v>
      </c>
      <c r="DA29">
        <f t="shared" si="47"/>
        <v>4307.2851521927851</v>
      </c>
      <c r="DB29">
        <f t="shared" si="48"/>
        <v>2879.0431131342416</v>
      </c>
      <c r="DC29">
        <f t="shared" si="49"/>
        <v>291.84885032912968</v>
      </c>
      <c r="DD29">
        <f t="shared" si="50"/>
        <v>601.73934281123775</v>
      </c>
      <c r="DE29">
        <f t="shared" si="51"/>
        <v>182.09887485006308</v>
      </c>
      <c r="DF29">
        <f t="shared" si="52"/>
        <v>347.18797000744138</v>
      </c>
      <c r="DG29">
        <f t="shared" si="53"/>
        <v>16.632146038083992</v>
      </c>
      <c r="DH29">
        <f t="shared" si="54"/>
        <v>16.674037434885562</v>
      </c>
      <c r="DI29">
        <f t="shared" si="55"/>
        <v>29.77764862878923</v>
      </c>
      <c r="DJ29">
        <f t="shared" si="56"/>
        <v>70.842106676050335</v>
      </c>
      <c r="DK29">
        <f t="shared" si="57"/>
        <v>513.00625485140961</v>
      </c>
      <c r="DL29">
        <f t="shared" si="58"/>
        <v>6.3595817656001312</v>
      </c>
      <c r="DM29">
        <f t="shared" si="59"/>
        <v>15.13473451567387</v>
      </c>
      <c r="DN29">
        <f t="shared" si="60"/>
        <v>35.726390746816513</v>
      </c>
      <c r="DO29">
        <f t="shared" si="102"/>
        <v>0</v>
      </c>
      <c r="DP29">
        <f t="shared" si="103"/>
        <v>9846.5089708123523</v>
      </c>
      <c r="DQ29">
        <f t="shared" si="61"/>
        <v>4565.7742934416228</v>
      </c>
    </row>
    <row r="30" spans="1:121" x14ac:dyDescent="0.3">
      <c r="A30">
        <v>27</v>
      </c>
      <c r="B30">
        <v>72</v>
      </c>
      <c r="C30">
        <f t="shared" si="0"/>
        <v>38</v>
      </c>
      <c r="D30">
        <f t="shared" si="1"/>
        <v>125</v>
      </c>
      <c r="E30">
        <f t="shared" si="2"/>
        <v>5.7</v>
      </c>
      <c r="F30">
        <v>1.686E-2</v>
      </c>
      <c r="G30">
        <v>2.496E-2</v>
      </c>
      <c r="H30">
        <f t="shared" si="3"/>
        <v>1.848E-2</v>
      </c>
      <c r="I30">
        <f t="shared" si="104"/>
        <v>5.6857293942168513E-2</v>
      </c>
      <c r="J30">
        <f t="shared" si="62"/>
        <v>0.23507157693097747</v>
      </c>
      <c r="K30">
        <f t="shared" si="63"/>
        <v>0.31291268479970413</v>
      </c>
      <c r="L30">
        <f t="shared" si="105"/>
        <v>0.13441093349901878</v>
      </c>
      <c r="M30">
        <f t="shared" si="106"/>
        <v>0.18303083967853306</v>
      </c>
      <c r="N30">
        <f t="shared" si="107"/>
        <v>0.55646226558813883</v>
      </c>
      <c r="O30">
        <f t="shared" si="108"/>
        <v>0.68295799046913164</v>
      </c>
      <c r="P30">
        <f t="shared" si="109"/>
        <v>0.32960826512571439</v>
      </c>
      <c r="Q30">
        <f t="shared" si="110"/>
        <v>0.43166512293095105</v>
      </c>
      <c r="R30">
        <f t="shared" si="64"/>
        <v>0.42</v>
      </c>
      <c r="S30">
        <f t="shared" si="65"/>
        <v>0.43099999999999999</v>
      </c>
      <c r="T30">
        <f t="shared" si="66"/>
        <v>2.1290536484939806E-2</v>
      </c>
      <c r="U30">
        <f t="shared" si="67"/>
        <v>0.44188592070632515</v>
      </c>
      <c r="V30">
        <f t="shared" si="68"/>
        <v>0.55813692299102269</v>
      </c>
      <c r="W30">
        <f t="shared" si="111"/>
        <v>0.26958267187073581</v>
      </c>
      <c r="X30">
        <f t="shared" si="112"/>
        <v>0.35593091277071598</v>
      </c>
      <c r="Y30">
        <f t="shared" si="113"/>
        <v>0.74927454350592859</v>
      </c>
      <c r="Z30">
        <f t="shared" si="114"/>
        <v>0.85839648357306109</v>
      </c>
      <c r="AA30">
        <f t="shared" si="115"/>
        <v>0.49362568651647754</v>
      </c>
      <c r="AB30">
        <f t="shared" si="116"/>
        <v>0.61768464597743633</v>
      </c>
      <c r="AC30">
        <f t="shared" si="69"/>
        <v>3.7093346342855861E-2</v>
      </c>
      <c r="AD30">
        <f t="shared" si="130"/>
        <v>0.11746556571141722</v>
      </c>
      <c r="AE30">
        <f t="shared" si="131"/>
        <v>2.2574437999214467E-2</v>
      </c>
      <c r="AF30">
        <f t="shared" si="132"/>
        <v>1.4848589422469679E-3</v>
      </c>
      <c r="AG30">
        <f t="shared" si="133"/>
        <v>6.3290080050981317E-3</v>
      </c>
      <c r="AH30">
        <f t="shared" si="118"/>
        <v>7.79109205333873E-4</v>
      </c>
      <c r="AI30">
        <f t="shared" si="119"/>
        <v>4.3806498354484903E-3</v>
      </c>
      <c r="AJ30">
        <f t="shared" si="134"/>
        <v>4.9453792584801205E-5</v>
      </c>
      <c r="AK30">
        <f t="shared" si="120"/>
        <v>4.0333345492427481E-5</v>
      </c>
      <c r="AL30">
        <f t="shared" si="121"/>
        <v>1.6854681013115451E-4</v>
      </c>
      <c r="AM30">
        <f t="shared" si="122"/>
        <v>3.2781941298455538E-4</v>
      </c>
      <c r="AN30">
        <f t="shared" si="135"/>
        <v>3.8070172229202437E-3</v>
      </c>
      <c r="AO30">
        <f t="shared" si="123"/>
        <v>1.6459602282232902E-5</v>
      </c>
      <c r="AP30">
        <f t="shared" si="81"/>
        <v>3.7000062147213013E-5</v>
      </c>
      <c r="AQ30">
        <f t="shared" si="82"/>
        <v>1.3827912995128589E-4</v>
      </c>
      <c r="AR30">
        <f t="shared" si="83"/>
        <v>0.36237972194415619</v>
      </c>
      <c r="AS30">
        <f t="shared" si="84"/>
        <v>0.11444153799252638</v>
      </c>
      <c r="AT30">
        <f t="shared" si="85"/>
        <v>8.4391579815391079E-3</v>
      </c>
      <c r="AU30">
        <f t="shared" si="86"/>
        <v>3.4057642088441344E-2</v>
      </c>
      <c r="AV30">
        <f t="shared" si="124"/>
        <v>4.5622879206621133E-3</v>
      </c>
      <c r="AW30">
        <f t="shared" si="125"/>
        <v>2.444560622328637E-2</v>
      </c>
      <c r="AX30">
        <f t="shared" si="89"/>
        <v>4.6248331481888903E-4</v>
      </c>
      <c r="AY30">
        <f t="shared" si="126"/>
        <v>3.7630877587054148E-4</v>
      </c>
      <c r="AZ30">
        <f t="shared" si="127"/>
        <v>1.4825904539512132E-3</v>
      </c>
      <c r="BA30">
        <f t="shared" si="128"/>
        <v>1.8843404884741504E-3</v>
      </c>
      <c r="BB30">
        <f t="shared" si="93"/>
        <v>2.0062115422210768E-2</v>
      </c>
      <c r="BC30">
        <f t="shared" si="129"/>
        <v>1.5087134444227333E-4</v>
      </c>
      <c r="BD30">
        <f t="shared" si="95"/>
        <v>3.2712701184499512E-4</v>
      </c>
      <c r="BE30">
        <f t="shared" si="96"/>
        <v>1.1478085650026408E-3</v>
      </c>
      <c r="BF30">
        <f t="shared" si="97"/>
        <v>0.26818186139551942</v>
      </c>
      <c r="BG30">
        <f t="shared" si="98"/>
        <v>0.99999999999999956</v>
      </c>
      <c r="BH30">
        <f t="shared" si="5"/>
        <v>9.8691631671589966E-2</v>
      </c>
      <c r="BI30">
        <f t="shared" si="6"/>
        <v>1.8188852829704425E-2</v>
      </c>
      <c r="BJ30">
        <f t="shared" si="7"/>
        <v>1.0353699046661505E-3</v>
      </c>
      <c r="BK30">
        <f t="shared" si="8"/>
        <v>5.0143782655443728E-3</v>
      </c>
      <c r="BL30">
        <f t="shared" si="9"/>
        <v>5.6669842274473389E-4</v>
      </c>
      <c r="BM30">
        <f t="shared" si="10"/>
        <v>3.5148894141005279E-3</v>
      </c>
      <c r="BN30">
        <f t="shared" si="11"/>
        <v>3.2720221530590189E-5</v>
      </c>
      <c r="BO30">
        <f t="shared" si="12"/>
        <v>2.7492506975988416E-5</v>
      </c>
      <c r="BP30">
        <f t="shared" si="13"/>
        <v>1.2752794356290256E-4</v>
      </c>
      <c r="BQ30">
        <f t="shared" si="14"/>
        <v>2.5614587803299792E-4</v>
      </c>
      <c r="BR30">
        <f t="shared" si="15"/>
        <v>2.9746614465983247E-3</v>
      </c>
      <c r="BS30">
        <f t="shared" si="16"/>
        <v>1.2127847657272125E-5</v>
      </c>
      <c r="BT30">
        <f t="shared" si="17"/>
        <v>2.3747567597889545E-5</v>
      </c>
      <c r="BU30">
        <f t="shared" si="18"/>
        <v>1.018875300553025E-4</v>
      </c>
      <c r="BV30">
        <f t="shared" si="19"/>
        <v>0.29289281233482301</v>
      </c>
      <c r="BW30">
        <f t="shared" si="20"/>
        <v>8.870479969951095E-2</v>
      </c>
      <c r="BX30">
        <f t="shared" si="21"/>
        <v>5.6608875417392618E-3</v>
      </c>
      <c r="BY30">
        <f t="shared" si="22"/>
        <v>2.5957992140569493E-2</v>
      </c>
      <c r="BZ30">
        <f t="shared" si="23"/>
        <v>3.1923568348398088E-3</v>
      </c>
      <c r="CA30">
        <f t="shared" si="24"/>
        <v>1.8869005454458496E-2</v>
      </c>
      <c r="CB30">
        <f t="shared" si="25"/>
        <v>2.9436608613060884E-4</v>
      </c>
      <c r="CC30">
        <f t="shared" si="26"/>
        <v>2.4675701957519808E-4</v>
      </c>
      <c r="CD30">
        <f t="shared" si="27"/>
        <v>1.0791481995464315E-3</v>
      </c>
      <c r="CE30">
        <f t="shared" si="28"/>
        <v>1.4164040343021063E-3</v>
      </c>
      <c r="CF30">
        <f t="shared" si="29"/>
        <v>1.5080109669385609E-2</v>
      </c>
      <c r="CG30">
        <f t="shared" si="30"/>
        <v>1.0694148942204386E-4</v>
      </c>
      <c r="CH30">
        <f t="shared" si="31"/>
        <v>2.0197990224256782E-4</v>
      </c>
      <c r="CI30">
        <f t="shared" si="32"/>
        <v>8.1359623304561631E-4</v>
      </c>
      <c r="CJ30">
        <f t="shared" si="99"/>
        <v>0</v>
      </c>
      <c r="CK30">
        <f t="shared" si="100"/>
        <v>0.58508528808995253</v>
      </c>
      <c r="CL30">
        <f t="shared" si="33"/>
        <v>0.26339899338752371</v>
      </c>
      <c r="CM30">
        <f t="shared" si="101"/>
        <v>0</v>
      </c>
      <c r="CN30">
        <f t="shared" si="34"/>
        <v>322.34040019078338</v>
      </c>
      <c r="CO30">
        <f t="shared" si="35"/>
        <v>35.363400568553786</v>
      </c>
      <c r="CP30">
        <f t="shared" si="36"/>
        <v>41.138552033137856</v>
      </c>
      <c r="CQ30">
        <f t="shared" si="37"/>
        <v>22.71181244468773</v>
      </c>
      <c r="CR30">
        <f t="shared" si="38"/>
        <v>13.654485537092944</v>
      </c>
      <c r="CS30">
        <f t="shared" si="39"/>
        <v>1.3319389956864509</v>
      </c>
      <c r="CT30">
        <f t="shared" si="40"/>
        <v>1.4379241001505321</v>
      </c>
      <c r="CU30">
        <f t="shared" si="41"/>
        <v>1.6209146730313129</v>
      </c>
      <c r="CV30">
        <f t="shared" si="42"/>
        <v>8.8609587329725326</v>
      </c>
      <c r="CW30">
        <f t="shared" si="43"/>
        <v>59.408503763670403</v>
      </c>
      <c r="CX30">
        <f t="shared" si="44"/>
        <v>0.55189046452326918</v>
      </c>
      <c r="CY30">
        <f t="shared" si="45"/>
        <v>1.4585794499052842</v>
      </c>
      <c r="CZ30">
        <f t="shared" si="46"/>
        <v>3.0566601675731748</v>
      </c>
      <c r="DA30">
        <f t="shared" si="47"/>
        <v>4140.1883232119844</v>
      </c>
      <c r="DB30">
        <f t="shared" si="48"/>
        <v>2941.6052925598979</v>
      </c>
      <c r="DC30">
        <f t="shared" si="49"/>
        <v>297.40436642741969</v>
      </c>
      <c r="DD30">
        <f t="shared" si="50"/>
        <v>610.48323443531103</v>
      </c>
      <c r="DE30">
        <f t="shared" si="51"/>
        <v>185.1193946687859</v>
      </c>
      <c r="DF30">
        <f t="shared" si="52"/>
        <v>355.4880056990304</v>
      </c>
      <c r="DG30">
        <f t="shared" si="53"/>
        <v>17.739934989822945</v>
      </c>
      <c r="DH30">
        <f t="shared" si="54"/>
        <v>17.715111932881612</v>
      </c>
      <c r="DI30">
        <f t="shared" si="55"/>
        <v>31.19666833204143</v>
      </c>
      <c r="DJ30">
        <f t="shared" si="56"/>
        <v>72.462313484273452</v>
      </c>
      <c r="DK30">
        <f t="shared" si="57"/>
        <v>542.27897986235712</v>
      </c>
      <c r="DL30">
        <f t="shared" si="58"/>
        <v>6.7824212894023974</v>
      </c>
      <c r="DM30">
        <f t="shared" si="59"/>
        <v>16.633100044270623</v>
      </c>
      <c r="DN30">
        <f t="shared" si="60"/>
        <v>38.486021184538544</v>
      </c>
      <c r="DO30">
        <f t="shared" si="102"/>
        <v>0</v>
      </c>
      <c r="DP30">
        <f t="shared" si="103"/>
        <v>9786.5191892437851</v>
      </c>
      <c r="DQ30">
        <f t="shared" si="61"/>
        <v>4405.7838330369814</v>
      </c>
    </row>
    <row r="31" spans="1:121" x14ac:dyDescent="0.3">
      <c r="A31">
        <v>28</v>
      </c>
      <c r="B31">
        <v>73</v>
      </c>
      <c r="C31">
        <f t="shared" si="0"/>
        <v>38</v>
      </c>
      <c r="D31">
        <f t="shared" si="1"/>
        <v>125</v>
      </c>
      <c r="E31">
        <f t="shared" si="2"/>
        <v>5.7</v>
      </c>
      <c r="F31">
        <v>1.9539999999999998E-2</v>
      </c>
      <c r="G31">
        <v>2.8670000000000001E-2</v>
      </c>
      <c r="H31">
        <f t="shared" si="3"/>
        <v>2.1366E-2</v>
      </c>
      <c r="I31">
        <f t="shared" si="104"/>
        <v>5.6857293942168513E-2</v>
      </c>
      <c r="J31">
        <f t="shared" si="62"/>
        <v>0.24287117878917563</v>
      </c>
      <c r="K31">
        <f t="shared" si="63"/>
        <v>0.32270430452274679</v>
      </c>
      <c r="L31">
        <f t="shared" si="105"/>
        <v>0.13917633465862145</v>
      </c>
      <c r="M31">
        <f t="shared" si="106"/>
        <v>0.18932291970445148</v>
      </c>
      <c r="N31">
        <f t="shared" si="107"/>
        <v>0.57200364304636764</v>
      </c>
      <c r="O31">
        <f t="shared" si="108"/>
        <v>0.69854054811005739</v>
      </c>
      <c r="P31">
        <f t="shared" si="109"/>
        <v>0.34126759630895664</v>
      </c>
      <c r="Q31">
        <f t="shared" si="110"/>
        <v>0.44558130791932782</v>
      </c>
      <c r="R31">
        <f t="shared" si="64"/>
        <v>0.42</v>
      </c>
      <c r="S31">
        <f t="shared" si="65"/>
        <v>0.43099999999999999</v>
      </c>
      <c r="T31">
        <f t="shared" si="66"/>
        <v>2.1996256785345832E-2</v>
      </c>
      <c r="U31">
        <f t="shared" si="67"/>
        <v>0.45419666321174801</v>
      </c>
      <c r="V31">
        <f t="shared" si="68"/>
        <v>0.57172626223678968</v>
      </c>
      <c r="W31">
        <f t="shared" si="111"/>
        <v>0.2783057771284867</v>
      </c>
      <c r="X31">
        <f t="shared" si="112"/>
        <v>0.36667750089688478</v>
      </c>
      <c r="Y31">
        <f t="shared" si="113"/>
        <v>0.76403968025917113</v>
      </c>
      <c r="Z31">
        <f t="shared" si="114"/>
        <v>0.87003439859586451</v>
      </c>
      <c r="AA31">
        <f t="shared" si="115"/>
        <v>0.50852015449212784</v>
      </c>
      <c r="AB31">
        <f t="shared" si="116"/>
        <v>0.63347720467387791</v>
      </c>
      <c r="AC31">
        <f t="shared" si="69"/>
        <v>3.8148816085807315E-2</v>
      </c>
      <c r="AD31">
        <f t="shared" si="130"/>
        <v>0.10638074137973581</v>
      </c>
      <c r="AE31">
        <f t="shared" si="131"/>
        <v>2.1636657739455556E-2</v>
      </c>
      <c r="AF31">
        <f t="shared" si="132"/>
        <v>1.408623228055786E-3</v>
      </c>
      <c r="AG31">
        <f t="shared" si="133"/>
        <v>6.0244471941932245E-3</v>
      </c>
      <c r="AH31">
        <f t="shared" si="118"/>
        <v>7.395224938079888E-4</v>
      </c>
      <c r="AI31">
        <f t="shared" si="119"/>
        <v>4.1890109858425091E-3</v>
      </c>
      <c r="AJ31">
        <f t="shared" si="134"/>
        <v>4.8821954157903457E-5</v>
      </c>
      <c r="AK31">
        <f t="shared" si="120"/>
        <v>3.9702914555977953E-5</v>
      </c>
      <c r="AL31">
        <f t="shared" si="121"/>
        <v>1.6653408469391014E-4</v>
      </c>
      <c r="AM31">
        <f t="shared" si="122"/>
        <v>3.1223691151859544E-4</v>
      </c>
      <c r="AN31">
        <f t="shared" si="135"/>
        <v>3.7494823415116256E-3</v>
      </c>
      <c r="AO31">
        <f t="shared" si="123"/>
        <v>1.6217002621396217E-5</v>
      </c>
      <c r="AP31">
        <f t="shared" si="81"/>
        <v>3.7533045387240395E-5</v>
      </c>
      <c r="AQ31">
        <f t="shared" si="82"/>
        <v>1.4009931128208022E-4</v>
      </c>
      <c r="AR31">
        <f t="shared" si="83"/>
        <v>0.34764970732452793</v>
      </c>
      <c r="AS31">
        <f t="shared" si="84"/>
        <v>0.11660766373110039</v>
      </c>
      <c r="AT31">
        <f t="shared" si="85"/>
        <v>8.5191127062041894E-3</v>
      </c>
      <c r="AU31">
        <f t="shared" si="86"/>
        <v>3.4586736331501375E-2</v>
      </c>
      <c r="AV31">
        <f t="shared" si="124"/>
        <v>4.606444774135127E-3</v>
      </c>
      <c r="AW31">
        <f t="shared" si="125"/>
        <v>2.4990187032446157E-2</v>
      </c>
      <c r="AX31">
        <f t="shared" si="89"/>
        <v>4.8690543237288846E-4</v>
      </c>
      <c r="AY31">
        <f t="shared" si="126"/>
        <v>3.9419964662800019E-4</v>
      </c>
      <c r="AZ31">
        <f t="shared" si="127"/>
        <v>1.5649023582196384E-3</v>
      </c>
      <c r="BA31">
        <f t="shared" si="128"/>
        <v>1.9135591266109017E-3</v>
      </c>
      <c r="BB31">
        <f t="shared" si="93"/>
        <v>2.1136398608675142E-2</v>
      </c>
      <c r="BC31">
        <f t="shared" si="129"/>
        <v>1.5844057264410529E-4</v>
      </c>
      <c r="BD31">
        <f t="shared" si="95"/>
        <v>3.5400844210469942E-4</v>
      </c>
      <c r="BE31">
        <f t="shared" si="96"/>
        <v>1.2423290462605309E-3</v>
      </c>
      <c r="BF31">
        <f t="shared" si="97"/>
        <v>0.29089977427974872</v>
      </c>
      <c r="BG31">
        <f t="shared" si="98"/>
        <v>0.99999999999999933</v>
      </c>
      <c r="BH31">
        <f t="shared" si="5"/>
        <v>8.9303972869753723E-2</v>
      </c>
      <c r="BI31">
        <f t="shared" si="6"/>
        <v>1.7418732492340442E-2</v>
      </c>
      <c r="BJ31">
        <f t="shared" si="7"/>
        <v>9.8128205059761983E-4</v>
      </c>
      <c r="BK31">
        <f t="shared" si="8"/>
        <v>4.7691025582696717E-3</v>
      </c>
      <c r="BL31">
        <f t="shared" si="9"/>
        <v>5.3740997940683643E-4</v>
      </c>
      <c r="BM31">
        <f t="shared" si="10"/>
        <v>3.3583243474598337E-3</v>
      </c>
      <c r="BN31">
        <f t="shared" si="11"/>
        <v>3.2271399742665764E-5</v>
      </c>
      <c r="BO31">
        <f t="shared" si="12"/>
        <v>2.7037756411864523E-5</v>
      </c>
      <c r="BP31">
        <f t="shared" si="13"/>
        <v>1.2590006835200103E-4</v>
      </c>
      <c r="BQ31">
        <f t="shared" si="14"/>
        <v>2.4376702560627783E-4</v>
      </c>
      <c r="BR31">
        <f t="shared" si="15"/>
        <v>2.9272649204356389E-3</v>
      </c>
      <c r="BS31">
        <f t="shared" si="16"/>
        <v>1.1939138640015453E-5</v>
      </c>
      <c r="BT31">
        <f t="shared" si="17"/>
        <v>2.4066608331129231E-5</v>
      </c>
      <c r="BU31">
        <f t="shared" si="18"/>
        <v>1.0314267931119242E-4</v>
      </c>
      <c r="BV31">
        <f t="shared" si="19"/>
        <v>0.28075319501012025</v>
      </c>
      <c r="BW31">
        <f t="shared" si="20"/>
        <v>9.0308481650762523E-2</v>
      </c>
      <c r="BX31">
        <f t="shared" si="21"/>
        <v>5.7091104525250503E-3</v>
      </c>
      <c r="BY31">
        <f t="shared" si="22"/>
        <v>2.6339293097351606E-2</v>
      </c>
      <c r="BZ31">
        <f t="shared" si="23"/>
        <v>3.2202921943293395E-3</v>
      </c>
      <c r="CA31">
        <f t="shared" si="24"/>
        <v>1.9273283836273525E-2</v>
      </c>
      <c r="CB31">
        <f t="shared" si="25"/>
        <v>3.0961524485444391E-4</v>
      </c>
      <c r="CC31">
        <f t="shared" si="26"/>
        <v>2.5824954477420453E-4</v>
      </c>
      <c r="CD31">
        <f t="shared" si="27"/>
        <v>1.1381123827328829E-3</v>
      </c>
      <c r="CE31">
        <f t="shared" si="28"/>
        <v>1.4371684468752035E-3</v>
      </c>
      <c r="CF31">
        <f t="shared" si="29"/>
        <v>1.5874380226110235E-2</v>
      </c>
      <c r="CG31">
        <f t="shared" si="30"/>
        <v>1.1221318358834211E-4</v>
      </c>
      <c r="CH31">
        <f t="shared" si="31"/>
        <v>2.1836839248316222E-4</v>
      </c>
      <c r="CI31">
        <f t="shared" si="32"/>
        <v>8.7986110513688207E-4</v>
      </c>
      <c r="CJ31">
        <f t="shared" si="99"/>
        <v>0</v>
      </c>
      <c r="CK31">
        <f t="shared" si="100"/>
        <v>0.56569583866257644</v>
      </c>
      <c r="CL31">
        <f t="shared" si="33"/>
        <v>0.24725250044465982</v>
      </c>
      <c r="CM31">
        <f t="shared" si="101"/>
        <v>0</v>
      </c>
      <c r="CN31">
        <f t="shared" si="34"/>
        <v>308.94983586168587</v>
      </c>
      <c r="CO31">
        <f t="shared" si="35"/>
        <v>33.5477707993766</v>
      </c>
      <c r="CP31">
        <f t="shared" si="36"/>
        <v>39.15890676225596</v>
      </c>
      <c r="CQ31">
        <f t="shared" si="37"/>
        <v>21.557820216996681</v>
      </c>
      <c r="CR31">
        <f t="shared" si="38"/>
        <v>13.057147242871102</v>
      </c>
      <c r="CS31">
        <f t="shared" si="39"/>
        <v>1.3149216913348138</v>
      </c>
      <c r="CT31">
        <f t="shared" si="40"/>
        <v>1.4154486068351699</v>
      </c>
      <c r="CU31">
        <f t="shared" si="41"/>
        <v>1.6015582925013339</v>
      </c>
      <c r="CV31">
        <f t="shared" si="42"/>
        <v>8.4397637183476348</v>
      </c>
      <c r="CW31">
        <f t="shared" si="43"/>
        <v>58.510671939288919</v>
      </c>
      <c r="CX31">
        <f t="shared" si="44"/>
        <v>0.54375609789541512</v>
      </c>
      <c r="CY31">
        <f t="shared" si="45"/>
        <v>1.4795901822104036</v>
      </c>
      <c r="CZ31">
        <f t="shared" si="46"/>
        <v>3.0968952758903834</v>
      </c>
      <c r="DA31">
        <f t="shared" si="47"/>
        <v>3971.8979061827317</v>
      </c>
      <c r="DB31">
        <f t="shared" si="48"/>
        <v>2997.2833885442042</v>
      </c>
      <c r="DC31">
        <f t="shared" si="49"/>
        <v>300.22205087934185</v>
      </c>
      <c r="DD31">
        <f t="shared" si="50"/>
        <v>619.96724874216216</v>
      </c>
      <c r="DE31">
        <f t="shared" si="51"/>
        <v>186.9111031553069</v>
      </c>
      <c r="DF31">
        <f t="shared" si="52"/>
        <v>363.40729982583201</v>
      </c>
      <c r="DG31">
        <f t="shared" si="53"/>
        <v>18.676718574959256</v>
      </c>
      <c r="DH31">
        <f t="shared" si="54"/>
        <v>18.557342564659738</v>
      </c>
      <c r="DI31">
        <f t="shared" si="55"/>
        <v>32.92867542165763</v>
      </c>
      <c r="DJ31">
        <f t="shared" si="56"/>
        <v>73.58591621382223</v>
      </c>
      <c r="DK31">
        <f t="shared" si="57"/>
        <v>571.31685439248906</v>
      </c>
      <c r="DL31">
        <f t="shared" si="58"/>
        <v>7.1226959432157537</v>
      </c>
      <c r="DM31">
        <f t="shared" si="59"/>
        <v>17.999913247255545</v>
      </c>
      <c r="DN31">
        <f t="shared" si="60"/>
        <v>41.655292921115603</v>
      </c>
      <c r="DO31">
        <f t="shared" si="102"/>
        <v>0</v>
      </c>
      <c r="DP31">
        <f t="shared" si="103"/>
        <v>9714.2064932962439</v>
      </c>
      <c r="DQ31">
        <f t="shared" si="61"/>
        <v>4245.8538337169875</v>
      </c>
    </row>
    <row r="32" spans="1:121" x14ac:dyDescent="0.3">
      <c r="A32">
        <v>29</v>
      </c>
      <c r="B32">
        <v>74</v>
      </c>
      <c r="C32">
        <f t="shared" si="0"/>
        <v>38</v>
      </c>
      <c r="D32">
        <f t="shared" si="1"/>
        <v>125</v>
      </c>
      <c r="E32">
        <f t="shared" si="2"/>
        <v>5.7</v>
      </c>
      <c r="F32">
        <v>2.171E-2</v>
      </c>
      <c r="G32">
        <v>3.1399999999999997E-2</v>
      </c>
      <c r="H32">
        <f t="shared" si="3"/>
        <v>2.3647999999999999E-2</v>
      </c>
      <c r="I32">
        <f t="shared" si="104"/>
        <v>5.6857293942168513E-2</v>
      </c>
      <c r="J32">
        <f t="shared" si="62"/>
        <v>0.25077446145537285</v>
      </c>
      <c r="K32">
        <f t="shared" si="63"/>
        <v>0.33258496211040933</v>
      </c>
      <c r="L32">
        <f t="shared" si="105"/>
        <v>0.14402824125886471</v>
      </c>
      <c r="M32">
        <f t="shared" si="106"/>
        <v>0.19571490212183407</v>
      </c>
      <c r="N32">
        <f t="shared" si="107"/>
        <v>0.5874328511347271</v>
      </c>
      <c r="O32">
        <f t="shared" si="108"/>
        <v>0.7137811771257061</v>
      </c>
      <c r="P32">
        <f t="shared" si="109"/>
        <v>0.35305757934764237</v>
      </c>
      <c r="Q32">
        <f t="shared" si="110"/>
        <v>0.45955036324164744</v>
      </c>
      <c r="R32">
        <f t="shared" si="64"/>
        <v>0.42</v>
      </c>
      <c r="S32">
        <f t="shared" si="65"/>
        <v>0.43099999999999999</v>
      </c>
      <c r="T32">
        <f t="shared" si="66"/>
        <v>2.2709804683669253E-2</v>
      </c>
      <c r="U32">
        <f t="shared" si="67"/>
        <v>0.466519805013352</v>
      </c>
      <c r="V32">
        <f t="shared" si="68"/>
        <v>0.58520689272337467</v>
      </c>
      <c r="W32">
        <f t="shared" si="111"/>
        <v>0.28712906121679105</v>
      </c>
      <c r="X32">
        <f t="shared" si="112"/>
        <v>0.37749471060842144</v>
      </c>
      <c r="Y32">
        <f t="shared" si="113"/>
        <v>0.77833077994084898</v>
      </c>
      <c r="Z32">
        <f t="shared" si="114"/>
        <v>0.88101588931922359</v>
      </c>
      <c r="AA32">
        <f t="shared" si="115"/>
        <v>0.52339458440944808</v>
      </c>
      <c r="AB32">
        <f t="shared" si="116"/>
        <v>0.64905246688344331</v>
      </c>
      <c r="AC32">
        <f t="shared" si="69"/>
        <v>3.9205664987060032E-2</v>
      </c>
      <c r="AD32">
        <f t="shared" si="130"/>
        <v>9.5981588796945988E-2</v>
      </c>
      <c r="AE32">
        <f t="shared" si="131"/>
        <v>2.0589871454059716E-2</v>
      </c>
      <c r="AF32">
        <f t="shared" si="132"/>
        <v>1.3359203080103199E-3</v>
      </c>
      <c r="AG32">
        <f t="shared" si="133"/>
        <v>5.6664401753532571E-3</v>
      </c>
      <c r="AH32">
        <f t="shared" si="118"/>
        <v>7.0136599440460078E-4</v>
      </c>
      <c r="AI32">
        <f t="shared" si="119"/>
        <v>3.9793375667169836E-3</v>
      </c>
      <c r="AJ32">
        <f t="shared" si="134"/>
        <v>4.8192624691147473E-5</v>
      </c>
      <c r="AK32">
        <f t="shared" si="120"/>
        <v>3.9081644780409932E-5</v>
      </c>
      <c r="AL32">
        <f t="shared" si="121"/>
        <v>1.6098953916681092E-4</v>
      </c>
      <c r="AM32">
        <f t="shared" si="122"/>
        <v>2.9714994753987645E-4</v>
      </c>
      <c r="AN32">
        <f t="shared" si="135"/>
        <v>3.6624362290422182E-3</v>
      </c>
      <c r="AO32">
        <f t="shared" si="123"/>
        <v>1.598567650915662E-5</v>
      </c>
      <c r="AP32">
        <f t="shared" si="81"/>
        <v>3.801418502875266E-5</v>
      </c>
      <c r="AQ32">
        <f t="shared" si="82"/>
        <v>1.3863569778592606E-4</v>
      </c>
      <c r="AR32">
        <f t="shared" si="83"/>
        <v>0.33163145994188581</v>
      </c>
      <c r="AS32">
        <f t="shared" si="84"/>
        <v>0.11769766143524354</v>
      </c>
      <c r="AT32">
        <f t="shared" si="85"/>
        <v>8.587041492875782E-3</v>
      </c>
      <c r="AU32">
        <f t="shared" si="86"/>
        <v>3.4597833996348533E-2</v>
      </c>
      <c r="AV32">
        <f t="shared" si="124"/>
        <v>4.6410734180445641E-3</v>
      </c>
      <c r="AW32">
        <f t="shared" si="125"/>
        <v>2.5317231220760718E-2</v>
      </c>
      <c r="AX32">
        <f t="shared" si="89"/>
        <v>5.1185708986054652E-4</v>
      </c>
      <c r="AY32">
        <f t="shared" si="126"/>
        <v>4.1244875194130598E-4</v>
      </c>
      <c r="AZ32">
        <f t="shared" si="127"/>
        <v>1.6078948788205887E-3</v>
      </c>
      <c r="BA32">
        <f t="shared" si="128"/>
        <v>1.9389591159143767E-3</v>
      </c>
      <c r="BB32">
        <f t="shared" si="93"/>
        <v>2.2037729940966755E-2</v>
      </c>
      <c r="BC32">
        <f t="shared" si="129"/>
        <v>1.6628049783408552E-4</v>
      </c>
      <c r="BD32">
        <f t="shared" si="95"/>
        <v>3.8208511192417294E-4</v>
      </c>
      <c r="BE32">
        <f t="shared" si="96"/>
        <v>1.3069450186495974E-3</v>
      </c>
      <c r="BF32">
        <f t="shared" si="97"/>
        <v>0.31650848824889388</v>
      </c>
      <c r="BG32">
        <f t="shared" si="98"/>
        <v>0.99999999999999944</v>
      </c>
      <c r="BH32">
        <f t="shared" si="5"/>
        <v>8.0506957143158378E-2</v>
      </c>
      <c r="BI32">
        <f t="shared" si="6"/>
        <v>1.6562188382294903E-2</v>
      </c>
      <c r="BJ32">
        <f t="shared" si="7"/>
        <v>9.2975354337834846E-4</v>
      </c>
      <c r="BK32">
        <f t="shared" si="8"/>
        <v>4.4819548616712584E-3</v>
      </c>
      <c r="BL32">
        <f t="shared" si="9"/>
        <v>5.092128405883217E-4</v>
      </c>
      <c r="BM32">
        <f t="shared" si="10"/>
        <v>3.1875692684845015E-3</v>
      </c>
      <c r="BN32">
        <f t="shared" si="11"/>
        <v>3.1825031416484548E-5</v>
      </c>
      <c r="BO32">
        <f t="shared" si="12"/>
        <v>2.6590033681318152E-5</v>
      </c>
      <c r="BP32">
        <f t="shared" si="13"/>
        <v>1.2160689485358141E-4</v>
      </c>
      <c r="BQ32">
        <f t="shared" si="14"/>
        <v>2.317950109404167E-4</v>
      </c>
      <c r="BR32">
        <f t="shared" si="15"/>
        <v>2.8569227516538447E-3</v>
      </c>
      <c r="BS32">
        <f t="shared" si="16"/>
        <v>1.175902027499166E-5</v>
      </c>
      <c r="BT32">
        <f t="shared" si="17"/>
        <v>2.435178380643852E-5</v>
      </c>
      <c r="BU32">
        <f t="shared" si="18"/>
        <v>1.0198004320733805E-4</v>
      </c>
      <c r="BV32">
        <f t="shared" si="19"/>
        <v>0.26759393905587053</v>
      </c>
      <c r="BW32">
        <f t="shared" si="20"/>
        <v>9.1076638000290824E-2</v>
      </c>
      <c r="BX32">
        <f t="shared" si="21"/>
        <v>5.7491802343224655E-3</v>
      </c>
      <c r="BY32">
        <f t="shared" si="22"/>
        <v>2.6325774263233435E-2</v>
      </c>
      <c r="BZ32">
        <f t="shared" si="23"/>
        <v>3.2415158675112633E-3</v>
      </c>
      <c r="CA32">
        <f t="shared" si="24"/>
        <v>1.9509230023621905E-2</v>
      </c>
      <c r="CB32">
        <f t="shared" si="25"/>
        <v>3.2517118715365311E-4</v>
      </c>
      <c r="CC32">
        <f t="shared" si="26"/>
        <v>2.6995484118927848E-4</v>
      </c>
      <c r="CD32">
        <f t="shared" si="27"/>
        <v>1.1684046212331815E-3</v>
      </c>
      <c r="CE32">
        <f t="shared" si="28"/>
        <v>1.4550306778966845E-3</v>
      </c>
      <c r="CF32">
        <f t="shared" si="29"/>
        <v>1.653751895649816E-2</v>
      </c>
      <c r="CG32">
        <f t="shared" si="30"/>
        <v>1.1766749477041817E-4</v>
      </c>
      <c r="CH32">
        <f t="shared" si="31"/>
        <v>2.3546170412174278E-4</v>
      </c>
      <c r="CI32">
        <f t="shared" si="32"/>
        <v>9.2485257231200984E-4</v>
      </c>
      <c r="CJ32">
        <f t="shared" si="99"/>
        <v>0</v>
      </c>
      <c r="CK32">
        <f t="shared" si="100"/>
        <v>0.54411480610943563</v>
      </c>
      <c r="CL32">
        <f t="shared" si="33"/>
        <v>0.23089313864686195</v>
      </c>
      <c r="CM32">
        <f t="shared" si="101"/>
        <v>0</v>
      </c>
      <c r="CN32">
        <f t="shared" si="34"/>
        <v>294.00277449251871</v>
      </c>
      <c r="CO32">
        <f t="shared" si="35"/>
        <v>31.816278055573779</v>
      </c>
      <c r="CP32">
        <f t="shared" si="36"/>
        <v>36.831861139796175</v>
      </c>
      <c r="CQ32">
        <f t="shared" si="37"/>
        <v>20.445520102888516</v>
      </c>
      <c r="CR32">
        <f t="shared" si="38"/>
        <v>12.403595195456838</v>
      </c>
      <c r="CS32">
        <f t="shared" si="39"/>
        <v>1.2979719608066749</v>
      </c>
      <c r="CT32">
        <f t="shared" si="40"/>
        <v>1.3932997180663944</v>
      </c>
      <c r="CU32">
        <f t="shared" si="41"/>
        <v>1.5482363981672205</v>
      </c>
      <c r="CV32">
        <f t="shared" si="42"/>
        <v>8.0319630820028607</v>
      </c>
      <c r="CW32">
        <f t="shared" si="43"/>
        <v>57.152317354203817</v>
      </c>
      <c r="CX32">
        <f t="shared" si="44"/>
        <v>0.53599973335202145</v>
      </c>
      <c r="CY32">
        <f t="shared" si="45"/>
        <v>1.4985571880184587</v>
      </c>
      <c r="CZ32">
        <f t="shared" si="46"/>
        <v>3.0645420995578956</v>
      </c>
      <c r="DA32">
        <f t="shared" si="47"/>
        <v>3788.8894298360456</v>
      </c>
      <c r="DB32">
        <f t="shared" si="48"/>
        <v>3025.3006895315002</v>
      </c>
      <c r="DC32">
        <f t="shared" si="49"/>
        <v>302.61592925043544</v>
      </c>
      <c r="DD32">
        <f t="shared" si="50"/>
        <v>620.1661743845475</v>
      </c>
      <c r="DE32">
        <f t="shared" si="51"/>
        <v>188.31619501057622</v>
      </c>
      <c r="DF32">
        <f t="shared" si="52"/>
        <v>368.16317641230233</v>
      </c>
      <c r="DG32">
        <f t="shared" si="53"/>
        <v>19.633814252870845</v>
      </c>
      <c r="DH32">
        <f t="shared" si="54"/>
        <v>19.416437446388919</v>
      </c>
      <c r="DI32">
        <f t="shared" si="55"/>
        <v>33.833324040142827</v>
      </c>
      <c r="DJ32">
        <f t="shared" si="56"/>
        <v>74.562672802487356</v>
      </c>
      <c r="DK32">
        <f t="shared" si="57"/>
        <v>595.67984030433138</v>
      </c>
      <c r="DL32">
        <f t="shared" si="58"/>
        <v>7.4751397801313146</v>
      </c>
      <c r="DM32">
        <f t="shared" si="59"/>
        <v>19.427499600896496</v>
      </c>
      <c r="DN32">
        <f t="shared" si="60"/>
        <v>43.821866475321002</v>
      </c>
      <c r="DO32">
        <f t="shared" si="102"/>
        <v>0</v>
      </c>
      <c r="DP32">
        <f t="shared" si="103"/>
        <v>9577.3251056483896</v>
      </c>
      <c r="DQ32">
        <f t="shared" si="61"/>
        <v>4064.1030691596134</v>
      </c>
    </row>
    <row r="33" spans="1:121" x14ac:dyDescent="0.3">
      <c r="A33">
        <v>30</v>
      </c>
      <c r="B33">
        <v>75</v>
      </c>
      <c r="C33">
        <f t="shared" si="0"/>
        <v>38</v>
      </c>
      <c r="D33">
        <f t="shared" si="1"/>
        <v>125</v>
      </c>
      <c r="E33">
        <f t="shared" si="2"/>
        <v>5.7</v>
      </c>
      <c r="F33">
        <v>2.4830000000000001E-2</v>
      </c>
      <c r="G33">
        <v>3.5659999999999997E-2</v>
      </c>
      <c r="H33">
        <f t="shared" si="3"/>
        <v>2.6995999999999999E-2</v>
      </c>
      <c r="I33">
        <f t="shared" si="104"/>
        <v>5.6857293942168513E-2</v>
      </c>
      <c r="J33">
        <f t="shared" si="62"/>
        <v>0.25877828531211866</v>
      </c>
      <c r="K33">
        <f t="shared" si="63"/>
        <v>0.34254886194639045</v>
      </c>
      <c r="L33">
        <f t="shared" si="105"/>
        <v>0.14896599642342512</v>
      </c>
      <c r="M33">
        <f t="shared" si="106"/>
        <v>0.20220510153133664</v>
      </c>
      <c r="N33">
        <f t="shared" si="107"/>
        <v>0.60272855806374948</v>
      </c>
      <c r="O33">
        <f t="shared" si="108"/>
        <v>0.72865934926410336</v>
      </c>
      <c r="P33">
        <f t="shared" si="109"/>
        <v>0.36496883048786288</v>
      </c>
      <c r="Q33">
        <f t="shared" si="110"/>
        <v>0.47355672807327887</v>
      </c>
      <c r="R33">
        <f t="shared" si="64"/>
        <v>0.42</v>
      </c>
      <c r="S33">
        <f t="shared" si="65"/>
        <v>0.43099999999999999</v>
      </c>
      <c r="T33">
        <f t="shared" si="66"/>
        <v>2.3430796739872372E-2</v>
      </c>
      <c r="U33">
        <f t="shared" si="67"/>
        <v>0.47884483711513293</v>
      </c>
      <c r="V33">
        <f t="shared" si="68"/>
        <v>0.5985654171981285</v>
      </c>
      <c r="W33">
        <f t="shared" si="111"/>
        <v>0.29604826231907233</v>
      </c>
      <c r="X33">
        <f t="shared" si="112"/>
        <v>0.38837514772863735</v>
      </c>
      <c r="Y33">
        <f t="shared" si="113"/>
        <v>0.79213284573856835</v>
      </c>
      <c r="Z33">
        <f t="shared" si="114"/>
        <v>0.89134768284986476</v>
      </c>
      <c r="AA33">
        <f t="shared" si="115"/>
        <v>0.53823008286578655</v>
      </c>
      <c r="AB33">
        <f t="shared" si="116"/>
        <v>0.66438826189152911</v>
      </c>
      <c r="AC33">
        <f t="shared" si="69"/>
        <v>4.0263055862233499E-2</v>
      </c>
      <c r="AD33">
        <f t="shared" si="130"/>
        <v>8.6327825930567842E-2</v>
      </c>
      <c r="AE33">
        <f t="shared" si="131"/>
        <v>1.9478891513138891E-2</v>
      </c>
      <c r="AF33">
        <f t="shared" si="132"/>
        <v>1.2574284807405161E-3</v>
      </c>
      <c r="AG33">
        <f t="shared" si="133"/>
        <v>5.2898893160413935E-3</v>
      </c>
      <c r="AH33">
        <f t="shared" ref="AH33:AH67" si="136">AD32*T32*p_MI*p_MI_rec_old*(1-I32)+AE32*T32*p_MI*p_MI_rec_old*(1-I32) + AH32*(PREV_FEMALE*p_recur_MI_F + (1-PREV_FEMALE)*p_recur_MI_M)*p_MI_rec_old*(1-I32) + AI32*(PREV_FEMALE*p_recur_MI_F + (1-PREV_FEMALE)*p_recur_MI_M)*p_MI_rec_old*(1-I32)</f>
        <v>5.7142247905322724E-4</v>
      </c>
      <c r="AI33">
        <f t="shared" ref="AI33:AI67" si="137">AH32*(1-(PREV_FEMALE*p_recur_MI_F + (1-PREV_FEMALE)*p_recur_MI_M) - T32*p_Stroke - p_toHF_old - H32*rr_MI)*(1-I32) + AI32*(1-(PREV_FEMALE*p_recur_MI_F + (1-PREV_FEMALE)*p_recur_MI_M) - T32*p_Stroke - p_toHF_old - H32*rr_MI)*(1-I32)</f>
        <v>3.5462821937113443E-3</v>
      </c>
      <c r="AJ33">
        <f t="shared" si="134"/>
        <v>4.7063719303206157E-5</v>
      </c>
      <c r="AK33">
        <f t="shared" ref="AK33:AK67" si="138">AF32*T32*p_MI*p_MI_rec_old*(1-I32) + AG32*T32*p_MI*p_MI_rec_old*(1-I32) + AJ32*(PREV_FEMALE*p_recur_MI_F + (1-PREV_FEMALE)*p_recur_MI_M)*p_MI_rec_old*(1-I32) + AK32*(PREV_FEMALE*p_recur_MI_F + (1-PREV_FEMALE)*p_recur_MI_M)*p_MI_rec_old*(1-I32) + AL32*(PREV_FEMALE*p_recur_MI_F + (1-PREV_FEMALE)*p_recur_MI_M)*p_MI_rec_old*(1-I32)</f>
        <v>3.2825675378128157E-5</v>
      </c>
      <c r="AL33">
        <f t="shared" ref="AL33:AL67" si="139">AJ32*(1-p_recur_Stroke-(PREV_FEMALE*p_recur_MI_F + (1-PREV_FEMALE)*p_recur_MI_M) - p_toHF_old - H32*rr_MI*rr_Stroke)*(1-I32) + AK32*(1-p_recur_Stroke-(PREV_FEMALE*p_recur_MI_F + (1-PREV_FEMALE)*p_recur_MI_M) - p_toHF_old - H32*rr_MI*rr_Stroke)*(1-I32) + AL32*(1-p_recur_Stroke-(PREV_FEMALE*p_recur_MI_F + (1-PREV_FEMALE)*p_recur_MI_M) - p_toHF_old - H32*rr_MI*rr_Stroke)*(1-I32)</f>
        <v>1.4258482305208749E-4</v>
      </c>
      <c r="AM33">
        <f t="shared" ref="AM33:AM67" si="140">AD32*T32*p_MI*p_MI_HF_old*(1-I32) + AE32*T32*p_MI*p_MI_HF_old*(1-I32) + AH32*p_toHF_old*(1-I32) + AH32*(PREV_FEMALE*p_recur_MI_F + (1-PREV_FEMALE)*p_recur_MI_M)*p_MI_HF_old*(1-I32) + AI32*p_toHF_old*(1-I32) + AI32*(PREV_FEMALE*p_recur_MI_F + (1-PREV_FEMALE)*p_recur_MI_M)*p_MI_HF_old*(1-I32)</f>
        <v>5.8804489233780035E-4</v>
      </c>
      <c r="AN33">
        <f t="shared" si="135"/>
        <v>3.5542202658797803E-3</v>
      </c>
      <c r="AO33">
        <f t="shared" ref="AO33:AO67" si="141">AF32*T32*p_MI*p_MI_HF_old*(1-I32) + AG32*T32*p_MI*p_MI_HF_old*(1-I32) + AJ32*(PREV_FEMALE*p_recur_MI_F + (1-PREV_FEMALE)*p_recur_MI_M)*p_MI_HF_old*(1-I32) + AJ32*p_toHF_old*(1-I32) + AK32*(PREV_FEMALE*p_recur_MI_F + (1-PREV_FEMALE)*p_recur_MI_M)*p_MI_HF_old*(1-I32) + AK32*p_toHF_old*(1-I32) + AL32*(PREV_FEMALE*p_recur_MI_F + (1-PREV_FEMALE)*p_recur_MI_M)*p_MI_HF_old*(1-I32) + AL32*p_toHF_old*(1-I32)</f>
        <v>3.2224618295624479E-5</v>
      </c>
      <c r="AP33">
        <f t="shared" si="81"/>
        <v>3.8003312924813098E-5</v>
      </c>
      <c r="AQ33">
        <f t="shared" si="82"/>
        <v>1.3540581012915268E-4</v>
      </c>
      <c r="AR33">
        <f t="shared" si="83"/>
        <v>0.31481511126452411</v>
      </c>
      <c r="AS33">
        <f t="shared" si="84"/>
        <v>0.11786492411301022</v>
      </c>
      <c r="AT33">
        <f t="shared" si="85"/>
        <v>8.5710121100689655E-3</v>
      </c>
      <c r="AU33">
        <f t="shared" si="86"/>
        <v>3.427317211096572E-2</v>
      </c>
      <c r="AV33">
        <f t="shared" ref="AV33:AV67" si="142">AR32*AC32*p_MI*p_MI_rec_old + AD32*T32*p_MI*p_MI_rec_old*I32 + AE32*T32*p_MI*p_MI_rec_old*I32 +AH32*(PREV_FEMALE*p_recur_MI_F + (1-PREV_FEMALE)*p_recur_MI_M)*p_MI_rec_old*I32 + AI32*(PREV_FEMALE*p_recur_MI_F + (1-PREV_FEMALE)*p_recur_MI_M)*p_MI_rec_old*I32 + AS32*AC32*p_MI*p_MI_rec_old + AV32*(PREV_FEMALE*p_recur_MI_F + (1-PREV_FEMALE)*p_recur_MI_M)*p_MI_rec_old + AW32*(PREV_FEMALE*p_recur_MI_F + (1-PREV_FEMALE)*p_recur_MI_M)*p_MI_rec_old</f>
        <v>4.0087041989089658E-3</v>
      </c>
      <c r="AW33">
        <f t="shared" ref="AW33:AW67" si="143">AH32*(1-(PREV_FEMALE*p_recur_MI_F + (1-PREV_FEMALE)*p_recur_MI_M) - T32*p_Stroke - p_toHF_old - H32*rr_MI)*I32 + AI32*(1-(PREV_FEMALE*p_recur_MI_F + (1-PREV_FEMALE)*p_recur_MI_M) - T32*p_Stroke - p_toHF_old - H32*rr_MI)*I32 + AV32*(1-(PREV_FEMALE*p_recur_MI_F + (1-PREV_FEMALE)*p_recur_MI_M) - AC32*p_Stroke - p_toHF_old - H32*rr_MI*rr_DM) + AW32*(1-(PREV_FEMALE*p_recur_MI_F + (1-PREV_FEMALE)*p_recur_MI_M) - AC32*p_Stroke - p_toHF_old - H32*rr_MI*rr_DM)</f>
        <v>2.399811326993866E-2</v>
      </c>
      <c r="AX33">
        <f t="shared" si="89"/>
        <v>5.3092385268738206E-4</v>
      </c>
      <c r="AY33">
        <f t="shared" ref="AY33:AY67" si="144">AF32*T32*p_MI*p_MI_rec_old*I32 + AG32*T32*p_MI*p_MI_rec_old*I32 + AJ32*(PREV_FEMALE*p_recur_MI_F+(1-PREV_FEMALE)*p_recur_MI_M)*p_MI_rec_old*I32 + AK32*(PREV_FEMALE*p_recur_MI_F+(1-PREV_FEMALE)*p_recur_MI_M)*p_MI_rec_old*I32 + AL32*(PREV_FEMALE*p_recur_MI_F+(1-PREV_FEMALE)*p_recur_MI_M)*p_MI_rec_old*I32 + AT32*AC32*p_MI*p_MI_rec_old + AU32*AC32*p_MI*p_MI_rec_old + AX32*(PREV_FEMALE*p_recur_MI_F+(1-PREV_FEMALE)*p_recur_MI_M)*p_MI_rec_old + AY32*(PREV_FEMALE*p_recur_MI_F+(1-PREV_FEMALE)*p_recur_MI_M)*p_MI_rec_old + AZ32*(PREV_FEMALE*p_recur_MI_F+(1-PREV_FEMALE)*p_recur_MI_M)*p_MI_rec_old</f>
        <v>3.6717469565404203E-4</v>
      </c>
      <c r="AZ33">
        <f t="shared" ref="AZ33:AZ67" si="145">AJ32*(1-p_recur_Stroke-(PREV_FEMALE*p_recur_MI_F + (1-PREV_FEMALE)*p_recur_MI_M) - p_toHF_old - H32*rr_MI*rr_Stroke)*I32 + AK32*(1-p_recur_Stroke-(PREV_FEMALE*p_recur_MI_F + (1-PREV_FEMALE)*p_recur_MI_M) - p_toHF_old - H32*rr_MI*rr_Stroke)*I32 + AL32*(1-p_recur_Stroke-(PREV_FEMALE*p_recur_MI_F + (1-PREV_FEMALE)*p_recur_MI_M) - p_toHF_old - H32*rr_MI*rr_Stroke)*I32 + AX32*(1-p_recur_Stroke-(PREV_FEMALE*p_recur_MI_F + (1-PREV_FEMALE)*p_recur_MI_M) - p_toHF_old - H32*rr_MI*rr_Stroke*rr_DM) + AY32*(1-p_recur_Stroke-(PREV_FEMALE*p_recur_MI_F + (1-PREV_FEMALE)*p_recur_MI_M) - p_toHF_old - H32*rr_MI*rr_Stroke*rr_DM) + AZ32*(1-p_recur_Stroke-(PREV_FEMALE*p_recur_MI_F + (1-PREV_FEMALE)*p_recur_MI_M) - p_toHF_old - H32*rr_MI*rr_Stroke*rr_DM)</f>
        <v>1.5061616525756712E-3</v>
      </c>
      <c r="BA33">
        <f t="shared" ref="BA33:BA67" si="146">AR32*AC32*p_MI*p_MI_HF_old + AD32*T32*p_MI*p_MI_HF_old*I32 + AE32*T32*p_MI*p_MI_HF_old*I32 + AH32*p_toHF_old*I32 + AH32*(PREV_FEMALE*p_recur_MI_F + (1-PREV_FEMALE)*p_recur_MI_M)*p_MI_HF_old*I32 + AI32*p_toHF_old*I32 + AI32*(PREV_FEMALE*p_recur_MI_F + (1-PREV_FEMALE)*p_recur_MI_M)*p_MI_HF_old*I32 + AS32*AC32*p_MI*p_MI_HF_old + AV32*(PREV_FEMALE*p_recur_MI_F + (1-PREV_FEMALE)*p_recur_MI_M)*p_MI_HF_old + AV32*p_toHF_old + AW32*(PREV_FEMALE*p_recur_MI_F + (1-PREV_FEMALE)*p_recur_MI_M)*p_MI_HF_old + AW32*p_toHF_old</f>
        <v>4.0657045208555322E-3</v>
      </c>
      <c r="BB33">
        <f t="shared" si="93"/>
        <v>2.2788017360469155E-2</v>
      </c>
      <c r="BC33">
        <f t="shared" ref="BC33:BC67" si="147">AF32*T32*p_MI*p_MI_HF_old*I32 + AG32*T32*p_MI*p_MI_HF_old*I32 + AJ32*(PREV_FEMALE*p_recur_MI_F + (1-PREV_FEMALE)*p_recur_MI_M)*p_MI_HF_old*I32 + AJ32*p_toHF_old*I32 + AK32*(PREV_FEMALE*p_recur_MI_F + (1-PREV_FEMALE)*p_recur_MI_M)*p_MI_HF_old*I32 + AK32*p_toHF_old*I32 + AL32*(PREV_FEMALE*p_recur_MI_F + (1-PREV_FEMALE)*p_recur_MI_M)*p_MI_HF_old*I32 + AL32*p_toHF_old*I32 + AT32*AC32*p_MI*p_MI_HF_old + AU32*AC32*p_MI*p_MI_HF_old + AX32*(PREV_FEMALE*p_recur_MI_F + (1-PREV_FEMALE)*p_recur_MI_M)*p_MI_HF_old + AX32*p_toHF_old + AY32*(PREV_FEMALE*p_recur_MI_F + (1-PREV_FEMALE)*p_recur_MI_M)*p_MI_HF_old + AY32*p_toHF_old + AZ32*(PREV_FEMALE*p_recur_MI_F + (1-PREV_FEMALE)*p_recur_MI_M)*p_MI_HF_old + AZ32*p_toHF_old</f>
        <v>3.5462987446950654E-4</v>
      </c>
      <c r="BD33">
        <f t="shared" si="95"/>
        <v>4.0602598389442222E-4</v>
      </c>
      <c r="BE33">
        <f t="shared" si="96"/>
        <v>1.3534112333795506E-3</v>
      </c>
      <c r="BF33">
        <f t="shared" si="97"/>
        <v>0.34405480072804367</v>
      </c>
      <c r="BG33">
        <f t="shared" si="98"/>
        <v>0.99999999999999933</v>
      </c>
      <c r="BH33">
        <f t="shared" si="5"/>
        <v>7.2349192716760644E-2</v>
      </c>
      <c r="BI33">
        <f t="shared" si="6"/>
        <v>1.5655456352674044E-2</v>
      </c>
      <c r="BJ33">
        <f t="shared" si="7"/>
        <v>8.7429596400845225E-4</v>
      </c>
      <c r="BK33">
        <f t="shared" si="8"/>
        <v>4.1806245211945311E-3</v>
      </c>
      <c r="BL33">
        <f t="shared" si="9"/>
        <v>4.1448793796757736E-4</v>
      </c>
      <c r="BM33">
        <f t="shared" si="10"/>
        <v>2.838308179267376E-3</v>
      </c>
      <c r="BN33">
        <f t="shared" si="11"/>
        <v>3.104986581923006E-5</v>
      </c>
      <c r="BO33">
        <f t="shared" si="12"/>
        <v>2.2312957813421945E-5</v>
      </c>
      <c r="BP33">
        <f t="shared" si="13"/>
        <v>1.0761461369964276E-4</v>
      </c>
      <c r="BQ33">
        <f t="shared" si="14"/>
        <v>4.5832792252578191E-4</v>
      </c>
      <c r="BR33">
        <f t="shared" si="15"/>
        <v>2.7701939288742932E-3</v>
      </c>
      <c r="BS33">
        <f t="shared" si="16"/>
        <v>2.368455933332873E-5</v>
      </c>
      <c r="BT33">
        <f t="shared" si="17"/>
        <v>2.4321489198366782E-5</v>
      </c>
      <c r="BU33">
        <f t="shared" si="18"/>
        <v>9.9521021929895669E-5</v>
      </c>
      <c r="BV33">
        <f t="shared" si="19"/>
        <v>0.25381280474684143</v>
      </c>
      <c r="BW33">
        <f t="shared" si="20"/>
        <v>9.1129952909104181E-2</v>
      </c>
      <c r="BX33">
        <f t="shared" si="21"/>
        <v>5.7330055398729703E-3</v>
      </c>
      <c r="BY33">
        <f t="shared" si="22"/>
        <v>2.605697236535312E-2</v>
      </c>
      <c r="BZ33">
        <f t="shared" si="23"/>
        <v>2.7972653045740632E-3</v>
      </c>
      <c r="CA33">
        <f t="shared" si="24"/>
        <v>1.8477296514183006E-2</v>
      </c>
      <c r="CB33">
        <f t="shared" si="25"/>
        <v>3.3696189494350048E-4</v>
      </c>
      <c r="CC33">
        <f t="shared" si="26"/>
        <v>2.4009951876735133E-4</v>
      </c>
      <c r="CD33">
        <f t="shared" si="27"/>
        <v>1.0935650155876812E-3</v>
      </c>
      <c r="CE33">
        <f t="shared" si="28"/>
        <v>3.0484334538952726E-3</v>
      </c>
      <c r="CF33">
        <f t="shared" si="29"/>
        <v>1.7086277203190003E-2</v>
      </c>
      <c r="CG33">
        <f t="shared" si="30"/>
        <v>2.5074248022412748E-4</v>
      </c>
      <c r="CH33">
        <f t="shared" si="31"/>
        <v>2.4997559160804314E-4</v>
      </c>
      <c r="CI33">
        <f t="shared" si="32"/>
        <v>9.5693486040461658E-4</v>
      </c>
      <c r="CJ33">
        <f t="shared" si="99"/>
        <v>0</v>
      </c>
      <c r="CK33">
        <f t="shared" si="100"/>
        <v>0.5211196794296159</v>
      </c>
      <c r="CL33">
        <f t="shared" si="33"/>
        <v>0.21469440804817566</v>
      </c>
      <c r="CM33">
        <f t="shared" si="101"/>
        <v>0</v>
      </c>
      <c r="CN33">
        <f t="shared" si="34"/>
        <v>278.1390919161102</v>
      </c>
      <c r="CO33">
        <f t="shared" si="35"/>
        <v>29.94691669731613</v>
      </c>
      <c r="CP33">
        <f t="shared" si="36"/>
        <v>34.384280554269054</v>
      </c>
      <c r="CQ33">
        <f t="shared" si="37"/>
        <v>16.657536686880626</v>
      </c>
      <c r="CR33">
        <f t="shared" si="38"/>
        <v>11.05376159779826</v>
      </c>
      <c r="CS33">
        <f t="shared" si="39"/>
        <v>1.2675671519932514</v>
      </c>
      <c r="CT33">
        <f t="shared" si="40"/>
        <v>1.1702681529056469</v>
      </c>
      <c r="CU33">
        <f t="shared" si="41"/>
        <v>1.3712382432919255</v>
      </c>
      <c r="CV33">
        <f t="shared" si="42"/>
        <v>15.894853439890744</v>
      </c>
      <c r="CW33">
        <f t="shared" si="43"/>
        <v>55.463607249053972</v>
      </c>
      <c r="CX33">
        <f t="shared" si="44"/>
        <v>1.0804914514522888</v>
      </c>
      <c r="CY33">
        <f t="shared" si="45"/>
        <v>1.4981285988090571</v>
      </c>
      <c r="CZ33">
        <f t="shared" si="46"/>
        <v>2.9931454329049201</v>
      </c>
      <c r="DA33">
        <f t="shared" si="47"/>
        <v>3596.7626461971881</v>
      </c>
      <c r="DB33">
        <f t="shared" si="48"/>
        <v>3029.6000094008145</v>
      </c>
      <c r="DC33">
        <f t="shared" si="49"/>
        <v>302.05103777094041</v>
      </c>
      <c r="DD33">
        <f t="shared" si="50"/>
        <v>614.3466100890605</v>
      </c>
      <c r="DE33">
        <f t="shared" si="51"/>
        <v>162.65718157493021</v>
      </c>
      <c r="DF33">
        <f t="shared" si="52"/>
        <v>348.98056317144801</v>
      </c>
      <c r="DG33">
        <f t="shared" si="53"/>
        <v>20.365177141382603</v>
      </c>
      <c r="DH33">
        <f t="shared" si="54"/>
        <v>17.285115972609681</v>
      </c>
      <c r="DI33">
        <f t="shared" si="55"/>
        <v>31.692653493497275</v>
      </c>
      <c r="DJ33">
        <f t="shared" si="56"/>
        <v>156.34666734949948</v>
      </c>
      <c r="DK33">
        <f t="shared" si="57"/>
        <v>615.96010925348128</v>
      </c>
      <c r="DL33">
        <f t="shared" si="58"/>
        <v>15.942386006776667</v>
      </c>
      <c r="DM33">
        <f t="shared" si="59"/>
        <v>20.644797177095793</v>
      </c>
      <c r="DN33">
        <f t="shared" si="60"/>
        <v>45.379878655216331</v>
      </c>
      <c r="DO33">
        <f t="shared" si="102"/>
        <v>0</v>
      </c>
      <c r="DP33">
        <f t="shared" si="103"/>
        <v>9428.9357204266162</v>
      </c>
      <c r="DQ33">
        <f t="shared" si="61"/>
        <v>3884.5966731423446</v>
      </c>
    </row>
    <row r="34" spans="1:121" x14ac:dyDescent="0.3">
      <c r="A34">
        <v>31</v>
      </c>
      <c r="B34">
        <v>76</v>
      </c>
      <c r="C34">
        <f t="shared" si="0"/>
        <v>38</v>
      </c>
      <c r="D34">
        <f t="shared" si="1"/>
        <v>125</v>
      </c>
      <c r="E34">
        <f t="shared" si="2"/>
        <v>5.7</v>
      </c>
      <c r="F34">
        <v>2.6079999999999999E-2</v>
      </c>
      <c r="G34">
        <v>3.7280000000000001E-2</v>
      </c>
      <c r="H34">
        <f t="shared" si="3"/>
        <v>2.8319999999999998E-2</v>
      </c>
      <c r="I34">
        <f t="shared" si="104"/>
        <v>5.6857293942168513E-2</v>
      </c>
      <c r="J34">
        <f t="shared" si="62"/>
        <v>0.26687940597877291</v>
      </c>
      <c r="K34">
        <f t="shared" si="63"/>
        <v>0.3525901003103018</v>
      </c>
      <c r="L34">
        <f t="shared" si="105"/>
        <v>0.15398888972455549</v>
      </c>
      <c r="M34">
        <f t="shared" si="106"/>
        <v>0.2087917509135393</v>
      </c>
      <c r="N34">
        <f t="shared" si="107"/>
        <v>0.61786991669605928</v>
      </c>
      <c r="O34">
        <f t="shared" si="108"/>
        <v>0.74315619516377829</v>
      </c>
      <c r="P34">
        <f t="shared" si="109"/>
        <v>0.37699167846352788</v>
      </c>
      <c r="Q34">
        <f t="shared" si="110"/>
        <v>0.48758470643600882</v>
      </c>
      <c r="R34">
        <f t="shared" si="64"/>
        <v>0.42</v>
      </c>
      <c r="S34">
        <f t="shared" si="65"/>
        <v>0.43099999999999999</v>
      </c>
      <c r="T34">
        <f t="shared" si="66"/>
        <v>2.4158843984763888E-2</v>
      </c>
      <c r="U34">
        <f t="shared" si="67"/>
        <v>0.49116128584349839</v>
      </c>
      <c r="V34">
        <f t="shared" si="68"/>
        <v>0.61178883451367683</v>
      </c>
      <c r="W34">
        <f t="shared" si="111"/>
        <v>0.30505900646312556</v>
      </c>
      <c r="X34">
        <f t="shared" si="112"/>
        <v>0.39931133305073585</v>
      </c>
      <c r="Y34">
        <f t="shared" si="113"/>
        <v>0.80543327087919958</v>
      </c>
      <c r="Z34">
        <f t="shared" si="114"/>
        <v>0.90103952380709251</v>
      </c>
      <c r="AA34">
        <f t="shared" si="115"/>
        <v>0.55300786128738944</v>
      </c>
      <c r="AB34">
        <f t="shared" si="116"/>
        <v>0.67946341044192926</v>
      </c>
      <c r="AC34">
        <f t="shared" si="69"/>
        <v>4.1320164215214415E-2</v>
      </c>
      <c r="AD34">
        <f t="shared" ref="AD34:AD44" si="148">AD33*(1-T33-H33)*(1-I33)</f>
        <v>7.7313736828617516E-2</v>
      </c>
      <c r="AE34">
        <f t="shared" ref="AE34:AE44" si="149">AD33*T33*p_Other*(1-I33) + AE33*(1-T33*(1-p_Other)-H33*rr_Other)*(1-I33)</f>
        <v>1.8284604934011107E-2</v>
      </c>
      <c r="AF34">
        <f t="shared" ref="AF34:AF44" si="150">AD33*T33*p_Stroke*p_Stroke_rec*(1-I33)+AE33*T33*p_Stroke*p_Stroke_rec*(1-I33) + AF33*p_recur_Stroke*p_Stroke_rec*(1-I33) + AG33*p_recur_Stroke*p_Stroke_rec*(1-I33)</f>
        <v>1.1764846968005992E-3</v>
      </c>
      <c r="AG34">
        <f t="shared" ref="AG34:AG44" si="151">AF33*(1-p_recur_Stroke-T33*p_MI-H33*rr_Stroke)*(1-I33) + AG33*(1-p_recur_Stroke-T33*p_MI-H33*rr_Stroke)*(1-I33)</f>
        <v>4.8804408119425017E-3</v>
      </c>
      <c r="AH34">
        <f t="shared" si="136"/>
        <v>5.2301668733567303E-4</v>
      </c>
      <c r="AI34">
        <f t="shared" si="137"/>
        <v>3.0985449030492529E-3</v>
      </c>
      <c r="AJ34">
        <f t="shared" ref="AJ34:AJ44" si="152">AH33*T33*p_Stroke*p_Stroke_rec*(1-I33) + AI33*T33*p_Stroke*p_Stroke_rec*(1-I33) + AJ33*p_recur_Stroke*p_Stroke_rec*(1-I33) + AK33*p_recur_Stroke*p_Stroke_rec*(1-I33) + AL33*p_recur_Stroke*p_Stroke_rec*(1-I33)</f>
        <v>4.2419309467816859E-5</v>
      </c>
      <c r="AK34">
        <f t="shared" si="138"/>
        <v>3.0891139783255893E-5</v>
      </c>
      <c r="AL34">
        <f t="shared" si="139"/>
        <v>1.2429902912269283E-4</v>
      </c>
      <c r="AM34">
        <f t="shared" si="140"/>
        <v>5.2566896955974745E-4</v>
      </c>
      <c r="AN34">
        <f t="shared" ref="AN34:AN44" si="153">AM33*(1-T33*p_Stroke - H33*rr_HF)*(1-I33) + AN33*(1-T33*p_Stroke-H33*rr_HF)*(1-I33)</f>
        <v>3.6937442699505815E-3</v>
      </c>
      <c r="AO34">
        <f t="shared" si="141"/>
        <v>2.9483579923578989E-5</v>
      </c>
      <c r="AP34">
        <f t="shared" si="81"/>
        <v>4.0780675625575051E-5</v>
      </c>
      <c r="AQ34">
        <f t="shared" si="82"/>
        <v>1.4084348264408635E-4</v>
      </c>
      <c r="AR34">
        <f t="shared" si="83"/>
        <v>0.29702698516890819</v>
      </c>
      <c r="AS34">
        <f t="shared" si="84"/>
        <v>0.11685075843571525</v>
      </c>
      <c r="AT34">
        <f t="shared" si="85"/>
        <v>8.4872101620196184E-3</v>
      </c>
      <c r="AU34">
        <f t="shared" si="86"/>
        <v>3.3454331405782467E-2</v>
      </c>
      <c r="AV34">
        <f t="shared" si="142"/>
        <v>3.883500170368679E-3</v>
      </c>
      <c r="AW34">
        <f t="shared" si="143"/>
        <v>2.2244622348215459E-2</v>
      </c>
      <c r="AX34">
        <f t="shared" si="89"/>
        <v>5.0659620727692175E-4</v>
      </c>
      <c r="AY34">
        <f t="shared" si="144"/>
        <v>3.6545919374676245E-4</v>
      </c>
      <c r="AZ34">
        <f t="shared" si="145"/>
        <v>1.3836151507541448E-3</v>
      </c>
      <c r="BA34">
        <f t="shared" si="146"/>
        <v>3.8555604672059866E-3</v>
      </c>
      <c r="BB34">
        <f t="shared" si="93"/>
        <v>2.5310414177779534E-2</v>
      </c>
      <c r="BC34">
        <f t="shared" si="147"/>
        <v>3.4357218182926741E-4</v>
      </c>
      <c r="BD34">
        <f t="shared" si="95"/>
        <v>4.6463611771950725E-4</v>
      </c>
      <c r="BE34">
        <f t="shared" si="96"/>
        <v>1.4949901961200445E-3</v>
      </c>
      <c r="BF34">
        <f t="shared" si="97"/>
        <v>0.37442278929872364</v>
      </c>
      <c r="BG34">
        <f t="shared" si="98"/>
        <v>0.99999999999999944</v>
      </c>
      <c r="BH34">
        <f t="shared" si="5"/>
        <v>6.4740590376863597E-2</v>
      </c>
      <c r="BI34">
        <f t="shared" si="6"/>
        <v>1.468331714329623E-2</v>
      </c>
      <c r="BJ34">
        <f t="shared" si="7"/>
        <v>8.1723877102729092E-4</v>
      </c>
      <c r="BK34">
        <f t="shared" si="8"/>
        <v>3.8538138547810322E-3</v>
      </c>
      <c r="BL34">
        <f t="shared" si="9"/>
        <v>3.7902659757243676E-4</v>
      </c>
      <c r="BM34">
        <f t="shared" si="10"/>
        <v>2.4778850564722787E-3</v>
      </c>
      <c r="BN34">
        <f t="shared" si="11"/>
        <v>2.7959017230744295E-5</v>
      </c>
      <c r="BO34">
        <f t="shared" si="12"/>
        <v>2.0978500994178761E-5</v>
      </c>
      <c r="BP34">
        <f t="shared" si="13"/>
        <v>9.3735217528677467E-5</v>
      </c>
      <c r="BQ34">
        <f t="shared" si="14"/>
        <v>4.0936930964813702E-4</v>
      </c>
      <c r="BR34">
        <f t="shared" si="15"/>
        <v>2.8765356704863777E-3</v>
      </c>
      <c r="BS34">
        <f t="shared" si="16"/>
        <v>2.1651841883543215E-5</v>
      </c>
      <c r="BT34">
        <f t="shared" si="17"/>
        <v>2.6073920235361954E-5</v>
      </c>
      <c r="BU34">
        <f t="shared" si="18"/>
        <v>1.0343115810365073E-4</v>
      </c>
      <c r="BV34">
        <f t="shared" si="19"/>
        <v>0.23927149878099355</v>
      </c>
      <c r="BW34">
        <f t="shared" si="20"/>
        <v>9.0270366475534256E-2</v>
      </c>
      <c r="BX34">
        <f t="shared" si="21"/>
        <v>5.6715623133211995E-3</v>
      </c>
      <c r="BY34">
        <f t="shared" si="22"/>
        <v>2.5413185724398116E-2</v>
      </c>
      <c r="BZ34">
        <f t="shared" si="23"/>
        <v>2.7074007311752146E-3</v>
      </c>
      <c r="CA34">
        <f t="shared" si="24"/>
        <v>1.7112894440805864E-2</v>
      </c>
      <c r="CB34">
        <f t="shared" si="25"/>
        <v>3.212146270148038E-4</v>
      </c>
      <c r="CC34">
        <f t="shared" si="26"/>
        <v>2.3875610420469979E-4</v>
      </c>
      <c r="CD34">
        <f t="shared" si="27"/>
        <v>1.0037497176083976E-3</v>
      </c>
      <c r="CE34">
        <f t="shared" si="28"/>
        <v>2.888454494891102E-3</v>
      </c>
      <c r="CF34">
        <f t="shared" si="29"/>
        <v>1.8961699659801216E-2</v>
      </c>
      <c r="CG34">
        <f t="shared" si="30"/>
        <v>2.4272119240442672E-4</v>
      </c>
      <c r="CH34">
        <f t="shared" si="31"/>
        <v>2.8578534466079344E-4</v>
      </c>
      <c r="CI34">
        <f t="shared" si="32"/>
        <v>1.0561559469197807E-3</v>
      </c>
      <c r="CJ34">
        <f t="shared" si="99"/>
        <v>0</v>
      </c>
      <c r="CK34">
        <f t="shared" si="100"/>
        <v>0.49597705198985698</v>
      </c>
      <c r="CL34">
        <f t="shared" si="33"/>
        <v>0.19838444509082875</v>
      </c>
      <c r="CM34">
        <f t="shared" si="101"/>
        <v>0</v>
      </c>
      <c r="CN34">
        <f t="shared" si="34"/>
        <v>261.08587385274461</v>
      </c>
      <c r="CO34">
        <f t="shared" si="35"/>
        <v>28.01915953900307</v>
      </c>
      <c r="CP34">
        <f t="shared" si="36"/>
        <v>31.722865277626262</v>
      </c>
      <c r="CQ34">
        <f t="shared" si="37"/>
        <v>15.246459452522204</v>
      </c>
      <c r="CR34">
        <f t="shared" si="38"/>
        <v>9.6581644628045211</v>
      </c>
      <c r="CS34">
        <f t="shared" si="39"/>
        <v>1.1424792618967115</v>
      </c>
      <c r="CT34">
        <f t="shared" si="40"/>
        <v>1.1013000244128559</v>
      </c>
      <c r="CU34">
        <f t="shared" si="41"/>
        <v>1.1953837630729369</v>
      </c>
      <c r="CV34">
        <f t="shared" si="42"/>
        <v>14.208832247199974</v>
      </c>
      <c r="CW34">
        <f t="shared" si="43"/>
        <v>57.640879332578827</v>
      </c>
      <c r="CX34">
        <f t="shared" si="44"/>
        <v>0.9885844348376035</v>
      </c>
      <c r="CY34">
        <f t="shared" si="45"/>
        <v>1.6076150138357941</v>
      </c>
      <c r="CZ34">
        <f t="shared" si="46"/>
        <v>3.113345183847529</v>
      </c>
      <c r="DA34">
        <f t="shared" si="47"/>
        <v>3393.5333055547762</v>
      </c>
      <c r="DB34">
        <f t="shared" si="48"/>
        <v>3003.5318948316249</v>
      </c>
      <c r="DC34">
        <f t="shared" si="49"/>
        <v>299.09777331973339</v>
      </c>
      <c r="DD34">
        <f t="shared" si="50"/>
        <v>599.6688904486507</v>
      </c>
      <c r="DE34">
        <f t="shared" si="51"/>
        <v>157.57690291287952</v>
      </c>
      <c r="DF34">
        <f t="shared" si="52"/>
        <v>323.48129818774919</v>
      </c>
      <c r="DG34">
        <f t="shared" si="53"/>
        <v>19.432017318728164</v>
      </c>
      <c r="DH34">
        <f t="shared" si="54"/>
        <v>17.20435700482259</v>
      </c>
      <c r="DI34">
        <f t="shared" si="55"/>
        <v>29.114030002168715</v>
      </c>
      <c r="DJ34">
        <f t="shared" si="56"/>
        <v>148.26557776640621</v>
      </c>
      <c r="DK34">
        <f t="shared" si="57"/>
        <v>684.14049522538085</v>
      </c>
      <c r="DL34">
        <f t="shared" si="58"/>
        <v>15.445287434134716</v>
      </c>
      <c r="DM34">
        <f t="shared" si="59"/>
        <v>23.624888041566066</v>
      </c>
      <c r="DN34">
        <f t="shared" si="60"/>
        <v>50.127021275905093</v>
      </c>
      <c r="DO34">
        <f t="shared" si="102"/>
        <v>0</v>
      </c>
      <c r="DP34">
        <f t="shared" si="103"/>
        <v>9190.9746811709101</v>
      </c>
      <c r="DQ34">
        <f t="shared" si="61"/>
        <v>3676.2717239692702</v>
      </c>
    </row>
    <row r="35" spans="1:121" x14ac:dyDescent="0.3">
      <c r="A35">
        <v>32</v>
      </c>
      <c r="B35">
        <v>77</v>
      </c>
      <c r="C35">
        <f t="shared" si="0"/>
        <v>38</v>
      </c>
      <c r="D35">
        <f t="shared" si="1"/>
        <v>125</v>
      </c>
      <c r="E35">
        <f t="shared" si="2"/>
        <v>5.7</v>
      </c>
      <c r="F35">
        <v>2.8809999999999999E-2</v>
      </c>
      <c r="G35">
        <v>4.1300000000000003E-2</v>
      </c>
      <c r="H35">
        <f t="shared" si="3"/>
        <v>3.1307999999999996E-2</v>
      </c>
      <c r="I35">
        <f t="shared" si="104"/>
        <v>5.6857293942168513E-2</v>
      </c>
      <c r="J35">
        <f t="shared" si="62"/>
        <v>0.2750744776163444</v>
      </c>
      <c r="K35">
        <f t="shared" si="63"/>
        <v>0.3627026741666749</v>
      </c>
      <c r="L35">
        <f t="shared" si="105"/>
        <v>0.15909615737533123</v>
      </c>
      <c r="M35">
        <f t="shared" si="106"/>
        <v>0.21547300281989656</v>
      </c>
      <c r="N35">
        <f t="shared" si="107"/>
        <v>0.63283664617823354</v>
      </c>
      <c r="O35">
        <f t="shared" si="108"/>
        <v>0.75725457626326675</v>
      </c>
      <c r="P35">
        <f t="shared" si="109"/>
        <v>0.3891161838859023</v>
      </c>
      <c r="Q35">
        <f t="shared" si="110"/>
        <v>0.50161851385094891</v>
      </c>
      <c r="R35">
        <f t="shared" si="64"/>
        <v>0.42</v>
      </c>
      <c r="S35">
        <f t="shared" si="65"/>
        <v>0.43099999999999999</v>
      </c>
      <c r="T35">
        <f t="shared" si="66"/>
        <v>2.4893552750951918E-2</v>
      </c>
      <c r="U35">
        <f t="shared" si="67"/>
        <v>0.50345873561384735</v>
      </c>
      <c r="V35">
        <f t="shared" si="68"/>
        <v>0.62486457272125517</v>
      </c>
      <c r="W35">
        <f t="shared" si="111"/>
        <v>0.31415681290865149</v>
      </c>
      <c r="X35">
        <f t="shared" si="112"/>
        <v>0.41029571529758535</v>
      </c>
      <c r="Y35">
        <f t="shared" si="113"/>
        <v>0.8182218547324549</v>
      </c>
      <c r="Z35">
        <f t="shared" si="114"/>
        <v>0.91010395618238449</v>
      </c>
      <c r="AA35">
        <f t="shared" si="115"/>
        <v>0.56770930150000942</v>
      </c>
      <c r="AB35">
        <f t="shared" si="116"/>
        <v>0.69425781222596084</v>
      </c>
      <c r="AC35">
        <f t="shared" si="69"/>
        <v>4.2376179997934291E-2</v>
      </c>
      <c r="AD35">
        <f t="shared" si="148"/>
        <v>6.9091240554093797E-2</v>
      </c>
      <c r="AE35">
        <f t="shared" si="149"/>
        <v>1.7098481199737111E-2</v>
      </c>
      <c r="AF35">
        <f t="shared" si="150"/>
        <v>1.0915786435068246E-3</v>
      </c>
      <c r="AG35">
        <f t="shared" si="151"/>
        <v>4.4903086949420242E-3</v>
      </c>
      <c r="AH35">
        <f t="shared" si="136"/>
        <v>4.7746639580098797E-4</v>
      </c>
      <c r="AI35">
        <f t="shared" si="137"/>
        <v>2.7174833720614226E-3</v>
      </c>
      <c r="AJ35">
        <f t="shared" si="152"/>
        <v>3.8036521394430424E-5</v>
      </c>
      <c r="AK35">
        <f t="shared" si="138"/>
        <v>2.8800258607853853E-5</v>
      </c>
      <c r="AL35">
        <f t="shared" si="139"/>
        <v>1.0918647687843245E-4</v>
      </c>
      <c r="AM35">
        <f t="shared" si="140"/>
        <v>4.695111452469097E-4</v>
      </c>
      <c r="AN35">
        <f t="shared" si="153"/>
        <v>3.7522831087195346E-3</v>
      </c>
      <c r="AO35">
        <f t="shared" si="141"/>
        <v>2.6748058162838531E-5</v>
      </c>
      <c r="AP35">
        <f t="shared" si="81"/>
        <v>4.2324455877737642E-5</v>
      </c>
      <c r="AQ35">
        <f t="shared" si="82"/>
        <v>1.4309104716730422E-4</v>
      </c>
      <c r="AR35">
        <f t="shared" si="83"/>
        <v>0.27924536725401344</v>
      </c>
      <c r="AS35">
        <f t="shared" si="84"/>
        <v>0.11522843821618074</v>
      </c>
      <c r="AT35">
        <f t="shared" si="85"/>
        <v>8.3148285570194373E-3</v>
      </c>
      <c r="AU35">
        <f t="shared" si="86"/>
        <v>3.2522557475798929E-2</v>
      </c>
      <c r="AV35">
        <f t="shared" si="142"/>
        <v>3.7441558717738487E-3</v>
      </c>
      <c r="AW35">
        <f t="shared" si="143"/>
        <v>2.0672803630058405E-2</v>
      </c>
      <c r="AX35">
        <f t="shared" si="89"/>
        <v>4.7976629307633681E-4</v>
      </c>
      <c r="AY35">
        <f t="shared" si="144"/>
        <v>3.593009060025538E-4</v>
      </c>
      <c r="AZ35">
        <f t="shared" si="145"/>
        <v>1.2806712224704819E-3</v>
      </c>
      <c r="BA35">
        <f t="shared" si="146"/>
        <v>3.6457316321056709E-3</v>
      </c>
      <c r="BB35">
        <f t="shared" si="93"/>
        <v>2.7386220937709944E-2</v>
      </c>
      <c r="BC35">
        <f t="shared" si="147"/>
        <v>3.2904058982534618E-4</v>
      </c>
      <c r="BD35">
        <f t="shared" si="95"/>
        <v>5.1183287043092811E-4</v>
      </c>
      <c r="BE35">
        <f t="shared" si="96"/>
        <v>1.6081357051167917E-3</v>
      </c>
      <c r="BF35">
        <f t="shared" si="97"/>
        <v>0.4050946089062194</v>
      </c>
      <c r="BG35">
        <f t="shared" si="98"/>
        <v>0.99999999999999933</v>
      </c>
      <c r="BH35">
        <f t="shared" ref="BH35:BH67" si="154">(0.9442 - 0.0007*$B35 - dis_BMI*($C35-21.75))*AD35</f>
        <v>5.7806913690596429E-2</v>
      </c>
      <c r="BI35">
        <f t="shared" ref="BI35:BI67" si="155">0.959*(0.9442 - 0.0007*$B35 - dis_BMI*($C35-21.75))*AE35</f>
        <v>1.3719331015720657E-2</v>
      </c>
      <c r="BJ35">
        <f t="shared" ref="BJ35:BJ67" si="156">(0.943*(0.9442 - 0.0007*$B35 - dis_BMI*($C35-21.75)) - 0.19*0.5)*AF35</f>
        <v>7.5753868641422807E-4</v>
      </c>
      <c r="BK35">
        <f t="shared" ref="BK35:BK67" si="157">(0.943*(0.9442 - 0.0007*$B35 - dis_BMI*($C35-21.75)))*AG35</f>
        <v>3.5427840727822032E-3</v>
      </c>
      <c r="BL35">
        <f t="shared" ref="BL35:BL67" si="158">(0.955*(0.9442 - 0.0007*$B35 - dis_BMI*($C35-21.75)) - 0.15*0.5)*AH35</f>
        <v>3.4569742816991191E-4</v>
      </c>
      <c r="BM35">
        <f t="shared" ref="BM35:BM67" si="159">(0.955*(0.9442 - 0.0007*$B35 - dis_BMI*($C35-21.75)))*AI35</f>
        <v>2.1713361323051138E-3</v>
      </c>
      <c r="BN35">
        <f t="shared" ref="BN35:BN67" si="160">(0.955*0.943*(0.9442 - 0.0007*$B35 - dis_BMI*($C35-21.75)) - 0.19*0.5)*AJ35</f>
        <v>2.5046297028139471E-5</v>
      </c>
      <c r="BO35">
        <f t="shared" ref="BO35:BO67" si="161">(0.955*0.943*(0.9442 - 0.0007*$B35 - dis_BMI*($C35-21.75)) - 0.15*0.5)*AK35</f>
        <v>1.9540405835913933E-5</v>
      </c>
      <c r="BP35">
        <f t="shared" ref="BP35:BP67" si="162">(0.955*0.943*(0.9442 - 0.0007*$B35 - dis_BMI*($C35-21.75)))*AL35</f>
        <v>8.2269850769517601E-5</v>
      </c>
      <c r="BQ35">
        <f t="shared" ref="BQ35:BQ67" si="163">(0.93*(0.9442 - 0.0007*$B35 - dis_BMI*($C35-21.75)))*AM35</f>
        <v>3.6533026082799616E-4</v>
      </c>
      <c r="BR35">
        <f t="shared" ref="BR35:BR67" si="164">(0.93*(0.9442 - 0.0007*$B35 - dis_BMI*($C35-21.75)))*AN35</f>
        <v>2.9196805670887627E-3</v>
      </c>
      <c r="BS35">
        <f t="shared" ref="BS35:BS67" si="165">(0.93*0.943*(0.9442 - 0.0007*$B35 - dis_BMI*($C35-21.75)))*AO35</f>
        <v>1.9626537686779965E-5</v>
      </c>
      <c r="BT35">
        <f t="shared" ref="BT35:BT67" si="166">(0.93*0.943*(0.9442 - 0.0007*$B35 - dis_BMI*($C35-21.75))-0.19*0.5)*AP35</f>
        <v>2.7034983558034601E-5</v>
      </c>
      <c r="BU35">
        <f t="shared" ref="BU35:BU67" si="167">(0.93*0.943*(0.9442 - 0.0007*$B35 - dis_BMI*($C35-21.75)))*AQ35</f>
        <v>1.0499385834937476E-4</v>
      </c>
      <c r="BV35">
        <f t="shared" ref="BV35:BV67" si="168">0.962*(0.9442 - 0.0007*$B35 - dis_BMI*($C35-21.75))*AR35</f>
        <v>0.22475938817665614</v>
      </c>
      <c r="BW35">
        <f t="shared" ref="BW35:BW67" si="169">0.962*0.959*(0.9442 - 0.0007*$B35 - dis_BMI*($C35-21.75))*AS35</f>
        <v>8.8942666852528066E-2</v>
      </c>
      <c r="BX35">
        <f t="shared" ref="BX35:BX67" si="170">0.962*(0.943*(0.9442 - 0.0007*$B35 - dis_BMI*($C35-21.75)) - 0.19*0.5)*AT35</f>
        <v>5.5510885774287862E-3</v>
      </c>
      <c r="BY35">
        <f t="shared" ref="BY35:BY67" si="171">0.962*(0.943*(0.9442 - 0.0007*$B35 - dis_BMI*($C35-21.75)))*AU35</f>
        <v>2.4684722368478938E-2</v>
      </c>
      <c r="BZ35">
        <f t="shared" ref="BZ35:BZ67" si="172">0.962*(0.955*(0.9442 - 0.0007*$B35 - dis_BMI*($C35-21.75)) - 0.15*0.5)*AV35</f>
        <v>2.6078483310645099E-3</v>
      </c>
      <c r="CA35">
        <f t="shared" ref="CA35:CA67" si="173">0.962*(0.955*(0.9442 - 0.0007*$B35 - dis_BMI*($C35-21.75)))*AW35</f>
        <v>1.5890392159814224E-2</v>
      </c>
      <c r="CB35">
        <f t="shared" ref="CB35:CB67" si="174">0.962*(0.955*0.943*(0.9442 - 0.0007*$B35 - dis_BMI*($C35-21.75)) - 0.19*0.5)*AX35</f>
        <v>3.0391178350798898E-4</v>
      </c>
      <c r="CC35">
        <f t="shared" ref="CC35:CC67" si="175">0.962*(0.955*0.943*(0.9442 - 0.0007*$B35 - dis_BMI*($C35-21.75)) - 0.15*0.5)*AY35</f>
        <v>2.3451497303154643E-4</v>
      </c>
      <c r="CD35">
        <f t="shared" ref="CD35:CD67" si="176">0.962*(0.955*0.943*(0.9442 - 0.0007*$B35 - dis_BMI*($C35-21.75)))*AZ35</f>
        <v>9.282919396394559E-4</v>
      </c>
      <c r="CE35">
        <f t="shared" ref="CE35:CE67" si="177">0.962*(0.93*(0.9442 - 0.0007*$B35 - dis_BMI*($C35-21.75)))*BA35</f>
        <v>2.7289746999418323E-3</v>
      </c>
      <c r="CF35">
        <f t="shared" ref="CF35:CF67" si="178">0.962*(0.93*(0.9442 - 0.0007*$B35 - dis_BMI*($C35-21.75)))*BB35</f>
        <v>2.0499672386160291E-2</v>
      </c>
      <c r="CG35">
        <f t="shared" ref="CG35:CG67" si="179">0.962*(0.93*0.943*(0.9442 - 0.0007*$B35 - dis_BMI*($C35-21.75)))*BC35</f>
        <v>2.3226083375743872E-4</v>
      </c>
      <c r="CH35">
        <f t="shared" ref="CH35:CH67" si="180">0.962*(0.93*0.943*(0.9442 - 0.0007*$B35 - dis_BMI*($C35-21.75))-0.19*0.5)*BD35</f>
        <v>3.1451254404842185E-4</v>
      </c>
      <c r="CI35">
        <f t="shared" ref="CI35:CI67" si="181">0.962*(0.93*0.943*(0.9442 - 0.0007*$B35 - dis_BMI*($C35-21.75)))*BE35</f>
        <v>1.1351394059431667E-3</v>
      </c>
      <c r="CJ35">
        <f t="shared" si="99"/>
        <v>0</v>
      </c>
      <c r="CK35">
        <f t="shared" si="100"/>
        <v>0.47072050881913391</v>
      </c>
      <c r="CL35">
        <f t="shared" ref="CL35:CL66" si="182">CK35/(1+r_)^A35</f>
        <v>0.18279820630226587</v>
      </c>
      <c r="CM35">
        <f t="shared" si="101"/>
        <v>0</v>
      </c>
      <c r="CN35">
        <f t="shared" ref="CN35:CN67" si="183">AE35*c_Other</f>
        <v>244.14921305104622</v>
      </c>
      <c r="CO35">
        <f t="shared" ref="CO35:CO67" si="184">AF35*(c_Stroke1+c_Stroke2)</f>
        <v>25.997036973758533</v>
      </c>
      <c r="CP35">
        <f t="shared" ref="CP35:CP67" si="185">AG35*c_Stroke2</f>
        <v>29.187006517123159</v>
      </c>
      <c r="CQ35">
        <f t="shared" ref="CQ35:CQ67" si="186">AH35*(c_MI1+c_MI2)</f>
        <v>13.918622903994601</v>
      </c>
      <c r="CR35">
        <f t="shared" ref="CR35:CR67" si="187">AI35*c_MI2</f>
        <v>8.4703956707154546</v>
      </c>
      <c r="CS35">
        <f t="shared" ref="CS35:CS67" si="188">AJ35*(c_Stroke1+c_Stroke2+c_MI2)</f>
        <v>1.0244376307161946</v>
      </c>
      <c r="CT35">
        <f t="shared" ref="CT35:CT67" si="189">AK35*(c_Stroke2+c_MI1+c_MI2)</f>
        <v>1.0267580196285977</v>
      </c>
      <c r="CU35">
        <f t="shared" ref="CU35:CU67" si="190">AL35*(c_Stroke2+c_MI2)</f>
        <v>1.050046348139885</v>
      </c>
      <c r="CV35">
        <f t="shared" ref="CV35:CV67" si="191">AM35*(c_HF1)</f>
        <v>12.690886256023969</v>
      </c>
      <c r="CW35">
        <f t="shared" ref="CW35:CW67" si="192">AN35*(c_HF2)</f>
        <v>58.554377911568338</v>
      </c>
      <c r="CX35">
        <f t="shared" ref="CX35:CX67" si="193">AO35*(c_Stroke2+c_HF1)</f>
        <v>0.89686239019997593</v>
      </c>
      <c r="CY35">
        <f t="shared" ref="CY35:CY67" si="194">AP35*(c_Stroke1+c_Stroke2+c_HF2)</f>
        <v>1.6684723751562955</v>
      </c>
      <c r="CZ35">
        <f t="shared" ref="CZ35:CZ67" si="195">AQ35*(c_Stroke2+c_HF2)</f>
        <v>3.1630275976332598</v>
      </c>
      <c r="DA35">
        <f t="shared" ref="DA35:DA67" si="196">AR35*c_DM</f>
        <v>3190.3783208771038</v>
      </c>
      <c r="DB35">
        <f t="shared" ref="DB35:DB67" si="197">AS35*(c_Other+c_DM)</f>
        <v>2961.8317759087099</v>
      </c>
      <c r="DC35">
        <f t="shared" ref="DC35:DC67" si="198">AT35*(c_Stroke1+c_Stroke2+c_DM)</f>
        <v>293.02287317792201</v>
      </c>
      <c r="DD35">
        <f t="shared" ref="DD35:DD67" si="199">AU35*(c_Stroke2+c_DM)</f>
        <v>582.9668427536958</v>
      </c>
      <c r="DE35">
        <f t="shared" ref="DE35:DE67" si="200">AV35*(c_MI1+c_MI2+c_DM)</f>
        <v>151.92286865309569</v>
      </c>
      <c r="DF35">
        <f t="shared" ref="DF35:DF67" si="201">AW35*(c_MI2+c_DM)</f>
        <v>300.6239103883093</v>
      </c>
      <c r="DG35">
        <f t="shared" ref="DG35:DG67" si="202">AX35*(c_Stroke1+c_Stroke2+c_MI2+c_DM)</f>
        <v>18.402875469822128</v>
      </c>
      <c r="DH35">
        <f t="shared" ref="DH35:DH67" si="203">AY35*(c_Stroke2+c_MI1+c_MI2+c_DM)</f>
        <v>16.914449450976221</v>
      </c>
      <c r="DI35">
        <f t="shared" ref="DI35:DI67" si="204">AZ35*(c_Stroke2+c_MI2+c_DM)</f>
        <v>26.947883863223879</v>
      </c>
      <c r="DJ35">
        <f t="shared" ref="DJ35:DJ67" si="205">BA35*(c_HF1+c_DM)</f>
        <v>140.19660991262359</v>
      </c>
      <c r="DK35">
        <f t="shared" ref="DK35:DK67" si="206">BB35*(c_HF2+c_DM)</f>
        <v>740.24955194629979</v>
      </c>
      <c r="DL35">
        <f t="shared" ref="DL35:DL67" si="207">BC35*(c_Stroke2+c_HF1+c_DM)</f>
        <v>14.792019715598437</v>
      </c>
      <c r="DM35">
        <f t="shared" ref="DM35:DM67" si="208">BD35*(c_Stroke1+c_Stroke2+c_HF2+c_DM)</f>
        <v>26.024654129930973</v>
      </c>
      <c r="DN35">
        <f t="shared" ref="DN35:DN67" si="209">BE35*(c_Stroke2+c_HF2+c_DM)</f>
        <v>53.920790192566024</v>
      </c>
      <c r="DO35">
        <f t="shared" si="102"/>
        <v>0</v>
      </c>
      <c r="DP35">
        <f t="shared" si="103"/>
        <v>8919.9925700855802</v>
      </c>
      <c r="DQ35">
        <f t="shared" ref="DQ35:DQ66" si="210">DP35/(1+r_)^A35</f>
        <v>3463.9634591908043</v>
      </c>
    </row>
    <row r="36" spans="1:121" x14ac:dyDescent="0.3">
      <c r="A36">
        <v>33</v>
      </c>
      <c r="B36">
        <v>78</v>
      </c>
      <c r="C36">
        <f t="shared" si="0"/>
        <v>38</v>
      </c>
      <c r="D36">
        <f t="shared" si="1"/>
        <v>125</v>
      </c>
      <c r="E36">
        <f t="shared" si="2"/>
        <v>5.7</v>
      </c>
      <c r="F36">
        <v>3.175E-2</v>
      </c>
      <c r="G36">
        <v>4.4229999999999998E-2</v>
      </c>
      <c r="H36">
        <f t="shared" si="3"/>
        <v>3.4245999999999999E-2</v>
      </c>
      <c r="I36">
        <f t="shared" si="104"/>
        <v>5.6857293942168513E-2</v>
      </c>
      <c r="J36">
        <f t="shared" si="62"/>
        <v>0.28336005640004247</v>
      </c>
      <c r="K36">
        <f t="shared" si="63"/>
        <v>0.37288049018628633</v>
      </c>
      <c r="L36">
        <f t="shared" si="105"/>
        <v>0.16428698246591633</v>
      </c>
      <c r="M36">
        <f t="shared" si="106"/>
        <v>0.22224693066177359</v>
      </c>
      <c r="N36">
        <f t="shared" si="107"/>
        <v>0.64760911079502304</v>
      </c>
      <c r="O36">
        <f t="shared" si="108"/>
        <v>0.77093914420426535</v>
      </c>
      <c r="P36">
        <f t="shared" si="109"/>
        <v>0.40133215973817193</v>
      </c>
      <c r="Q36">
        <f t="shared" si="110"/>
        <v>0.51564232483280403</v>
      </c>
      <c r="R36">
        <f t="shared" ref="R36:R67" si="211">IF(C36&lt;25, HT_f_low, IF(C36&lt;30, HT_f_mod, HT_f_high))</f>
        <v>0.42</v>
      </c>
      <c r="S36">
        <f t="shared" ref="S36:S67" si="212">IF(C36&lt;25, HT_m_low, IF(C36&lt;30, HT_m_mod, HT_m_high))</f>
        <v>0.43099999999999999</v>
      </c>
      <c r="T36">
        <f t="shared" ref="T36:T67" si="213">PREV_FEMALE*PREV_SMOKE*(1-$R36)*(1-EXP(-J36/10))+PREV_FEMALE*PREV_SMOKE*$R36*(1-EXP(-K36/10))+PREV_FEMALE*(1-PREV_SMOKE)*(1-$R36)*(1-EXP(-L36/10))+PREV_FEMALE*(1-PREV_SMOKE)*$R36*(1-EXP(-M36/10))+(1-PREV_FEMALE)*PREV_SMOKE*(1-$S36)*(1-EXP(-N36/10))+(1-PREV_FEMALE)*PREV_SMOKE*$S36*(1-EXP(-O36/10))+(1-PREV_FEMALE)*(1-PREV_SMOKE)*(1-$S36)*(1-EXP(-P36/10))+(1-PREV_FEMALE)*(1-PREV_SMOKE)*$S36*(1-EXP(-Q36/10))</f>
        <v>2.5634525502811388E-2</v>
      </c>
      <c r="U36">
        <f t="shared" si="67"/>
        <v>0.51572685152055464</v>
      </c>
      <c r="V36">
        <f t="shared" si="68"/>
        <v>0.63778052032923838</v>
      </c>
      <c r="W36">
        <f t="shared" si="111"/>
        <v>0.32333709974294222</v>
      </c>
      <c r="X36">
        <f t="shared" si="112"/>
        <v>0.42132068428144342</v>
      </c>
      <c r="Y36">
        <f t="shared" si="113"/>
        <v>0.83049079977121298</v>
      </c>
      <c r="Z36">
        <f t="shared" si="114"/>
        <v>0.91855608605963635</v>
      </c>
      <c r="AA36">
        <f t="shared" si="115"/>
        <v>0.5823160209688939</v>
      </c>
      <c r="AB36">
        <f t="shared" si="116"/>
        <v>0.70875252668497835</v>
      </c>
      <c r="AC36">
        <f t="shared" ref="AC36:AC67" si="214">PREV_FEMALE*PREV_SMOKE*(1-$R36)*(1-EXP(-U36/10))+PREV_FEMALE*PREV_SMOKE*$R36*(1-EXP(-V36/10))+PREV_FEMALE*(1-PREV_SMOKE)*(1-$R36)*(1-EXP(-W36/10))+PREV_FEMALE*(1-PREV_SMOKE)*$R36*(1-EXP(-X36/10))+(1-PREV_FEMALE)*PREV_SMOKE*(1-$S36)*(1-EXP(-Y36/10))+(1-PREV_FEMALE)*PREV_SMOKE*$S36*(1-EXP(-Z36/10))+(1-PREV_FEMALE)*(1-PREV_SMOKE)*(1-$S36)*(1-EXP(-AA36/10))+(1-PREV_FEMALE)*(1-PREV_SMOKE)*$S36*(1-EXP(-AB36/10))</f>
        <v>4.3430309266004843E-2</v>
      </c>
      <c r="AD36">
        <f t="shared" si="148"/>
        <v>6.150064344286952E-2</v>
      </c>
      <c r="AE36">
        <f t="shared" si="149"/>
        <v>1.5878557532176957E-2</v>
      </c>
      <c r="AF36">
        <f t="shared" si="150"/>
        <v>1.0093915325029394E-3</v>
      </c>
      <c r="AG36">
        <f t="shared" si="151"/>
        <v>4.0880515927363553E-3</v>
      </c>
      <c r="AH36">
        <f t="shared" si="136"/>
        <v>4.3584376455133749E-4</v>
      </c>
      <c r="AI36">
        <f t="shared" si="137"/>
        <v>2.3826348584870629E-3</v>
      </c>
      <c r="AJ36">
        <f t="shared" si="152"/>
        <v>3.4200512453839919E-5</v>
      </c>
      <c r="AK36">
        <f t="shared" si="138"/>
        <v>2.6818891098099653E-5</v>
      </c>
      <c r="AL36">
        <f t="shared" si="139"/>
        <v>9.4806118253851047E-5</v>
      </c>
      <c r="AM36">
        <f t="shared" si="140"/>
        <v>4.2021399002992985E-4</v>
      </c>
      <c r="AN36">
        <f t="shared" si="153"/>
        <v>3.732074254994523E-3</v>
      </c>
      <c r="AO36">
        <f t="shared" si="141"/>
        <v>2.4304920038725868E-5</v>
      </c>
      <c r="AP36">
        <f t="shared" ref="AP36:AP67" si="215">AM35*T35*p_Stroke*p_Stroke_rec*(1-I35) + AN35*T35*p_Stroke*p_Stroke_rec*(1-I35) + AO35*(p_recur_Stroke*p_Stroke_rec)*(1-I35) + AP35*(p_recur_Stroke*p_Stroke_rec)*(1-I35) + AQ35*(p_recur_Stroke*p_Stroke_rec)*(1-I35)</f>
        <v>4.3064891976430698E-5</v>
      </c>
      <c r="AQ36">
        <f t="shared" ref="AQ36:AQ67" si="216">AO35*(1-p_recur_Stroke-H35*rr_Stroke*rr_HF)*(1-I35) + AP35*(1-p_recur_Stroke-H35*rr_Stroke*rr_HF)*(1-I35) + AQ35*(1-p_recur_Stroke-H35*rr_Stroke*rr_HF)*(1-I35)</f>
        <v>1.4040069604643655E-4</v>
      </c>
      <c r="AR36">
        <f t="shared" ref="AR36:AR67" si="217">AR35*(1-AC35-H35*rr_DM) + AD35*(1-T35-H35)*I35</f>
        <v>0.26106557136657577</v>
      </c>
      <c r="AS36">
        <f t="shared" ref="AS36:AS67" si="218">AR35*AC35*p_Other + AD35*T35*p_Other*I35 + AE35*(1-T35*p_Stroke-T35*p_MI-H35*rr_Other)*I35 + AS35*(1-AC35*p_Stroke-AC35*p_MI-H35*rr_Other*rr_DM)</f>
        <v>0.11261415138409719</v>
      </c>
      <c r="AT36">
        <f t="shared" ref="AT36:AT67" si="219">AR35*AC35*p_Stroke*p_Stroke_rec + AD35*T35*p_Stroke*p_Stroke_rec*I35 + AE35*T35*p_Stroke*p_Stroke_rec*I35 + AF35*p_recur_Stroke*p_Stroke_rec*I35 + AG35*p_recur_Stroke*p_Stroke_rec*I35 + AS35*AC35*p_Stroke*p_Stroke_rec + AT35*p_recur_Stroke*p_Stroke_rec + AU35*p_recur_Stroke*p_Stroke_rec</f>
        <v>8.1064661136074148E-3</v>
      </c>
      <c r="AU36">
        <f t="shared" ref="AU36:AU67" si="220">AF35*(1-p_recur_Stroke-T35*p_MI-H35*rr_Stroke)*I35 + AG35*(1-p_recur_Stroke-T35*p_MI-H35*rr_Stroke)*I35 + AT35*(1-p_recur_Stroke-AC35*p_MI-H35*rr_Stroke*rr_DM) + AU35*(1-p_recur_Stroke-AC35*p_MI-H35*rr_Stroke*rr_DM)</f>
        <v>3.1200536982226683E-2</v>
      </c>
      <c r="AV36">
        <f t="shared" si="142"/>
        <v>3.6037213253107192E-3</v>
      </c>
      <c r="AW36">
        <f t="shared" si="143"/>
        <v>1.9170963917425232E-2</v>
      </c>
      <c r="AX36">
        <f t="shared" ref="AX36:AX67" si="221">AH35*T35*p_Stroke*p_Stroke_rec*I35 + AI35*T35*p_Stroke*p_Stroke_rec*I35 + AJ35*p_recur_Stroke*p_Stroke_rec*I35 + AK35*p_recur_Stroke*p_Stroke_rec*I35 + AL35*p_recur_Stroke*p_Stroke_rec*I35 + AV35*AC35*p_Stroke*p_Stroke_rec + AW35*AC35*p_Stroke*p_Stroke_rec + AX35*p_recur_Stroke*p_Stroke_rec + AY35*p_recur_Stroke*p_Stroke_rec + AZ35*p_recur_Stroke*p_Stroke_rec</f>
        <v>4.5502288214045402E-4</v>
      </c>
      <c r="AY36">
        <f t="shared" si="144"/>
        <v>3.522556918282229E-4</v>
      </c>
      <c r="AZ36">
        <f t="shared" si="145"/>
        <v>1.1670031141530189E-3</v>
      </c>
      <c r="BA36">
        <f t="shared" si="146"/>
        <v>3.4491734817343415E-3</v>
      </c>
      <c r="BB36">
        <f t="shared" ref="BB36:BB67" si="222">AM35*(1-T35*p_Stroke - H35*rr_HF)*I35 + AN35*(1-T35*p_Stroke - H35*rr_HF)*I35 + BA35*(1-AC35*p_Stroke - H35*rr_HF*rr_DM) + BB35*(1-AC35*p_Stroke - H35*rr_HF*rr_DM)</f>
        <v>2.8921036082249333E-2</v>
      </c>
      <c r="BC36">
        <f t="shared" si="147"/>
        <v>3.1517194709496723E-4</v>
      </c>
      <c r="BD36">
        <f t="shared" ref="BD36:BD67" si="223">AM35*T35*p_Stroke*p_Stroke_rec*I35 + AN35*T35*p_Stroke*p_Stroke_rec*I35 + AO35*(p_recur_Stroke*p_Stroke_rec)*I35 + AP35*(p_recur_Stroke*p_Stroke_rec)*I35 + AQ35*(p_recur_Stroke*p_Stroke_rec)*I35 + BA35*AC35*p_Stroke*p_Stroke_rec + BB35*AC35*p_Stroke*p_Stroke_rec + BC35*(p_recur_Stroke*p_Stroke_rec) + BD35*(p_recur_Stroke*p_Stroke_rec) + BE35*(p_recur_Stroke*p_Stroke_rec)</f>
        <v>5.5122407855094234E-4</v>
      </c>
      <c r="BE36">
        <f t="shared" ref="BE36:BE67" si="224">AO35*(1-p_recur_Stroke - H35*rr_Stroke*rr_HF)*I35 + AP35*(1-p_recur_Stroke-H35*rr_Stroke*rr_HF)*I35 + AQ35*(1-p_recur_Stroke-H35*rr_Stroke*rr_HF)*I35 + BC35*(1-p_recur_Stroke - H35*rr_Stroke*rr_HF*rr_DM) + BD35*(1-p_recur_Stroke-H35*rr_Stroke*rr_HF*rr_DM) + BE35*(1-p_recur_Stroke-H35*rr_Stroke*rr_HF*rr_DM)</f>
        <v>1.6612965956280604E-3</v>
      </c>
      <c r="BF36">
        <f t="shared" ref="BF36:BF67" si="225">AD35*H35 + AE35*H35*rr_Other + AF35*H35*rr_Stroke + AG35*H35*rr_Stroke + AH35*H35*rr_MI + AI35*H35*rr_MI + AJ35*H35*rr_Stroke*rr_MI + AK35*H35*rr_Stroke*rr_MI + AL35*H35*rr_Stroke*rr_MI + AM35*H35*rr_HF + AN35*H35*rr_HF + AO35*H35*rr_Stroke*rr_HF + AP35*H35*rr_Stroke*rr_HF + AR35*H35*rr_DM + AS35*H35*rr_DM*rr_Other + AT35*H35*rr_DM*rr_Stroke + AU35*H35*rr_DM*rr_Stroke + AV35*H35*rr_DM*rr_MI + AW35*H35*rr_DM*rr_MI + AX35*H35*rr_DM*rr_Stroke*rr_MI + AY35*H35*rr_DM*rr_Stroke*rr_MI + AZ35*H35*rr_DM*rr_Stroke*rr_MI + BA35*H35*rr_DM*rr_HF + BB35*H35*rr_DM*rr_HF + BC35*H35*rr_DM*rr_Stroke*rr_HF + BD35*H35*rr_DM*rr_Stroke*rr_HF + AQ35*H35*rr_Stroke*rr_HF + BE35*H35*rr_DM*rr_Stroke*rr_HF
+ AD35*T35*p_MI*p_MI_mort + AD35*T35*p_Stroke*p_Stroke_mort + AE35*T35*p_MI*p_MI_mort + AE35*T35*p_Stroke*p_Stroke_mort + AF35*T35*p_MI*p_MI_mort + AF35*p_recur_Stroke*p_Stroke_mort + AG35*T35*p_MI*p_MI_mort + AG35*p_recur_Stroke*p_Stroke_mort + AH35*(PREV_FEMALE*p_recur_MI_F + (1-PREV_FEMALE)*p_recur_MI_M)*p_MI_mort + AH35*T35*p_Stroke*p_Stroke_mort + AI35*(PREV_FEMALE*p_recur_MI_F + (1-PREV_FEMALE)*p_recur_MI_M)*p_MI_mort + AI35*T35*p_Stroke*p_Stroke_mort + AJ35*(PREV_FEMALE*p_recur_MI_F + (1-PREV_FEMALE)*p_recur_MI_M)*p_MI_mort + AJ35*p_recur_Stroke*p_Stroke_mort + AK35*(PREV_FEMALE*p_recur_MI_F + (1-PREV_FEMALE)*p_recur_MI_M)*p_MI_mort + AK35*p_recur_Stroke*p_Stroke_mort + AL35*(PREV_FEMALE*p_recur_MI_F + (1-PREV_FEMALE)*p_recur_MI_M)*p_MI_mort + AL35*p_recur_Stroke*p_Stroke_mort + AM35*T35*p_Stroke*p_Stroke_mort + AN35*T35*p_Stroke*p_Stroke_mort + AO35*p_recur_Stroke*p_Stroke_mort + AP35*p_recur_Stroke*p_Stroke_mort + AQ35*p_recur_Stroke*p_Stroke_mort
+ AR35*AC35*p_MI*p_MI_mort + AR35*AC35*p_Stroke*p_Stroke_mort + AS35*AC35*p_MI*p_MI_mort + AS35*AC35*p_Stroke*p_Stroke_mort + AT35*AC35*p_MI*p_MI_mort + AT35*p_recur_Stroke*p_Stroke_mort + AU35*AC35*p_MI*p_MI_mort + AU35*p_recur_Stroke*p_Stroke_mort + AV35*(PREV_FEMALE*p_recur_MI_F + (1-PREV_FEMALE)*p_recur_MI_M)*p_MI_mort + AV35*AC35*p_Stroke*p_Stroke_mort + AW35*(PREV_FEMALE*p_recur_MI_F + (1-PREV_FEMALE)*p_recur_MI_M)*p_MI_mort + AW35*AC35*p_Stroke*p_Stroke_mort + AX35*(PREV_FEMALE*p_recur_MI_F + (1-PREV_FEMALE)*p_recur_MI_M)*p_MI_mort + AX35*p_recur_Stroke*p_Stroke_mort + AY35*(PREV_FEMALE*p_recur_MI_F + (1-PREV_FEMALE)*p_recur_MI_M)*p_MI_mort + AY35*p_recur_Stroke*p_Stroke_mort + AZ35*(PREV_FEMALE*p_recur_MI_F + (1-PREV_FEMALE)*p_recur_MI_M)*p_MI_mort + AZ35*p_recur_Stroke*p_Stroke_mort + BA35*AC35*p_Stroke*p_Stroke_mort + BB35*AC35*p_Stroke*p_Stroke_mort + BC35*p_recur_Stroke*p_Stroke_mort + BD35*p_recur_Stroke*p_Stroke_mort + BE35*p_recur_Stroke*p_Stroke_mort
+BF35</f>
        <v>0.4375553980391611</v>
      </c>
      <c r="BG36">
        <f t="shared" si="98"/>
        <v>0.99999999999999944</v>
      </c>
      <c r="BH36">
        <f t="shared" si="154"/>
        <v>5.1413000402152846E-2</v>
      </c>
      <c r="BI36">
        <f t="shared" si="155"/>
        <v>1.2729839970510205E-2</v>
      </c>
      <c r="BJ36">
        <f t="shared" si="156"/>
        <v>6.9983580387246935E-4</v>
      </c>
      <c r="BK36">
        <f t="shared" si="157"/>
        <v>3.2227109212142214E-3</v>
      </c>
      <c r="BL36">
        <f t="shared" si="158"/>
        <v>3.1527025663126787E-4</v>
      </c>
      <c r="BM36">
        <f t="shared" si="159"/>
        <v>1.9021911329116549E-3</v>
      </c>
      <c r="BN36">
        <f t="shared" si="160"/>
        <v>2.2498801162594359E-5</v>
      </c>
      <c r="BO36">
        <f t="shared" si="161"/>
        <v>1.8179180661007438E-5</v>
      </c>
      <c r="BP36">
        <f t="shared" si="162"/>
        <v>7.1374769619296418E-5</v>
      </c>
      <c r="BQ36">
        <f t="shared" si="163"/>
        <v>3.2669820299320167E-4</v>
      </c>
      <c r="BR36">
        <f t="shared" si="164"/>
        <v>2.9015263210467133E-3</v>
      </c>
      <c r="BS36">
        <f t="shared" si="165"/>
        <v>1.781895076620558E-5</v>
      </c>
      <c r="BT36">
        <f t="shared" si="166"/>
        <v>2.7481504032895451E-5</v>
      </c>
      <c r="BU36">
        <f t="shared" si="167"/>
        <v>1.0293360712177839E-4</v>
      </c>
      <c r="BV36">
        <f t="shared" si="168"/>
        <v>0.20995100796429259</v>
      </c>
      <c r="BW36">
        <f t="shared" si="169"/>
        <v>8.6852022796745088E-2</v>
      </c>
      <c r="BX36">
        <f t="shared" si="170"/>
        <v>5.4068353406328895E-3</v>
      </c>
      <c r="BY36">
        <f t="shared" si="171"/>
        <v>2.3661491851909289E-2</v>
      </c>
      <c r="BZ36">
        <f t="shared" si="172"/>
        <v>2.5077164855052745E-3</v>
      </c>
      <c r="CA36">
        <f t="shared" si="173"/>
        <v>1.472365671993647E-2</v>
      </c>
      <c r="CB36">
        <f t="shared" si="174"/>
        <v>2.8796192828139927E-4</v>
      </c>
      <c r="CC36">
        <f t="shared" si="175"/>
        <v>2.2970295391320749E-4</v>
      </c>
      <c r="CD36">
        <f t="shared" si="176"/>
        <v>8.4519212381682694E-4</v>
      </c>
      <c r="CE36">
        <f t="shared" si="177"/>
        <v>2.5796830434941416E-3</v>
      </c>
      <c r="CF36">
        <f t="shared" si="178"/>
        <v>2.1630430239811042E-2</v>
      </c>
      <c r="CG36">
        <f t="shared" si="179"/>
        <v>2.2228520521999485E-4</v>
      </c>
      <c r="CH36">
        <f t="shared" si="180"/>
        <v>3.3839223397260233E-4</v>
      </c>
      <c r="CI36">
        <f t="shared" si="181"/>
        <v>1.1716831339027476E-3</v>
      </c>
      <c r="CJ36">
        <f t="shared" si="99"/>
        <v>0</v>
      </c>
      <c r="CK36">
        <f t="shared" si="100"/>
        <v>0.44417942184613002</v>
      </c>
      <c r="CL36">
        <f t="shared" si="182"/>
        <v>0.16746730029553231</v>
      </c>
      <c r="CM36">
        <f t="shared" si="101"/>
        <v>0</v>
      </c>
      <c r="CN36">
        <f t="shared" si="183"/>
        <v>226.72992300195477</v>
      </c>
      <c r="CO36">
        <f t="shared" si="184"/>
        <v>24.039668738090004</v>
      </c>
      <c r="CP36">
        <f t="shared" si="185"/>
        <v>26.572335352786311</v>
      </c>
      <c r="CQ36">
        <f t="shared" si="186"/>
        <v>12.70528158043604</v>
      </c>
      <c r="CR36">
        <f t="shared" si="187"/>
        <v>7.4266728539041749</v>
      </c>
      <c r="CS36">
        <f t="shared" si="188"/>
        <v>0.92112240191927053</v>
      </c>
      <c r="CT36">
        <f t="shared" si="189"/>
        <v>0.95612028653835068</v>
      </c>
      <c r="CU36">
        <f t="shared" si="190"/>
        <v>0.91175043924728549</v>
      </c>
      <c r="CV36">
        <f t="shared" si="191"/>
        <v>11.358384150509004</v>
      </c>
      <c r="CW36">
        <f t="shared" si="192"/>
        <v>58.239018749189533</v>
      </c>
      <c r="CX36">
        <f t="shared" si="193"/>
        <v>0.81494396889847831</v>
      </c>
      <c r="CY36">
        <f t="shared" si="194"/>
        <v>1.6976611066028746</v>
      </c>
      <c r="CZ36">
        <f t="shared" si="195"/>
        <v>3.10355738610648</v>
      </c>
      <c r="DA36">
        <f t="shared" si="196"/>
        <v>2982.6741528631283</v>
      </c>
      <c r="DB36">
        <f t="shared" si="197"/>
        <v>2894.6341471768342</v>
      </c>
      <c r="DC36">
        <f t="shared" si="198"/>
        <v>285.67997230963891</v>
      </c>
      <c r="DD36">
        <f t="shared" si="199"/>
        <v>559.2696254064133</v>
      </c>
      <c r="DE36">
        <f t="shared" si="200"/>
        <v>146.22459649580773</v>
      </c>
      <c r="DF36">
        <f t="shared" si="201"/>
        <v>278.78415728719773</v>
      </c>
      <c r="DG36">
        <f t="shared" si="202"/>
        <v>17.453767713143534</v>
      </c>
      <c r="DH36">
        <f t="shared" si="203"/>
        <v>16.582788948505421</v>
      </c>
      <c r="DI36">
        <f t="shared" si="204"/>
        <v>24.556079528007825</v>
      </c>
      <c r="DJ36">
        <f t="shared" si="205"/>
        <v>132.6379662400941</v>
      </c>
      <c r="DK36">
        <f t="shared" si="206"/>
        <v>781.73560530319946</v>
      </c>
      <c r="DL36">
        <f t="shared" si="207"/>
        <v>14.168554881654252</v>
      </c>
      <c r="DM36">
        <f t="shared" si="208"/>
        <v>28.027539498001214</v>
      </c>
      <c r="DN36">
        <f t="shared" si="209"/>
        <v>55.703274851408864</v>
      </c>
      <c r="DO36">
        <f t="shared" si="102"/>
        <v>0</v>
      </c>
      <c r="DP36">
        <f t="shared" si="103"/>
        <v>8593.6086685192186</v>
      </c>
      <c r="DQ36">
        <f t="shared" si="210"/>
        <v>3240.0160222004583</v>
      </c>
    </row>
    <row r="37" spans="1:121" x14ac:dyDescent="0.3">
      <c r="A37">
        <v>34</v>
      </c>
      <c r="B37">
        <v>79</v>
      </c>
      <c r="C37">
        <f t="shared" si="0"/>
        <v>38</v>
      </c>
      <c r="D37">
        <f t="shared" si="1"/>
        <v>125</v>
      </c>
      <c r="E37">
        <f t="shared" si="2"/>
        <v>5.7</v>
      </c>
      <c r="F37">
        <v>3.5380000000000002E-2</v>
      </c>
      <c r="G37">
        <v>4.9230000000000003E-2</v>
      </c>
      <c r="H37">
        <f t="shared" si="3"/>
        <v>3.8150000000000003E-2</v>
      </c>
      <c r="I37">
        <f t="shared" si="104"/>
        <v>5.6857293942168513E-2</v>
      </c>
      <c r="J37">
        <f t="shared" si="62"/>
        <v>0.2917326041556203</v>
      </c>
      <c r="K37">
        <f t="shared" si="63"/>
        <v>0.38311737398098078</v>
      </c>
      <c r="L37">
        <f t="shared" si="105"/>
        <v>0.1695604952444083</v>
      </c>
      <c r="M37">
        <f t="shared" si="106"/>
        <v>0.22911153009729157</v>
      </c>
      <c r="N37">
        <f t="shared" si="107"/>
        <v>0.66216839551315365</v>
      </c>
      <c r="O37">
        <f t="shared" si="108"/>
        <v>0.78419638729190921</v>
      </c>
      <c r="P37">
        <f t="shared" si="109"/>
        <v>0.41362919292136102</v>
      </c>
      <c r="Q37">
        <f t="shared" si="110"/>
        <v>0.52964032100606295</v>
      </c>
      <c r="R37">
        <f t="shared" si="211"/>
        <v>0.42</v>
      </c>
      <c r="S37">
        <f t="shared" si="212"/>
        <v>0.43099999999999999</v>
      </c>
      <c r="T37">
        <f t="shared" si="213"/>
        <v>2.6381361662211167E-2</v>
      </c>
      <c r="U37">
        <f t="shared" si="67"/>
        <v>0.52795540167323629</v>
      </c>
      <c r="V37">
        <f t="shared" si="68"/>
        <v>0.65052505559438312</v>
      </c>
      <c r="W37">
        <f t="shared" si="111"/>
        <v>0.33259518967587864</v>
      </c>
      <c r="X37">
        <f t="shared" si="112"/>
        <v>0.43237858423000919</v>
      </c>
      <c r="Y37">
        <f t="shared" si="113"/>
        <v>0.84223468970007287</v>
      </c>
      <c r="Z37">
        <f t="shared" si="114"/>
        <v>0.926413328952709</v>
      </c>
      <c r="AA37">
        <f t="shared" si="115"/>
        <v>0.5968099373347665</v>
      </c>
      <c r="AB37">
        <f t="shared" si="116"/>
        <v>0.72292984651638115</v>
      </c>
      <c r="AC37">
        <f t="shared" si="214"/>
        <v>4.4481775725933766E-2</v>
      </c>
      <c r="AD37">
        <f t="shared" si="148"/>
        <v>5.4530580268935418E-2</v>
      </c>
      <c r="AE37">
        <f t="shared" si="149"/>
        <v>1.4646355735056318E-2</v>
      </c>
      <c r="AF37">
        <f t="shared" si="150"/>
        <v>9.2662173068723173E-4</v>
      </c>
      <c r="AG37">
        <f t="shared" si="151"/>
        <v>3.6882610395613359E-3</v>
      </c>
      <c r="AH37">
        <f t="shared" si="136"/>
        <v>3.9677476771821736E-4</v>
      </c>
      <c r="AI37">
        <f t="shared" si="137"/>
        <v>2.0890887525539478E-3</v>
      </c>
      <c r="AJ37">
        <f t="shared" si="152"/>
        <v>3.0643946032369959E-5</v>
      </c>
      <c r="AK37">
        <f t="shared" si="138"/>
        <v>2.4778067159389529E-5</v>
      </c>
      <c r="AL37">
        <f t="shared" si="139"/>
        <v>8.1792268326987723E-5</v>
      </c>
      <c r="AM37">
        <f t="shared" si="140"/>
        <v>3.7574967337927696E-4</v>
      </c>
      <c r="AN37">
        <f t="shared" si="153"/>
        <v>3.6490228457006714E-3</v>
      </c>
      <c r="AO37">
        <f t="shared" si="141"/>
        <v>2.1942106035985772E-5</v>
      </c>
      <c r="AP37">
        <f t="shared" si="215"/>
        <v>4.2876190154071743E-5</v>
      </c>
      <c r="AQ37">
        <f t="shared" si="216"/>
        <v>1.3421390286209078E-4</v>
      </c>
      <c r="AR37">
        <f t="shared" si="217"/>
        <v>0.24273326589866043</v>
      </c>
      <c r="AS37">
        <f t="shared" si="218"/>
        <v>0.10910556624212039</v>
      </c>
      <c r="AT37">
        <f t="shared" si="219"/>
        <v>7.8294163556798385E-3</v>
      </c>
      <c r="AU37">
        <f t="shared" si="220"/>
        <v>2.9591629517235665E-2</v>
      </c>
      <c r="AV37">
        <f t="shared" si="142"/>
        <v>3.452128941731125E-3</v>
      </c>
      <c r="AW37">
        <f t="shared" si="143"/>
        <v>1.7746396767614889E-2</v>
      </c>
      <c r="AX37">
        <f t="shared" si="221"/>
        <v>4.2910408611125813E-4</v>
      </c>
      <c r="AY37">
        <f t="shared" si="144"/>
        <v>3.4174622889215732E-4</v>
      </c>
      <c r="AZ37">
        <f t="shared" si="145"/>
        <v>1.0535425377006026E-3</v>
      </c>
      <c r="BA37">
        <f t="shared" si="146"/>
        <v>3.2537681508097013E-3</v>
      </c>
      <c r="BB37">
        <f t="shared" si="222"/>
        <v>2.9946650007665488E-2</v>
      </c>
      <c r="BC37">
        <f t="shared" si="147"/>
        <v>2.9912369674259134E-4</v>
      </c>
      <c r="BD37">
        <f t="shared" si="223"/>
        <v>5.7911953533569798E-4</v>
      </c>
      <c r="BE37">
        <f t="shared" si="224"/>
        <v>1.665376210792033E-3</v>
      </c>
      <c r="BF37">
        <f t="shared" si="225"/>
        <v>0.47133446452874422</v>
      </c>
      <c r="BG37">
        <f t="shared" si="98"/>
        <v>0.99999999999999933</v>
      </c>
      <c r="BH37">
        <f t="shared" si="154"/>
        <v>4.554803043413503E-2</v>
      </c>
      <c r="BI37">
        <f t="shared" si="155"/>
        <v>1.17321516603486E-2</v>
      </c>
      <c r="BJ37">
        <f t="shared" si="156"/>
        <v>6.4183781561680307E-4</v>
      </c>
      <c r="BK37">
        <f t="shared" si="157"/>
        <v>2.9051116421498777E-3</v>
      </c>
      <c r="BL37">
        <f t="shared" si="158"/>
        <v>2.867442145422052E-4</v>
      </c>
      <c r="BM37">
        <f t="shared" si="159"/>
        <v>1.6664402454389714E-3</v>
      </c>
      <c r="BN37">
        <f t="shared" si="160"/>
        <v>2.0139796755836426E-5</v>
      </c>
      <c r="BO37">
        <f t="shared" si="161"/>
        <v>1.678018852747527E-5</v>
      </c>
      <c r="BP37">
        <f t="shared" si="162"/>
        <v>6.1525733490005853E-5</v>
      </c>
      <c r="BQ37">
        <f t="shared" si="163"/>
        <v>2.918845068416443E-4</v>
      </c>
      <c r="BR37">
        <f t="shared" si="164"/>
        <v>2.8345819284216448E-3</v>
      </c>
      <c r="BS37">
        <f t="shared" si="165"/>
        <v>1.6073203150119238E-5</v>
      </c>
      <c r="BT37">
        <f t="shared" si="166"/>
        <v>2.7334764135302251E-5</v>
      </c>
      <c r="BU37">
        <f t="shared" si="167"/>
        <v>9.8315417979240408E-5</v>
      </c>
      <c r="BV37">
        <f t="shared" si="168"/>
        <v>0.19504456558391045</v>
      </c>
      <c r="BW37">
        <f t="shared" si="169"/>
        <v>8.4075618297870233E-2</v>
      </c>
      <c r="BX37">
        <f t="shared" si="170"/>
        <v>5.2170774141351989E-3</v>
      </c>
      <c r="BY37">
        <f t="shared" si="171"/>
        <v>2.2422556595548451E-2</v>
      </c>
      <c r="BZ37">
        <f t="shared" si="172"/>
        <v>2.4000080531818798E-3</v>
      </c>
      <c r="CA37">
        <f t="shared" si="173"/>
        <v>1.3618150008451476E-2</v>
      </c>
      <c r="CB37">
        <f t="shared" si="174"/>
        <v>2.7129895240989222E-4</v>
      </c>
      <c r="CC37">
        <f t="shared" si="175"/>
        <v>2.2264257337755141E-4</v>
      </c>
      <c r="CD37">
        <f t="shared" si="176"/>
        <v>7.6238035121674991E-4</v>
      </c>
      <c r="CE37">
        <f t="shared" si="177"/>
        <v>2.4314990679846411E-3</v>
      </c>
      <c r="CF37">
        <f t="shared" si="178"/>
        <v>2.2378746182262797E-2</v>
      </c>
      <c r="CG37">
        <f t="shared" si="179"/>
        <v>2.1079000581220752E-4</v>
      </c>
      <c r="CH37">
        <f t="shared" si="180"/>
        <v>3.5517503316996954E-4</v>
      </c>
      <c r="CI37">
        <f t="shared" si="181"/>
        <v>1.1735769013795441E-3</v>
      </c>
      <c r="CJ37">
        <f t="shared" si="99"/>
        <v>0</v>
      </c>
      <c r="CK37">
        <f t="shared" si="100"/>
        <v>0.4167310365722437</v>
      </c>
      <c r="CL37">
        <f t="shared" si="182"/>
        <v>0.152542270501733</v>
      </c>
      <c r="CM37">
        <f t="shared" si="101"/>
        <v>0</v>
      </c>
      <c r="CN37">
        <f t="shared" si="183"/>
        <v>209.13531354086916</v>
      </c>
      <c r="CO37">
        <f t="shared" si="184"/>
        <v>22.068423138047113</v>
      </c>
      <c r="CP37">
        <f t="shared" si="185"/>
        <v>23.973696757148684</v>
      </c>
      <c r="CQ37">
        <f t="shared" si="186"/>
        <v>11.566381253753754</v>
      </c>
      <c r="CR37">
        <f t="shared" si="187"/>
        <v>6.5116896417106549</v>
      </c>
      <c r="CS37">
        <f t="shared" si="188"/>
        <v>0.82533339848982012</v>
      </c>
      <c r="CT37">
        <f t="shared" si="189"/>
        <v>0.88336287229939614</v>
      </c>
      <c r="CU37">
        <f t="shared" si="190"/>
        <v>0.78659624450064092</v>
      </c>
      <c r="CV37">
        <f t="shared" si="191"/>
        <v>10.156513671441857</v>
      </c>
      <c r="CW37">
        <f t="shared" si="192"/>
        <v>56.943001507158975</v>
      </c>
      <c r="CX37">
        <f t="shared" si="193"/>
        <v>0.73571881538660289</v>
      </c>
      <c r="CY37">
        <f t="shared" si="194"/>
        <v>1.6902222920636623</v>
      </c>
      <c r="CZ37">
        <f t="shared" si="195"/>
        <v>2.9667983227665164</v>
      </c>
      <c r="DA37">
        <f t="shared" si="196"/>
        <v>2773.2275628921952</v>
      </c>
      <c r="DB37">
        <f t="shared" si="197"/>
        <v>2804.4494746874625</v>
      </c>
      <c r="DC37">
        <f t="shared" si="198"/>
        <v>275.91646179051321</v>
      </c>
      <c r="DD37">
        <f t="shared" si="199"/>
        <v>530.42995909644935</v>
      </c>
      <c r="DE37">
        <f t="shared" si="200"/>
        <v>140.07358393968212</v>
      </c>
      <c r="DF37">
        <f t="shared" si="201"/>
        <v>258.06810179465572</v>
      </c>
      <c r="DG37">
        <f t="shared" si="202"/>
        <v>16.459574535055641</v>
      </c>
      <c r="DH37">
        <f t="shared" si="203"/>
        <v>16.088045471327199</v>
      </c>
      <c r="DI37">
        <f t="shared" si="204"/>
        <v>22.168642078296077</v>
      </c>
      <c r="DJ37">
        <f t="shared" si="205"/>
        <v>125.12365423938706</v>
      </c>
      <c r="DK37">
        <f t="shared" si="206"/>
        <v>809.45794970719817</v>
      </c>
      <c r="DL37">
        <f t="shared" si="207"/>
        <v>13.447105787063194</v>
      </c>
      <c r="DM37">
        <f t="shared" si="208"/>
        <v>29.4459118936789</v>
      </c>
      <c r="DN37">
        <f t="shared" si="209"/>
        <v>55.840064347856867</v>
      </c>
      <c r="DO37">
        <f t="shared" si="102"/>
        <v>0</v>
      </c>
      <c r="DP37">
        <f t="shared" si="103"/>
        <v>8218.4391437164577</v>
      </c>
      <c r="DQ37">
        <f t="shared" si="210"/>
        <v>3008.317732402671</v>
      </c>
    </row>
    <row r="38" spans="1:121" x14ac:dyDescent="0.3">
      <c r="A38">
        <v>35</v>
      </c>
      <c r="B38">
        <v>80</v>
      </c>
      <c r="C38">
        <f t="shared" si="0"/>
        <v>38</v>
      </c>
      <c r="D38">
        <f t="shared" si="1"/>
        <v>125</v>
      </c>
      <c r="E38">
        <f t="shared" si="2"/>
        <v>5.7</v>
      </c>
      <c r="F38">
        <v>3.9690000000000003E-2</v>
      </c>
      <c r="G38">
        <v>5.457E-2</v>
      </c>
      <c r="H38">
        <f t="shared" si="3"/>
        <v>4.2666000000000003E-2</v>
      </c>
      <c r="I38">
        <f t="shared" si="104"/>
        <v>5.6857293942168513E-2</v>
      </c>
      <c r="J38">
        <f t="shared" si="62"/>
        <v>0.30018849215516663</v>
      </c>
      <c r="K38">
        <f t="shared" si="63"/>
        <v>0.39340707953229803</v>
      </c>
      <c r="L38">
        <f t="shared" si="105"/>
        <v>0.17491577344275855</v>
      </c>
      <c r="M38">
        <f t="shared" si="106"/>
        <v>0.23606472051551763</v>
      </c>
      <c r="N38">
        <f t="shared" si="107"/>
        <v>0.67649637770128712</v>
      </c>
      <c r="O38">
        <f t="shared" si="108"/>
        <v>0.79701466370891783</v>
      </c>
      <c r="P38">
        <f t="shared" si="109"/>
        <v>0.4259966667916556</v>
      </c>
      <c r="Q38">
        <f t="shared" si="110"/>
        <v>0.54359673961527311</v>
      </c>
      <c r="R38">
        <f t="shared" si="211"/>
        <v>0.42</v>
      </c>
      <c r="S38">
        <f t="shared" si="212"/>
        <v>0.43099999999999999</v>
      </c>
      <c r="T38">
        <f t="shared" si="213"/>
        <v>2.7133658426829445E-2</v>
      </c>
      <c r="U38">
        <f t="shared" si="67"/>
        <v>0.54013427920268797</v>
      </c>
      <c r="V38">
        <f t="shared" si="68"/>
        <v>0.6630870737240806</v>
      </c>
      <c r="W38">
        <f t="shared" si="111"/>
        <v>0.34192631602476264</v>
      </c>
      <c r="X38">
        <f t="shared" si="112"/>
        <v>0.44346172724425736</v>
      </c>
      <c r="Y38">
        <f t="shared" si="113"/>
        <v>0.85345044928425029</v>
      </c>
      <c r="Z38">
        <f t="shared" si="114"/>
        <v>0.93369514563145284</v>
      </c>
      <c r="AA38">
        <f t="shared" si="115"/>
        <v>0.61117333187074796</v>
      </c>
      <c r="AB38">
        <f t="shared" si="116"/>
        <v>0.73677336333438392</v>
      </c>
      <c r="AC38">
        <f t="shared" si="214"/>
        <v>4.5529822170495532E-2</v>
      </c>
      <c r="AD38">
        <f t="shared" si="148"/>
        <v>4.8111263425792083E-2</v>
      </c>
      <c r="AE38">
        <f t="shared" si="149"/>
        <v>1.3394572887704464E-2</v>
      </c>
      <c r="AF38">
        <f t="shared" si="150"/>
        <v>8.4472500999518908E-4</v>
      </c>
      <c r="AG38">
        <f t="shared" si="151"/>
        <v>3.2852034130532912E-3</v>
      </c>
      <c r="AH38">
        <f t="shared" si="136"/>
        <v>3.6016300392775362E-4</v>
      </c>
      <c r="AI38">
        <f t="shared" si="137"/>
        <v>1.8276861162218323E-3</v>
      </c>
      <c r="AJ38">
        <f t="shared" si="152"/>
        <v>2.73749839366197E-5</v>
      </c>
      <c r="AK38">
        <f t="shared" si="138"/>
        <v>2.2722793089690062E-5</v>
      </c>
      <c r="AL38">
        <f t="shared" si="139"/>
        <v>6.9524744248636536E-5</v>
      </c>
      <c r="AM38">
        <f t="shared" si="140"/>
        <v>3.3560438552916977E-4</v>
      </c>
      <c r="AN38">
        <f t="shared" si="153"/>
        <v>3.5093390569278064E-3</v>
      </c>
      <c r="AO38">
        <f t="shared" si="141"/>
        <v>1.9693055687842517E-5</v>
      </c>
      <c r="AP38">
        <f t="shared" si="215"/>
        <v>4.1913853041303776E-5</v>
      </c>
      <c r="AQ38">
        <f t="shared" si="216"/>
        <v>1.24394491331047E-4</v>
      </c>
      <c r="AR38">
        <f t="shared" si="217"/>
        <v>0.22418712824175221</v>
      </c>
      <c r="AS38">
        <f t="shared" si="218"/>
        <v>0.10457278212858573</v>
      </c>
      <c r="AT38">
        <f t="shared" si="219"/>
        <v>7.4938356846514882E-3</v>
      </c>
      <c r="AU38">
        <f t="shared" si="220"/>
        <v>2.7623673993546205E-2</v>
      </c>
      <c r="AV38">
        <f t="shared" si="142"/>
        <v>3.2907766888506792E-3</v>
      </c>
      <c r="AW38">
        <f t="shared" si="143"/>
        <v>1.6355685711285355E-2</v>
      </c>
      <c r="AX38">
        <f t="shared" si="221"/>
        <v>4.0259108081890652E-4</v>
      </c>
      <c r="AY38">
        <f t="shared" si="144"/>
        <v>3.2827580632198503E-4</v>
      </c>
      <c r="AZ38">
        <f t="shared" si="145"/>
        <v>9.3268490998743559E-4</v>
      </c>
      <c r="BA38">
        <f t="shared" si="146"/>
        <v>3.0598397553933824E-3</v>
      </c>
      <c r="BB38">
        <f t="shared" si="222"/>
        <v>3.0421325978400741E-2</v>
      </c>
      <c r="BC38">
        <f t="shared" si="147"/>
        <v>2.8151101296766109E-4</v>
      </c>
      <c r="BD38">
        <f t="shared" si="223"/>
        <v>5.9583610841424609E-4</v>
      </c>
      <c r="BE38">
        <f t="shared" si="224"/>
        <v>1.6101724651502356E-3</v>
      </c>
      <c r="BF38">
        <f t="shared" si="225"/>
        <v>0.50686969921338643</v>
      </c>
      <c r="BG38">
        <f t="shared" si="98"/>
        <v>0.99999999999999944</v>
      </c>
      <c r="BH38">
        <f t="shared" si="154"/>
        <v>4.0152457673580423E-2</v>
      </c>
      <c r="BI38">
        <f t="shared" si="155"/>
        <v>1.0720445865377959E-2</v>
      </c>
      <c r="BJ38">
        <f t="shared" si="156"/>
        <v>5.8455327587983799E-4</v>
      </c>
      <c r="BK38">
        <f t="shared" si="157"/>
        <v>2.58546896605736E-3</v>
      </c>
      <c r="BL38">
        <f t="shared" si="158"/>
        <v>2.6004457695328822E-4</v>
      </c>
      <c r="BM38">
        <f t="shared" si="159"/>
        <v>1.456700789125773E-3</v>
      </c>
      <c r="BN38">
        <f t="shared" si="160"/>
        <v>1.7974114282663757E-5</v>
      </c>
      <c r="BO38">
        <f t="shared" si="161"/>
        <v>1.5373992646217719E-5</v>
      </c>
      <c r="BP38">
        <f t="shared" si="162"/>
        <v>5.2254035429763938E-5</v>
      </c>
      <c r="BQ38">
        <f t="shared" si="163"/>
        <v>2.6048093794929636E-4</v>
      </c>
      <c r="BR38">
        <f t="shared" si="164"/>
        <v>2.7237901783950373E-3</v>
      </c>
      <c r="BS38">
        <f t="shared" si="165"/>
        <v>1.4413621767427877E-5</v>
      </c>
      <c r="BT38">
        <f t="shared" si="166"/>
        <v>2.6695516830543851E-5</v>
      </c>
      <c r="BU38">
        <f t="shared" si="167"/>
        <v>9.1046060927161667E-5</v>
      </c>
      <c r="BV38">
        <f t="shared" si="168"/>
        <v>0.17999113559537064</v>
      </c>
      <c r="BW38">
        <f t="shared" si="169"/>
        <v>8.0515169729599087E-2</v>
      </c>
      <c r="BX38">
        <f t="shared" si="170"/>
        <v>4.988706848935682E-3</v>
      </c>
      <c r="BY38">
        <f t="shared" si="171"/>
        <v>2.0913830113511628E-2</v>
      </c>
      <c r="BZ38">
        <f t="shared" si="172"/>
        <v>2.2857155646470988E-3</v>
      </c>
      <c r="CA38">
        <f t="shared" si="173"/>
        <v>1.2540434130437077E-2</v>
      </c>
      <c r="CB38">
        <f t="shared" si="174"/>
        <v>2.5429208741441055E-4</v>
      </c>
      <c r="CC38">
        <f t="shared" si="175"/>
        <v>2.1366771415526052E-4</v>
      </c>
      <c r="CD38">
        <f t="shared" si="176"/>
        <v>6.7435791278901548E-4</v>
      </c>
      <c r="CE38">
        <f t="shared" si="177"/>
        <v>2.2846626122926903E-3</v>
      </c>
      <c r="CF38">
        <f t="shared" si="178"/>
        <v>2.2714413706375634E-2</v>
      </c>
      <c r="CG38">
        <f t="shared" si="179"/>
        <v>1.982122420264328E-4</v>
      </c>
      <c r="CH38">
        <f t="shared" si="180"/>
        <v>3.6507545695317888E-4</v>
      </c>
      <c r="CI38">
        <f t="shared" si="181"/>
        <v>1.1337243648202133E-3</v>
      </c>
      <c r="CJ38">
        <f t="shared" si="99"/>
        <v>0</v>
      </c>
      <c r="CK38">
        <f t="shared" si="100"/>
        <v>0.38803509768453082</v>
      </c>
      <c r="CL38">
        <f t="shared" si="182"/>
        <v>0.13790123148403807</v>
      </c>
      <c r="CM38">
        <f t="shared" si="101"/>
        <v>0</v>
      </c>
      <c r="CN38">
        <f t="shared" si="183"/>
        <v>191.26110626353204</v>
      </c>
      <c r="CO38">
        <f t="shared" si="184"/>
        <v>20.117970838045423</v>
      </c>
      <c r="CP38">
        <f t="shared" si="185"/>
        <v>21.353822184846393</v>
      </c>
      <c r="CQ38">
        <f t="shared" si="186"/>
        <v>10.499111727497946</v>
      </c>
      <c r="CR38">
        <f t="shared" si="187"/>
        <v>5.6968976242634515</v>
      </c>
      <c r="CS38">
        <f t="shared" si="188"/>
        <v>0.73729044236497843</v>
      </c>
      <c r="CT38">
        <f t="shared" si="189"/>
        <v>0.81009029644054042</v>
      </c>
      <c r="CU38">
        <f t="shared" si="190"/>
        <v>0.66861946543913753</v>
      </c>
      <c r="CV38">
        <f t="shared" si="191"/>
        <v>9.0713865408534584</v>
      </c>
      <c r="CW38">
        <f t="shared" si="192"/>
        <v>54.76323598335842</v>
      </c>
      <c r="CX38">
        <f t="shared" si="193"/>
        <v>0.66030815721335956</v>
      </c>
      <c r="CY38">
        <f t="shared" si="194"/>
        <v>1.6522860007412361</v>
      </c>
      <c r="CZ38">
        <f t="shared" si="195"/>
        <v>2.7497402308727938</v>
      </c>
      <c r="DA38">
        <f t="shared" si="196"/>
        <v>2561.3379401620191</v>
      </c>
      <c r="DB38">
        <f t="shared" si="197"/>
        <v>2687.9387918331677</v>
      </c>
      <c r="DC38">
        <f t="shared" si="198"/>
        <v>264.09026336280311</v>
      </c>
      <c r="DD38">
        <f t="shared" si="199"/>
        <v>495.15435633431571</v>
      </c>
      <c r="DE38">
        <f t="shared" si="200"/>
        <v>133.52655492680515</v>
      </c>
      <c r="DF38">
        <f t="shared" si="201"/>
        <v>237.84438161351164</v>
      </c>
      <c r="DG38">
        <f t="shared" si="202"/>
        <v>15.442588678051616</v>
      </c>
      <c r="DH38">
        <f t="shared" si="203"/>
        <v>15.453911858413768</v>
      </c>
      <c r="DI38">
        <f t="shared" si="204"/>
        <v>19.625555875955619</v>
      </c>
      <c r="DJ38">
        <f t="shared" si="205"/>
        <v>117.66613779365252</v>
      </c>
      <c r="DK38">
        <f t="shared" si="206"/>
        <v>822.28844119617202</v>
      </c>
      <c r="DL38">
        <f t="shared" si="207"/>
        <v>12.655327587961205</v>
      </c>
      <c r="DM38">
        <f t="shared" si="208"/>
        <v>30.295882768430758</v>
      </c>
      <c r="DN38">
        <f t="shared" si="209"/>
        <v>53.989082756487399</v>
      </c>
      <c r="DO38">
        <f t="shared" si="102"/>
        <v>0</v>
      </c>
      <c r="DP38">
        <f t="shared" si="103"/>
        <v>7787.3510825032172</v>
      </c>
      <c r="DQ38">
        <f t="shared" si="210"/>
        <v>2767.4952876268167</v>
      </c>
    </row>
    <row r="39" spans="1:121" x14ac:dyDescent="0.3">
      <c r="A39">
        <v>36</v>
      </c>
      <c r="B39">
        <v>81</v>
      </c>
      <c r="C39">
        <f t="shared" si="0"/>
        <v>38</v>
      </c>
      <c r="D39">
        <f t="shared" si="1"/>
        <v>125</v>
      </c>
      <c r="E39">
        <f t="shared" si="2"/>
        <v>5.7</v>
      </c>
      <c r="F39">
        <v>4.3880000000000002E-2</v>
      </c>
      <c r="G39">
        <v>5.9290000000000002E-2</v>
      </c>
      <c r="H39">
        <f t="shared" si="3"/>
        <v>4.6962000000000004E-2</v>
      </c>
      <c r="I39">
        <f t="shared" si="104"/>
        <v>5.6857293942168513E-2</v>
      </c>
      <c r="J39">
        <f t="shared" si="62"/>
        <v>0.30872400506756648</v>
      </c>
      <c r="K39">
        <f t="shared" si="63"/>
        <v>0.40374329879339255</v>
      </c>
      <c r="L39">
        <f t="shared" si="105"/>
        <v>0.18035184264821202</v>
      </c>
      <c r="M39">
        <f t="shared" si="106"/>
        <v>0.24310434661734215</v>
      </c>
      <c r="N39">
        <f t="shared" si="107"/>
        <v>0.6905757945372577</v>
      </c>
      <c r="O39">
        <f t="shared" si="108"/>
        <v>0.80938422131799581</v>
      </c>
      <c r="P39">
        <f t="shared" si="109"/>
        <v>0.43842378462305887</v>
      </c>
      <c r="Q39">
        <f t="shared" si="110"/>
        <v>0.55749592219456456</v>
      </c>
      <c r="R39">
        <f t="shared" si="211"/>
        <v>0.42</v>
      </c>
      <c r="S39">
        <f t="shared" si="212"/>
        <v>0.43099999999999999</v>
      </c>
      <c r="T39">
        <f t="shared" si="213"/>
        <v>2.7891011577985819E-2</v>
      </c>
      <c r="U39">
        <f t="shared" si="67"/>
        <v>0.55225352386079285</v>
      </c>
      <c r="V39">
        <f t="shared" si="68"/>
        <v>0.67545601187947457</v>
      </c>
      <c r="W39">
        <f t="shared" si="111"/>
        <v>0.35132562887889318</v>
      </c>
      <c r="X39">
        <f t="shared" si="112"/>
        <v>0.45456240685269356</v>
      </c>
      <c r="Y39">
        <f t="shared" si="113"/>
        <v>0.86413728662314848</v>
      </c>
      <c r="Z39">
        <f t="shared" si="114"/>
        <v>0.94042277034795829</v>
      </c>
      <c r="AA39">
        <f t="shared" si="115"/>
        <v>0.62538891148654374</v>
      </c>
      <c r="AB39">
        <f t="shared" si="116"/>
        <v>0.75026802500456935</v>
      </c>
      <c r="AC39">
        <f t="shared" si="214"/>
        <v>4.6573711799671402E-2</v>
      </c>
      <c r="AD39">
        <f t="shared" si="148"/>
        <v>4.2208572733301676E-2</v>
      </c>
      <c r="AE39">
        <f t="shared" si="149"/>
        <v>1.213181043987376E-2</v>
      </c>
      <c r="AF39">
        <f t="shared" si="150"/>
        <v>7.6307672882457329E-4</v>
      </c>
      <c r="AG39">
        <f t="shared" si="151"/>
        <v>2.8842758662308825E-3</v>
      </c>
      <c r="AH39">
        <f t="shared" si="136"/>
        <v>3.2546525254646772E-4</v>
      </c>
      <c r="AI39">
        <f t="shared" si="137"/>
        <v>1.5934960702762345E-3</v>
      </c>
      <c r="AJ39">
        <f t="shared" si="152"/>
        <v>2.4302734275874253E-5</v>
      </c>
      <c r="AK39">
        <f t="shared" si="138"/>
        <v>2.0610726576976906E-5</v>
      </c>
      <c r="AL39">
        <f t="shared" si="139"/>
        <v>5.8091539490693611E-5</v>
      </c>
      <c r="AM39">
        <f t="shared" si="140"/>
        <v>2.9885651100191376E-4</v>
      </c>
      <c r="AN39">
        <f t="shared" si="153"/>
        <v>3.3221071322895044E-3</v>
      </c>
      <c r="AO39">
        <f t="shared" si="141"/>
        <v>1.749758242002181E-5</v>
      </c>
      <c r="AP39">
        <f t="shared" si="215"/>
        <v>4.0187526313119301E-5</v>
      </c>
      <c r="AQ39">
        <f t="shared" si="216"/>
        <v>1.1173730472317221E-4</v>
      </c>
      <c r="AR39">
        <f t="shared" si="217"/>
        <v>0.20552452588328107</v>
      </c>
      <c r="AS39">
        <f t="shared" si="218"/>
        <v>9.9026756888882184E-2</v>
      </c>
      <c r="AT39">
        <f t="shared" si="219"/>
        <v>7.0902843593732348E-3</v>
      </c>
      <c r="AU39">
        <f t="shared" si="220"/>
        <v>2.5332314175132709E-2</v>
      </c>
      <c r="AV39">
        <f t="shared" si="142"/>
        <v>3.1158685817759897E-3</v>
      </c>
      <c r="AW39">
        <f t="shared" si="143"/>
        <v>1.4986196612554722E-2</v>
      </c>
      <c r="AX39">
        <f t="shared" si="221"/>
        <v>3.7439739425531486E-4</v>
      </c>
      <c r="AY39">
        <f t="shared" si="144"/>
        <v>3.1095937809601671E-4</v>
      </c>
      <c r="AZ39">
        <f t="shared" si="145"/>
        <v>8.0741261560266723E-4</v>
      </c>
      <c r="BA39">
        <f t="shared" si="146"/>
        <v>2.8624244038700443E-3</v>
      </c>
      <c r="BB39">
        <f t="shared" si="222"/>
        <v>3.0340962662268683E-2</v>
      </c>
      <c r="BC39">
        <f t="shared" si="147"/>
        <v>2.6144591527978958E-4</v>
      </c>
      <c r="BD39">
        <f t="shared" si="223"/>
        <v>5.9960611068432296E-4</v>
      </c>
      <c r="BE39">
        <f t="shared" si="224"/>
        <v>1.5004696825863019E-3</v>
      </c>
      <c r="BF39">
        <f t="shared" si="225"/>
        <v>0.54406628718821148</v>
      </c>
      <c r="BG39">
        <f t="shared" si="98"/>
        <v>0.99999999999999944</v>
      </c>
      <c r="BH39">
        <f t="shared" si="154"/>
        <v>3.5196673587981939E-2</v>
      </c>
      <c r="BI39">
        <f t="shared" si="155"/>
        <v>9.7016404798971941E-3</v>
      </c>
      <c r="BJ39">
        <f t="shared" si="156"/>
        <v>5.2754861339708689E-4</v>
      </c>
      <c r="BK39">
        <f t="shared" si="157"/>
        <v>2.2680333822899402E-3</v>
      </c>
      <c r="BL39">
        <f t="shared" si="158"/>
        <v>2.3477456334017733E-4</v>
      </c>
      <c r="BM39">
        <f t="shared" si="159"/>
        <v>1.2689815914995232E-3</v>
      </c>
      <c r="BN39">
        <f t="shared" si="160"/>
        <v>1.5941588508694649E-5</v>
      </c>
      <c r="BO39">
        <f t="shared" si="161"/>
        <v>1.3931998693503461E-5</v>
      </c>
      <c r="BP39">
        <f t="shared" si="162"/>
        <v>4.3624343455130351E-5</v>
      </c>
      <c r="BQ39">
        <f t="shared" si="163"/>
        <v>2.3176434499390039E-4</v>
      </c>
      <c r="BR39">
        <f t="shared" si="164"/>
        <v>2.5763065389922571E-3</v>
      </c>
      <c r="BS39">
        <f t="shared" si="165"/>
        <v>1.2795982658049314E-5</v>
      </c>
      <c r="BT39">
        <f t="shared" si="166"/>
        <v>2.5571324449835643E-5</v>
      </c>
      <c r="BU39">
        <f t="shared" si="167"/>
        <v>8.1713494994533137E-5</v>
      </c>
      <c r="BV39">
        <f t="shared" si="168"/>
        <v>0.16486925698812599</v>
      </c>
      <c r="BW39">
        <f t="shared" si="169"/>
        <v>7.6181091195251321E-2</v>
      </c>
      <c r="BX39">
        <f t="shared" si="170"/>
        <v>4.7155570318476552E-3</v>
      </c>
      <c r="BY39">
        <f t="shared" si="171"/>
        <v>1.9162959600147571E-2</v>
      </c>
      <c r="BZ39">
        <f t="shared" si="172"/>
        <v>2.162223666424459E-3</v>
      </c>
      <c r="CA39">
        <f t="shared" si="173"/>
        <v>1.1480764891307164E-2</v>
      </c>
      <c r="CB39">
        <f t="shared" si="174"/>
        <v>2.3625681551905383E-4</v>
      </c>
      <c r="CC39">
        <f t="shared" si="175"/>
        <v>2.022082423501698E-4</v>
      </c>
      <c r="CD39">
        <f t="shared" si="176"/>
        <v>5.832928070165557E-4</v>
      </c>
      <c r="CE39">
        <f t="shared" si="177"/>
        <v>2.1354676666396101E-3</v>
      </c>
      <c r="CF39">
        <f t="shared" si="178"/>
        <v>2.2635408170917776E-2</v>
      </c>
      <c r="CG39">
        <f t="shared" si="179"/>
        <v>1.839299818433066E-4</v>
      </c>
      <c r="CH39">
        <f t="shared" si="180"/>
        <v>3.6703127314551828E-4</v>
      </c>
      <c r="CI39">
        <f t="shared" si="181"/>
        <v>1.0555963790032277E-3</v>
      </c>
      <c r="CJ39">
        <f t="shared" si="99"/>
        <v>0</v>
      </c>
      <c r="CK39">
        <f t="shared" si="100"/>
        <v>0.35817034654469121</v>
      </c>
      <c r="CL39">
        <f t="shared" si="182"/>
        <v>0.1235803832517087</v>
      </c>
      <c r="CM39">
        <f t="shared" si="101"/>
        <v>0</v>
      </c>
      <c r="CN39">
        <f t="shared" si="183"/>
        <v>173.23012127095743</v>
      </c>
      <c r="CO39">
        <f t="shared" si="184"/>
        <v>18.173435373686036</v>
      </c>
      <c r="CP39">
        <f t="shared" si="185"/>
        <v>18.747793130500735</v>
      </c>
      <c r="CQ39">
        <f t="shared" si="186"/>
        <v>9.4876375769820811</v>
      </c>
      <c r="CR39">
        <f t="shared" si="187"/>
        <v>4.9669272510510227</v>
      </c>
      <c r="CS39">
        <f t="shared" si="188"/>
        <v>0.65454554225212125</v>
      </c>
      <c r="CT39">
        <f t="shared" si="189"/>
        <v>0.7347930131958037</v>
      </c>
      <c r="CU39">
        <f t="shared" si="190"/>
        <v>0.55866633528200049</v>
      </c>
      <c r="CV39">
        <f t="shared" si="191"/>
        <v>8.0780914923817289</v>
      </c>
      <c r="CW39">
        <f t="shared" si="192"/>
        <v>51.841481799377718</v>
      </c>
      <c r="CX39">
        <f t="shared" si="193"/>
        <v>0.58669393854333129</v>
      </c>
      <c r="CY39">
        <f t="shared" si="194"/>
        <v>1.584232474789476</v>
      </c>
      <c r="CZ39">
        <f t="shared" si="195"/>
        <v>2.4699531209057217</v>
      </c>
      <c r="DA39">
        <f t="shared" si="196"/>
        <v>2348.1177082164863</v>
      </c>
      <c r="DB39">
        <f t="shared" si="197"/>
        <v>2545.3837590718276</v>
      </c>
      <c r="DC39">
        <f t="shared" si="198"/>
        <v>249.86871110867216</v>
      </c>
      <c r="DD39">
        <f t="shared" si="199"/>
        <v>454.08173158925382</v>
      </c>
      <c r="DE39">
        <f t="shared" si="200"/>
        <v>126.42948357414257</v>
      </c>
      <c r="DF39">
        <f t="shared" si="201"/>
        <v>217.92927113977078</v>
      </c>
      <c r="DG39">
        <f t="shared" si="202"/>
        <v>14.361135248845368</v>
      </c>
      <c r="DH39">
        <f t="shared" si="203"/>
        <v>14.638723683248083</v>
      </c>
      <c r="DI39">
        <f t="shared" si="204"/>
        <v>16.989576257511324</v>
      </c>
      <c r="DJ39">
        <f t="shared" si="205"/>
        <v>110.07453045082255</v>
      </c>
      <c r="DK39">
        <f t="shared" si="206"/>
        <v>820.11622076112246</v>
      </c>
      <c r="DL39">
        <f t="shared" si="207"/>
        <v>11.753301121402941</v>
      </c>
      <c r="DM39">
        <f t="shared" si="208"/>
        <v>30.487572303855085</v>
      </c>
      <c r="DN39">
        <f t="shared" si="209"/>
        <v>50.310748457118699</v>
      </c>
      <c r="DO39">
        <f t="shared" si="102"/>
        <v>0</v>
      </c>
      <c r="DP39">
        <f t="shared" si="103"/>
        <v>7301.6568453039845</v>
      </c>
      <c r="DQ39">
        <f t="shared" si="210"/>
        <v>2519.3083682669908</v>
      </c>
    </row>
    <row r="40" spans="1:121" x14ac:dyDescent="0.3">
      <c r="A40">
        <v>37</v>
      </c>
      <c r="B40">
        <v>82</v>
      </c>
      <c r="C40">
        <f t="shared" si="0"/>
        <v>38</v>
      </c>
      <c r="D40">
        <f t="shared" si="1"/>
        <v>125</v>
      </c>
      <c r="E40">
        <f t="shared" si="2"/>
        <v>5.7</v>
      </c>
      <c r="F40">
        <v>5.1029999999999999E-2</v>
      </c>
      <c r="G40">
        <v>6.7809999999999995E-2</v>
      </c>
      <c r="H40">
        <f t="shared" si="3"/>
        <v>5.4385999999999997E-2</v>
      </c>
      <c r="I40">
        <f t="shared" si="104"/>
        <v>5.6857293942168513E-2</v>
      </c>
      <c r="J40">
        <f t="shared" si="62"/>
        <v>0.31733534505840255</v>
      </c>
      <c r="K40">
        <f t="shared" si="63"/>
        <v>0.41411967144295858</v>
      </c>
      <c r="L40">
        <f t="shared" si="105"/>
        <v>0.18586767672062565</v>
      </c>
      <c r="M40">
        <f t="shared" si="106"/>
        <v>0.2502281800921794</v>
      </c>
      <c r="N40">
        <f t="shared" si="107"/>
        <v>0.70439030564318561</v>
      </c>
      <c r="O40">
        <f t="shared" si="108"/>
        <v>0.82129720402693818</v>
      </c>
      <c r="P40">
        <f t="shared" si="109"/>
        <v>0.45089959392332568</v>
      </c>
      <c r="Q40">
        <f t="shared" si="110"/>
        <v>0.57132236315604945</v>
      </c>
      <c r="R40">
        <f t="shared" si="211"/>
        <v>0.42</v>
      </c>
      <c r="S40">
        <f t="shared" si="212"/>
        <v>0.43099999999999999</v>
      </c>
      <c r="T40">
        <f t="shared" si="213"/>
        <v>2.8653016275039137E-2</v>
      </c>
      <c r="U40">
        <f t="shared" si="67"/>
        <v>0.5643033431399187</v>
      </c>
      <c r="V40">
        <f t="shared" si="68"/>
        <v>0.68762187188157475</v>
      </c>
      <c r="W40">
        <f t="shared" si="111"/>
        <v>0.36078820143315704</v>
      </c>
      <c r="X40">
        <f t="shared" si="112"/>
        <v>0.46567291162597557</v>
      </c>
      <c r="Y40">
        <f t="shared" si="113"/>
        <v>0.87429661881321319</v>
      </c>
      <c r="Z40">
        <f t="shared" si="114"/>
        <v>0.94661893534220676</v>
      </c>
      <c r="AA40">
        <f t="shared" si="115"/>
        <v>0.63943986891067062</v>
      </c>
      <c r="AB40">
        <f t="shared" si="116"/>
        <v>0.76340018424481659</v>
      </c>
      <c r="AC40">
        <f t="shared" si="214"/>
        <v>4.7612729425378829E-2</v>
      </c>
      <c r="AD40">
        <f t="shared" si="148"/>
        <v>3.6828905862634383E-2</v>
      </c>
      <c r="AE40">
        <f t="shared" si="149"/>
        <v>1.0888140924104311E-2</v>
      </c>
      <c r="AF40">
        <f t="shared" si="150"/>
        <v>6.8224154814614467E-4</v>
      </c>
      <c r="AG40">
        <f t="shared" si="151"/>
        <v>2.500423934759825E-3</v>
      </c>
      <c r="AH40">
        <f t="shared" si="136"/>
        <v>2.9247799443726222E-4</v>
      </c>
      <c r="AI40">
        <f t="shared" si="137"/>
        <v>1.3850545995041784E-3</v>
      </c>
      <c r="AJ40">
        <f t="shared" si="152"/>
        <v>2.1406471418369075E-5</v>
      </c>
      <c r="AK40">
        <f t="shared" si="138"/>
        <v>1.8455809010556428E-5</v>
      </c>
      <c r="AL40">
        <f t="shared" si="139"/>
        <v>4.7957715703654404E-5</v>
      </c>
      <c r="AM40">
        <f t="shared" si="140"/>
        <v>2.6500936610456943E-4</v>
      </c>
      <c r="AN40">
        <f t="shared" si="153"/>
        <v>3.1012876838730609E-3</v>
      </c>
      <c r="AO40">
        <f t="shared" si="141"/>
        <v>1.535800326501364E-5</v>
      </c>
      <c r="AP40">
        <f t="shared" si="215"/>
        <v>3.779570202818925E-5</v>
      </c>
      <c r="AQ40">
        <f t="shared" si="216"/>
        <v>9.7867285337773513E-5</v>
      </c>
      <c r="AR40">
        <f t="shared" si="217"/>
        <v>0.18707309473199002</v>
      </c>
      <c r="AS40">
        <f t="shared" si="218"/>
        <v>9.2711019501323419E-2</v>
      </c>
      <c r="AT40">
        <f t="shared" si="219"/>
        <v>6.6219358685827914E-3</v>
      </c>
      <c r="AU40">
        <f t="shared" si="220"/>
        <v>2.2869708684642508E-2</v>
      </c>
      <c r="AV40">
        <f t="shared" si="142"/>
        <v>2.9267656740846444E-3</v>
      </c>
      <c r="AW40">
        <f t="shared" si="143"/>
        <v>1.3657477995466861E-2</v>
      </c>
      <c r="AX40">
        <f t="shared" si="221"/>
        <v>3.4448803383393625E-4</v>
      </c>
      <c r="AY40">
        <f t="shared" si="144"/>
        <v>2.8983331979226751E-4</v>
      </c>
      <c r="AZ40">
        <f t="shared" si="145"/>
        <v>6.8779946411092916E-4</v>
      </c>
      <c r="BA40">
        <f t="shared" si="146"/>
        <v>2.6599201527583035E-3</v>
      </c>
      <c r="BB40">
        <f t="shared" si="222"/>
        <v>2.9771065247114641E-2</v>
      </c>
      <c r="BC40">
        <f t="shared" si="147"/>
        <v>2.3902401914718989E-4</v>
      </c>
      <c r="BD40">
        <f t="shared" si="223"/>
        <v>5.9020980171843281E-4</v>
      </c>
      <c r="BE40">
        <f t="shared" si="224"/>
        <v>1.3575114680033629E-3</v>
      </c>
      <c r="BF40">
        <f t="shared" si="225"/>
        <v>0.58201776313710285</v>
      </c>
      <c r="BG40">
        <f t="shared" si="98"/>
        <v>0.99999999999999933</v>
      </c>
      <c r="BH40">
        <f t="shared" si="154"/>
        <v>3.06849236421004E-2</v>
      </c>
      <c r="BI40">
        <f t="shared" si="155"/>
        <v>8.699786015048545E-3</v>
      </c>
      <c r="BJ40">
        <f t="shared" si="156"/>
        <v>4.7121333849581054E-4</v>
      </c>
      <c r="BK40">
        <f t="shared" si="157"/>
        <v>1.9645431412684366E-3</v>
      </c>
      <c r="BL40">
        <f t="shared" si="158"/>
        <v>2.1078366254678434E-4</v>
      </c>
      <c r="BM40">
        <f t="shared" si="159"/>
        <v>1.1020631869745087E-3</v>
      </c>
      <c r="BN40">
        <f t="shared" si="160"/>
        <v>1.4028265322160186E-5</v>
      </c>
      <c r="BO40">
        <f t="shared" si="161"/>
        <v>1.2463729088391474E-5</v>
      </c>
      <c r="BP40">
        <f t="shared" si="162"/>
        <v>3.5984028604179517E-5</v>
      </c>
      <c r="BQ40">
        <f t="shared" si="163"/>
        <v>2.0534323610188243E-4</v>
      </c>
      <c r="BR40">
        <f t="shared" si="164"/>
        <v>2.4030412903901723E-3</v>
      </c>
      <c r="BS40">
        <f t="shared" si="165"/>
        <v>1.1221880173733725E-5</v>
      </c>
      <c r="BT40">
        <f t="shared" si="166"/>
        <v>2.4026204053725831E-5</v>
      </c>
      <c r="BU40">
        <f t="shared" si="167"/>
        <v>7.1510269273805007E-5</v>
      </c>
      <c r="BV40">
        <f t="shared" si="168"/>
        <v>0.14994176992659938</v>
      </c>
      <c r="BW40">
        <f t="shared" si="169"/>
        <v>7.1262534819569484E-2</v>
      </c>
      <c r="BX40">
        <f t="shared" si="170"/>
        <v>4.3998660368824568E-3</v>
      </c>
      <c r="BY40">
        <f t="shared" si="171"/>
        <v>1.7285566908670138E-2</v>
      </c>
      <c r="BZ40">
        <f t="shared" si="172"/>
        <v>2.0291155325720769E-3</v>
      </c>
      <c r="CA40">
        <f t="shared" si="173"/>
        <v>1.0454064691258008E-2</v>
      </c>
      <c r="CB40">
        <f t="shared" si="174"/>
        <v>2.1717413419490789E-4</v>
      </c>
      <c r="CC40">
        <f t="shared" si="175"/>
        <v>1.8829478705064591E-4</v>
      </c>
      <c r="CD40">
        <f t="shared" si="176"/>
        <v>4.9646450021082779E-4</v>
      </c>
      <c r="CE40">
        <f t="shared" si="177"/>
        <v>1.9827266802296744E-3</v>
      </c>
      <c r="CF40">
        <f t="shared" si="178"/>
        <v>2.2191600489624274E-2</v>
      </c>
      <c r="CG40">
        <f t="shared" si="179"/>
        <v>1.6801478022437292E-4</v>
      </c>
      <c r="CH40">
        <f t="shared" si="180"/>
        <v>3.6093104124535375E-4</v>
      </c>
      <c r="CI40">
        <f t="shared" si="181"/>
        <v>9.5422205585204815E-4</v>
      </c>
      <c r="CJ40">
        <f t="shared" si="99"/>
        <v>0</v>
      </c>
      <c r="CK40">
        <f t="shared" si="100"/>
        <v>0.32784327827362625</v>
      </c>
      <c r="CL40">
        <f t="shared" si="182"/>
        <v>0.10982190421483833</v>
      </c>
      <c r="CM40">
        <f t="shared" si="101"/>
        <v>0</v>
      </c>
      <c r="CN40">
        <f t="shared" si="183"/>
        <v>155.47176425528545</v>
      </c>
      <c r="CO40">
        <f t="shared" si="184"/>
        <v>16.248264710648581</v>
      </c>
      <c r="CP40">
        <f t="shared" si="185"/>
        <v>16.252755575938863</v>
      </c>
      <c r="CQ40">
        <f t="shared" si="186"/>
        <v>8.52602601584063</v>
      </c>
      <c r="CR40">
        <f t="shared" si="187"/>
        <v>4.3172151866545239</v>
      </c>
      <c r="CS40">
        <f t="shared" si="188"/>
        <v>0.57654049471093427</v>
      </c>
      <c r="CT40">
        <f t="shared" si="189"/>
        <v>0.65796804703534717</v>
      </c>
      <c r="CU40">
        <f t="shared" si="190"/>
        <v>0.46120935192204443</v>
      </c>
      <c r="CV40">
        <f t="shared" si="191"/>
        <v>7.1632031658065118</v>
      </c>
      <c r="CW40">
        <f t="shared" si="192"/>
        <v>48.395594306839115</v>
      </c>
      <c r="CX40">
        <f t="shared" si="193"/>
        <v>0.51495384947590739</v>
      </c>
      <c r="CY40">
        <f t="shared" si="194"/>
        <v>1.4899443696532484</v>
      </c>
      <c r="CZ40">
        <f t="shared" si="195"/>
        <v>2.1633563423914834</v>
      </c>
      <c r="DA40">
        <f t="shared" si="196"/>
        <v>2137.310107312986</v>
      </c>
      <c r="DB40">
        <f t="shared" si="197"/>
        <v>2383.0440452620173</v>
      </c>
      <c r="DC40">
        <f t="shared" si="198"/>
        <v>233.36364194472614</v>
      </c>
      <c r="DD40">
        <f t="shared" si="199"/>
        <v>409.93952817221697</v>
      </c>
      <c r="DE40">
        <f t="shared" si="200"/>
        <v>118.75644399165853</v>
      </c>
      <c r="DF40">
        <f t="shared" si="201"/>
        <v>198.6070450100791</v>
      </c>
      <c r="DG40">
        <f t="shared" si="202"/>
        <v>13.213872001802127</v>
      </c>
      <c r="DH40">
        <f t="shared" si="203"/>
        <v>13.644193362540785</v>
      </c>
      <c r="DI40">
        <f t="shared" si="204"/>
        <v>14.472676323822171</v>
      </c>
      <c r="DJ40">
        <f t="shared" si="205"/>
        <v>102.28722947432055</v>
      </c>
      <c r="DK40">
        <f t="shared" si="206"/>
        <v>804.71189362950872</v>
      </c>
      <c r="DL40">
        <f t="shared" si="207"/>
        <v>10.745324780761921</v>
      </c>
      <c r="DM40">
        <f t="shared" si="208"/>
        <v>30.009807578175433</v>
      </c>
      <c r="DN40">
        <f t="shared" si="209"/>
        <v>45.517359522152759</v>
      </c>
      <c r="DO40">
        <f t="shared" si="102"/>
        <v>0</v>
      </c>
      <c r="DP40">
        <f t="shared" si="103"/>
        <v>6777.8619640389707</v>
      </c>
      <c r="DQ40">
        <f t="shared" si="210"/>
        <v>2270.4681069435383</v>
      </c>
    </row>
    <row r="41" spans="1:121" x14ac:dyDescent="0.3">
      <c r="A41">
        <v>38</v>
      </c>
      <c r="B41">
        <v>83</v>
      </c>
      <c r="C41">
        <f t="shared" si="0"/>
        <v>38</v>
      </c>
      <c r="D41">
        <f t="shared" si="1"/>
        <v>125</v>
      </c>
      <c r="E41">
        <f t="shared" si="2"/>
        <v>5.7</v>
      </c>
      <c r="F41">
        <v>5.9180000000000003E-2</v>
      </c>
      <c r="G41">
        <v>7.6550000000000007E-2</v>
      </c>
      <c r="H41">
        <f t="shared" si="3"/>
        <v>6.2654000000000001E-2</v>
      </c>
      <c r="I41">
        <f t="shared" si="104"/>
        <v>5.6857293942168513E-2</v>
      </c>
      <c r="J41">
        <f t="shared" si="62"/>
        <v>0.32601863603367465</v>
      </c>
      <c r="K41">
        <f t="shared" si="63"/>
        <v>0.42452979476919117</v>
      </c>
      <c r="L41">
        <f t="shared" si="105"/>
        <v>0.19146219825597877</v>
      </c>
      <c r="M41">
        <f t="shared" si="106"/>
        <v>0.25743392138944554</v>
      </c>
      <c r="N41">
        <f t="shared" si="107"/>
        <v>0.71792455052344994</v>
      </c>
      <c r="O41">
        <f t="shared" si="108"/>
        <v>0.83274764483152808</v>
      </c>
      <c r="P41">
        <f t="shared" si="109"/>
        <v>0.46341301152543724</v>
      </c>
      <c r="Q41">
        <f t="shared" si="110"/>
        <v>0.5850607580528765</v>
      </c>
      <c r="R41">
        <f t="shared" si="211"/>
        <v>0.42</v>
      </c>
      <c r="S41">
        <f t="shared" si="212"/>
        <v>0.43099999999999999</v>
      </c>
      <c r="T41">
        <f t="shared" si="213"/>
        <v>2.9419267833536045E-2</v>
      </c>
      <c r="U41">
        <f t="shared" si="67"/>
        <v>0.57627413283901263</v>
      </c>
      <c r="V41">
        <f t="shared" si="68"/>
        <v>0.69957524053543407</v>
      </c>
      <c r="W41">
        <f t="shared" si="111"/>
        <v>0.37030903647935809</v>
      </c>
      <c r="X41">
        <f t="shared" si="112"/>
        <v>0.47678553881530905</v>
      </c>
      <c r="Y41">
        <f t="shared" si="113"/>
        <v>0.88393198212988211</v>
      </c>
      <c r="Z41">
        <f t="shared" si="114"/>
        <v>0.9523075954032747</v>
      </c>
      <c r="AA41">
        <f t="shared" si="115"/>
        <v>0.65330994068916315</v>
      </c>
      <c r="AB41">
        <f t="shared" si="116"/>
        <v>0.77615763816391115</v>
      </c>
      <c r="AC41">
        <f t="shared" si="214"/>
        <v>4.8646182558997594E-2</v>
      </c>
      <c r="AD41">
        <f t="shared" si="148"/>
        <v>3.1850560852754492E-2</v>
      </c>
      <c r="AE41">
        <f t="shared" si="149"/>
        <v>9.6229178028265552E-3</v>
      </c>
      <c r="AF41">
        <f t="shared" si="150"/>
        <v>6.0424671376235306E-4</v>
      </c>
      <c r="AG41">
        <f t="shared" si="151"/>
        <v>2.1116058071714854E-3</v>
      </c>
      <c r="AH41">
        <f t="shared" si="136"/>
        <v>2.6140472269348505E-4</v>
      </c>
      <c r="AI41">
        <f t="shared" si="137"/>
        <v>1.191962031829424E-3</v>
      </c>
      <c r="AJ41">
        <f t="shared" si="152"/>
        <v>1.8736634458319606E-5</v>
      </c>
      <c r="AK41">
        <f t="shared" si="138"/>
        <v>1.6338611951739829E-5</v>
      </c>
      <c r="AL41">
        <f t="shared" si="139"/>
        <v>3.7846829439204714E-5</v>
      </c>
      <c r="AM41">
        <f t="shared" si="140"/>
        <v>2.3402077740872007E-4</v>
      </c>
      <c r="AN41">
        <f t="shared" si="153"/>
        <v>2.8397158576441857E-3</v>
      </c>
      <c r="AO41">
        <f t="shared" si="141"/>
        <v>1.3342014274224622E-5</v>
      </c>
      <c r="AP41">
        <f t="shared" si="215"/>
        <v>3.4974092360589718E-5</v>
      </c>
      <c r="AQ41">
        <f t="shared" si="216"/>
        <v>8.1213886481733678E-5</v>
      </c>
      <c r="AR41">
        <f t="shared" si="217"/>
        <v>0.16838586205670011</v>
      </c>
      <c r="AS41">
        <f t="shared" si="218"/>
        <v>8.518645209962275E-2</v>
      </c>
      <c r="AT41">
        <f t="shared" si="219"/>
        <v>6.1110885062655648E-3</v>
      </c>
      <c r="AU41">
        <f t="shared" si="220"/>
        <v>1.9997670802965894E-2</v>
      </c>
      <c r="AV41">
        <f t="shared" si="142"/>
        <v>2.7278018147207234E-3</v>
      </c>
      <c r="AW41">
        <f t="shared" si="143"/>
        <v>1.2280011836973991E-2</v>
      </c>
      <c r="AX41">
        <f t="shared" si="221"/>
        <v>3.141755011619374E-4</v>
      </c>
      <c r="AY41">
        <f t="shared" si="144"/>
        <v>2.6627610780373113E-4</v>
      </c>
      <c r="AZ41">
        <f t="shared" si="145"/>
        <v>5.5307104040864879E-4</v>
      </c>
      <c r="BA41">
        <f t="shared" si="146"/>
        <v>2.4556135813808503E-3</v>
      </c>
      <c r="BB41">
        <f t="shared" si="222"/>
        <v>2.8555412338713507E-2</v>
      </c>
      <c r="BC41">
        <f t="shared" si="147"/>
        <v>2.1562003748330671E-4</v>
      </c>
      <c r="BD41">
        <f t="shared" si="223"/>
        <v>5.7026251894186895E-4</v>
      </c>
      <c r="BE41">
        <f t="shared" si="224"/>
        <v>1.1501216391665366E-3</v>
      </c>
      <c r="BF41">
        <f t="shared" si="225"/>
        <v>0.6223116734826335</v>
      </c>
      <c r="BG41">
        <f t="shared" si="98"/>
        <v>0.99999999999999933</v>
      </c>
      <c r="BH41">
        <f t="shared" si="154"/>
        <v>2.6514795645896795E-2</v>
      </c>
      <c r="BI41">
        <f t="shared" si="155"/>
        <v>7.6823941194938067E-3</v>
      </c>
      <c r="BJ41">
        <f t="shared" si="156"/>
        <v>4.1694468909865036E-4</v>
      </c>
      <c r="BK41">
        <f t="shared" si="157"/>
        <v>1.6576610787985525E-3</v>
      </c>
      <c r="BL41">
        <f t="shared" si="158"/>
        <v>1.8821496197865594E-4</v>
      </c>
      <c r="BM41">
        <f t="shared" si="159"/>
        <v>9.4762605578707572E-4</v>
      </c>
      <c r="BN41">
        <f t="shared" si="160"/>
        <v>1.2266834265650731E-5</v>
      </c>
      <c r="BO41">
        <f t="shared" si="161"/>
        <v>1.1023626329272923E-5</v>
      </c>
      <c r="BP41">
        <f t="shared" si="162"/>
        <v>2.8373686598387382E-5</v>
      </c>
      <c r="BQ41">
        <f t="shared" si="163"/>
        <v>1.8117929540619154E-4</v>
      </c>
      <c r="BR41">
        <f t="shared" si="164"/>
        <v>2.1985129864908796E-3</v>
      </c>
      <c r="BS41">
        <f t="shared" si="165"/>
        <v>9.7406343840507904E-6</v>
      </c>
      <c r="BT41">
        <f t="shared" si="166"/>
        <v>2.2211075535891047E-5</v>
      </c>
      <c r="BU41">
        <f t="shared" si="167"/>
        <v>5.929200485526736E-5</v>
      </c>
      <c r="BV41">
        <f t="shared" si="168"/>
        <v>0.13485029373605664</v>
      </c>
      <c r="BW41">
        <f t="shared" si="169"/>
        <v>6.5423746458301124E-2</v>
      </c>
      <c r="BX41">
        <f t="shared" si="170"/>
        <v>4.0565589805853534E-3</v>
      </c>
      <c r="BY41">
        <f t="shared" si="171"/>
        <v>1.5102101323667304E-2</v>
      </c>
      <c r="BZ41">
        <f t="shared" si="172"/>
        <v>1.8894204029284978E-3</v>
      </c>
      <c r="CA41">
        <f t="shared" si="173"/>
        <v>9.3917912099844864E-3</v>
      </c>
      <c r="CB41">
        <f t="shared" si="174"/>
        <v>1.9787380368718911E-4</v>
      </c>
      <c r="CC41">
        <f t="shared" si="175"/>
        <v>1.7282899216251077E-4</v>
      </c>
      <c r="CD41">
        <f t="shared" si="176"/>
        <v>3.9887999457115692E-4</v>
      </c>
      <c r="CE41">
        <f t="shared" si="177"/>
        <v>1.8288969994117263E-3</v>
      </c>
      <c r="CF41">
        <f t="shared" si="178"/>
        <v>2.1267559496828653E-2</v>
      </c>
      <c r="CG41">
        <f t="shared" si="179"/>
        <v>1.5143631413777882E-4</v>
      </c>
      <c r="CH41">
        <f t="shared" si="180"/>
        <v>3.4839590089441537E-4</v>
      </c>
      <c r="CI41">
        <f t="shared" si="181"/>
        <v>8.0776436122716557E-4</v>
      </c>
      <c r="CJ41">
        <f t="shared" si="99"/>
        <v>0</v>
      </c>
      <c r="CK41">
        <f t="shared" si="100"/>
        <v>0.29581778466936315</v>
      </c>
      <c r="CL41">
        <f t="shared" si="182"/>
        <v>9.6207679912684668E-2</v>
      </c>
      <c r="CM41">
        <f t="shared" si="101"/>
        <v>0</v>
      </c>
      <c r="CN41">
        <f t="shared" si="183"/>
        <v>137.40564330656039</v>
      </c>
      <c r="CO41">
        <f t="shared" si="184"/>
        <v>14.3907397349642</v>
      </c>
      <c r="CP41">
        <f t="shared" si="185"/>
        <v>13.725437746614656</v>
      </c>
      <c r="CQ41">
        <f t="shared" si="186"/>
        <v>7.6202090712377828</v>
      </c>
      <c r="CR41">
        <f t="shared" si="187"/>
        <v>3.7153456532123146</v>
      </c>
      <c r="CS41">
        <f t="shared" si="188"/>
        <v>0.50463377586592195</v>
      </c>
      <c r="CT41">
        <f t="shared" si="189"/>
        <v>0.58248785469147668</v>
      </c>
      <c r="CU41">
        <f t="shared" si="190"/>
        <v>0.36397295871683172</v>
      </c>
      <c r="CV41">
        <f t="shared" si="191"/>
        <v>6.325581613357703</v>
      </c>
      <c r="CW41">
        <f t="shared" si="192"/>
        <v>44.313765958537516</v>
      </c>
      <c r="CX41">
        <f t="shared" si="193"/>
        <v>0.44735773861475153</v>
      </c>
      <c r="CY41">
        <f t="shared" si="194"/>
        <v>1.3787136949468073</v>
      </c>
      <c r="CZ41">
        <f t="shared" si="195"/>
        <v>1.795232960678723</v>
      </c>
      <c r="DA41">
        <f t="shared" si="196"/>
        <v>1923.8084739977987</v>
      </c>
      <c r="DB41">
        <f t="shared" si="197"/>
        <v>2189.6325647687031</v>
      </c>
      <c r="DC41">
        <f t="shared" si="198"/>
        <v>215.36087004930476</v>
      </c>
      <c r="DD41">
        <f t="shared" si="199"/>
        <v>358.45824914316364</v>
      </c>
      <c r="DE41">
        <f t="shared" si="200"/>
        <v>110.68328643410807</v>
      </c>
      <c r="DF41">
        <f t="shared" si="201"/>
        <v>178.57593213327576</v>
      </c>
      <c r="DG41">
        <f t="shared" si="202"/>
        <v>12.051143873569595</v>
      </c>
      <c r="DH41">
        <f t="shared" si="203"/>
        <v>12.535214050968447</v>
      </c>
      <c r="DI41">
        <f t="shared" si="204"/>
        <v>11.637720832278788</v>
      </c>
      <c r="DJ41">
        <f t="shared" si="205"/>
        <v>94.430620272000596</v>
      </c>
      <c r="DK41">
        <f t="shared" si="206"/>
        <v>771.85279551542612</v>
      </c>
      <c r="DL41">
        <f t="shared" si="207"/>
        <v>9.6931987850620533</v>
      </c>
      <c r="DM41">
        <f t="shared" si="208"/>
        <v>28.995568038118268</v>
      </c>
      <c r="DN41">
        <f t="shared" si="209"/>
        <v>38.563578561253969</v>
      </c>
      <c r="DO41">
        <f t="shared" si="102"/>
        <v>0</v>
      </c>
      <c r="DP41">
        <f t="shared" si="103"/>
        <v>6188.848338523032</v>
      </c>
      <c r="DQ41">
        <f t="shared" si="210"/>
        <v>2012.775332782212</v>
      </c>
    </row>
    <row r="42" spans="1:121" x14ac:dyDescent="0.3">
      <c r="A42">
        <v>39</v>
      </c>
      <c r="B42">
        <v>84</v>
      </c>
      <c r="C42">
        <f t="shared" si="0"/>
        <v>38</v>
      </c>
      <c r="D42">
        <f t="shared" si="1"/>
        <v>125</v>
      </c>
      <c r="E42">
        <f t="shared" si="2"/>
        <v>5.7</v>
      </c>
      <c r="F42">
        <v>6.4750000000000002E-2</v>
      </c>
      <c r="G42">
        <v>8.4409999999999999E-2</v>
      </c>
      <c r="H42">
        <f t="shared" si="3"/>
        <v>6.8682000000000007E-2</v>
      </c>
      <c r="I42">
        <f t="shared" si="104"/>
        <v>5.6857293942168513E-2</v>
      </c>
      <c r="J42">
        <f t="shared" si="62"/>
        <v>0.33476992802126826</v>
      </c>
      <c r="K42">
        <f t="shared" si="63"/>
        <v>0.43496723366115231</v>
      </c>
      <c r="L42">
        <f t="shared" si="105"/>
        <v>0.19713427909630232</v>
      </c>
      <c r="M42">
        <f t="shared" si="106"/>
        <v>0.26471920158354523</v>
      </c>
      <c r="N42">
        <f t="shared" si="107"/>
        <v>0.73116420041927055</v>
      </c>
      <c r="O42">
        <f t="shared" si="108"/>
        <v>0.84373144579034942</v>
      </c>
      <c r="P42">
        <f t="shared" si="109"/>
        <v>0.47595284937138926</v>
      </c>
      <c r="Q42">
        <f t="shared" si="110"/>
        <v>0.59869605127045322</v>
      </c>
      <c r="R42">
        <f t="shared" si="211"/>
        <v>0.42</v>
      </c>
      <c r="S42">
        <f t="shared" si="212"/>
        <v>0.43099999999999999</v>
      </c>
      <c r="T42">
        <f t="shared" si="213"/>
        <v>3.0189362484443399E-2</v>
      </c>
      <c r="U42">
        <f t="shared" si="67"/>
        <v>0.58815649700557304</v>
      </c>
      <c r="V42">
        <f t="shared" si="68"/>
        <v>0.71130730750087678</v>
      </c>
      <c r="W42">
        <f t="shared" si="111"/>
        <v>0.37988307304341762</v>
      </c>
      <c r="X42">
        <f t="shared" si="112"/>
        <v>0.48789260797758516</v>
      </c>
      <c r="Y42">
        <f t="shared" si="113"/>
        <v>0.89304892802540481</v>
      </c>
      <c r="Z42">
        <f t="shared" si="114"/>
        <v>0.95751365609289618</v>
      </c>
      <c r="AA42">
        <f t="shared" si="115"/>
        <v>0.66698346264993358</v>
      </c>
      <c r="AB42">
        <f t="shared" si="116"/>
        <v>0.78852965849188672</v>
      </c>
      <c r="AC42">
        <f t="shared" si="214"/>
        <v>4.9673402381434639E-2</v>
      </c>
      <c r="AD42">
        <f t="shared" si="148"/>
        <v>2.7273777791948998E-2</v>
      </c>
      <c r="AE42">
        <f t="shared" si="149"/>
        <v>8.3612874624456462E-3</v>
      </c>
      <c r="AF42">
        <f t="shared" si="150"/>
        <v>5.2628058885550208E-4</v>
      </c>
      <c r="AG42">
        <f t="shared" si="151"/>
        <v>1.7351702092377355E-3</v>
      </c>
      <c r="AH42">
        <f t="shared" si="136"/>
        <v>2.3128756681025026E-4</v>
      </c>
      <c r="AI42">
        <f t="shared" si="137"/>
        <v>1.0145341107819352E-3</v>
      </c>
      <c r="AJ42">
        <f t="shared" si="152"/>
        <v>1.612583075999364E-5</v>
      </c>
      <c r="AK42">
        <f t="shared" si="138"/>
        <v>1.4131790269172966E-5</v>
      </c>
      <c r="AL42">
        <f t="shared" si="139"/>
        <v>2.8614285634543755E-5</v>
      </c>
      <c r="AM42">
        <f t="shared" si="140"/>
        <v>2.047277028543245E-4</v>
      </c>
      <c r="AN42">
        <f t="shared" si="153"/>
        <v>2.5487859683150935E-3</v>
      </c>
      <c r="AO42">
        <f t="shared" si="141"/>
        <v>1.131084660315512E-5</v>
      </c>
      <c r="AP42">
        <f t="shared" si="215"/>
        <v>3.1533487495826053E-5</v>
      </c>
      <c r="AQ42">
        <f t="shared" si="216"/>
        <v>6.3902846644892309E-5</v>
      </c>
      <c r="AR42">
        <f t="shared" si="217"/>
        <v>0.14970617554000162</v>
      </c>
      <c r="AS42">
        <f t="shared" si="218"/>
        <v>7.6669005589076286E-2</v>
      </c>
      <c r="AT42">
        <f t="shared" si="219"/>
        <v>5.5242886055471277E-3</v>
      </c>
      <c r="AU42">
        <f t="shared" si="220"/>
        <v>1.6912765054852452E-2</v>
      </c>
      <c r="AV42">
        <f t="shared" si="142"/>
        <v>2.5083976881516566E-3</v>
      </c>
      <c r="AW42">
        <f t="shared" si="143"/>
        <v>1.0879829639848345E-2</v>
      </c>
      <c r="AX42">
        <f t="shared" si="221"/>
        <v>2.8059645862024625E-4</v>
      </c>
      <c r="AY42">
        <f t="shared" si="144"/>
        <v>2.3779796118700134E-4</v>
      </c>
      <c r="AZ42">
        <f t="shared" si="145"/>
        <v>4.2064499374661719E-4</v>
      </c>
      <c r="BA42">
        <f t="shared" si="146"/>
        <v>2.2382950246274277E-3</v>
      </c>
      <c r="BB42">
        <f t="shared" si="222"/>
        <v>2.6751083298421439E-2</v>
      </c>
      <c r="BC42">
        <f t="shared" si="147"/>
        <v>1.8875867833229997E-4</v>
      </c>
      <c r="BD42">
        <f t="shared" si="223"/>
        <v>5.3484885212196206E-4</v>
      </c>
      <c r="BE42">
        <f t="shared" si="224"/>
        <v>9.1289929062215091E-4</v>
      </c>
      <c r="BF42">
        <f t="shared" si="225"/>
        <v>0.66417314283618567</v>
      </c>
      <c r="BG42">
        <f t="shared" si="98"/>
        <v>0.99999999999999933</v>
      </c>
      <c r="BH42">
        <f t="shared" si="154"/>
        <v>2.2685646522898378E-2</v>
      </c>
      <c r="BI42">
        <f t="shared" si="155"/>
        <v>6.6695667740336228E-3</v>
      </c>
      <c r="BJ42">
        <f t="shared" si="156"/>
        <v>3.627987997566813E-4</v>
      </c>
      <c r="BK42">
        <f t="shared" si="157"/>
        <v>1.3610047423437605E-3</v>
      </c>
      <c r="BL42">
        <f t="shared" si="158"/>
        <v>1.6637558365806534E-4</v>
      </c>
      <c r="BM42">
        <f t="shared" si="159"/>
        <v>8.0589022504584011E-4</v>
      </c>
      <c r="BN42">
        <f t="shared" si="160"/>
        <v>1.0547381050682365E-5</v>
      </c>
      <c r="BO42">
        <f t="shared" si="161"/>
        <v>9.5257798713051325E-6</v>
      </c>
      <c r="BP42">
        <f t="shared" si="162"/>
        <v>2.1434030056105393E-5</v>
      </c>
      <c r="BQ42">
        <f t="shared" si="163"/>
        <v>1.5836726808873987E-4</v>
      </c>
      <c r="BR42">
        <f t="shared" si="164"/>
        <v>1.9716152973796169E-3</v>
      </c>
      <c r="BS42">
        <f t="shared" si="165"/>
        <v>8.2507915822442775E-6</v>
      </c>
      <c r="BT42">
        <f t="shared" si="166"/>
        <v>2.0006684674965216E-5</v>
      </c>
      <c r="BU42">
        <f t="shared" si="167"/>
        <v>4.661446553718182E-5</v>
      </c>
      <c r="BV42">
        <f t="shared" si="168"/>
        <v>0.11979002370171303</v>
      </c>
      <c r="BW42">
        <f t="shared" si="169"/>
        <v>5.8832780298258426E-2</v>
      </c>
      <c r="BX42">
        <f t="shared" si="170"/>
        <v>3.6635314240299767E-3</v>
      </c>
      <c r="BY42">
        <f t="shared" si="171"/>
        <v>1.2761662168339889E-2</v>
      </c>
      <c r="BZ42">
        <f t="shared" si="172"/>
        <v>1.7358363098889042E-3</v>
      </c>
      <c r="CA42">
        <f t="shared" si="173"/>
        <v>8.313930729104765E-3</v>
      </c>
      <c r="CB42">
        <f t="shared" si="174"/>
        <v>1.7655490855842117E-4</v>
      </c>
      <c r="CC42">
        <f t="shared" si="175"/>
        <v>1.5420077508833488E-4</v>
      </c>
      <c r="CD42">
        <f t="shared" si="176"/>
        <v>3.0311799801724365E-4</v>
      </c>
      <c r="CE42">
        <f t="shared" si="177"/>
        <v>1.6656402728109862E-3</v>
      </c>
      <c r="CF42">
        <f t="shared" si="178"/>
        <v>1.9906974367951736E-2</v>
      </c>
      <c r="CG42">
        <f t="shared" si="179"/>
        <v>1.3245931478726822E-4</v>
      </c>
      <c r="CH42">
        <f t="shared" si="180"/>
        <v>3.2644442977876304E-4</v>
      </c>
      <c r="CI42">
        <f t="shared" si="181"/>
        <v>6.406169802307915E-4</v>
      </c>
      <c r="CJ42">
        <f t="shared" si="99"/>
        <v>0</v>
      </c>
      <c r="CK42">
        <f t="shared" si="100"/>
        <v>0.26270141802453573</v>
      </c>
      <c r="CL42">
        <f t="shared" si="182"/>
        <v>8.2948904279692884E-2</v>
      </c>
      <c r="CM42">
        <f t="shared" si="101"/>
        <v>0</v>
      </c>
      <c r="CN42">
        <f t="shared" si="183"/>
        <v>119.39082367626138</v>
      </c>
      <c r="CO42">
        <f t="shared" si="184"/>
        <v>12.533898504182638</v>
      </c>
      <c r="CP42">
        <f t="shared" si="185"/>
        <v>11.278606360045281</v>
      </c>
      <c r="CQ42">
        <f t="shared" si="186"/>
        <v>6.7422638600856057</v>
      </c>
      <c r="CR42">
        <f t="shared" si="187"/>
        <v>3.1623028233072921</v>
      </c>
      <c r="CS42">
        <f t="shared" si="188"/>
        <v>0.4343169998589087</v>
      </c>
      <c r="CT42">
        <f t="shared" si="189"/>
        <v>0.50381245488628545</v>
      </c>
      <c r="CU42">
        <f t="shared" si="190"/>
        <v>0.2751835849474073</v>
      </c>
      <c r="CV42">
        <f t="shared" si="191"/>
        <v>5.5337898081523909</v>
      </c>
      <c r="CW42">
        <f t="shared" si="192"/>
        <v>39.773805035557032</v>
      </c>
      <c r="CX42">
        <f t="shared" si="193"/>
        <v>0.37925268660379119</v>
      </c>
      <c r="CY42">
        <f t="shared" si="194"/>
        <v>1.243081610572959</v>
      </c>
      <c r="CZ42">
        <f t="shared" si="195"/>
        <v>1.4125724250853444</v>
      </c>
      <c r="DA42">
        <f t="shared" si="196"/>
        <v>1710.3930555445186</v>
      </c>
      <c r="DB42">
        <f t="shared" si="197"/>
        <v>1970.7001196616168</v>
      </c>
      <c r="DC42">
        <f t="shared" si="198"/>
        <v>194.68145474808634</v>
      </c>
      <c r="DD42">
        <f t="shared" si="199"/>
        <v>303.16131360823022</v>
      </c>
      <c r="DE42">
        <f t="shared" si="200"/>
        <v>101.78074459444161</v>
      </c>
      <c r="DF42">
        <f t="shared" si="201"/>
        <v>158.21448262267464</v>
      </c>
      <c r="DG42">
        <f t="shared" si="202"/>
        <v>10.763118959755406</v>
      </c>
      <c r="DH42">
        <f t="shared" si="203"/>
        <v>11.194576820839275</v>
      </c>
      <c r="DI42">
        <f t="shared" si="204"/>
        <v>8.851211958416318</v>
      </c>
      <c r="DJ42">
        <f t="shared" si="205"/>
        <v>86.07363517204773</v>
      </c>
      <c r="DK42">
        <f t="shared" si="206"/>
        <v>723.08178155633152</v>
      </c>
      <c r="DL42">
        <f t="shared" si="207"/>
        <v>8.485646384428545</v>
      </c>
      <c r="DM42">
        <f t="shared" si="208"/>
        <v>27.194924734993283</v>
      </c>
      <c r="DN42">
        <f t="shared" si="209"/>
        <v>30.609513214560721</v>
      </c>
      <c r="DO42">
        <f t="shared" si="102"/>
        <v>0</v>
      </c>
      <c r="DP42">
        <f t="shared" si="103"/>
        <v>5547.8492894104884</v>
      </c>
      <c r="DQ42">
        <f t="shared" si="210"/>
        <v>1751.7530857884149</v>
      </c>
    </row>
    <row r="43" spans="1:121" x14ac:dyDescent="0.3">
      <c r="A43">
        <v>40</v>
      </c>
      <c r="B43">
        <v>85</v>
      </c>
      <c r="C43">
        <f t="shared" si="0"/>
        <v>38</v>
      </c>
      <c r="D43">
        <f t="shared" si="1"/>
        <v>125</v>
      </c>
      <c r="E43">
        <f t="shared" si="2"/>
        <v>5.7</v>
      </c>
      <c r="F43">
        <v>7.3550000000000004E-2</v>
      </c>
      <c r="G43">
        <v>9.4969999999999999E-2</v>
      </c>
      <c r="H43">
        <f t="shared" si="3"/>
        <v>7.7834E-2</v>
      </c>
      <c r="I43">
        <f t="shared" si="104"/>
        <v>5.6857293942168513E-2</v>
      </c>
      <c r="J43">
        <f t="shared" si="62"/>
        <v>0.34358520168373208</v>
      </c>
      <c r="K43">
        <f t="shared" si="63"/>
        <v>0.44542553068439728</v>
      </c>
      <c r="L43">
        <f t="shared" si="105"/>
        <v>0.20288274088619795</v>
      </c>
      <c r="M43">
        <f t="shared" si="106"/>
        <v>0.27208158433093144</v>
      </c>
      <c r="N43">
        <f t="shared" si="107"/>
        <v>0.7440960042366993</v>
      </c>
      <c r="O43">
        <f t="shared" si="108"/>
        <v>0.85424634532122035</v>
      </c>
      <c r="P43">
        <f t="shared" si="109"/>
        <v>0.48850784089997834</v>
      </c>
      <c r="Q43">
        <f t="shared" si="110"/>
        <v>0.61221348289891209</v>
      </c>
      <c r="R43">
        <f t="shared" si="211"/>
        <v>0.42</v>
      </c>
      <c r="S43">
        <f t="shared" si="212"/>
        <v>0.43099999999999999</v>
      </c>
      <c r="T43">
        <f t="shared" si="213"/>
        <v>3.0962898111965266E-2</v>
      </c>
      <c r="U43">
        <f t="shared" si="67"/>
        <v>0.59994126718508867</v>
      </c>
      <c r="V43">
        <f t="shared" si="68"/>
        <v>0.72280988065221874</v>
      </c>
      <c r="W43">
        <f t="shared" si="111"/>
        <v>0.38950519315608179</v>
      </c>
      <c r="X43">
        <f t="shared" si="112"/>
        <v>0.49898647455000233</v>
      </c>
      <c r="Y43">
        <f t="shared" si="113"/>
        <v>0.90165490638556112</v>
      </c>
      <c r="Z43">
        <f t="shared" si="114"/>
        <v>0.96226270900840638</v>
      </c>
      <c r="AA43">
        <f t="shared" si="115"/>
        <v>0.68044542249590401</v>
      </c>
      <c r="AB43">
        <f t="shared" si="116"/>
        <v>0.80050701234211896</v>
      </c>
      <c r="AC43">
        <f t="shared" si="214"/>
        <v>5.0693744596177363E-2</v>
      </c>
      <c r="AD43">
        <f t="shared" si="148"/>
        <v>2.3179790147719512E-2</v>
      </c>
      <c r="AE43">
        <f t="shared" si="149"/>
        <v>7.1767902609569893E-3</v>
      </c>
      <c r="AF43">
        <f t="shared" si="150"/>
        <v>4.5016524612725007E-4</v>
      </c>
      <c r="AG43">
        <f t="shared" si="151"/>
        <v>1.4042473434861165E-3</v>
      </c>
      <c r="AH43">
        <f t="shared" si="136"/>
        <v>2.0230634554123142E-4</v>
      </c>
      <c r="AI43">
        <f t="shared" si="137"/>
        <v>8.5825665499574693E-4</v>
      </c>
      <c r="AJ43">
        <f t="shared" si="152"/>
        <v>1.3635819036559929E-5</v>
      </c>
      <c r="AK43">
        <f t="shared" si="138"/>
        <v>1.1918674660028966E-5</v>
      </c>
      <c r="AL43">
        <f t="shared" si="139"/>
        <v>2.144582718533826E-5</v>
      </c>
      <c r="AM43">
        <f t="shared" si="140"/>
        <v>1.7715560628159946E-4</v>
      </c>
      <c r="AN43">
        <f t="shared" si="153"/>
        <v>2.2543014679785758E-3</v>
      </c>
      <c r="AO43">
        <f t="shared" si="141"/>
        <v>9.3410558791236253E-6</v>
      </c>
      <c r="AP43">
        <f t="shared" si="215"/>
        <v>2.7704368392215006E-5</v>
      </c>
      <c r="AQ43">
        <f t="shared" si="216"/>
        <v>4.9205896174389852E-5</v>
      </c>
      <c r="AR43">
        <f t="shared" si="217"/>
        <v>0.13184271503655481</v>
      </c>
      <c r="AS43">
        <f t="shared" si="218"/>
        <v>6.7972170838722548E-2</v>
      </c>
      <c r="AT43">
        <f t="shared" si="219"/>
        <v>4.8835939730104598E-3</v>
      </c>
      <c r="AU43">
        <f t="shared" si="220"/>
        <v>1.4037159042633187E-2</v>
      </c>
      <c r="AV43">
        <f t="shared" si="142"/>
        <v>2.2719818930185586E-3</v>
      </c>
      <c r="AW43">
        <f t="shared" si="143"/>
        <v>9.5530960894190664E-3</v>
      </c>
      <c r="AX43">
        <f t="shared" si="221"/>
        <v>2.4521419644545729E-4</v>
      </c>
      <c r="AY43">
        <f t="shared" si="144"/>
        <v>2.0595395204246305E-4</v>
      </c>
      <c r="AZ43">
        <f t="shared" si="145"/>
        <v>3.1614436441648318E-4</v>
      </c>
      <c r="BA43">
        <f t="shared" si="146"/>
        <v>2.0106070379909656E-3</v>
      </c>
      <c r="BB43">
        <f t="shared" si="222"/>
        <v>2.4626814018587569E-2</v>
      </c>
      <c r="BC43">
        <f t="shared" si="147"/>
        <v>1.6004685580617788E-4</v>
      </c>
      <c r="BD43">
        <f t="shared" si="223"/>
        <v>4.8704473208741218E-4</v>
      </c>
      <c r="BE43">
        <f t="shared" si="224"/>
        <v>7.0675928449438015E-4</v>
      </c>
      <c r="BF43">
        <f t="shared" si="225"/>
        <v>0.70484443397035512</v>
      </c>
      <c r="BG43">
        <f t="shared" si="98"/>
        <v>0.99999999999999933</v>
      </c>
      <c r="BH43">
        <f t="shared" si="154"/>
        <v>1.9264144097015993E-2</v>
      </c>
      <c r="BI43">
        <f t="shared" si="155"/>
        <v>5.7199084765137114E-3</v>
      </c>
      <c r="BJ43">
        <f t="shared" si="156"/>
        <v>3.1003048187337897E-4</v>
      </c>
      <c r="BK43">
        <f t="shared" si="157"/>
        <v>1.1005138739114239E-3</v>
      </c>
      <c r="BL43">
        <f t="shared" si="158"/>
        <v>1.4539284162965602E-4</v>
      </c>
      <c r="BM43">
        <f t="shared" si="159"/>
        <v>6.8117824532081385E-4</v>
      </c>
      <c r="BN43">
        <f t="shared" si="160"/>
        <v>8.9101494661477269E-6</v>
      </c>
      <c r="BO43">
        <f t="shared" si="161"/>
        <v>8.0264771908598864E-6</v>
      </c>
      <c r="BP43">
        <f t="shared" si="162"/>
        <v>1.6050851791567348E-5</v>
      </c>
      <c r="BQ43">
        <f t="shared" si="163"/>
        <v>1.3692352380614665E-4</v>
      </c>
      <c r="BR43">
        <f t="shared" si="164"/>
        <v>1.7423490410252743E-3</v>
      </c>
      <c r="BS43">
        <f t="shared" si="165"/>
        <v>6.8081768677491722E-6</v>
      </c>
      <c r="BT43">
        <f t="shared" si="166"/>
        <v>1.7560260540948155E-5</v>
      </c>
      <c r="BU43">
        <f t="shared" si="167"/>
        <v>3.5863445035164298E-5</v>
      </c>
      <c r="BV43">
        <f t="shared" si="168"/>
        <v>0.10540747939184261</v>
      </c>
      <c r="BW43">
        <f t="shared" si="169"/>
        <v>5.2115275477476533E-2</v>
      </c>
      <c r="BX43">
        <f t="shared" si="170"/>
        <v>3.2355420848970587E-3</v>
      </c>
      <c r="BY43">
        <f t="shared" si="171"/>
        <v>1.0582936824584157E-2</v>
      </c>
      <c r="BZ43">
        <f t="shared" si="172"/>
        <v>1.5707731083361325E-3</v>
      </c>
      <c r="CA43">
        <f t="shared" si="173"/>
        <v>7.2939504381738917E-3</v>
      </c>
      <c r="CB43">
        <f t="shared" si="174"/>
        <v>1.5414322531972279E-4</v>
      </c>
      <c r="CC43">
        <f t="shared" si="175"/>
        <v>1.3342653652833551E-4</v>
      </c>
      <c r="CD43">
        <f t="shared" si="176"/>
        <v>2.2762281981279894E-4</v>
      </c>
      <c r="CE43">
        <f t="shared" si="177"/>
        <v>1.4949457652850223E-3</v>
      </c>
      <c r="CF43">
        <f t="shared" si="178"/>
        <v>1.831076417912884E-2</v>
      </c>
      <c r="CG43">
        <f t="shared" si="179"/>
        <v>1.122165928097026E-4</v>
      </c>
      <c r="CH43">
        <f t="shared" si="180"/>
        <v>2.9697960419925281E-4</v>
      </c>
      <c r="CI43">
        <f t="shared" si="181"/>
        <v>4.9554312356270107E-4</v>
      </c>
      <c r="CJ43">
        <f t="shared" si="99"/>
        <v>0</v>
      </c>
      <c r="CK43">
        <f t="shared" si="100"/>
        <v>0.23062525911394563</v>
      </c>
      <c r="CL43">
        <f t="shared" si="182"/>
        <v>7.0699750836611785E-2</v>
      </c>
      <c r="CM43">
        <f t="shared" si="101"/>
        <v>0</v>
      </c>
      <c r="CN43">
        <f t="shared" si="183"/>
        <v>102.47738813620485</v>
      </c>
      <c r="CO43">
        <f t="shared" si="184"/>
        <v>10.721135501766588</v>
      </c>
      <c r="CP43">
        <f t="shared" si="185"/>
        <v>9.1276077326597562</v>
      </c>
      <c r="CQ43">
        <f t="shared" si="186"/>
        <v>5.8974322788724374</v>
      </c>
      <c r="CR43">
        <f t="shared" si="187"/>
        <v>2.675185993621743</v>
      </c>
      <c r="CS43">
        <f t="shared" si="188"/>
        <v>0.36725351411166857</v>
      </c>
      <c r="CT43">
        <f t="shared" si="189"/>
        <v>0.42491267030469265</v>
      </c>
      <c r="CU43">
        <f t="shared" si="190"/>
        <v>0.20624452004139804</v>
      </c>
      <c r="CV43">
        <f t="shared" si="191"/>
        <v>4.7885160377916334</v>
      </c>
      <c r="CW43">
        <f t="shared" si="192"/>
        <v>35.178374407805677</v>
      </c>
      <c r="CX43">
        <f t="shared" si="193"/>
        <v>0.31320560362701516</v>
      </c>
      <c r="CY43">
        <f t="shared" si="194"/>
        <v>1.0921339063895077</v>
      </c>
      <c r="CZ43">
        <f t="shared" si="195"/>
        <v>1.0876963349348876</v>
      </c>
      <c r="DA43">
        <f t="shared" si="196"/>
        <v>1506.3030192926387</v>
      </c>
      <c r="DB43">
        <f t="shared" si="197"/>
        <v>1747.1566792385245</v>
      </c>
      <c r="DC43">
        <f t="shared" si="198"/>
        <v>172.10273520286162</v>
      </c>
      <c r="DD43">
        <f t="shared" si="199"/>
        <v>251.61607583919988</v>
      </c>
      <c r="DE43">
        <f t="shared" si="200"/>
        <v>92.187937291121031</v>
      </c>
      <c r="DF43">
        <f t="shared" si="201"/>
        <v>138.92112333233206</v>
      </c>
      <c r="DG43">
        <f t="shared" si="202"/>
        <v>9.405926147254851</v>
      </c>
      <c r="DH43">
        <f t="shared" si="203"/>
        <v>9.6954882463509904</v>
      </c>
      <c r="DI43">
        <f t="shared" si="204"/>
        <v>6.6523097160516391</v>
      </c>
      <c r="DJ43">
        <f t="shared" si="205"/>
        <v>77.317893645942576</v>
      </c>
      <c r="DK43">
        <f t="shared" si="206"/>
        <v>665.66278292242202</v>
      </c>
      <c r="DL43">
        <f t="shared" si="207"/>
        <v>7.1949064027667271</v>
      </c>
      <c r="DM43">
        <f t="shared" si="208"/>
        <v>24.764276447716561</v>
      </c>
      <c r="DN43">
        <f t="shared" si="209"/>
        <v>23.697638809096567</v>
      </c>
      <c r="DO43">
        <f t="shared" si="102"/>
        <v>0</v>
      </c>
      <c r="DP43">
        <f t="shared" si="103"/>
        <v>4907.0358791724111</v>
      </c>
      <c r="DQ43">
        <f t="shared" si="210"/>
        <v>1504.2854166828142</v>
      </c>
    </row>
    <row r="44" spans="1:121" x14ac:dyDescent="0.3">
      <c r="A44">
        <v>41</v>
      </c>
      <c r="B44">
        <v>86</v>
      </c>
      <c r="C44">
        <f t="shared" si="0"/>
        <v>38</v>
      </c>
      <c r="D44">
        <f t="shared" si="1"/>
        <v>125</v>
      </c>
      <c r="E44">
        <f t="shared" si="2"/>
        <v>5.7</v>
      </c>
      <c r="F44">
        <v>8.1549999999999997E-2</v>
      </c>
      <c r="G44">
        <v>0.10492</v>
      </c>
      <c r="H44">
        <f t="shared" si="3"/>
        <v>8.6223999999999995E-2</v>
      </c>
      <c r="I44">
        <f t="shared" si="104"/>
        <v>5.6857293942168513E-2</v>
      </c>
      <c r="J44">
        <f t="shared" si="62"/>
        <v>0.35246037295550869</v>
      </c>
      <c r="K44">
        <f t="shared" si="63"/>
        <v>0.45589821621718529</v>
      </c>
      <c r="L44">
        <f t="shared" si="105"/>
        <v>0.20870635567603923</v>
      </c>
      <c r="M44">
        <f t="shared" si="106"/>
        <v>0.27951856791757668</v>
      </c>
      <c r="N44">
        <f t="shared" si="107"/>
        <v>0.75670782825151162</v>
      </c>
      <c r="O44">
        <f t="shared" si="108"/>
        <v>0.86429187333899182</v>
      </c>
      <c r="P44">
        <f t="shared" si="109"/>
        <v>0.50106666794547028</v>
      </c>
      <c r="Q44">
        <f t="shared" si="110"/>
        <v>0.62559863454118125</v>
      </c>
      <c r="R44">
        <f t="shared" si="211"/>
        <v>0.42</v>
      </c>
      <c r="S44">
        <f t="shared" si="212"/>
        <v>0.43099999999999999</v>
      </c>
      <c r="T44">
        <f t="shared" si="213"/>
        <v>3.1739474967618225E-2</v>
      </c>
      <c r="U44">
        <f t="shared" si="67"/>
        <v>0.61161952091224214</v>
      </c>
      <c r="V44">
        <f t="shared" si="68"/>
        <v>0.73407539888360374</v>
      </c>
      <c r="W44">
        <f t="shared" si="111"/>
        <v>0.39917022874425034</v>
      </c>
      <c r="X44">
        <f t="shared" si="112"/>
        <v>0.51005954333674697</v>
      </c>
      <c r="Y44">
        <f t="shared" si="113"/>
        <v>0.90975913761142368</v>
      </c>
      <c r="Z44">
        <f t="shared" si="114"/>
        <v>0.96658077717887392</v>
      </c>
      <c r="AA44">
        <f t="shared" si="115"/>
        <v>0.6936815092069355</v>
      </c>
      <c r="AB44">
        <f t="shared" si="116"/>
        <v>0.81208197343318433</v>
      </c>
      <c r="AC44">
        <f t="shared" si="214"/>
        <v>5.1706590166433641E-2</v>
      </c>
      <c r="AD44">
        <f t="shared" si="148"/>
        <v>1.9483348538155705E-2</v>
      </c>
      <c r="AE44">
        <f t="shared" si="149"/>
        <v>6.0457329185815561E-3</v>
      </c>
      <c r="AF44">
        <f t="shared" si="150"/>
        <v>3.8066734736278644E-4</v>
      </c>
      <c r="AG44">
        <f t="shared" si="151"/>
        <v>1.1010986879717824E-3</v>
      </c>
      <c r="AH44">
        <f t="shared" si="136"/>
        <v>1.7548341668812689E-4</v>
      </c>
      <c r="AI44">
        <f t="shared" si="137"/>
        <v>7.1598853811814507E-4</v>
      </c>
      <c r="AJ44">
        <f t="shared" si="152"/>
        <v>1.1447279775288642E-5</v>
      </c>
      <c r="AK44">
        <f t="shared" si="138"/>
        <v>9.9093854812266826E-6</v>
      </c>
      <c r="AL44">
        <f t="shared" si="139"/>
        <v>1.511495310429918E-5</v>
      </c>
      <c r="AM44">
        <f t="shared" si="140"/>
        <v>1.5215220101817006E-4</v>
      </c>
      <c r="AN44">
        <f t="shared" si="153"/>
        <v>1.9520285698673388E-3</v>
      </c>
      <c r="AO44">
        <f t="shared" si="141"/>
        <v>7.6194237749892509E-6</v>
      </c>
      <c r="AP44">
        <f t="shared" si="215"/>
        <v>2.400528579400111E-5</v>
      </c>
      <c r="AQ44">
        <f t="shared" si="216"/>
        <v>3.5517114271187489E-5</v>
      </c>
      <c r="AR44">
        <f t="shared" si="217"/>
        <v>0.11453254369175225</v>
      </c>
      <c r="AS44">
        <f t="shared" si="218"/>
        <v>5.8902181313860449E-2</v>
      </c>
      <c r="AT44">
        <f t="shared" si="219"/>
        <v>4.2551732278856688E-3</v>
      </c>
      <c r="AU44">
        <f t="shared" si="220"/>
        <v>1.1204722206891345E-2</v>
      </c>
      <c r="AV44">
        <f t="shared" si="142"/>
        <v>2.034842449062828E-3</v>
      </c>
      <c r="AW44">
        <f t="shared" si="143"/>
        <v>8.235767266134281E-3</v>
      </c>
      <c r="AX44">
        <f t="shared" si="221"/>
        <v>2.1224660332592907E-4</v>
      </c>
      <c r="AY44">
        <f t="shared" si="144"/>
        <v>1.7525116800475986E-4</v>
      </c>
      <c r="AZ44">
        <f t="shared" si="145"/>
        <v>2.1824610209768974E-4</v>
      </c>
      <c r="BA44">
        <f t="shared" si="146"/>
        <v>1.7872379304131353E-3</v>
      </c>
      <c r="BB44">
        <f t="shared" si="222"/>
        <v>2.2105107638845756E-2</v>
      </c>
      <c r="BC44">
        <f t="shared" si="147"/>
        <v>1.3363454209086874E-4</v>
      </c>
      <c r="BD44">
        <f t="shared" si="223"/>
        <v>4.3664648447203688E-4</v>
      </c>
      <c r="BE44">
        <f t="shared" si="224"/>
        <v>5.032046864367791E-4</v>
      </c>
      <c r="BF44">
        <f t="shared" si="225"/>
        <v>0.74515308102876099</v>
      </c>
      <c r="BG44">
        <f t="shared" si="98"/>
        <v>0.99999999999999933</v>
      </c>
      <c r="BH44">
        <f t="shared" si="154"/>
        <v>1.6178485542371043E-2</v>
      </c>
      <c r="BI44">
        <f t="shared" si="155"/>
        <v>4.8143962279042054E-3</v>
      </c>
      <c r="BJ44">
        <f t="shared" si="156"/>
        <v>2.6191574159862576E-4</v>
      </c>
      <c r="BK44">
        <f t="shared" si="157"/>
        <v>8.6220830811216832E-4</v>
      </c>
      <c r="BL44">
        <f t="shared" si="158"/>
        <v>1.2599851898483571E-4</v>
      </c>
      <c r="BM44">
        <f t="shared" si="159"/>
        <v>5.6778472813456121E-4</v>
      </c>
      <c r="BN44">
        <f t="shared" si="160"/>
        <v>7.4728604976553776E-6</v>
      </c>
      <c r="BO44">
        <f t="shared" si="161"/>
        <v>6.6671005668567143E-6</v>
      </c>
      <c r="BP44">
        <f t="shared" si="162"/>
        <v>1.1303062625323137E-5</v>
      </c>
      <c r="BQ44">
        <f t="shared" si="163"/>
        <v>1.1749934704603057E-4</v>
      </c>
      <c r="BR44">
        <f t="shared" si="164"/>
        <v>1.5074516230443402E-3</v>
      </c>
      <c r="BS44">
        <f t="shared" si="165"/>
        <v>5.5486973282562541E-6</v>
      </c>
      <c r="BT44">
        <f t="shared" si="166"/>
        <v>1.5200880836354834E-5</v>
      </c>
      <c r="BU44">
        <f t="shared" si="167"/>
        <v>2.5864648414858392E-5</v>
      </c>
      <c r="BV44">
        <f t="shared" si="168"/>
        <v>9.1490972451253302E-2</v>
      </c>
      <c r="BW44">
        <f t="shared" si="169"/>
        <v>4.5123140982969247E-2</v>
      </c>
      <c r="BX44">
        <f t="shared" si="170"/>
        <v>2.816490509834145E-3</v>
      </c>
      <c r="BY44">
        <f t="shared" si="171"/>
        <v>8.4403824148301144E-3</v>
      </c>
      <c r="BZ44">
        <f t="shared" si="172"/>
        <v>1.4055141418841729E-3</v>
      </c>
      <c r="CA44">
        <f t="shared" si="173"/>
        <v>6.2828512040626876E-3</v>
      </c>
      <c r="CB44">
        <f t="shared" si="174"/>
        <v>1.3329086874026974E-4</v>
      </c>
      <c r="CC44">
        <f t="shared" si="175"/>
        <v>1.1342956750824813E-4</v>
      </c>
      <c r="CD44">
        <f t="shared" si="176"/>
        <v>1.5700406529198143E-4</v>
      </c>
      <c r="CE44">
        <f t="shared" si="177"/>
        <v>1.3277449519209939E-3</v>
      </c>
      <c r="CF44">
        <f t="shared" si="178"/>
        <v>1.6421957356490952E-2</v>
      </c>
      <c r="CG44">
        <f t="shared" si="179"/>
        <v>9.3618722086394026E-5</v>
      </c>
      <c r="CH44">
        <f t="shared" si="180"/>
        <v>2.6599098249026397E-4</v>
      </c>
      <c r="CI44">
        <f t="shared" si="181"/>
        <v>3.5252397288167056E-4</v>
      </c>
      <c r="CJ44">
        <f t="shared" si="99"/>
        <v>0</v>
      </c>
      <c r="CK44">
        <f t="shared" si="100"/>
        <v>0.19893270947970959</v>
      </c>
      <c r="CL44">
        <f t="shared" si="182"/>
        <v>5.9207944606478942E-2</v>
      </c>
      <c r="CM44">
        <f t="shared" si="101"/>
        <v>0</v>
      </c>
      <c r="CN44">
        <f t="shared" si="183"/>
        <v>86.327020344426046</v>
      </c>
      <c r="CO44">
        <f t="shared" si="184"/>
        <v>9.0659735447921221</v>
      </c>
      <c r="CP44">
        <f t="shared" si="185"/>
        <v>7.157141471816586</v>
      </c>
      <c r="CQ44">
        <f t="shared" si="186"/>
        <v>5.1155170798755867</v>
      </c>
      <c r="CR44">
        <f t="shared" si="187"/>
        <v>2.2317362733142581</v>
      </c>
      <c r="CS44">
        <f t="shared" si="188"/>
        <v>0.30830958618784898</v>
      </c>
      <c r="CT44">
        <f t="shared" si="189"/>
        <v>0.35327950179121248</v>
      </c>
      <c r="CU44">
        <f t="shared" si="190"/>
        <v>0.14536050400404521</v>
      </c>
      <c r="CV44">
        <f t="shared" si="191"/>
        <v>4.1126739935211365</v>
      </c>
      <c r="CW44">
        <f t="shared" si="192"/>
        <v>30.461405832779821</v>
      </c>
      <c r="CX44">
        <f t="shared" si="193"/>
        <v>0.2554792791753896</v>
      </c>
      <c r="CY44">
        <f t="shared" si="194"/>
        <v>0.94631237128531775</v>
      </c>
      <c r="CZ44">
        <f t="shared" si="195"/>
        <v>0.78510581096459942</v>
      </c>
      <c r="DA44">
        <f t="shared" si="196"/>
        <v>1308.5343116782694</v>
      </c>
      <c r="DB44">
        <f t="shared" si="197"/>
        <v>1514.021668491469</v>
      </c>
      <c r="DC44">
        <f t="shared" si="198"/>
        <v>149.95655972391884</v>
      </c>
      <c r="DD44">
        <f t="shared" si="199"/>
        <v>200.84464555852736</v>
      </c>
      <c r="DE44">
        <f t="shared" si="200"/>
        <v>82.565767213173302</v>
      </c>
      <c r="DF44">
        <f t="shared" si="201"/>
        <v>119.76452758412472</v>
      </c>
      <c r="DG44">
        <f t="shared" si="202"/>
        <v>8.1413552103759876</v>
      </c>
      <c r="DH44">
        <f t="shared" si="203"/>
        <v>8.2501239849920758</v>
      </c>
      <c r="DI44">
        <f t="shared" si="204"/>
        <v>4.5923344803395878</v>
      </c>
      <c r="DJ44">
        <f t="shared" si="205"/>
        <v>68.72823461403712</v>
      </c>
      <c r="DK44">
        <f t="shared" si="206"/>
        <v>597.5010594780008</v>
      </c>
      <c r="DL44">
        <f t="shared" si="207"/>
        <v>6.0075408396950039</v>
      </c>
      <c r="DM44">
        <f t="shared" si="208"/>
        <v>22.201727149465189</v>
      </c>
      <c r="DN44">
        <f t="shared" si="209"/>
        <v>16.872453136225204</v>
      </c>
      <c r="DO44">
        <f t="shared" si="102"/>
        <v>0</v>
      </c>
      <c r="DP44">
        <f t="shared" si="103"/>
        <v>4255.2476247365476</v>
      </c>
      <c r="DQ44">
        <f t="shared" si="210"/>
        <v>1266.4808432519239</v>
      </c>
    </row>
    <row r="45" spans="1:121" x14ac:dyDescent="0.3">
      <c r="A45">
        <v>42</v>
      </c>
      <c r="B45">
        <v>87</v>
      </c>
      <c r="C45">
        <f t="shared" si="0"/>
        <v>38</v>
      </c>
      <c r="D45">
        <f t="shared" si="1"/>
        <v>125</v>
      </c>
      <c r="E45">
        <f t="shared" si="2"/>
        <v>5.7</v>
      </c>
      <c r="F45">
        <v>9.1389999999999999E-2</v>
      </c>
      <c r="G45">
        <v>0.11588</v>
      </c>
      <c r="H45">
        <f t="shared" ref="H45:H67" si="226">(PREV_FEMALE*F45 + (1-PREV_FEMALE)*G45)</f>
        <v>9.6287999999999985E-2</v>
      </c>
      <c r="I45">
        <f t="shared" ref="I45:I67" si="227">0.00000146 * EXP(1.87 * E45) * 0.0197 * EXP(0.101*C45)</f>
        <v>5.6857293942168513E-2</v>
      </c>
      <c r="J45">
        <f t="shared" si="62"/>
        <v>0.36139129779741275</v>
      </c>
      <c r="K45">
        <f t="shared" si="63"/>
        <v>0.46637881862323194</v>
      </c>
      <c r="L45">
        <f t="shared" si="105"/>
        <v>0.21460384657188858</v>
      </c>
      <c r="M45">
        <f t="shared" si="106"/>
        <v>0.28702758739502121</v>
      </c>
      <c r="N45">
        <f t="shared" si="107"/>
        <v>0.7689886893445651</v>
      </c>
      <c r="O45">
        <f t="shared" si="108"/>
        <v>0.87386929487717446</v>
      </c>
      <c r="P45">
        <f t="shared" si="109"/>
        <v>0.51361798804971626</v>
      </c>
      <c r="Q45">
        <f t="shared" si="110"/>
        <v>0.63883747381421152</v>
      </c>
      <c r="R45">
        <f t="shared" si="211"/>
        <v>0.42</v>
      </c>
      <c r="S45">
        <f t="shared" si="212"/>
        <v>0.43099999999999999</v>
      </c>
      <c r="T45">
        <f t="shared" si="213"/>
        <v>3.2518696358425969E-2</v>
      </c>
      <c r="U45">
        <f t="shared" si="67"/>
        <v>0.62318259938127785</v>
      </c>
      <c r="V45">
        <f t="shared" si="68"/>
        <v>0.74509694233108659</v>
      </c>
      <c r="W45">
        <f t="shared" si="111"/>
        <v>0.40887296862960842</v>
      </c>
      <c r="X45">
        <f t="shared" si="112"/>
        <v>0.52110428187036661</v>
      </c>
      <c r="Y45">
        <f t="shared" si="113"/>
        <v>0.91737247519064435</v>
      </c>
      <c r="Z45">
        <f t="shared" si="114"/>
        <v>0.97049407335985327</v>
      </c>
      <c r="AA45">
        <f t="shared" si="115"/>
        <v>0.70667815895053554</v>
      </c>
      <c r="AB45">
        <f t="shared" si="116"/>
        <v>0.82324832378754653</v>
      </c>
      <c r="AC45">
        <f t="shared" si="214"/>
        <v>5.2711345938067034E-2</v>
      </c>
      <c r="AD45">
        <f t="shared" ref="AD45:AD67" si="228">AD44*(1-T44-H44)*(1-I44)</f>
        <v>1.6207931020453266E-2</v>
      </c>
      <c r="AE45">
        <f t="shared" ref="AE45:AE67" si="229">AD44*T44*p_Other*(1-I44) + AE44*(1-T44*(1-p_Other)-H44*rr_Other)*(1-I44)</f>
        <v>5.0071941510149362E-3</v>
      </c>
      <c r="AF45">
        <f t="shared" ref="AF45:AF67" si="230">AD44*T44*p_Stroke*p_Stroke_rec*(1-I44)+AE44*T44*p_Stroke*p_Stroke_rec*(1-I44) + AF44*p_recur_Stroke*p_Stroke_rec*(1-I44) + AG44*p_recur_Stroke*p_Stroke_rec*(1-I44)</f>
        <v>3.1599255293481075E-4</v>
      </c>
      <c r="AG45">
        <f t="shared" ref="AG45:AG67" si="231">AF44*(1-p_recur_Stroke-T44*p_MI-H44*rr_Stroke)*(1-I44) + AG44*(1-p_recur_Stroke-T44*p_MI-H44*rr_Stroke)*(1-I44)</f>
        <v>8.428929829840939E-4</v>
      </c>
      <c r="AH45">
        <f t="shared" si="136"/>
        <v>1.5023921387412575E-4</v>
      </c>
      <c r="AI45">
        <f t="shared" si="137"/>
        <v>5.9053898887145883E-4</v>
      </c>
      <c r="AJ45">
        <f t="shared" ref="AJ45:AJ67" si="232">AH44*T44*p_Stroke*p_Stroke_rec*(1-I44) + AI44*T44*p_Stroke*p_Stroke_rec*(1-I44) + AJ44*p_recur_Stroke*p_Stroke_rec*(1-I44) + AK44*p_recur_Stroke*p_Stroke_rec*(1-I44) + AL44*p_recur_Stroke*p_Stroke_rec*(1-I44)</f>
        <v>9.4443078497058134E-6</v>
      </c>
      <c r="AK45">
        <f t="shared" si="138"/>
        <v>8.0243638389497214E-6</v>
      </c>
      <c r="AL45">
        <f t="shared" si="139"/>
        <v>1.030176467093978E-5</v>
      </c>
      <c r="AM45">
        <f t="shared" si="140"/>
        <v>1.2901759063949772E-4</v>
      </c>
      <c r="AN45">
        <f t="shared" ref="AN45:AN67" si="233">AM44*(1-T44*p_Stroke - H44*rr_HF)*(1-I44) + AN44*(1-T44*p_Stroke-H44*rr_HF)*(1-I44)</f>
        <v>1.6586257379439045E-3</v>
      </c>
      <c r="AO45">
        <f t="shared" si="141"/>
        <v>6.0501934092005438E-6</v>
      </c>
      <c r="AP45">
        <f t="shared" si="215"/>
        <v>2.0319338848944237E-5</v>
      </c>
      <c r="AQ45">
        <f t="shared" si="216"/>
        <v>2.4621532257756499E-5</v>
      </c>
      <c r="AR45">
        <f t="shared" si="217"/>
        <v>9.8230778260130713E-2</v>
      </c>
      <c r="AS45">
        <f t="shared" si="218"/>
        <v>4.9993515785140601E-2</v>
      </c>
      <c r="AT45">
        <f t="shared" si="219"/>
        <v>3.6233912265373502E-3</v>
      </c>
      <c r="AU45">
        <f t="shared" si="220"/>
        <v>8.6814744845318363E-3</v>
      </c>
      <c r="AV45">
        <f t="shared" si="142"/>
        <v>1.7915926873679595E-3</v>
      </c>
      <c r="AW45">
        <f t="shared" si="143"/>
        <v>6.992279737583677E-3</v>
      </c>
      <c r="AX45">
        <f t="shared" si="221"/>
        <v>1.7981538974874548E-4</v>
      </c>
      <c r="AY45">
        <f t="shared" si="144"/>
        <v>1.4441202191289634E-4</v>
      </c>
      <c r="AZ45">
        <f t="shared" si="145"/>
        <v>1.4328947572069938E-4</v>
      </c>
      <c r="BA45">
        <f t="shared" si="146"/>
        <v>1.5621252459253109E-3</v>
      </c>
      <c r="BB45">
        <f t="shared" si="222"/>
        <v>1.9396419699516488E-2</v>
      </c>
      <c r="BC45">
        <f t="shared" si="147"/>
        <v>1.0798494682579804E-4</v>
      </c>
      <c r="BD45">
        <f t="shared" si="223"/>
        <v>3.8114666072712906E-4</v>
      </c>
      <c r="BE45">
        <f t="shared" si="224"/>
        <v>3.3978132381484846E-4</v>
      </c>
      <c r="BF45">
        <f t="shared" si="225"/>
        <v>0.78345079931492367</v>
      </c>
      <c r="BG45">
        <f t="shared" ref="BG45:BG67" si="234">SUM(AD45:BF45)</f>
        <v>0.99999999999999933</v>
      </c>
      <c r="BH45">
        <f t="shared" si="154"/>
        <v>1.3447315169394564E-2</v>
      </c>
      <c r="BI45">
        <f t="shared" si="155"/>
        <v>3.9840157111463411E-3</v>
      </c>
      <c r="BJ45">
        <f t="shared" si="156"/>
        <v>2.1720807491007932E-4</v>
      </c>
      <c r="BK45">
        <f t="shared" si="157"/>
        <v>6.5946558322486036E-4</v>
      </c>
      <c r="BL45">
        <f t="shared" si="158"/>
        <v>1.0777254134076017E-4</v>
      </c>
      <c r="BM45">
        <f t="shared" si="159"/>
        <v>4.6790744099029088E-4</v>
      </c>
      <c r="BN45">
        <f t="shared" si="160"/>
        <v>6.1593534319172427E-6</v>
      </c>
      <c r="BO45">
        <f t="shared" si="161"/>
        <v>5.393786925299786E-6</v>
      </c>
      <c r="BP45">
        <f t="shared" si="162"/>
        <v>7.6972340639066651E-6</v>
      </c>
      <c r="BQ45">
        <f t="shared" si="163"/>
        <v>9.9549682647857518E-5</v>
      </c>
      <c r="BR45">
        <f t="shared" si="164"/>
        <v>1.2797918874896065E-3</v>
      </c>
      <c r="BS45">
        <f t="shared" si="165"/>
        <v>4.4022216311725433E-6</v>
      </c>
      <c r="BT45">
        <f t="shared" si="166"/>
        <v>1.2854352646855284E-5</v>
      </c>
      <c r="BU45">
        <f t="shared" si="167"/>
        <v>1.791503751481401E-5</v>
      </c>
      <c r="BV45">
        <f t="shared" si="168"/>
        <v>7.8402635356760939E-2</v>
      </c>
      <c r="BW45">
        <f t="shared" si="169"/>
        <v>3.8266202263308319E-2</v>
      </c>
      <c r="BX45">
        <f t="shared" si="170"/>
        <v>2.3960143752687671E-3</v>
      </c>
      <c r="BY45">
        <f t="shared" si="171"/>
        <v>6.5341373902481643E-3</v>
      </c>
      <c r="BZ45">
        <f t="shared" si="172"/>
        <v>1.236343570301922E-3</v>
      </c>
      <c r="CA45">
        <f t="shared" si="173"/>
        <v>5.3297304135756073E-3</v>
      </c>
      <c r="CB45">
        <f t="shared" si="174"/>
        <v>1.128150190012244E-4</v>
      </c>
      <c r="CC45">
        <f t="shared" si="175"/>
        <v>9.3381661028130487E-5</v>
      </c>
      <c r="CD45">
        <f t="shared" si="176"/>
        <v>1.0299412065159009E-4</v>
      </c>
      <c r="CE45">
        <f t="shared" si="177"/>
        <v>1.1595296966251483E-3</v>
      </c>
      <c r="CF45">
        <f t="shared" si="178"/>
        <v>1.43975169138709E-2</v>
      </c>
      <c r="CG45">
        <f t="shared" si="179"/>
        <v>7.5585925674595233E-5</v>
      </c>
      <c r="CH45">
        <f t="shared" si="180"/>
        <v>2.3195718452673566E-4</v>
      </c>
      <c r="CI45">
        <f t="shared" si="181"/>
        <v>2.3783579695525685E-4</v>
      </c>
      <c r="CJ45">
        <f t="shared" ref="CJ45:CJ67" si="235">0*BF45</f>
        <v>0</v>
      </c>
      <c r="CK45">
        <f t="shared" ref="CK45:CK67" si="236">SUM(BH45:CJ45)</f>
        <v>0.16889412776515556</v>
      </c>
      <c r="CL45">
        <f t="shared" si="182"/>
        <v>4.880351610230349E-2</v>
      </c>
      <c r="CM45">
        <f t="shared" ref="CM45:CM67" si="237">AD45*0</f>
        <v>0</v>
      </c>
      <c r="CN45">
        <f t="shared" si="183"/>
        <v>71.497725282342273</v>
      </c>
      <c r="CO45">
        <f t="shared" si="184"/>
        <v>7.5256786406954532</v>
      </c>
      <c r="CP45">
        <f t="shared" si="185"/>
        <v>5.4788043893966103</v>
      </c>
      <c r="CQ45">
        <f t="shared" si="186"/>
        <v>4.3796233236446396</v>
      </c>
      <c r="CR45">
        <f t="shared" si="187"/>
        <v>1.8407100283123372</v>
      </c>
      <c r="CS45">
        <f t="shared" si="188"/>
        <v>0.25436354331612665</v>
      </c>
      <c r="CT45">
        <f t="shared" si="189"/>
        <v>0.28607659522239653</v>
      </c>
      <c r="CU45">
        <f t="shared" si="190"/>
        <v>9.9072070840427864E-2</v>
      </c>
      <c r="CV45">
        <f t="shared" si="191"/>
        <v>3.4873454749856232</v>
      </c>
      <c r="CW45">
        <f t="shared" si="192"/>
        <v>25.882854640614628</v>
      </c>
      <c r="CX45">
        <f t="shared" si="193"/>
        <v>0.20286298501049424</v>
      </c>
      <c r="CY45">
        <f t="shared" si="194"/>
        <v>0.80100865676423083</v>
      </c>
      <c r="CZ45">
        <f t="shared" si="195"/>
        <v>0.54425897055770744</v>
      </c>
      <c r="DA45">
        <f t="shared" si="196"/>
        <v>1122.2866416219933</v>
      </c>
      <c r="DB45">
        <f t="shared" si="197"/>
        <v>1285.033329741254</v>
      </c>
      <c r="DC45">
        <f t="shared" si="198"/>
        <v>127.69193021440276</v>
      </c>
      <c r="DD45">
        <f t="shared" si="199"/>
        <v>155.61543013523317</v>
      </c>
      <c r="DE45">
        <f t="shared" si="200"/>
        <v>72.695664882642319</v>
      </c>
      <c r="DF45">
        <f t="shared" si="201"/>
        <v>101.68173194394183</v>
      </c>
      <c r="DG45">
        <f t="shared" si="202"/>
        <v>6.8973587199823791</v>
      </c>
      <c r="DH45">
        <f t="shared" si="203"/>
        <v>6.7983403435715086</v>
      </c>
      <c r="DI45">
        <f t="shared" si="204"/>
        <v>3.0150971481149562</v>
      </c>
      <c r="DJ45">
        <f t="shared" si="205"/>
        <v>60.071526332057829</v>
      </c>
      <c r="DK45">
        <f t="shared" si="206"/>
        <v>524.28522447793068</v>
      </c>
      <c r="DL45">
        <f t="shared" si="207"/>
        <v>4.8544632845537512</v>
      </c>
      <c r="DM45">
        <f t="shared" si="208"/>
        <v>19.379783111331605</v>
      </c>
      <c r="DN45">
        <f t="shared" si="209"/>
        <v>11.39286778751187</v>
      </c>
      <c r="DO45">
        <f t="shared" ref="DO45:DO67" si="238">BF45*0</f>
        <v>0</v>
      </c>
      <c r="DP45">
        <f t="shared" ref="DP45:DP67" si="239">SUM(CM45:DO45)</f>
        <v>3623.9797743462245</v>
      </c>
      <c r="DQ45">
        <f t="shared" si="210"/>
        <v>1047.182383496797</v>
      </c>
    </row>
    <row r="46" spans="1:121" x14ac:dyDescent="0.3">
      <c r="A46">
        <v>43</v>
      </c>
      <c r="B46">
        <v>88</v>
      </c>
      <c r="C46">
        <f t="shared" si="0"/>
        <v>38</v>
      </c>
      <c r="D46">
        <f t="shared" si="1"/>
        <v>125</v>
      </c>
      <c r="E46">
        <f t="shared" si="2"/>
        <v>5.7</v>
      </c>
      <c r="F46">
        <v>0.1036</v>
      </c>
      <c r="G46">
        <v>0.13149</v>
      </c>
      <c r="H46">
        <f t="shared" si="226"/>
        <v>0.109178</v>
      </c>
      <c r="I46">
        <f t="shared" si="227"/>
        <v>5.6857293942168513E-2</v>
      </c>
      <c r="J46">
        <f t="shared" si="62"/>
        <v>0.37037377706075569</v>
      </c>
      <c r="K46">
        <f t="shared" si="63"/>
        <v>0.47686087443661218</v>
      </c>
      <c r="L46">
        <f t="shared" si="105"/>
        <v>0.22057388843207371</v>
      </c>
      <c r="M46">
        <f t="shared" si="106"/>
        <v>0.29460601680295539</v>
      </c>
      <c r="N46">
        <f t="shared" si="107"/>
        <v>0.78092878157392331</v>
      </c>
      <c r="O46">
        <f t="shared" si="108"/>
        <v>0.88298154294934084</v>
      </c>
      <c r="P46">
        <f t="shared" si="109"/>
        <v>0.52615046208631466</v>
      </c>
      <c r="Q46">
        <f t="shared" si="110"/>
        <v>0.65191639730583273</v>
      </c>
      <c r="R46">
        <f t="shared" si="211"/>
        <v>0.42</v>
      </c>
      <c r="S46">
        <f t="shared" si="212"/>
        <v>0.43099999999999999</v>
      </c>
      <c r="T46">
        <f t="shared" si="213"/>
        <v>3.330016930728711E-2</v>
      </c>
      <c r="U46">
        <f t="shared" si="67"/>
        <v>0.63462212423628372</v>
      </c>
      <c r="V46">
        <f t="shared" si="68"/>
        <v>0.75586823999715946</v>
      </c>
      <c r="W46">
        <f t="shared" si="111"/>
        <v>0.41860816562077685</v>
      </c>
      <c r="X46">
        <f t="shared" si="112"/>
        <v>0.5321132336106269</v>
      </c>
      <c r="Y46">
        <f t="shared" si="113"/>
        <v>0.92450726049481002</v>
      </c>
      <c r="Z46">
        <f t="shared" si="114"/>
        <v>0.97402877362760254</v>
      </c>
      <c r="AA46">
        <f t="shared" si="115"/>
        <v>0.71942259722396795</v>
      </c>
      <c r="AB46">
        <f t="shared" si="116"/>
        <v>0.83400134601294784</v>
      </c>
      <c r="AC46">
        <f t="shared" si="214"/>
        <v>5.3707445150586397E-2</v>
      </c>
      <c r="AD46">
        <f t="shared" si="228"/>
        <v>1.331740227948652E-2</v>
      </c>
      <c r="AE46">
        <f t="shared" si="229"/>
        <v>4.0628259087245001E-3</v>
      </c>
      <c r="AF46">
        <f t="shared" si="230"/>
        <v>2.5834688478246128E-4</v>
      </c>
      <c r="AG46">
        <f t="shared" si="231"/>
        <v>6.2460746321581922E-4</v>
      </c>
      <c r="AH46">
        <f t="shared" si="136"/>
        <v>1.2708558497773312E-4</v>
      </c>
      <c r="AI46">
        <f t="shared" si="137"/>
        <v>4.7948003626218039E-4</v>
      </c>
      <c r="AJ46">
        <f t="shared" si="232"/>
        <v>7.6989856754077813E-6</v>
      </c>
      <c r="AK46">
        <f t="shared" si="138"/>
        <v>6.3636471095095132E-6</v>
      </c>
      <c r="AL46">
        <f t="shared" si="139"/>
        <v>6.5404674410305121E-6</v>
      </c>
      <c r="AM46">
        <f t="shared" si="140"/>
        <v>1.0813039778709705E-4</v>
      </c>
      <c r="AN46">
        <f t="shared" si="233"/>
        <v>1.3779305070688174E-3</v>
      </c>
      <c r="AO46">
        <f t="shared" si="141"/>
        <v>4.7110510071947417E-6</v>
      </c>
      <c r="AP46">
        <f t="shared" si="215"/>
        <v>1.6910651406525704E-5</v>
      </c>
      <c r="AQ46">
        <f t="shared" si="216"/>
        <v>1.5941764560127708E-5</v>
      </c>
      <c r="AR46">
        <f t="shared" si="217"/>
        <v>8.2978528463234127E-2</v>
      </c>
      <c r="AS46">
        <f t="shared" si="218"/>
        <v>4.1382323794953491E-2</v>
      </c>
      <c r="AT46">
        <f t="shared" si="219"/>
        <v>3.0272839905262673E-3</v>
      </c>
      <c r="AU46">
        <f t="shared" si="220"/>
        <v>6.4585160478469825E-3</v>
      </c>
      <c r="AV46">
        <f t="shared" si="142"/>
        <v>1.5527496876908044E-3</v>
      </c>
      <c r="AW46">
        <f t="shared" si="143"/>
        <v>5.8159058657797757E-3</v>
      </c>
      <c r="AX46">
        <f t="shared" si="221"/>
        <v>1.5005085777033492E-4</v>
      </c>
      <c r="AY46">
        <f t="shared" si="144"/>
        <v>1.1600691832176356E-4</v>
      </c>
      <c r="AZ46">
        <f t="shared" si="145"/>
        <v>8.3747841730922481E-5</v>
      </c>
      <c r="BA46">
        <f t="shared" si="146"/>
        <v>1.3443260896605334E-3</v>
      </c>
      <c r="BB46">
        <f t="shared" si="222"/>
        <v>1.6563728182082332E-2</v>
      </c>
      <c r="BC46">
        <f t="shared" si="147"/>
        <v>8.5211492462069965E-5</v>
      </c>
      <c r="BD46">
        <f t="shared" si="223"/>
        <v>3.2629720379994206E-4</v>
      </c>
      <c r="BE46">
        <f t="shared" si="224"/>
        <v>2.0753331753753075E-4</v>
      </c>
      <c r="BF46">
        <f t="shared" si="225"/>
        <v>0.81949381461709747</v>
      </c>
      <c r="BG46">
        <f t="shared" si="234"/>
        <v>0.99999999999999922</v>
      </c>
      <c r="BH46">
        <f t="shared" si="154"/>
        <v>1.1039793554637339E-2</v>
      </c>
      <c r="BI46">
        <f t="shared" si="155"/>
        <v>3.2298938822698116E-3</v>
      </c>
      <c r="BJ46">
        <f t="shared" si="156"/>
        <v>1.7741285755589221E-4</v>
      </c>
      <c r="BK46">
        <f t="shared" si="157"/>
        <v>4.8827028542563171E-4</v>
      </c>
      <c r="BL46">
        <f t="shared" si="158"/>
        <v>9.10785691572751E-5</v>
      </c>
      <c r="BM46">
        <f t="shared" si="159"/>
        <v>3.7959049972272117E-4</v>
      </c>
      <c r="BN46">
        <f t="shared" si="160"/>
        <v>5.0162423267377131E-6</v>
      </c>
      <c r="BO46">
        <f t="shared" si="161"/>
        <v>4.2734809400967427E-6</v>
      </c>
      <c r="BP46">
        <f t="shared" si="162"/>
        <v>4.8827589616937062E-6</v>
      </c>
      <c r="BQ46">
        <f t="shared" si="163"/>
        <v>8.3362778750169662E-5</v>
      </c>
      <c r="BR46">
        <f t="shared" si="164"/>
        <v>1.0623110461505567E-3</v>
      </c>
      <c r="BS46">
        <f t="shared" si="165"/>
        <v>3.4249472036853952E-6</v>
      </c>
      <c r="BT46">
        <f t="shared" si="166"/>
        <v>1.0687578789316077E-5</v>
      </c>
      <c r="BU46">
        <f t="shared" si="167"/>
        <v>1.1589707237012586E-5</v>
      </c>
      <c r="BV46">
        <f t="shared" si="168"/>
        <v>6.6173214858762749E-2</v>
      </c>
      <c r="BW46">
        <f t="shared" si="169"/>
        <v>3.1648270883045983E-2</v>
      </c>
      <c r="BX46">
        <f t="shared" si="170"/>
        <v>1.9999083708658349E-3</v>
      </c>
      <c r="BY46">
        <f t="shared" si="171"/>
        <v>4.8569199004974721E-3</v>
      </c>
      <c r="BZ46">
        <f t="shared" si="172"/>
        <v>1.0705240526309783E-3</v>
      </c>
      <c r="CA46">
        <f t="shared" si="173"/>
        <v>4.4293219195490471E-3</v>
      </c>
      <c r="CB46">
        <f t="shared" si="174"/>
        <v>9.4049946163056114E-5</v>
      </c>
      <c r="CC46">
        <f t="shared" si="175"/>
        <v>7.4943616246220994E-5</v>
      </c>
      <c r="CD46">
        <f t="shared" si="176"/>
        <v>6.0145784432234495E-5</v>
      </c>
      <c r="CE46">
        <f t="shared" si="177"/>
        <v>9.9702048423296486E-4</v>
      </c>
      <c r="CF46">
        <f t="shared" si="178"/>
        <v>1.228450181828511E-2</v>
      </c>
      <c r="CG46">
        <f t="shared" si="179"/>
        <v>5.9594930645735347E-5</v>
      </c>
      <c r="CH46">
        <f t="shared" si="180"/>
        <v>1.9838435343925799E-4</v>
      </c>
      <c r="CI46">
        <f t="shared" si="181"/>
        <v>1.4514396248644317E-4</v>
      </c>
      <c r="CJ46">
        <f t="shared" si="235"/>
        <v>0</v>
      </c>
      <c r="CK46">
        <f t="shared" si="236"/>
        <v>0.14068353307041095</v>
      </c>
      <c r="CL46">
        <f t="shared" si="182"/>
        <v>3.9467771407645784E-2</v>
      </c>
      <c r="CM46">
        <f t="shared" si="237"/>
        <v>0</v>
      </c>
      <c r="CN46">
        <f t="shared" si="183"/>
        <v>58.013091150677134</v>
      </c>
      <c r="CO46">
        <f t="shared" si="184"/>
        <v>6.1527894079790979</v>
      </c>
      <c r="CP46">
        <f t="shared" si="185"/>
        <v>4.0599485109028253</v>
      </c>
      <c r="CQ46">
        <f t="shared" si="186"/>
        <v>3.7046718876858979</v>
      </c>
      <c r="CR46">
        <f t="shared" si="187"/>
        <v>1.4945392730292162</v>
      </c>
      <c r="CS46">
        <f t="shared" si="188"/>
        <v>0.20735678119575776</v>
      </c>
      <c r="CT46">
        <f t="shared" si="189"/>
        <v>0.22687038310112365</v>
      </c>
      <c r="CU46">
        <f t="shared" si="190"/>
        <v>6.289967538039043E-2</v>
      </c>
      <c r="CV46">
        <f t="shared" si="191"/>
        <v>2.9227646521852333</v>
      </c>
      <c r="CW46">
        <f t="shared" si="192"/>
        <v>21.502605562808895</v>
      </c>
      <c r="CX46">
        <f t="shared" si="193"/>
        <v>0.15796154027123968</v>
      </c>
      <c r="CY46">
        <f t="shared" si="194"/>
        <v>0.66663478909664975</v>
      </c>
      <c r="CZ46">
        <f t="shared" si="195"/>
        <v>0.352392705601623</v>
      </c>
      <c r="DA46">
        <f t="shared" si="196"/>
        <v>948.0296876924499</v>
      </c>
      <c r="DB46">
        <f t="shared" si="197"/>
        <v>1063.6912508254845</v>
      </c>
      <c r="DC46">
        <f t="shared" si="198"/>
        <v>106.68451511013619</v>
      </c>
      <c r="DD46">
        <f t="shared" si="199"/>
        <v>115.76890015765716</v>
      </c>
      <c r="DE46">
        <f t="shared" si="200"/>
        <v>63.004371327742078</v>
      </c>
      <c r="DF46">
        <f t="shared" si="201"/>
        <v>84.574903100169493</v>
      </c>
      <c r="DG46">
        <f t="shared" si="202"/>
        <v>5.7556508023545065</v>
      </c>
      <c r="DH46">
        <f t="shared" si="203"/>
        <v>5.4611416869153411</v>
      </c>
      <c r="DI46">
        <f t="shared" si="204"/>
        <v>1.762222085702071</v>
      </c>
      <c r="DJ46">
        <f t="shared" si="205"/>
        <v>51.696059777895812</v>
      </c>
      <c r="DK46">
        <f t="shared" si="206"/>
        <v>447.7175727616854</v>
      </c>
      <c r="DL46">
        <f t="shared" si="207"/>
        <v>3.8306826436323553</v>
      </c>
      <c r="DM46">
        <f t="shared" si="208"/>
        <v>16.590907624411855</v>
      </c>
      <c r="DN46">
        <f t="shared" si="209"/>
        <v>6.9585921370334063</v>
      </c>
      <c r="DO46">
        <f t="shared" si="238"/>
        <v>0</v>
      </c>
      <c r="DP46">
        <f t="shared" si="239"/>
        <v>3021.0509840531854</v>
      </c>
      <c r="DQ46">
        <f t="shared" si="210"/>
        <v>847.53451272636698</v>
      </c>
    </row>
    <row r="47" spans="1:121" x14ac:dyDescent="0.3">
      <c r="A47">
        <v>44</v>
      </c>
      <c r="B47">
        <v>89</v>
      </c>
      <c r="C47">
        <f t="shared" si="0"/>
        <v>38</v>
      </c>
      <c r="D47">
        <f t="shared" si="1"/>
        <v>125</v>
      </c>
      <c r="E47">
        <f t="shared" si="2"/>
        <v>5.7</v>
      </c>
      <c r="F47">
        <v>0.11525000000000001</v>
      </c>
      <c r="G47">
        <v>0.14443</v>
      </c>
      <c r="H47">
        <f t="shared" si="226"/>
        <v>0.121086</v>
      </c>
      <c r="I47">
        <f t="shared" si="227"/>
        <v>5.6857293942168513E-2</v>
      </c>
      <c r="J47">
        <f t="shared" si="62"/>
        <v>0.37940356145320753</v>
      </c>
      <c r="K47">
        <f t="shared" si="63"/>
        <v>0.48733793853418239</v>
      </c>
      <c r="L47">
        <f t="shared" si="105"/>
        <v>0.22661510861031653</v>
      </c>
      <c r="M47">
        <f t="shared" si="106"/>
        <v>0.30225117147610214</v>
      </c>
      <c r="N47">
        <f t="shared" si="107"/>
        <v>0.79251949594510207</v>
      </c>
      <c r="O47">
        <f t="shared" si="108"/>
        <v>0.8916331415090557</v>
      </c>
      <c r="P47">
        <f t="shared" si="109"/>
        <v>0.53865278209204526</v>
      </c>
      <c r="Q47">
        <f t="shared" si="110"/>
        <v>0.66482227175660391</v>
      </c>
      <c r="R47">
        <f t="shared" si="211"/>
        <v>0.42</v>
      </c>
      <c r="S47">
        <f t="shared" si="212"/>
        <v>0.43099999999999999</v>
      </c>
      <c r="T47">
        <f t="shared" si="213"/>
        <v>3.4083505183770381E-2</v>
      </c>
      <c r="U47">
        <f t="shared" si="67"/>
        <v>0.64593001342589851</v>
      </c>
      <c r="V47">
        <f t="shared" si="68"/>
        <v>0.7663836747780155</v>
      </c>
      <c r="W47">
        <f t="shared" si="111"/>
        <v>0.42837054368484928</v>
      </c>
      <c r="X47">
        <f t="shared" si="112"/>
        <v>0.54307903094396415</v>
      </c>
      <c r="Y47">
        <f t="shared" si="113"/>
        <v>0.93117717158458235</v>
      </c>
      <c r="Z47">
        <f t="shared" si="114"/>
        <v>0.97721080828251938</v>
      </c>
      <c r="AA47">
        <f t="shared" si="115"/>
        <v>0.73190287697580847</v>
      </c>
      <c r="AB47">
        <f t="shared" si="116"/>
        <v>0.8443378063600383</v>
      </c>
      <c r="AC47">
        <f t="shared" si="214"/>
        <v>5.4694347838958941E-2</v>
      </c>
      <c r="AD47">
        <f t="shared" si="228"/>
        <v>1.0770654979284719E-2</v>
      </c>
      <c r="AE47">
        <f t="shared" si="229"/>
        <v>3.2095790664648746E-3</v>
      </c>
      <c r="AF47">
        <f t="shared" si="230"/>
        <v>2.0743927439118763E-4</v>
      </c>
      <c r="AG47">
        <f t="shared" si="231"/>
        <v>4.4214700363750679E-4</v>
      </c>
      <c r="AH47">
        <f t="shared" si="136"/>
        <v>1.0593672377752904E-4</v>
      </c>
      <c r="AI47">
        <f t="shared" si="137"/>
        <v>3.8085500914371957E-4</v>
      </c>
      <c r="AJ47">
        <f t="shared" si="232"/>
        <v>6.1762975244985284E-6</v>
      </c>
      <c r="AK47">
        <f t="shared" si="138"/>
        <v>4.9165090854973329E-6</v>
      </c>
      <c r="AL47">
        <f t="shared" si="139"/>
        <v>3.6137282384866335E-6</v>
      </c>
      <c r="AM47">
        <f t="shared" si="140"/>
        <v>8.9310778215848856E-5</v>
      </c>
      <c r="AN47">
        <f t="shared" si="233"/>
        <v>1.1123358300000725E-3</v>
      </c>
      <c r="AO47">
        <f t="shared" si="141"/>
        <v>3.5754294685888796E-6</v>
      </c>
      <c r="AP47">
        <f t="shared" si="215"/>
        <v>1.3787106449927376E-5</v>
      </c>
      <c r="AQ47">
        <f t="shared" si="216"/>
        <v>9.142354544386215E-6</v>
      </c>
      <c r="AR47">
        <f t="shared" si="217"/>
        <v>6.8752927652967671E-2</v>
      </c>
      <c r="AS47">
        <f t="shared" si="218"/>
        <v>3.3154865199969373E-2</v>
      </c>
      <c r="AT47">
        <f t="shared" si="219"/>
        <v>2.4730361194614499E-3</v>
      </c>
      <c r="AU47">
        <f t="shared" si="220"/>
        <v>4.5342894416926169E-3</v>
      </c>
      <c r="AV47">
        <f t="shared" si="142"/>
        <v>1.3204403454562283E-3</v>
      </c>
      <c r="AW47">
        <f t="shared" si="143"/>
        <v>4.7033151151894695E-3</v>
      </c>
      <c r="AX47">
        <f t="shared" si="221"/>
        <v>1.227319299805947E-4</v>
      </c>
      <c r="AY47">
        <f t="shared" si="144"/>
        <v>9.0273287942299108E-5</v>
      </c>
      <c r="AZ47">
        <f t="shared" si="145"/>
        <v>3.6941072090055155E-5</v>
      </c>
      <c r="BA47">
        <f t="shared" si="146"/>
        <v>1.1350091466730257E-3</v>
      </c>
      <c r="BB47">
        <f t="shared" si="222"/>
        <v>1.3661736823233116E-2</v>
      </c>
      <c r="BC47">
        <f t="shared" si="147"/>
        <v>6.5184362459146781E-5</v>
      </c>
      <c r="BD47">
        <f t="shared" si="223"/>
        <v>2.7268939338317185E-4</v>
      </c>
      <c r="BE47">
        <f t="shared" si="224"/>
        <v>1.025476630417615E-4</v>
      </c>
      <c r="BF47">
        <f t="shared" si="225"/>
        <v>0.85321454235623251</v>
      </c>
      <c r="BG47">
        <f t="shared" si="234"/>
        <v>0.99999999999999944</v>
      </c>
      <c r="BH47">
        <f t="shared" si="154"/>
        <v>8.9210642529670495E-3</v>
      </c>
      <c r="BI47">
        <f t="shared" si="155"/>
        <v>2.5494191231238699E-3</v>
      </c>
      <c r="BJ47">
        <f t="shared" si="156"/>
        <v>1.4231647832440553E-4</v>
      </c>
      <c r="BK47">
        <f t="shared" si="157"/>
        <v>3.4534480879989813E-4</v>
      </c>
      <c r="BL47">
        <f t="shared" si="158"/>
        <v>7.5850972308610701E-5</v>
      </c>
      <c r="BM47">
        <f t="shared" si="159"/>
        <v>3.0125731197708114E-4</v>
      </c>
      <c r="BN47">
        <f t="shared" si="160"/>
        <v>4.0202476392163947E-6</v>
      </c>
      <c r="BO47">
        <f t="shared" si="161"/>
        <v>3.2985620302819495E-6</v>
      </c>
      <c r="BP47">
        <f t="shared" si="162"/>
        <v>2.6955358168868183E-6</v>
      </c>
      <c r="BQ47">
        <f t="shared" si="163"/>
        <v>6.8795712888860961E-5</v>
      </c>
      <c r="BR47">
        <f t="shared" si="164"/>
        <v>8.5682756242177842E-4</v>
      </c>
      <c r="BS47">
        <f t="shared" si="165"/>
        <v>2.5971522510062824E-6</v>
      </c>
      <c r="BT47">
        <f t="shared" si="166"/>
        <v>8.7050258687524769E-6</v>
      </c>
      <c r="BU47">
        <f t="shared" si="167"/>
        <v>6.6409047900534563E-6</v>
      </c>
      <c r="BV47">
        <f t="shared" si="168"/>
        <v>5.4782370567994843E-2</v>
      </c>
      <c r="BW47">
        <f t="shared" si="169"/>
        <v>2.5334684418624482E-2</v>
      </c>
      <c r="BX47">
        <f t="shared" si="170"/>
        <v>1.6321863264102323E-3</v>
      </c>
      <c r="BY47">
        <f t="shared" si="171"/>
        <v>3.4069876347028773E-3</v>
      </c>
      <c r="BZ47">
        <f t="shared" si="172"/>
        <v>9.0951208086946869E-4</v>
      </c>
      <c r="CA47">
        <f t="shared" si="173"/>
        <v>3.5789618874289995E-3</v>
      </c>
      <c r="CB47">
        <f t="shared" si="174"/>
        <v>7.6852364270223633E-5</v>
      </c>
      <c r="CC47">
        <f t="shared" si="175"/>
        <v>5.8264247549519928E-5</v>
      </c>
      <c r="CD47">
        <f t="shared" si="176"/>
        <v>2.6507830489656837E-5</v>
      </c>
      <c r="CE47">
        <f t="shared" si="177"/>
        <v>8.4106959846141081E-4</v>
      </c>
      <c r="CF47">
        <f t="shared" si="178"/>
        <v>1.0123681855677882E-2</v>
      </c>
      <c r="CG47">
        <f t="shared" si="179"/>
        <v>4.5549927358850675E-5</v>
      </c>
      <c r="CH47">
        <f t="shared" si="180"/>
        <v>1.6563047796389741E-4</v>
      </c>
      <c r="CI47">
        <f t="shared" si="181"/>
        <v>7.1658882992061613E-5</v>
      </c>
      <c r="CJ47">
        <f t="shared" si="235"/>
        <v>0</v>
      </c>
      <c r="CK47">
        <f t="shared" si="236"/>
        <v>0.11434275175200213</v>
      </c>
      <c r="CL47">
        <f t="shared" si="182"/>
        <v>3.114373910807277E-2</v>
      </c>
      <c r="CM47">
        <f t="shared" si="237"/>
        <v>0</v>
      </c>
      <c r="CN47">
        <f t="shared" si="183"/>
        <v>45.829579490051941</v>
      </c>
      <c r="CO47">
        <f t="shared" si="184"/>
        <v>4.9403737589005248</v>
      </c>
      <c r="CP47">
        <f t="shared" si="185"/>
        <v>2.8739555236437941</v>
      </c>
      <c r="CQ47">
        <f t="shared" si="186"/>
        <v>3.0881614348387489</v>
      </c>
      <c r="CR47">
        <f t="shared" si="187"/>
        <v>1.1871250635009738</v>
      </c>
      <c r="CS47">
        <f t="shared" si="188"/>
        <v>0.16634622122731887</v>
      </c>
      <c r="CT47">
        <f t="shared" si="189"/>
        <v>0.1752784654070654</v>
      </c>
      <c r="CU47">
        <f t="shared" si="190"/>
        <v>3.4753224469525952E-2</v>
      </c>
      <c r="CV47">
        <f t="shared" si="191"/>
        <v>2.4140703351743946</v>
      </c>
      <c r="CW47">
        <f t="shared" si="192"/>
        <v>17.358000627151132</v>
      </c>
      <c r="CX47">
        <f t="shared" si="193"/>
        <v>0.11988415008178513</v>
      </c>
      <c r="CY47">
        <f t="shared" si="194"/>
        <v>0.54350152336258706</v>
      </c>
      <c r="CZ47">
        <f t="shared" si="195"/>
        <v>0.20209174720365727</v>
      </c>
      <c r="DA47">
        <f t="shared" si="196"/>
        <v>785.50219843515561</v>
      </c>
      <c r="DB47">
        <f t="shared" si="197"/>
        <v>852.21265510001274</v>
      </c>
      <c r="DC47">
        <f t="shared" si="198"/>
        <v>87.152265885940963</v>
      </c>
      <c r="DD47">
        <f t="shared" si="199"/>
        <v>81.277138242340158</v>
      </c>
      <c r="DE47">
        <f t="shared" si="200"/>
        <v>53.57818745723192</v>
      </c>
      <c r="DF47">
        <f t="shared" si="201"/>
        <v>68.39560840508527</v>
      </c>
      <c r="DG47">
        <f t="shared" si="202"/>
        <v>4.7077513701956519</v>
      </c>
      <c r="DH47">
        <f t="shared" si="203"/>
        <v>4.2497053031716732</v>
      </c>
      <c r="DI47">
        <f t="shared" si="204"/>
        <v>0.77731403891894058</v>
      </c>
      <c r="DJ47">
        <f t="shared" si="205"/>
        <v>43.646776735311207</v>
      </c>
      <c r="DK47">
        <f t="shared" si="206"/>
        <v>369.27674633199115</v>
      </c>
      <c r="DL47">
        <f t="shared" si="207"/>
        <v>2.9303630143509434</v>
      </c>
      <c r="DM47">
        <f t="shared" si="208"/>
        <v>13.865164895960756</v>
      </c>
      <c r="DN47">
        <f t="shared" si="209"/>
        <v>3.4384231417902633</v>
      </c>
      <c r="DO47">
        <f t="shared" si="238"/>
        <v>0</v>
      </c>
      <c r="DP47">
        <f t="shared" si="239"/>
        <v>2449.9434199224706</v>
      </c>
      <c r="DQ47">
        <f t="shared" si="210"/>
        <v>667.29545625325557</v>
      </c>
    </row>
    <row r="48" spans="1:121" x14ac:dyDescent="0.3">
      <c r="A48">
        <v>45</v>
      </c>
      <c r="B48">
        <v>90</v>
      </c>
      <c r="C48">
        <f t="shared" si="0"/>
        <v>38</v>
      </c>
      <c r="D48">
        <f t="shared" si="1"/>
        <v>125</v>
      </c>
      <c r="E48">
        <f t="shared" si="2"/>
        <v>5.7</v>
      </c>
      <c r="F48">
        <v>0.12912000000000001</v>
      </c>
      <c r="G48">
        <v>0.16005</v>
      </c>
      <c r="H48">
        <f t="shared" si="226"/>
        <v>0.13530600000000001</v>
      </c>
      <c r="I48">
        <f t="shared" si="227"/>
        <v>5.6857293942168513E-2</v>
      </c>
      <c r="J48">
        <f t="shared" si="62"/>
        <v>0.38847635659813473</v>
      </c>
      <c r="K48">
        <f t="shared" si="63"/>
        <v>0.49780359427075616</v>
      </c>
      <c r="L48">
        <f t="shared" si="105"/>
        <v>0.23272608774522152</v>
      </c>
      <c r="M48">
        <f t="shared" si="106"/>
        <v>0.30996031043299277</v>
      </c>
      <c r="N48">
        <f t="shared" si="107"/>
        <v>0.80375343329735482</v>
      </c>
      <c r="O48">
        <f t="shared" si="108"/>
        <v>0.89983011945758051</v>
      </c>
      <c r="P48">
        <f t="shared" si="109"/>
        <v>0.5511136991978447</v>
      </c>
      <c r="Q48">
        <f t="shared" si="110"/>
        <v>0.67754247324463512</v>
      </c>
      <c r="R48">
        <f t="shared" si="211"/>
        <v>0.42</v>
      </c>
      <c r="S48">
        <f t="shared" si="212"/>
        <v>0.43099999999999999</v>
      </c>
      <c r="T48">
        <f t="shared" si="213"/>
        <v>3.4868320303795906E-2</v>
      </c>
      <c r="U48">
        <f t="shared" si="67"/>
        <v>0.65709849607090454</v>
      </c>
      <c r="V48">
        <f t="shared" si="68"/>
        <v>0.77663828590837192</v>
      </c>
      <c r="W48">
        <f t="shared" si="111"/>
        <v>0.43815480518380712</v>
      </c>
      <c r="X48">
        <f t="shared" si="112"/>
        <v>0.55399440794715127</v>
      </c>
      <c r="Y48">
        <f t="shared" si="113"/>
        <v>0.93739706782215892</v>
      </c>
      <c r="Z48">
        <f t="shared" si="114"/>
        <v>0.9800656716637236</v>
      </c>
      <c r="AA48">
        <f t="shared" si="115"/>
        <v>0.74410791248272024</v>
      </c>
      <c r="AB48">
        <f t="shared" si="116"/>
        <v>0.85425592883492552</v>
      </c>
      <c r="AC48">
        <f t="shared" si="214"/>
        <v>5.5671541129466692E-2</v>
      </c>
      <c r="AD48">
        <f t="shared" si="228"/>
        <v>8.5820117787633685E-3</v>
      </c>
      <c r="AE48">
        <f t="shared" si="229"/>
        <v>2.4746660719028959E-3</v>
      </c>
      <c r="AF48">
        <f t="shared" si="230"/>
        <v>1.6273054741853605E-4</v>
      </c>
      <c r="AG48">
        <f t="shared" si="231"/>
        <v>3.0234553869858691E-4</v>
      </c>
      <c r="AH48">
        <f t="shared" si="136"/>
        <v>8.6643656643526029E-5</v>
      </c>
      <c r="AI48">
        <f t="shared" si="137"/>
        <v>2.9692969110071846E-4</v>
      </c>
      <c r="AJ48">
        <f t="shared" si="232"/>
        <v>4.8424505506006033E-6</v>
      </c>
      <c r="AK48">
        <f t="shared" si="138"/>
        <v>3.6653419003181191E-6</v>
      </c>
      <c r="AL48">
        <f t="shared" si="139"/>
        <v>1.7626634556896184E-6</v>
      </c>
      <c r="AM48">
        <f t="shared" si="140"/>
        <v>7.2343389555633501E-5</v>
      </c>
      <c r="AN48">
        <f t="shared" si="233"/>
        <v>8.7468182077047837E-4</v>
      </c>
      <c r="AO48">
        <f t="shared" si="141"/>
        <v>2.6162418142501457E-6</v>
      </c>
      <c r="AP48">
        <f t="shared" si="215"/>
        <v>1.0933380873611021E-5</v>
      </c>
      <c r="AQ48">
        <f t="shared" si="216"/>
        <v>4.7551367254026317E-6</v>
      </c>
      <c r="AR48">
        <f t="shared" si="217"/>
        <v>5.5936127562394772E-2</v>
      </c>
      <c r="AS48">
        <f t="shared" si="218"/>
        <v>2.5784366527919753E-2</v>
      </c>
      <c r="AT48">
        <f t="shared" si="219"/>
        <v>1.9628308470334551E-3</v>
      </c>
      <c r="AU48">
        <f t="shared" si="220"/>
        <v>3.0462196937829618E-3</v>
      </c>
      <c r="AV48">
        <f t="shared" si="142"/>
        <v>1.0957532511740218E-3</v>
      </c>
      <c r="AW48">
        <f t="shared" si="143"/>
        <v>3.7123120054368556E-3</v>
      </c>
      <c r="AX48">
        <f t="shared" si="221"/>
        <v>9.7600870879026175E-5</v>
      </c>
      <c r="AY48">
        <f t="shared" si="144"/>
        <v>6.7271642408512765E-5</v>
      </c>
      <c r="AZ48">
        <f t="shared" si="145"/>
        <v>9.4188833786299335E-6</v>
      </c>
      <c r="BA48">
        <f t="shared" si="146"/>
        <v>9.3451629282405161E-4</v>
      </c>
      <c r="BB48">
        <f t="shared" si="222"/>
        <v>1.0913353786911948E-2</v>
      </c>
      <c r="BC48">
        <f t="shared" si="147"/>
        <v>4.7714131099153151E-5</v>
      </c>
      <c r="BD48">
        <f t="shared" si="223"/>
        <v>2.2052917806349566E-4</v>
      </c>
      <c r="BE48">
        <f t="shared" si="224"/>
        <v>3.8495298324464175E-5</v>
      </c>
      <c r="BF48">
        <f t="shared" si="225"/>
        <v>0.8832525623181946</v>
      </c>
      <c r="BG48">
        <f t="shared" si="234"/>
        <v>0.99999999999999933</v>
      </c>
      <c r="BH48">
        <f t="shared" si="154"/>
        <v>7.1022583978100941E-3</v>
      </c>
      <c r="BI48">
        <f t="shared" si="155"/>
        <v>1.964004931702382E-3</v>
      </c>
      <c r="BJ48">
        <f t="shared" si="156"/>
        <v>1.1153604200668002E-4</v>
      </c>
      <c r="BK48">
        <f t="shared" si="157"/>
        <v>2.359514334647395E-4</v>
      </c>
      <c r="BL48">
        <f t="shared" si="158"/>
        <v>6.1979164311897121E-5</v>
      </c>
      <c r="BM48">
        <f t="shared" si="159"/>
        <v>2.3467366760260657E-4</v>
      </c>
      <c r="BN48">
        <f t="shared" si="160"/>
        <v>3.148973343088051E-6</v>
      </c>
      <c r="BO48">
        <f t="shared" si="161"/>
        <v>2.4568239884239147E-6</v>
      </c>
      <c r="BP48">
        <f t="shared" si="162"/>
        <v>1.3136867743663806E-6</v>
      </c>
      <c r="BQ48">
        <f t="shared" si="163"/>
        <v>5.5678709968698155E-5</v>
      </c>
      <c r="BR48">
        <f t="shared" si="164"/>
        <v>6.7319427127643958E-4</v>
      </c>
      <c r="BS48">
        <f t="shared" si="165"/>
        <v>1.8988029007752182E-6</v>
      </c>
      <c r="BT48">
        <f t="shared" si="166"/>
        <v>6.8965033123519567E-6</v>
      </c>
      <c r="BU48">
        <f t="shared" si="167"/>
        <v>3.4511593533127427E-6</v>
      </c>
      <c r="BV48">
        <f t="shared" si="168"/>
        <v>4.4532269818285793E-2</v>
      </c>
      <c r="BW48">
        <f t="shared" si="169"/>
        <v>1.9686001234652591E-2</v>
      </c>
      <c r="BX48">
        <f t="shared" si="170"/>
        <v>1.2942080301641355E-3</v>
      </c>
      <c r="BY48">
        <f t="shared" si="171"/>
        <v>2.2869430455094396E-3</v>
      </c>
      <c r="BZ48">
        <f t="shared" si="172"/>
        <v>7.5404416480498394E-4</v>
      </c>
      <c r="CA48">
        <f t="shared" si="173"/>
        <v>2.8224761198432629E-3</v>
      </c>
      <c r="CB48">
        <f t="shared" si="174"/>
        <v>6.1056591291050485E-5</v>
      </c>
      <c r="CC48">
        <f t="shared" si="175"/>
        <v>4.3377713433318141E-5</v>
      </c>
      <c r="CD48">
        <f t="shared" si="176"/>
        <v>6.7530026276308488E-6</v>
      </c>
      <c r="CE48">
        <f t="shared" si="177"/>
        <v>6.9191422733615724E-4</v>
      </c>
      <c r="CF48">
        <f t="shared" si="178"/>
        <v>8.0802280400038024E-3</v>
      </c>
      <c r="CG48">
        <f t="shared" si="179"/>
        <v>3.3313793971119595E-5</v>
      </c>
      <c r="CH48">
        <f t="shared" si="180"/>
        <v>1.3381832902675564E-4</v>
      </c>
      <c r="CI48">
        <f t="shared" si="181"/>
        <v>2.6877245958288987E-5</v>
      </c>
      <c r="CJ48">
        <f t="shared" si="235"/>
        <v>0</v>
      </c>
      <c r="CK48">
        <f t="shared" si="236"/>
        <v>9.0911723924724186E-2</v>
      </c>
      <c r="CL48">
        <f t="shared" si="182"/>
        <v>2.4040571158716165E-2</v>
      </c>
      <c r="CM48">
        <f t="shared" si="237"/>
        <v>0</v>
      </c>
      <c r="CN48">
        <f t="shared" si="183"/>
        <v>35.33575684070145</v>
      </c>
      <c r="CO48">
        <f t="shared" si="184"/>
        <v>3.8755907173198545</v>
      </c>
      <c r="CP48">
        <f t="shared" si="185"/>
        <v>1.9652460015408149</v>
      </c>
      <c r="CQ48">
        <f t="shared" si="186"/>
        <v>2.5257492348154273</v>
      </c>
      <c r="CR48">
        <f t="shared" si="187"/>
        <v>0.92552984716093945</v>
      </c>
      <c r="CS48">
        <f t="shared" si="188"/>
        <v>0.13042172067932606</v>
      </c>
      <c r="CT48">
        <f t="shared" si="189"/>
        <v>0.13067310408824126</v>
      </c>
      <c r="CU48">
        <f t="shared" si="190"/>
        <v>1.695153445336706E-2</v>
      </c>
      <c r="CV48">
        <f t="shared" si="191"/>
        <v>1.9554418196887735</v>
      </c>
      <c r="CW48">
        <f t="shared" si="192"/>
        <v>13.649409813123315</v>
      </c>
      <c r="CX48">
        <f t="shared" si="193"/>
        <v>8.772258803180738E-2</v>
      </c>
      <c r="CY48">
        <f t="shared" si="194"/>
        <v>0.43100480741862007</v>
      </c>
      <c r="CZ48">
        <f t="shared" si="195"/>
        <v>0.10511229731502518</v>
      </c>
      <c r="DA48">
        <f t="shared" si="196"/>
        <v>639.07025740036022</v>
      </c>
      <c r="DB48">
        <f t="shared" si="197"/>
        <v>662.76135723364928</v>
      </c>
      <c r="DC48">
        <f t="shared" si="198"/>
        <v>69.172121880305994</v>
      </c>
      <c r="DD48">
        <f t="shared" si="199"/>
        <v>54.603488011059589</v>
      </c>
      <c r="DE48">
        <f t="shared" si="200"/>
        <v>44.461283919637104</v>
      </c>
      <c r="DF48">
        <f t="shared" si="201"/>
        <v>53.984441183062756</v>
      </c>
      <c r="DG48">
        <f t="shared" si="202"/>
        <v>3.7437742051776861</v>
      </c>
      <c r="DH48">
        <f t="shared" si="203"/>
        <v>3.1668798380231471</v>
      </c>
      <c r="DI48">
        <f t="shared" si="204"/>
        <v>0.19819214405313107</v>
      </c>
      <c r="DJ48">
        <f t="shared" si="205"/>
        <v>35.936824040548906</v>
      </c>
      <c r="DK48">
        <f t="shared" si="206"/>
        <v>294.98795286022994</v>
      </c>
      <c r="DL48">
        <f t="shared" si="207"/>
        <v>2.1449887635624298</v>
      </c>
      <c r="DM48">
        <f t="shared" si="208"/>
        <v>11.213026587816501</v>
      </c>
      <c r="DN48">
        <f t="shared" si="209"/>
        <v>1.2907473528192839</v>
      </c>
      <c r="DO48">
        <f t="shared" si="238"/>
        <v>0</v>
      </c>
      <c r="DP48">
        <f t="shared" si="239"/>
        <v>1937.8699457466428</v>
      </c>
      <c r="DQ48">
        <f t="shared" si="210"/>
        <v>512.44766148791234</v>
      </c>
    </row>
    <row r="49" spans="1:121" x14ac:dyDescent="0.3">
      <c r="A49">
        <v>46</v>
      </c>
      <c r="B49">
        <v>91</v>
      </c>
      <c r="C49">
        <f t="shared" si="0"/>
        <v>38</v>
      </c>
      <c r="D49">
        <f t="shared" si="1"/>
        <v>125</v>
      </c>
      <c r="E49">
        <f t="shared" si="2"/>
        <v>5.7</v>
      </c>
      <c r="F49">
        <v>0.14421999999999999</v>
      </c>
      <c r="G49">
        <v>0.17713000000000001</v>
      </c>
      <c r="H49">
        <f t="shared" si="226"/>
        <v>0.15080199999999999</v>
      </c>
      <c r="I49">
        <f t="shared" si="227"/>
        <v>5.6857293942168513E-2</v>
      </c>
      <c r="J49">
        <f t="shared" si="62"/>
        <v>0.39758782817883997</v>
      </c>
      <c r="K49">
        <f t="shared" si="63"/>
        <v>0.50825146355215234</v>
      </c>
      <c r="L49">
        <f t="shared" si="105"/>
        <v>0.23890536059585632</v>
      </c>
      <c r="M49">
        <f t="shared" si="106"/>
        <v>0.31773063884401032</v>
      </c>
      <c r="N49">
        <f t="shared" si="107"/>
        <v>0.81462441028150334</v>
      </c>
      <c r="O49">
        <f t="shared" si="108"/>
        <v>0.90757991672567218</v>
      </c>
      <c r="P49">
        <f t="shared" si="109"/>
        <v>0.56352205154925472</v>
      </c>
      <c r="Q49">
        <f t="shared" si="110"/>
        <v>0.69006492416179577</v>
      </c>
      <c r="R49">
        <f t="shared" si="211"/>
        <v>0.42</v>
      </c>
      <c r="S49">
        <f t="shared" si="212"/>
        <v>0.43099999999999999</v>
      </c>
      <c r="T49">
        <f t="shared" si="213"/>
        <v>3.5654236496868073E-2</v>
      </c>
      <c r="U49">
        <f t="shared" si="67"/>
        <v>0.66812012629744022</v>
      </c>
      <c r="V49">
        <f t="shared" si="68"/>
        <v>0.78662776885291386</v>
      </c>
      <c r="W49">
        <f t="shared" si="111"/>
        <v>0.44795563816099249</v>
      </c>
      <c r="X49">
        <f t="shared" si="112"/>
        <v>0.56485221287936516</v>
      </c>
      <c r="Y49">
        <f t="shared" si="113"/>
        <v>0.9431828320814486</v>
      </c>
      <c r="Z49">
        <f t="shared" si="114"/>
        <v>0.98261825206209452</v>
      </c>
      <c r="AA49">
        <f t="shared" si="115"/>
        <v>0.75602750878720704</v>
      </c>
      <c r="AB49">
        <f t="shared" si="116"/>
        <v>0.86375536072701653</v>
      </c>
      <c r="AC49">
        <f t="shared" si="214"/>
        <v>5.6638539433232604E-2</v>
      </c>
      <c r="AD49">
        <f t="shared" si="228"/>
        <v>6.7166603450136576E-3</v>
      </c>
      <c r="AE49">
        <f t="shared" si="229"/>
        <v>1.8525475809749385E-3</v>
      </c>
      <c r="AF49">
        <f t="shared" si="230"/>
        <v>1.2536448944276652E-4</v>
      </c>
      <c r="AG49">
        <f t="shared" si="231"/>
        <v>1.9686783796142902E-4</v>
      </c>
      <c r="AH49">
        <f t="shared" si="136"/>
        <v>6.9633887159582073E-5</v>
      </c>
      <c r="AI49">
        <f t="shared" si="137"/>
        <v>2.2577600990625145E-4</v>
      </c>
      <c r="AJ49">
        <f t="shared" si="232"/>
        <v>3.7385374053448804E-6</v>
      </c>
      <c r="AK49">
        <f t="shared" si="138"/>
        <v>2.6618148269068388E-6</v>
      </c>
      <c r="AL49">
        <f t="shared" si="139"/>
        <v>5.497838511600836E-7</v>
      </c>
      <c r="AM49">
        <f t="shared" si="140"/>
        <v>5.7563670447973707E-5</v>
      </c>
      <c r="AN49">
        <f t="shared" si="233"/>
        <v>6.6606513636167106E-4</v>
      </c>
      <c r="AO49">
        <f t="shared" si="141"/>
        <v>1.8690406510213956E-6</v>
      </c>
      <c r="AP49">
        <f t="shared" si="215"/>
        <v>8.4959490698702047E-6</v>
      </c>
      <c r="AQ49">
        <f t="shared" si="216"/>
        <v>1.8855023043533155E-6</v>
      </c>
      <c r="AR49">
        <f t="shared" si="217"/>
        <v>4.4523222821290308E-2</v>
      </c>
      <c r="AS49">
        <f t="shared" si="218"/>
        <v>1.9339836825740891E-2</v>
      </c>
      <c r="AT49">
        <f t="shared" si="219"/>
        <v>1.5232322068420184E-3</v>
      </c>
      <c r="AU49">
        <f t="shared" si="220"/>
        <v>1.9189054406306494E-3</v>
      </c>
      <c r="AV49">
        <f t="shared" si="142"/>
        <v>8.8907201132941405E-4</v>
      </c>
      <c r="AW49">
        <f t="shared" si="143"/>
        <v>2.837120978344345E-3</v>
      </c>
      <c r="AX49">
        <f t="shared" si="221"/>
        <v>7.6106628073847643E-5</v>
      </c>
      <c r="AY49">
        <f t="shared" si="144"/>
        <v>4.8580945057151303E-5</v>
      </c>
      <c r="AZ49">
        <f t="shared" si="145"/>
        <v>-7.5683378953397466E-6</v>
      </c>
      <c r="BA49">
        <f t="shared" si="146"/>
        <v>7.518367135983669E-4</v>
      </c>
      <c r="BB49">
        <f t="shared" si="222"/>
        <v>8.3810552647815423E-3</v>
      </c>
      <c r="BC49">
        <f t="shared" si="147"/>
        <v>3.3958882476468855E-5</v>
      </c>
      <c r="BD49">
        <f t="shared" si="223"/>
        <v>1.7394519182973182E-4</v>
      </c>
      <c r="BE49">
        <f t="shared" si="224"/>
        <v>-1.8500067902074146E-6</v>
      </c>
      <c r="BF49">
        <f t="shared" si="225"/>
        <v>0.90958286484931317</v>
      </c>
      <c r="BG49">
        <f t="shared" si="234"/>
        <v>0.99999999999999933</v>
      </c>
      <c r="BH49">
        <f t="shared" si="154"/>
        <v>5.5538385227831685E-3</v>
      </c>
      <c r="BI49">
        <f t="shared" si="155"/>
        <v>1.4690204444968873E-3</v>
      </c>
      <c r="BJ49">
        <f t="shared" si="156"/>
        <v>8.5842472265069454E-5</v>
      </c>
      <c r="BK49">
        <f t="shared" si="157"/>
        <v>1.5350634318403829E-4</v>
      </c>
      <c r="BL49">
        <f t="shared" si="158"/>
        <v>4.9764945488082202E-5</v>
      </c>
      <c r="BM49">
        <f t="shared" si="159"/>
        <v>1.7828755397262624E-4</v>
      </c>
      <c r="BN49">
        <f t="shared" si="160"/>
        <v>2.4287583380934597E-6</v>
      </c>
      <c r="BO49">
        <f t="shared" si="161"/>
        <v>1.7824967677769944E-6</v>
      </c>
      <c r="BP49">
        <f t="shared" si="162"/>
        <v>4.0939912016008397E-7</v>
      </c>
      <c r="BQ49">
        <f t="shared" si="163"/>
        <v>4.4266102801551484E-5</v>
      </c>
      <c r="BR49">
        <f t="shared" si="164"/>
        <v>5.121999269550228E-4</v>
      </c>
      <c r="BS49">
        <f t="shared" si="165"/>
        <v>1.3553555861208955E-6</v>
      </c>
      <c r="BT49">
        <f t="shared" si="166"/>
        <v>5.353816664513068E-6</v>
      </c>
      <c r="BU49">
        <f t="shared" si="167"/>
        <v>1.3672929368617747E-6</v>
      </c>
      <c r="BV49">
        <f t="shared" si="168"/>
        <v>3.5416164555280953E-2</v>
      </c>
      <c r="BW49">
        <f t="shared" si="169"/>
        <v>1.4753203952599317E-2</v>
      </c>
      <c r="BX49">
        <f t="shared" si="170"/>
        <v>1.0033879157199312E-3</v>
      </c>
      <c r="BY49">
        <f t="shared" si="171"/>
        <v>1.4393956985122843E-3</v>
      </c>
      <c r="BZ49">
        <f t="shared" si="172"/>
        <v>6.1124441487016669E-4</v>
      </c>
      <c r="CA49">
        <f t="shared" si="173"/>
        <v>2.1552425879634326E-3</v>
      </c>
      <c r="CB49">
        <f t="shared" si="174"/>
        <v>4.7564192397434885E-5</v>
      </c>
      <c r="CC49">
        <f t="shared" si="175"/>
        <v>3.1296224046588207E-5</v>
      </c>
      <c r="CD49">
        <f t="shared" si="176"/>
        <v>-5.4216379325630625E-6</v>
      </c>
      <c r="CE49">
        <f t="shared" si="177"/>
        <v>5.5618773989413216E-4</v>
      </c>
      <c r="CF49">
        <f t="shared" si="178"/>
        <v>6.2000699105747795E-3</v>
      </c>
      <c r="CG49">
        <f t="shared" si="179"/>
        <v>2.36898856738712E-5</v>
      </c>
      <c r="CH49">
        <f t="shared" si="180"/>
        <v>1.0544818171890117E-4</v>
      </c>
      <c r="CI49">
        <f t="shared" si="181"/>
        <v>-1.2905739576756613E-6</v>
      </c>
      <c r="CJ49">
        <f t="shared" si="235"/>
        <v>0</v>
      </c>
      <c r="CK49">
        <f t="shared" si="236"/>
        <v>7.0395606478721534E-2</v>
      </c>
      <c r="CL49">
        <f t="shared" si="182"/>
        <v>1.8073123588644161E-2</v>
      </c>
      <c r="CM49">
        <f t="shared" si="237"/>
        <v>0</v>
      </c>
      <c r="CN49">
        <f t="shared" si="183"/>
        <v>26.452526908741145</v>
      </c>
      <c r="CO49">
        <f t="shared" si="184"/>
        <v>2.9856806805689273</v>
      </c>
      <c r="CP49">
        <f t="shared" si="185"/>
        <v>1.2796409467492886</v>
      </c>
      <c r="CQ49">
        <f t="shared" si="186"/>
        <v>2.0298974445889768</v>
      </c>
      <c r="CR49">
        <f t="shared" si="187"/>
        <v>0.70374382287778581</v>
      </c>
      <c r="CS49">
        <f t="shared" si="188"/>
        <v>0.10069002793815367</v>
      </c>
      <c r="CT49">
        <f t="shared" si="189"/>
        <v>9.4896360394055718E-2</v>
      </c>
      <c r="CU49">
        <f t="shared" si="190"/>
        <v>5.2872712966065237E-3</v>
      </c>
      <c r="CV49">
        <f t="shared" si="191"/>
        <v>1.5559460122087292</v>
      </c>
      <c r="CW49">
        <f t="shared" si="192"/>
        <v>10.393946452923878</v>
      </c>
      <c r="CX49">
        <f t="shared" si="193"/>
        <v>6.2668933028747389E-2</v>
      </c>
      <c r="CY49">
        <f t="shared" si="194"/>
        <v>0.33491880828335335</v>
      </c>
      <c r="CZ49">
        <f t="shared" si="195"/>
        <v>4.167902843773004E-2</v>
      </c>
      <c r="DA49">
        <f t="shared" si="196"/>
        <v>508.67782073324179</v>
      </c>
      <c r="DB49">
        <f t="shared" si="197"/>
        <v>497.11116576884388</v>
      </c>
      <c r="DC49">
        <f t="shared" si="198"/>
        <v>53.68022620131957</v>
      </c>
      <c r="DD49">
        <f t="shared" si="199"/>
        <v>34.396380023304388</v>
      </c>
      <c r="DE49">
        <f t="shared" si="200"/>
        <v>36.074985931702308</v>
      </c>
      <c r="DF49">
        <f t="shared" si="201"/>
        <v>41.257413267083464</v>
      </c>
      <c r="DG49">
        <f t="shared" si="202"/>
        <v>2.9192980396566477</v>
      </c>
      <c r="DH49">
        <f t="shared" si="203"/>
        <v>2.2869965695104546</v>
      </c>
      <c r="DI49">
        <f t="shared" si="204"/>
        <v>-0.15925296599373895</v>
      </c>
      <c r="DJ49">
        <f t="shared" si="205"/>
        <v>28.9118808214252</v>
      </c>
      <c r="DK49">
        <f t="shared" si="206"/>
        <v>226.53992380704508</v>
      </c>
      <c r="DL49">
        <f t="shared" si="207"/>
        <v>1.5266215617296575</v>
      </c>
      <c r="DM49">
        <f t="shared" si="208"/>
        <v>8.8444172237745438</v>
      </c>
      <c r="DN49">
        <f t="shared" si="209"/>
        <v>-6.2030727675654609E-2</v>
      </c>
      <c r="DO49">
        <f t="shared" si="238"/>
        <v>0</v>
      </c>
      <c r="DP49">
        <f t="shared" si="239"/>
        <v>1488.0473689530049</v>
      </c>
      <c r="DQ49">
        <f t="shared" si="210"/>
        <v>382.03611489551668</v>
      </c>
    </row>
    <row r="50" spans="1:121" x14ac:dyDescent="0.3">
      <c r="A50">
        <v>47</v>
      </c>
      <c r="B50">
        <v>92</v>
      </c>
      <c r="C50">
        <f t="shared" si="0"/>
        <v>38</v>
      </c>
      <c r="D50">
        <f t="shared" si="1"/>
        <v>125</v>
      </c>
      <c r="E50">
        <f t="shared" si="2"/>
        <v>5.7</v>
      </c>
      <c r="F50">
        <v>0.15822</v>
      </c>
      <c r="G50">
        <v>0.19409999999999999</v>
      </c>
      <c r="H50">
        <f t="shared" si="226"/>
        <v>0.16539599999999999</v>
      </c>
      <c r="I50">
        <f t="shared" si="227"/>
        <v>5.6857293942168513E-2</v>
      </c>
      <c r="J50">
        <f t="shared" si="62"/>
        <v>0.40673360715886719</v>
      </c>
      <c r="K50">
        <f t="shared" si="63"/>
        <v>0.51867521682130047</v>
      </c>
      <c r="L50">
        <f t="shared" si="105"/>
        <v>0.24515141692309805</v>
      </c>
      <c r="M50">
        <f t="shared" si="106"/>
        <v>0.32555931057592813</v>
      </c>
      <c r="N50">
        <f t="shared" si="107"/>
        <v>0.82512745846275115</v>
      </c>
      <c r="O50">
        <f t="shared" si="108"/>
        <v>0.91489128351840365</v>
      </c>
      <c r="P50">
        <f t="shared" si="109"/>
        <v>0.57586679210451286</v>
      </c>
      <c r="Q50">
        <f t="shared" si="110"/>
        <v>0.70237812778190989</v>
      </c>
      <c r="R50">
        <f t="shared" si="211"/>
        <v>0.42</v>
      </c>
      <c r="S50">
        <f t="shared" si="212"/>
        <v>0.43099999999999999</v>
      </c>
      <c r="T50">
        <f t="shared" si="213"/>
        <v>3.6440881639732581E-2</v>
      </c>
      <c r="U50">
        <f t="shared" si="67"/>
        <v>0.67898779599308123</v>
      </c>
      <c r="V50">
        <f t="shared" si="68"/>
        <v>0.79634847268745168</v>
      </c>
      <c r="W50">
        <f t="shared" si="111"/>
        <v>0.4577677236625749</v>
      </c>
      <c r="X50">
        <f t="shared" si="112"/>
        <v>0.57564542036767885</v>
      </c>
      <c r="Y50">
        <f t="shared" si="113"/>
        <v>0.94855121231096884</v>
      </c>
      <c r="Z50">
        <f t="shared" si="114"/>
        <v>0.98489268250719975</v>
      </c>
      <c r="AA50">
        <f t="shared" si="115"/>
        <v>0.76765238653401235</v>
      </c>
      <c r="AB50">
        <f t="shared" si="116"/>
        <v>0.87283712998965235</v>
      </c>
      <c r="AC50">
        <f t="shared" si="214"/>
        <v>5.7594884541402172E-2</v>
      </c>
      <c r="AD50">
        <f t="shared" si="228"/>
        <v>5.1536119868481316E-3</v>
      </c>
      <c r="AE50">
        <f t="shared" si="229"/>
        <v>1.3427882516131094E-3</v>
      </c>
      <c r="AF50">
        <f t="shared" si="230"/>
        <v>9.4525811391534413E-5</v>
      </c>
      <c r="AG50">
        <f t="shared" si="231"/>
        <v>1.2160874035519934E-4</v>
      </c>
      <c r="AH50">
        <f t="shared" si="136"/>
        <v>5.4793964516397186E-5</v>
      </c>
      <c r="AI50">
        <f t="shared" si="137"/>
        <v>1.6701006311596204E-4</v>
      </c>
      <c r="AJ50">
        <f t="shared" si="232"/>
        <v>2.8256519790418412E-6</v>
      </c>
      <c r="AK50">
        <f t="shared" si="138"/>
        <v>1.8709668501300475E-6</v>
      </c>
      <c r="AL50">
        <f t="shared" si="139"/>
        <v>-1.3028796855229716E-7</v>
      </c>
      <c r="AM50">
        <f t="shared" si="140"/>
        <v>4.4811767708474688E-5</v>
      </c>
      <c r="AN50">
        <f t="shared" si="233"/>
        <v>4.8957387755884892E-4</v>
      </c>
      <c r="AO50">
        <f t="shared" si="141"/>
        <v>1.2934453359274221E-6</v>
      </c>
      <c r="AP50">
        <f t="shared" si="215"/>
        <v>6.424523875451751E-6</v>
      </c>
      <c r="AQ50">
        <f t="shared" si="216"/>
        <v>2.419552982489096E-7</v>
      </c>
      <c r="AR50">
        <f t="shared" si="217"/>
        <v>3.4590857953157923E-2</v>
      </c>
      <c r="AS50">
        <f t="shared" si="218"/>
        <v>1.3942295276236397E-2</v>
      </c>
      <c r="AT50">
        <f t="shared" si="219"/>
        <v>1.1510910437230303E-3</v>
      </c>
      <c r="AU50">
        <f t="shared" si="220"/>
        <v>1.1250886928400906E-3</v>
      </c>
      <c r="AV50">
        <f t="shared" si="142"/>
        <v>7.0216587652849642E-4</v>
      </c>
      <c r="AW50">
        <f t="shared" si="143"/>
        <v>2.0925103962461502E-3</v>
      </c>
      <c r="AX50">
        <f t="shared" si="221"/>
        <v>5.7757668615391842E-5</v>
      </c>
      <c r="AY50">
        <f t="shared" si="144"/>
        <v>3.3735921300693431E-5</v>
      </c>
      <c r="AZ50">
        <f t="shared" si="145"/>
        <v>-1.5437451929485582E-5</v>
      </c>
      <c r="BA50">
        <f t="shared" si="146"/>
        <v>5.8805946537798034E-4</v>
      </c>
      <c r="BB50">
        <f t="shared" si="222"/>
        <v>6.1608311827270092E-3</v>
      </c>
      <c r="BC50">
        <f t="shared" si="147"/>
        <v>2.3268064529752694E-5</v>
      </c>
      <c r="BD50">
        <f t="shared" si="223"/>
        <v>1.325907780148953E-4</v>
      </c>
      <c r="BE50">
        <f t="shared" si="224"/>
        <v>-2.2222248252128613E-5</v>
      </c>
      <c r="BF50">
        <f t="shared" si="225"/>
        <v>0.93195615666240517</v>
      </c>
      <c r="BG50">
        <f t="shared" si="234"/>
        <v>0.99999999999999922</v>
      </c>
      <c r="BH50">
        <f t="shared" si="154"/>
        <v>4.2577853832342551E-3</v>
      </c>
      <c r="BI50">
        <f t="shared" si="155"/>
        <v>1.0638935823416259E-3</v>
      </c>
      <c r="BJ50">
        <f t="shared" si="156"/>
        <v>6.466350299730032E-5</v>
      </c>
      <c r="BK50">
        <f t="shared" si="157"/>
        <v>9.4743305302368263E-5</v>
      </c>
      <c r="BL50">
        <f t="shared" si="158"/>
        <v>3.9122733132059607E-5</v>
      </c>
      <c r="BM50">
        <f t="shared" si="159"/>
        <v>1.3177045964456259E-4</v>
      </c>
      <c r="BN50">
        <f t="shared" si="160"/>
        <v>1.8339167663058674E-6</v>
      </c>
      <c r="BO50">
        <f t="shared" si="161"/>
        <v>1.2517222664169538E-6</v>
      </c>
      <c r="BP50">
        <f t="shared" si="162"/>
        <v>-9.6937413151091255E-8</v>
      </c>
      <c r="BQ50">
        <f t="shared" si="163"/>
        <v>3.4430796833490644E-5</v>
      </c>
      <c r="BR50">
        <f t="shared" si="164"/>
        <v>3.7616053941172932E-4</v>
      </c>
      <c r="BS50">
        <f t="shared" si="165"/>
        <v>9.3716221363742389E-7</v>
      </c>
      <c r="BT50">
        <f t="shared" si="166"/>
        <v>4.0445411022487408E-6</v>
      </c>
      <c r="BU50">
        <f t="shared" si="167"/>
        <v>1.7530803707732008E-7</v>
      </c>
      <c r="BV50">
        <f t="shared" si="168"/>
        <v>2.7492134190811136E-2</v>
      </c>
      <c r="BW50">
        <f t="shared" si="169"/>
        <v>1.0626738764353038E-2</v>
      </c>
      <c r="BX50">
        <f t="shared" si="170"/>
        <v>7.5751905319732036E-4</v>
      </c>
      <c r="BY50">
        <f t="shared" si="171"/>
        <v>8.4322907712712969E-4</v>
      </c>
      <c r="BZ50">
        <f t="shared" si="172"/>
        <v>4.8229332926410227E-4</v>
      </c>
      <c r="CA50">
        <f t="shared" si="173"/>
        <v>1.5882472685773319E-3</v>
      </c>
      <c r="CB50">
        <f t="shared" si="174"/>
        <v>3.6061656867775653E-5</v>
      </c>
      <c r="CC50">
        <f t="shared" si="175"/>
        <v>2.1712485028945289E-5</v>
      </c>
      <c r="CD50">
        <f t="shared" si="176"/>
        <v>-1.1049377304510161E-5</v>
      </c>
      <c r="CE50">
        <f t="shared" si="177"/>
        <v>4.3466164017394942E-4</v>
      </c>
      <c r="CF50">
        <f t="shared" si="178"/>
        <v>4.553752034239778E-3</v>
      </c>
      <c r="CG50">
        <f t="shared" si="179"/>
        <v>1.6218176482868853E-5</v>
      </c>
      <c r="CH50">
        <f t="shared" si="180"/>
        <v>8.0300212919453485E-5</v>
      </c>
      <c r="CI50">
        <f t="shared" si="181"/>
        <v>-1.5489227457586749E-5</v>
      </c>
      <c r="CJ50">
        <f t="shared" si="235"/>
        <v>0</v>
      </c>
      <c r="CK50">
        <f t="shared" si="236"/>
        <v>5.2977045300150662E-2</v>
      </c>
      <c r="CL50">
        <f t="shared" si="182"/>
        <v>1.3204992883668304E-2</v>
      </c>
      <c r="CM50">
        <f t="shared" si="237"/>
        <v>0</v>
      </c>
      <c r="CN50">
        <f t="shared" si="183"/>
        <v>19.173673444783589</v>
      </c>
      <c r="CO50">
        <f t="shared" si="184"/>
        <v>2.2512267241007837</v>
      </c>
      <c r="CP50">
        <f t="shared" si="185"/>
        <v>0.79045681230879572</v>
      </c>
      <c r="CQ50">
        <f t="shared" si="186"/>
        <v>1.5972988596174944</v>
      </c>
      <c r="CR50">
        <f t="shared" si="187"/>
        <v>0.52057036673245372</v>
      </c>
      <c r="CS50">
        <f t="shared" si="188"/>
        <v>7.6103284751533912E-2</v>
      </c>
      <c r="CT50">
        <f t="shared" si="189"/>
        <v>6.6701839173986324E-2</v>
      </c>
      <c r="CU50">
        <f t="shared" si="190"/>
        <v>-1.2529793935674419E-3</v>
      </c>
      <c r="CV50">
        <f t="shared" si="191"/>
        <v>1.2112620811600707</v>
      </c>
      <c r="CW50">
        <f t="shared" si="192"/>
        <v>7.6398003593058377</v>
      </c>
      <c r="CX50">
        <f t="shared" si="193"/>
        <v>4.3369222113646459E-2</v>
      </c>
      <c r="CY50">
        <f t="shared" si="194"/>
        <v>0.2532611556941835</v>
      </c>
      <c r="CZ50">
        <f t="shared" si="195"/>
        <v>5.3484218677921471E-3</v>
      </c>
      <c r="DA50">
        <f t="shared" si="196"/>
        <v>395.20055211482929</v>
      </c>
      <c r="DB50">
        <f t="shared" si="197"/>
        <v>358.37275778038037</v>
      </c>
      <c r="DC50">
        <f t="shared" si="198"/>
        <v>40.565599471843313</v>
      </c>
      <c r="DD50">
        <f t="shared" si="199"/>
        <v>20.167214819158623</v>
      </c>
      <c r="DE50">
        <f t="shared" si="200"/>
        <v>28.491082606020271</v>
      </c>
      <c r="DF50">
        <f t="shared" si="201"/>
        <v>30.429286182211516</v>
      </c>
      <c r="DG50">
        <f t="shared" si="202"/>
        <v>2.2154686527492005</v>
      </c>
      <c r="DH50">
        <f t="shared" si="203"/>
        <v>1.588152231151444</v>
      </c>
      <c r="DI50">
        <f t="shared" si="204"/>
        <v>-0.3248348635002356</v>
      </c>
      <c r="DJ50">
        <f t="shared" si="205"/>
        <v>22.613826741110234</v>
      </c>
      <c r="DK50">
        <f t="shared" si="206"/>
        <v>166.52726686911106</v>
      </c>
      <c r="DL50">
        <f t="shared" si="207"/>
        <v>1.0460158409350324</v>
      </c>
      <c r="DM50">
        <f t="shared" si="208"/>
        <v>6.7417106989453659</v>
      </c>
      <c r="DN50">
        <f t="shared" si="209"/>
        <v>-0.74511198389387245</v>
      </c>
      <c r="DO50">
        <f t="shared" si="238"/>
        <v>0</v>
      </c>
      <c r="DP50">
        <f t="shared" si="239"/>
        <v>1106.5168067532684</v>
      </c>
      <c r="DQ50">
        <f t="shared" si="210"/>
        <v>275.80901267807644</v>
      </c>
    </row>
    <row r="51" spans="1:121" x14ac:dyDescent="0.3">
      <c r="A51">
        <v>48</v>
      </c>
      <c r="B51">
        <v>93</v>
      </c>
      <c r="C51">
        <f t="shared" si="0"/>
        <v>38</v>
      </c>
      <c r="D51">
        <f t="shared" si="1"/>
        <v>125</v>
      </c>
      <c r="E51">
        <f t="shared" si="2"/>
        <v>5.7</v>
      </c>
      <c r="F51">
        <v>0.17560000000000001</v>
      </c>
      <c r="G51">
        <v>0.21640000000000001</v>
      </c>
      <c r="H51">
        <f t="shared" si="226"/>
        <v>0.18376000000000001</v>
      </c>
      <c r="I51">
        <f t="shared" si="227"/>
        <v>5.6857293942168513E-2</v>
      </c>
      <c r="J51">
        <f t="shared" si="62"/>
        <v>0.41590929506923224</v>
      </c>
      <c r="K51">
        <f t="shared" si="63"/>
        <v>0.5290685829326508</v>
      </c>
      <c r="L51">
        <f t="shared" si="105"/>
        <v>0.25146270241632762</v>
      </c>
      <c r="M51">
        <f t="shared" si="106"/>
        <v>0.3334434308099602</v>
      </c>
      <c r="N51">
        <f t="shared" si="107"/>
        <v>0.8352588166394519</v>
      </c>
      <c r="O51">
        <f t="shared" si="108"/>
        <v>0.92177417385928162</v>
      </c>
      <c r="P51">
        <f t="shared" si="109"/>
        <v>0.58813701619726522</v>
      </c>
      <c r="Q51">
        <f t="shared" si="110"/>
        <v>0.71447120023533017</v>
      </c>
      <c r="R51">
        <f t="shared" si="211"/>
        <v>0.42</v>
      </c>
      <c r="S51">
        <f t="shared" si="212"/>
        <v>0.43099999999999999</v>
      </c>
      <c r="T51">
        <f t="shared" si="213"/>
        <v>3.7227890155538047E-2</v>
      </c>
      <c r="U51">
        <f t="shared" si="67"/>
        <v>0.68969474644773421</v>
      </c>
      <c r="V51">
        <f t="shared" si="68"/>
        <v>0.80579739502639336</v>
      </c>
      <c r="W51">
        <f t="shared" si="111"/>
        <v>0.46758574307869816</v>
      </c>
      <c r="X51">
        <f t="shared" si="112"/>
        <v>0.58636714325186667</v>
      </c>
      <c r="Y51">
        <f t="shared" si="113"/>
        <v>0.95351966414409461</v>
      </c>
      <c r="Z51">
        <f t="shared" si="114"/>
        <v>0.98691221280345032</v>
      </c>
      <c r="AA51">
        <f t="shared" si="115"/>
        <v>0.7789742020763275</v>
      </c>
      <c r="AB51">
        <f t="shared" si="116"/>
        <v>0.88150359498256292</v>
      </c>
      <c r="AC51">
        <f t="shared" si="214"/>
        <v>5.8540145626277122E-2</v>
      </c>
      <c r="AD51">
        <f t="shared" si="228"/>
        <v>3.8795449128123448E-3</v>
      </c>
      <c r="AE51">
        <f t="shared" si="229"/>
        <v>9.4510957056788587E-4</v>
      </c>
      <c r="AF51">
        <f t="shared" si="230"/>
        <v>6.974944518954373E-5</v>
      </c>
      <c r="AG51">
        <f t="shared" si="231"/>
        <v>7.2221221035056549E-5</v>
      </c>
      <c r="AH51">
        <f t="shared" si="136"/>
        <v>4.2133265466249817E-5</v>
      </c>
      <c r="AI51">
        <f t="shared" si="137"/>
        <v>1.2053543898519426E-4</v>
      </c>
      <c r="AJ51">
        <f t="shared" si="232"/>
        <v>2.0885230392440503E-6</v>
      </c>
      <c r="AK51">
        <f t="shared" si="138"/>
        <v>1.2735884681151891E-6</v>
      </c>
      <c r="AL51">
        <f t="shared" si="139"/>
        <v>-3.9642920934338303E-7</v>
      </c>
      <c r="AM51">
        <f t="shared" si="140"/>
        <v>3.4054009577523849E-5</v>
      </c>
      <c r="AN51">
        <f t="shared" si="233"/>
        <v>3.4806265852393244E-4</v>
      </c>
      <c r="AO51">
        <f t="shared" si="141"/>
        <v>8.6803568594984777E-7</v>
      </c>
      <c r="AP51">
        <f t="shared" si="215"/>
        <v>4.71511453155222E-6</v>
      </c>
      <c r="AQ51">
        <f t="shared" si="216"/>
        <v>-4.6691820715507861E-7</v>
      </c>
      <c r="AR51">
        <f t="shared" si="217"/>
        <v>2.6253111611263379E-2</v>
      </c>
      <c r="AS51">
        <f t="shared" si="218"/>
        <v>9.6950502870915087E-3</v>
      </c>
      <c r="AT51">
        <f t="shared" si="219"/>
        <v>8.4697238655278705E-4</v>
      </c>
      <c r="AU51">
        <f t="shared" si="220"/>
        <v>6.2344338173164835E-4</v>
      </c>
      <c r="AV51">
        <f t="shared" si="142"/>
        <v>5.3851204374899618E-4</v>
      </c>
      <c r="AW51">
        <f t="shared" si="143"/>
        <v>1.4943937677510016E-3</v>
      </c>
      <c r="AX51">
        <f t="shared" si="221"/>
        <v>4.258144061965165E-5</v>
      </c>
      <c r="AY51">
        <f t="shared" si="144"/>
        <v>2.2555748180605147E-5</v>
      </c>
      <c r="AZ51">
        <f t="shared" si="145"/>
        <v>-1.6356329551563082E-5</v>
      </c>
      <c r="BA51">
        <f t="shared" si="146"/>
        <v>4.4593457223062849E-4</v>
      </c>
      <c r="BB51">
        <f t="shared" si="222"/>
        <v>4.3441829085512996E-3</v>
      </c>
      <c r="BC51">
        <f t="shared" si="147"/>
        <v>1.5376642530197403E-5</v>
      </c>
      <c r="BD51">
        <f t="shared" si="223"/>
        <v>9.728698420189578E-5</v>
      </c>
      <c r="BE51">
        <f t="shared" si="224"/>
        <v>-2.7226413259270537E-5</v>
      </c>
      <c r="BF51">
        <f t="shared" si="225"/>
        <v>0.95010468853189045</v>
      </c>
      <c r="BG51">
        <f t="shared" si="234"/>
        <v>0.99999999999999933</v>
      </c>
      <c r="BH51">
        <f t="shared" si="154"/>
        <v>3.2024673369037701E-3</v>
      </c>
      <c r="BI51">
        <f t="shared" si="155"/>
        <v>7.4817758553118001E-4</v>
      </c>
      <c r="BJ51">
        <f t="shared" si="156"/>
        <v>4.766836984856515E-5</v>
      </c>
      <c r="BK51">
        <f t="shared" si="157"/>
        <v>5.621865412518024E-5</v>
      </c>
      <c r="BL51">
        <f t="shared" si="158"/>
        <v>3.0054864321799964E-5</v>
      </c>
      <c r="BM51">
        <f t="shared" si="159"/>
        <v>9.5021536878969569E-5</v>
      </c>
      <c r="BN51">
        <f t="shared" si="160"/>
        <v>1.3541855848188377E-6</v>
      </c>
      <c r="BO51">
        <f t="shared" si="161"/>
        <v>8.5125875476101325E-7</v>
      </c>
      <c r="BP51">
        <f t="shared" si="162"/>
        <v>-2.947030533813504E-7</v>
      </c>
      <c r="BQ51">
        <f t="shared" si="163"/>
        <v>2.6142982207086045E-5</v>
      </c>
      <c r="BR51">
        <f t="shared" si="164"/>
        <v>2.6720483143189013E-4</v>
      </c>
      <c r="BS51">
        <f t="shared" si="165"/>
        <v>6.2839995622515961E-7</v>
      </c>
      <c r="BT51">
        <f t="shared" si="166"/>
        <v>2.9654926376881614E-6</v>
      </c>
      <c r="BU51">
        <f t="shared" si="167"/>
        <v>-3.3801764799095337E-7</v>
      </c>
      <c r="BV51">
        <f t="shared" si="168"/>
        <v>2.0847778389629947E-2</v>
      </c>
      <c r="BW51">
        <f t="shared" si="169"/>
        <v>7.3832516342221283E-3</v>
      </c>
      <c r="BX51">
        <f t="shared" si="170"/>
        <v>5.5684441267127511E-4</v>
      </c>
      <c r="BY51">
        <f t="shared" si="171"/>
        <v>4.6686112118982239E-4</v>
      </c>
      <c r="BZ51">
        <f t="shared" si="172"/>
        <v>3.6953888559630163E-4</v>
      </c>
      <c r="CA51">
        <f t="shared" si="173"/>
        <v>1.133306595542407E-3</v>
      </c>
      <c r="CB51">
        <f t="shared" si="174"/>
        <v>2.6560383318274396E-5</v>
      </c>
      <c r="CC51">
        <f t="shared" si="175"/>
        <v>1.4503231619332758E-5</v>
      </c>
      <c r="CD51">
        <f t="shared" si="176"/>
        <v>-1.1697146077407926E-5</v>
      </c>
      <c r="CE51">
        <f t="shared" si="177"/>
        <v>3.2933136103986574E-4</v>
      </c>
      <c r="CF51">
        <f t="shared" si="178"/>
        <v>3.2082636309691752E-3</v>
      </c>
      <c r="CG51">
        <f t="shared" si="179"/>
        <v>1.0708660653698206E-5</v>
      </c>
      <c r="CH51">
        <f t="shared" si="180"/>
        <v>5.8861919003541721E-5</v>
      </c>
      <c r="CI51">
        <f t="shared" si="181"/>
        <v>-1.8961123654809614E-5</v>
      </c>
      <c r="CJ51">
        <f t="shared" si="235"/>
        <v>0</v>
      </c>
      <c r="CK51">
        <f t="shared" si="236"/>
        <v>3.8853274733204116E-2</v>
      </c>
      <c r="CL51">
        <f t="shared" si="182"/>
        <v>9.4024458983755291E-3</v>
      </c>
      <c r="CM51">
        <f t="shared" si="237"/>
        <v>0</v>
      </c>
      <c r="CN51">
        <f t="shared" si="183"/>
        <v>13.495219558138842</v>
      </c>
      <c r="CO51">
        <f t="shared" si="184"/>
        <v>1.6611527866341735</v>
      </c>
      <c r="CP51">
        <f t="shared" si="185"/>
        <v>0.46943793672786754</v>
      </c>
      <c r="CQ51">
        <f t="shared" si="186"/>
        <v>1.2282268216066485</v>
      </c>
      <c r="CR51">
        <f t="shared" si="187"/>
        <v>0.3757089633168505</v>
      </c>
      <c r="CS51">
        <f t="shared" si="188"/>
        <v>5.6250191015960009E-2</v>
      </c>
      <c r="CT51">
        <f t="shared" si="189"/>
        <v>4.5404702476774611E-2</v>
      </c>
      <c r="CU51">
        <f t="shared" si="190"/>
        <v>-3.8124597062553145E-3</v>
      </c>
      <c r="CV51">
        <f t="shared" si="191"/>
        <v>0.92047987888046967</v>
      </c>
      <c r="CW51">
        <f t="shared" si="192"/>
        <v>5.4315177862659656</v>
      </c>
      <c r="CX51">
        <f t="shared" si="193"/>
        <v>2.9105236549898397E-2</v>
      </c>
      <c r="CY51">
        <f t="shared" si="194"/>
        <v>0.18587452994832007</v>
      </c>
      <c r="CZ51">
        <f t="shared" si="195"/>
        <v>-1.0321226969163013E-2</v>
      </c>
      <c r="DA51">
        <f t="shared" si="196"/>
        <v>299.94180015868409</v>
      </c>
      <c r="DB51">
        <f t="shared" si="197"/>
        <v>249.20157257940014</v>
      </c>
      <c r="DC51">
        <f t="shared" si="198"/>
        <v>29.848153874506767</v>
      </c>
      <c r="DD51">
        <f t="shared" si="199"/>
        <v>11.175222617539797</v>
      </c>
      <c r="DE51">
        <f t="shared" si="200"/>
        <v>21.85066468715927</v>
      </c>
      <c r="DF51">
        <f t="shared" si="201"/>
        <v>21.731474170635064</v>
      </c>
      <c r="DG51">
        <f t="shared" si="202"/>
        <v>1.633338899288598</v>
      </c>
      <c r="DH51">
        <f t="shared" si="203"/>
        <v>1.0618344013501679</v>
      </c>
      <c r="DI51">
        <f t="shared" si="204"/>
        <v>-0.34416988642399038</v>
      </c>
      <c r="DJ51">
        <f t="shared" si="205"/>
        <v>17.148413975128818</v>
      </c>
      <c r="DK51">
        <f t="shared" si="206"/>
        <v>117.42326401814162</v>
      </c>
      <c r="DL51">
        <f t="shared" si="207"/>
        <v>0.6912569649450242</v>
      </c>
      <c r="DM51">
        <f t="shared" si="208"/>
        <v>4.9466539987295928</v>
      </c>
      <c r="DN51">
        <f t="shared" si="209"/>
        <v>-0.91290163658334111</v>
      </c>
      <c r="DO51">
        <f t="shared" si="238"/>
        <v>0</v>
      </c>
      <c r="DP51">
        <f t="shared" si="239"/>
        <v>799.28082352738795</v>
      </c>
      <c r="DQ51">
        <f t="shared" si="210"/>
        <v>193.42500091511715</v>
      </c>
    </row>
    <row r="52" spans="1:121" x14ac:dyDescent="0.3">
      <c r="A52">
        <v>49</v>
      </c>
      <c r="B52">
        <v>94</v>
      </c>
      <c r="C52">
        <f t="shared" si="0"/>
        <v>38</v>
      </c>
      <c r="D52">
        <f t="shared" si="1"/>
        <v>125</v>
      </c>
      <c r="E52">
        <f t="shared" si="2"/>
        <v>5.7</v>
      </c>
      <c r="F52">
        <v>0.19406999999999999</v>
      </c>
      <c r="G52">
        <v>0.23441000000000001</v>
      </c>
      <c r="H52">
        <f t="shared" si="226"/>
        <v>0.20213799999999998</v>
      </c>
      <c r="I52">
        <f t="shared" si="227"/>
        <v>5.6857293942168513E-2</v>
      </c>
      <c r="J52">
        <f t="shared" si="62"/>
        <v>0.42511046935322294</v>
      </c>
      <c r="K52">
        <f t="shared" si="63"/>
        <v>0.53942535889036758</v>
      </c>
      <c r="L52">
        <f t="shared" si="105"/>
        <v>0.25783761966499608</v>
      </c>
      <c r="M52">
        <f t="shared" si="106"/>
        <v>0.34138005873019373</v>
      </c>
      <c r="N52">
        <f t="shared" si="107"/>
        <v>0.84501591652541985</v>
      </c>
      <c r="O52">
        <f t="shared" si="108"/>
        <v>0.92823963460161052</v>
      </c>
      <c r="P52">
        <f t="shared" si="109"/>
        <v>0.6003219887503809</v>
      </c>
      <c r="Q52">
        <f t="shared" si="110"/>
        <v>0.72633389971969309</v>
      </c>
      <c r="R52">
        <f t="shared" si="211"/>
        <v>0.42</v>
      </c>
      <c r="S52">
        <f t="shared" si="212"/>
        <v>0.43099999999999999</v>
      </c>
      <c r="T52">
        <f t="shared" si="213"/>
        <v>3.8014903477785467E-2</v>
      </c>
      <c r="U52">
        <f t="shared" si="67"/>
        <v>0.70023457884622464</v>
      </c>
      <c r="V52">
        <f t="shared" si="68"/>
        <v>0.81497217456620363</v>
      </c>
      <c r="W52">
        <f t="shared" si="111"/>
        <v>0.47740438548883557</v>
      </c>
      <c r="X52">
        <f t="shared" si="112"/>
        <v>0.59701064405551618</v>
      </c>
      <c r="Y52">
        <f t="shared" si="113"/>
        <v>0.95810619616771409</v>
      </c>
      <c r="Z52">
        <f t="shared" si="114"/>
        <v>0.98869910281074058</v>
      </c>
      <c r="AA52">
        <f t="shared" si="115"/>
        <v>0.78998556275782839</v>
      </c>
      <c r="AB52">
        <f t="shared" si="116"/>
        <v>0.88975838715027056</v>
      </c>
      <c r="AC52">
        <f t="shared" si="214"/>
        <v>5.9473919152970435E-2</v>
      </c>
      <c r="AD52">
        <f t="shared" si="228"/>
        <v>2.8503776451308193E-3</v>
      </c>
      <c r="AE52">
        <f t="shared" si="229"/>
        <v>6.4014135993179639E-4</v>
      </c>
      <c r="AF52">
        <f t="shared" si="230"/>
        <v>5.0627333427969901E-5</v>
      </c>
      <c r="AG52">
        <f t="shared" si="231"/>
        <v>3.9719822697109036E-5</v>
      </c>
      <c r="AH52">
        <f t="shared" si="136"/>
        <v>3.1710861777576173E-5</v>
      </c>
      <c r="AI52">
        <f t="shared" si="137"/>
        <v>8.3920138548543091E-5</v>
      </c>
      <c r="AJ52">
        <f t="shared" si="232"/>
        <v>1.5173480600924298E-6</v>
      </c>
      <c r="AK52">
        <f t="shared" si="138"/>
        <v>8.5014930364035557E-7</v>
      </c>
      <c r="AL52">
        <f t="shared" si="139"/>
        <v>-5.1148944077135523E-7</v>
      </c>
      <c r="AM52">
        <f t="shared" si="140"/>
        <v>2.5308110175314292E-5</v>
      </c>
      <c r="AN52">
        <f t="shared" si="233"/>
        <v>2.3677456678993284E-4</v>
      </c>
      <c r="AO52">
        <f t="shared" si="141"/>
        <v>5.7321280350416231E-7</v>
      </c>
      <c r="AP52">
        <f t="shared" si="215"/>
        <v>3.3716654688372475E-6</v>
      </c>
      <c r="AQ52">
        <f t="shared" si="216"/>
        <v>-8.0490101506122724E-7</v>
      </c>
      <c r="AR52">
        <f t="shared" si="217"/>
        <v>1.9340172898893969E-2</v>
      </c>
      <c r="AS52">
        <f t="shared" si="218"/>
        <v>6.4308034246508723E-3</v>
      </c>
      <c r="AT52">
        <f t="shared" si="219"/>
        <v>6.1067925601650437E-4</v>
      </c>
      <c r="AU52">
        <f t="shared" si="220"/>
        <v>3.048252813099224E-4</v>
      </c>
      <c r="AV52">
        <f t="shared" si="142"/>
        <v>4.0198453332909603E-4</v>
      </c>
      <c r="AW52">
        <f t="shared" si="143"/>
        <v>1.0185518026990146E-3</v>
      </c>
      <c r="AX52">
        <f t="shared" si="221"/>
        <v>3.0658677121784712E-5</v>
      </c>
      <c r="AY52">
        <f t="shared" si="144"/>
        <v>1.475508958599773E-5</v>
      </c>
      <c r="AZ52">
        <f t="shared" si="145"/>
        <v>-1.5600793156932978E-5</v>
      </c>
      <c r="BA52">
        <f t="shared" si="146"/>
        <v>3.2860528344526139E-4</v>
      </c>
      <c r="BB52">
        <f t="shared" si="222"/>
        <v>2.8975706077794343E-3</v>
      </c>
      <c r="BC52">
        <f t="shared" si="147"/>
        <v>9.9809338675071531E-6</v>
      </c>
      <c r="BD52">
        <f t="shared" si="223"/>
        <v>6.8971168398198991E-5</v>
      </c>
      <c r="BE52">
        <f t="shared" si="224"/>
        <v>-2.7715510861936566E-5</v>
      </c>
      <c r="BF52">
        <f t="shared" si="225"/>
        <v>0.96462218152326129</v>
      </c>
      <c r="BG52">
        <f t="shared" si="234"/>
        <v>0.99999999999999933</v>
      </c>
      <c r="BH52">
        <f t="shared" si="154"/>
        <v>2.3509202222627714E-3</v>
      </c>
      <c r="BI52">
        <f t="shared" si="155"/>
        <v>5.0632571394209974E-4</v>
      </c>
      <c r="BJ52">
        <f t="shared" si="156"/>
        <v>3.4566461193497665E-5</v>
      </c>
      <c r="BK52">
        <f t="shared" si="157"/>
        <v>3.0892601509402646E-5</v>
      </c>
      <c r="BL52">
        <f t="shared" si="158"/>
        <v>2.2599066718265161E-5</v>
      </c>
      <c r="BM52">
        <f t="shared" si="159"/>
        <v>6.6100546819162779E-5</v>
      </c>
      <c r="BN52">
        <f t="shared" si="160"/>
        <v>9.8288268689931799E-7</v>
      </c>
      <c r="BO52">
        <f t="shared" si="161"/>
        <v>5.6769867271487932E-7</v>
      </c>
      <c r="BP52">
        <f t="shared" si="162"/>
        <v>-3.7991568615345945E-7</v>
      </c>
      <c r="BQ52">
        <f t="shared" si="163"/>
        <v>1.9412351809955706E-5</v>
      </c>
      <c r="BR52">
        <f t="shared" si="164"/>
        <v>1.8161574129147519E-4</v>
      </c>
      <c r="BS52">
        <f t="shared" si="165"/>
        <v>4.146159567229975E-7</v>
      </c>
      <c r="BT52">
        <f t="shared" si="166"/>
        <v>2.1184829162584225E-6</v>
      </c>
      <c r="BU52">
        <f t="shared" si="167"/>
        <v>-5.8220054120703059E-7</v>
      </c>
      <c r="BV52">
        <f t="shared" si="168"/>
        <v>1.5345142040783234E-2</v>
      </c>
      <c r="BW52">
        <f t="shared" si="169"/>
        <v>4.8932161677594102E-3</v>
      </c>
      <c r="BX52">
        <f t="shared" si="170"/>
        <v>4.0110502843447116E-4</v>
      </c>
      <c r="BY52">
        <f t="shared" si="171"/>
        <v>2.2807266458995E-4</v>
      </c>
      <c r="BZ52">
        <f t="shared" si="172"/>
        <v>2.7559217055510581E-4</v>
      </c>
      <c r="CA52">
        <f t="shared" si="173"/>
        <v>7.717862799040317E-4</v>
      </c>
      <c r="CB52">
        <f t="shared" si="174"/>
        <v>1.9104908199187654E-5</v>
      </c>
      <c r="CC52">
        <f t="shared" si="175"/>
        <v>9.4784996445354467E-6</v>
      </c>
      <c r="CD52">
        <f t="shared" si="176"/>
        <v>-1.1147367106462921E-5</v>
      </c>
      <c r="CE52">
        <f t="shared" si="177"/>
        <v>2.424756046312389E-4</v>
      </c>
      <c r="CF52">
        <f t="shared" si="178"/>
        <v>2.1380976523466678E-3</v>
      </c>
      <c r="CG52">
        <f t="shared" si="179"/>
        <v>6.9450660404637161E-6</v>
      </c>
      <c r="CH52">
        <f t="shared" si="180"/>
        <v>4.1689159873780345E-5</v>
      </c>
      <c r="CI52">
        <f t="shared" si="181"/>
        <v>-1.9285375079778423E-5</v>
      </c>
      <c r="CJ52">
        <f t="shared" si="235"/>
        <v>0</v>
      </c>
      <c r="CK52">
        <f t="shared" si="236"/>
        <v>2.7557826770127702E-2</v>
      </c>
      <c r="CL52">
        <f t="shared" si="182"/>
        <v>6.47471945158231E-3</v>
      </c>
      <c r="CM52">
        <f t="shared" si="237"/>
        <v>0</v>
      </c>
      <c r="CN52">
        <f t="shared" si="183"/>
        <v>9.1405784784661197</v>
      </c>
      <c r="CO52">
        <f t="shared" si="184"/>
        <v>1.2057405729205313</v>
      </c>
      <c r="CP52">
        <f t="shared" si="185"/>
        <v>0.25817884753120873</v>
      </c>
      <c r="CQ52">
        <f t="shared" si="186"/>
        <v>0.92440333167812305</v>
      </c>
      <c r="CR52">
        <f t="shared" si="187"/>
        <v>0.26157907185580881</v>
      </c>
      <c r="CS52">
        <f t="shared" si="188"/>
        <v>4.0866735302469412E-2</v>
      </c>
      <c r="CT52">
        <f t="shared" si="189"/>
        <v>3.0308672824082318E-2</v>
      </c>
      <c r="CU52">
        <f t="shared" si="190"/>
        <v>-4.9189939518981228E-3</v>
      </c>
      <c r="CV52">
        <f t="shared" si="191"/>
        <v>0.68407821803874536</v>
      </c>
      <c r="CW52">
        <f t="shared" si="192"/>
        <v>3.6948671147569021</v>
      </c>
      <c r="CX52">
        <f t="shared" si="193"/>
        <v>1.9219825301494561E-2</v>
      </c>
      <c r="CY52">
        <f t="shared" si="194"/>
        <v>0.13291442444703314</v>
      </c>
      <c r="CZ52">
        <f t="shared" si="195"/>
        <v>-1.7792336937928428E-2</v>
      </c>
      <c r="DA52">
        <f t="shared" si="196"/>
        <v>220.96147536986359</v>
      </c>
      <c r="DB52">
        <f t="shared" si="197"/>
        <v>165.29737122722602</v>
      </c>
      <c r="DC52">
        <f t="shared" si="198"/>
        <v>21.520947661277631</v>
      </c>
      <c r="DD52">
        <f t="shared" si="199"/>
        <v>5.4639931674803588</v>
      </c>
      <c r="DE52">
        <f t="shared" si="200"/>
        <v>16.310924424361399</v>
      </c>
      <c r="DF52">
        <f t="shared" si="201"/>
        <v>14.81178031484907</v>
      </c>
      <c r="DG52">
        <f t="shared" si="202"/>
        <v>1.1760055370374181</v>
      </c>
      <c r="DH52">
        <f t="shared" si="203"/>
        <v>0.69461059735042918</v>
      </c>
      <c r="DI52">
        <f t="shared" si="204"/>
        <v>-0.32827188960818371</v>
      </c>
      <c r="DJ52">
        <f t="shared" si="205"/>
        <v>12.636516174887527</v>
      </c>
      <c r="DK52">
        <f t="shared" si="206"/>
        <v>78.321333528278103</v>
      </c>
      <c r="DL52">
        <f t="shared" si="207"/>
        <v>0.44869288201378404</v>
      </c>
      <c r="DM52">
        <f t="shared" si="208"/>
        <v>3.5069080283748257</v>
      </c>
      <c r="DN52">
        <f t="shared" si="209"/>
        <v>-0.92930107920073302</v>
      </c>
      <c r="DO52">
        <f t="shared" si="238"/>
        <v>0</v>
      </c>
      <c r="DP52">
        <f t="shared" si="239"/>
        <v>556.26300990642392</v>
      </c>
      <c r="DQ52">
        <f t="shared" si="210"/>
        <v>130.69415670835775</v>
      </c>
    </row>
    <row r="53" spans="1:121" x14ac:dyDescent="0.3">
      <c r="A53">
        <v>50</v>
      </c>
      <c r="B53">
        <v>95</v>
      </c>
      <c r="C53">
        <f t="shared" si="0"/>
        <v>38</v>
      </c>
      <c r="D53">
        <f t="shared" si="1"/>
        <v>125</v>
      </c>
      <c r="E53">
        <f t="shared" si="2"/>
        <v>5.7</v>
      </c>
      <c r="F53">
        <v>0.21340000000000001</v>
      </c>
      <c r="G53">
        <v>0.25403999999999999</v>
      </c>
      <c r="H53">
        <f t="shared" si="226"/>
        <v>0.221528</v>
      </c>
      <c r="I53">
        <f t="shared" si="227"/>
        <v>5.6857293942168513E-2</v>
      </c>
      <c r="J53">
        <f t="shared" si="62"/>
        <v>0.43433268875916908</v>
      </c>
      <c r="K53">
        <f t="shared" si="63"/>
        <v>0.54973941942602866</v>
      </c>
      <c r="L53">
        <f t="shared" si="105"/>
        <v>0.26427452917450467</v>
      </c>
      <c r="M53">
        <f t="shared" si="106"/>
        <v>0.34936621027907599</v>
      </c>
      <c r="N53">
        <f t="shared" si="107"/>
        <v>0.8543973619982641</v>
      </c>
      <c r="O53">
        <f t="shared" si="108"/>
        <v>0.93429969109075583</v>
      </c>
      <c r="P53">
        <f t="shared" si="109"/>
        <v>0.61241117102745024</v>
      </c>
      <c r="Q53">
        <f t="shared" si="110"/>
        <v>0.73795665279346301</v>
      </c>
      <c r="R53">
        <f t="shared" si="211"/>
        <v>0.42</v>
      </c>
      <c r="S53">
        <f t="shared" si="212"/>
        <v>0.43099999999999999</v>
      </c>
      <c r="T53">
        <f t="shared" si="213"/>
        <v>3.8801570478549319E-2</v>
      </c>
      <c r="U53">
        <f t="shared" si="67"/>
        <v>0.7106012635845127</v>
      </c>
      <c r="V53">
        <f t="shared" si="68"/>
        <v>0.82387108132690723</v>
      </c>
      <c r="W53">
        <f t="shared" si="111"/>
        <v>0.48721835499574173</v>
      </c>
      <c r="X53">
        <f t="shared" si="112"/>
        <v>0.60756934605160184</v>
      </c>
      <c r="Y53">
        <f t="shared" si="113"/>
        <v>0.96232921935566318</v>
      </c>
      <c r="Z53">
        <f t="shared" si="114"/>
        <v>0.99027453661202558</v>
      </c>
      <c r="AA53">
        <f t="shared" si="115"/>
        <v>0.80068003731234694</v>
      </c>
      <c r="AB53">
        <f t="shared" si="116"/>
        <v>0.8976063472683351</v>
      </c>
      <c r="AC53">
        <f t="shared" si="214"/>
        <v>6.0395828706379787E-2</v>
      </c>
      <c r="AD53">
        <f t="shared" si="228"/>
        <v>2.0427067406021565E-3</v>
      </c>
      <c r="AE53">
        <f t="shared" si="229"/>
        <v>4.1774884676270402E-4</v>
      </c>
      <c r="AF53">
        <f t="shared" si="230"/>
        <v>3.5888370869690094E-5</v>
      </c>
      <c r="AG53">
        <f t="shared" si="231"/>
        <v>2.0360547248267679E-5</v>
      </c>
      <c r="AH53">
        <f t="shared" si="136"/>
        <v>2.3219991651415347E-5</v>
      </c>
      <c r="AI53">
        <f t="shared" si="137"/>
        <v>5.6467132387035687E-5</v>
      </c>
      <c r="AJ53">
        <f t="shared" si="232"/>
        <v>1.070498730058646E-6</v>
      </c>
      <c r="AK53">
        <f t="shared" si="138"/>
        <v>5.4921074070799235E-7</v>
      </c>
      <c r="AL53">
        <f t="shared" si="139"/>
        <v>-4.7919970735455105E-7</v>
      </c>
      <c r="AM53">
        <f t="shared" si="140"/>
        <v>1.8268936510427298E-5</v>
      </c>
      <c r="AN53">
        <f t="shared" si="233"/>
        <v>1.5408431358357008E-4</v>
      </c>
      <c r="AO53">
        <f t="shared" si="141"/>
        <v>3.6578762696244533E-7</v>
      </c>
      <c r="AP53">
        <f t="shared" si="215"/>
        <v>2.3152591360777162E-6</v>
      </c>
      <c r="AQ53">
        <f t="shared" si="216"/>
        <v>-8.040307829666356E-7</v>
      </c>
      <c r="AR53">
        <f t="shared" si="217"/>
        <v>1.3817290006690883E-2</v>
      </c>
      <c r="AS53">
        <f t="shared" si="218"/>
        <v>4.0762050441259497E-3</v>
      </c>
      <c r="AT53">
        <f t="shared" si="219"/>
        <v>4.2755475255517027E-4</v>
      </c>
      <c r="AU53">
        <f t="shared" si="220"/>
        <v>1.287755325604825E-4</v>
      </c>
      <c r="AV53">
        <f t="shared" si="142"/>
        <v>2.8988109776941726E-4</v>
      </c>
      <c r="AW53">
        <f t="shared" si="143"/>
        <v>6.6386295798633401E-4</v>
      </c>
      <c r="AX53">
        <f t="shared" si="221"/>
        <v>2.1232884276919124E-5</v>
      </c>
      <c r="AY53">
        <f t="shared" si="144"/>
        <v>9.2835826144959871E-6</v>
      </c>
      <c r="AZ53">
        <f t="shared" si="145"/>
        <v>-1.2660682829973663E-5</v>
      </c>
      <c r="BA53">
        <f t="shared" si="146"/>
        <v>2.3332244420892816E-4</v>
      </c>
      <c r="BB53">
        <f t="shared" si="222"/>
        <v>1.8264201594139541E-3</v>
      </c>
      <c r="BC53">
        <f t="shared" si="147"/>
        <v>6.2094312271305634E-6</v>
      </c>
      <c r="BD53">
        <f t="shared" si="223"/>
        <v>4.6396490316134388E-5</v>
      </c>
      <c r="BE53">
        <f t="shared" si="224"/>
        <v>-2.2809006326795673E-5</v>
      </c>
      <c r="BF53">
        <f t="shared" si="225"/>
        <v>0.9757172729000515</v>
      </c>
      <c r="BG53">
        <f t="shared" si="234"/>
        <v>0.99999999999999933</v>
      </c>
      <c r="BH53">
        <f t="shared" si="154"/>
        <v>1.6833435572617221E-3</v>
      </c>
      <c r="BI53">
        <f t="shared" si="155"/>
        <v>3.3014186927924033E-4</v>
      </c>
      <c r="BJ53">
        <f t="shared" si="156"/>
        <v>2.4479555566026235E-5</v>
      </c>
      <c r="BK53">
        <f t="shared" si="157"/>
        <v>1.5822236749120066E-5</v>
      </c>
      <c r="BL53">
        <f t="shared" si="158"/>
        <v>1.6532439588377648E-5</v>
      </c>
      <c r="BM53">
        <f t="shared" si="159"/>
        <v>4.4439160276363341E-5</v>
      </c>
      <c r="BN53">
        <f t="shared" si="160"/>
        <v>6.9275516427134928E-7</v>
      </c>
      <c r="BO53">
        <f t="shared" si="161"/>
        <v>3.6639666530619465E-7</v>
      </c>
      <c r="BP53">
        <f t="shared" si="162"/>
        <v>-3.5562996547622505E-7</v>
      </c>
      <c r="BQ53">
        <f t="shared" si="163"/>
        <v>1.400112568499225E-5</v>
      </c>
      <c r="BR53">
        <f t="shared" si="164"/>
        <v>1.1808863856623389E-4</v>
      </c>
      <c r="BS53">
        <f t="shared" si="165"/>
        <v>2.6435674236593375E-7</v>
      </c>
      <c r="BT53">
        <f t="shared" si="166"/>
        <v>1.4533009729388565E-6</v>
      </c>
      <c r="BU53">
        <f t="shared" si="167"/>
        <v>-5.8107749655734824E-7</v>
      </c>
      <c r="BV53">
        <f t="shared" si="168"/>
        <v>1.0953796898297766E-2</v>
      </c>
      <c r="BW53">
        <f t="shared" si="169"/>
        <v>3.0989633524013504E-3</v>
      </c>
      <c r="BX53">
        <f t="shared" si="170"/>
        <v>2.8055408385600821E-4</v>
      </c>
      <c r="BY53">
        <f t="shared" si="171"/>
        <v>9.6269088209966237E-5</v>
      </c>
      <c r="BZ53">
        <f t="shared" si="172"/>
        <v>1.9854998313104127E-4</v>
      </c>
      <c r="CA53">
        <f t="shared" si="173"/>
        <v>5.0260131373581877E-4</v>
      </c>
      <c r="CB53">
        <f t="shared" si="174"/>
        <v>1.3218363188061332E-5</v>
      </c>
      <c r="CC53">
        <f t="shared" si="175"/>
        <v>5.9580366304743152E-6</v>
      </c>
      <c r="CD53">
        <f t="shared" si="176"/>
        <v>-9.0388671773760655E-6</v>
      </c>
      <c r="CE53">
        <f t="shared" si="177"/>
        <v>1.7202092435857598E-4</v>
      </c>
      <c r="CF53">
        <f t="shared" si="178"/>
        <v>1.3465592011722282E-3</v>
      </c>
      <c r="CG53">
        <f t="shared" si="179"/>
        <v>4.3170618805211306E-6</v>
      </c>
      <c r="CH53">
        <f t="shared" si="180"/>
        <v>2.8016647059047955E-5</v>
      </c>
      <c r="CI53">
        <f t="shared" si="181"/>
        <v>-1.5857795689199995E-5</v>
      </c>
      <c r="CJ53">
        <f t="shared" si="235"/>
        <v>0</v>
      </c>
      <c r="CK53">
        <f t="shared" si="236"/>
        <v>1.8924616976109213E-2</v>
      </c>
      <c r="CL53">
        <f t="shared" si="182"/>
        <v>4.3168391145598766E-3</v>
      </c>
      <c r="CM53">
        <f t="shared" si="237"/>
        <v>0</v>
      </c>
      <c r="CN53">
        <f t="shared" si="183"/>
        <v>5.9650357829246508</v>
      </c>
      <c r="CO53">
        <f t="shared" si="184"/>
        <v>0.85471744063253929</v>
      </c>
      <c r="CP53">
        <f t="shared" si="185"/>
        <v>0.13234355711373991</v>
      </c>
      <c r="CQ53">
        <f t="shared" si="186"/>
        <v>0.67688597663040873</v>
      </c>
      <c r="CR53">
        <f t="shared" si="187"/>
        <v>0.17600805165039024</v>
      </c>
      <c r="CS53">
        <f t="shared" si="188"/>
        <v>2.8831742296669512E-2</v>
      </c>
      <c r="CT53">
        <f t="shared" si="189"/>
        <v>1.9579912116980635E-2</v>
      </c>
      <c r="CU53">
        <f t="shared" si="190"/>
        <v>-4.6084635856287175E-3</v>
      </c>
      <c r="CV53">
        <f t="shared" si="191"/>
        <v>0.49380935387684988</v>
      </c>
      <c r="CW53">
        <f t="shared" si="192"/>
        <v>2.4044857134716109</v>
      </c>
      <c r="CX53">
        <f t="shared" si="193"/>
        <v>1.2264859132050792E-2</v>
      </c>
      <c r="CY53">
        <f t="shared" si="194"/>
        <v>9.1269830403319652E-2</v>
      </c>
      <c r="CZ53">
        <f t="shared" si="195"/>
        <v>-1.777310045747748E-2</v>
      </c>
      <c r="DA53">
        <f t="shared" si="196"/>
        <v>157.86253832644334</v>
      </c>
      <c r="DB53">
        <f t="shared" si="197"/>
        <v>104.77477445421341</v>
      </c>
      <c r="DC53">
        <f t="shared" si="198"/>
        <v>15.067457034796755</v>
      </c>
      <c r="DD53">
        <f t="shared" si="199"/>
        <v>2.3083014211466488</v>
      </c>
      <c r="DE53">
        <f t="shared" si="200"/>
        <v>11.762215423091876</v>
      </c>
      <c r="DF53">
        <f t="shared" si="201"/>
        <v>9.6538951350372688</v>
      </c>
      <c r="DG53">
        <f t="shared" si="202"/>
        <v>0.81445097509406372</v>
      </c>
      <c r="DH53">
        <f t="shared" si="203"/>
        <v>0.4370339351600131</v>
      </c>
      <c r="DI53">
        <f t="shared" si="204"/>
        <v>-0.26640608810830579</v>
      </c>
      <c r="DJ53">
        <f t="shared" si="205"/>
        <v>8.9724145920543315</v>
      </c>
      <c r="DK53">
        <f t="shared" si="206"/>
        <v>49.36813690895918</v>
      </c>
      <c r="DL53">
        <f t="shared" si="207"/>
        <v>0.27914498081565448</v>
      </c>
      <c r="DM53">
        <f t="shared" si="208"/>
        <v>2.3590759466141691</v>
      </c>
      <c r="DN53">
        <f t="shared" si="209"/>
        <v>-0.76478598213745896</v>
      </c>
      <c r="DO53">
        <f t="shared" si="238"/>
        <v>0</v>
      </c>
      <c r="DP53">
        <f t="shared" si="239"/>
        <v>373.46109771938706</v>
      </c>
      <c r="DQ53">
        <f t="shared" si="210"/>
        <v>85.189120415845323</v>
      </c>
    </row>
    <row r="54" spans="1:121" x14ac:dyDescent="0.3">
      <c r="A54">
        <v>51</v>
      </c>
      <c r="B54">
        <v>96</v>
      </c>
      <c r="C54">
        <f t="shared" si="0"/>
        <v>38</v>
      </c>
      <c r="D54">
        <f t="shared" si="1"/>
        <v>125</v>
      </c>
      <c r="E54">
        <f t="shared" si="2"/>
        <v>5.7</v>
      </c>
      <c r="F54">
        <v>0.23330999999999999</v>
      </c>
      <c r="G54">
        <v>0.27490999999999999</v>
      </c>
      <c r="H54">
        <f t="shared" si="226"/>
        <v>0.24162999999999998</v>
      </c>
      <c r="I54">
        <f t="shared" si="227"/>
        <v>5.6857293942168513E-2</v>
      </c>
      <c r="J54">
        <f t="shared" si="62"/>
        <v>0.44357149877138546</v>
      </c>
      <c r="K54">
        <f t="shared" si="63"/>
        <v>0.56000472639195231</v>
      </c>
      <c r="L54">
        <f t="shared" si="105"/>
        <v>0.27077175042576651</v>
      </c>
      <c r="M54">
        <f t="shared" si="106"/>
        <v>0.35739886097648232</v>
      </c>
      <c r="N54">
        <f t="shared" si="107"/>
        <v>0.86340290216886395</v>
      </c>
      <c r="O54">
        <f t="shared" si="108"/>
        <v>0.93996723066081522</v>
      </c>
      <c r="P54">
        <f t="shared" si="109"/>
        <v>0.62439424680933819</v>
      </c>
      <c r="Q54">
        <f t="shared" si="110"/>
        <v>0.74933057761704647</v>
      </c>
      <c r="R54">
        <f t="shared" si="211"/>
        <v>0.42</v>
      </c>
      <c r="S54">
        <f t="shared" si="212"/>
        <v>0.43099999999999999</v>
      </c>
      <c r="T54">
        <f t="shared" si="213"/>
        <v>3.9587547860646638E-2</v>
      </c>
      <c r="U54">
        <f t="shared" si="67"/>
        <v>0.72078914838668218</v>
      </c>
      <c r="V54">
        <f t="shared" si="68"/>
        <v>0.83249300468542942</v>
      </c>
      <c r="W54">
        <f t="shared" si="111"/>
        <v>0.4970223780322961</v>
      </c>
      <c r="X54">
        <f t="shared" si="112"/>
        <v>0.61803684389203239</v>
      </c>
      <c r="Y54">
        <f t="shared" si="113"/>
        <v>0.96620740205007483</v>
      </c>
      <c r="Z54">
        <f t="shared" si="114"/>
        <v>0.99165855689089155</v>
      </c>
      <c r="AA54">
        <f t="shared" si="115"/>
        <v>0.81105216135940261</v>
      </c>
      <c r="AB54">
        <f t="shared" si="116"/>
        <v>0.90505345593912356</v>
      </c>
      <c r="AC54">
        <f t="shared" si="214"/>
        <v>6.130552473847016E-2</v>
      </c>
      <c r="AD54">
        <f t="shared" si="228"/>
        <v>1.4250223940231806E-3</v>
      </c>
      <c r="AE54">
        <f t="shared" si="229"/>
        <v>2.6239735010954925E-4</v>
      </c>
      <c r="AF54">
        <f t="shared" si="230"/>
        <v>2.4909564035818432E-5</v>
      </c>
      <c r="AG54">
        <f t="shared" si="231"/>
        <v>9.4473325989545011E-6</v>
      </c>
      <c r="AH54">
        <f t="shared" si="136"/>
        <v>1.654658137172768E-5</v>
      </c>
      <c r="AI54">
        <f t="shared" si="137"/>
        <v>3.6598231489074143E-5</v>
      </c>
      <c r="AJ54">
        <f t="shared" si="232"/>
        <v>7.3581770212521281E-7</v>
      </c>
      <c r="AK54">
        <f t="shared" si="138"/>
        <v>3.4723319661848034E-7</v>
      </c>
      <c r="AL54">
        <f t="shared" si="139"/>
        <v>-3.9761316010903686E-7</v>
      </c>
      <c r="AM54">
        <f t="shared" si="140"/>
        <v>1.28138619174514E-5</v>
      </c>
      <c r="AN54">
        <f t="shared" si="233"/>
        <v>9.5564461533099928E-5</v>
      </c>
      <c r="AO54">
        <f t="shared" si="141"/>
        <v>2.2878083282925321E-7</v>
      </c>
      <c r="AP54">
        <f t="shared" si="215"/>
        <v>1.5300734377838272E-6</v>
      </c>
      <c r="AQ54">
        <f t="shared" si="216"/>
        <v>-6.7617510523247887E-7</v>
      </c>
      <c r="AR54">
        <f t="shared" si="217"/>
        <v>9.5486365907522363E-3</v>
      </c>
      <c r="AS54">
        <f t="shared" si="218"/>
        <v>2.4671778140867352E-3</v>
      </c>
      <c r="AT54">
        <f t="shared" si="219"/>
        <v>2.9159505982117413E-4</v>
      </c>
      <c r="AU54">
        <f t="shared" si="220"/>
        <v>3.9135950336352076E-5</v>
      </c>
      <c r="AV54">
        <f t="shared" si="142"/>
        <v>2.0209046360419424E-4</v>
      </c>
      <c r="AW54">
        <f t="shared" si="143"/>
        <v>4.1183232030481489E-4</v>
      </c>
      <c r="AX54">
        <f t="shared" si="221"/>
        <v>1.42042548911881E-5</v>
      </c>
      <c r="AY54">
        <f t="shared" si="144"/>
        <v>5.7031910991387922E-6</v>
      </c>
      <c r="AZ54">
        <f t="shared" si="145"/>
        <v>-9.5585348191228996E-6</v>
      </c>
      <c r="BA54">
        <f t="shared" si="146"/>
        <v>1.5972984727213857E-4</v>
      </c>
      <c r="BB54">
        <f t="shared" si="222"/>
        <v>1.0818753822308277E-3</v>
      </c>
      <c r="BC54">
        <f t="shared" si="147"/>
        <v>3.7779068928874786E-6</v>
      </c>
      <c r="BD54">
        <f t="shared" si="223"/>
        <v>2.9704830499669505E-5</v>
      </c>
      <c r="BE54">
        <f t="shared" si="224"/>
        <v>-1.7062246980587468E-5</v>
      </c>
      <c r="BF54">
        <f t="shared" si="225"/>
        <v>0.98388608927602472</v>
      </c>
      <c r="BG54">
        <f t="shared" si="234"/>
        <v>0.99999999999999922</v>
      </c>
      <c r="BH54">
        <f t="shared" si="154"/>
        <v>1.1733278136788362E-3</v>
      </c>
      <c r="BI54">
        <f t="shared" si="155"/>
        <v>2.0719331000244564E-4</v>
      </c>
      <c r="BJ54">
        <f t="shared" si="156"/>
        <v>1.6974438704173707E-5</v>
      </c>
      <c r="BK54">
        <f t="shared" si="157"/>
        <v>7.3353117223803049E-6</v>
      </c>
      <c r="BL54">
        <f t="shared" si="158"/>
        <v>1.1769965969404119E-5</v>
      </c>
      <c r="BM54">
        <f t="shared" si="159"/>
        <v>2.877803575396218E-5</v>
      </c>
      <c r="BN54">
        <f t="shared" si="160"/>
        <v>4.757081361904925E-7</v>
      </c>
      <c r="BO54">
        <f t="shared" si="161"/>
        <v>2.3143186546307624E-7</v>
      </c>
      <c r="BP54">
        <f t="shared" si="162"/>
        <v>-2.9483123450997358E-7</v>
      </c>
      <c r="BQ54">
        <f t="shared" si="163"/>
        <v>9.812070607341839E-6</v>
      </c>
      <c r="BR54">
        <f t="shared" si="164"/>
        <v>7.3177411318779025E-5</v>
      </c>
      <c r="BS54">
        <f t="shared" si="165"/>
        <v>1.6520072706421734E-7</v>
      </c>
      <c r="BT54">
        <f t="shared" si="166"/>
        <v>9.5949626333289007E-7</v>
      </c>
      <c r="BU54">
        <f t="shared" si="167"/>
        <v>-4.8826039150971218E-7</v>
      </c>
      <c r="BV54">
        <f t="shared" si="168"/>
        <v>7.5633485241000187E-3</v>
      </c>
      <c r="BW54">
        <f t="shared" si="169"/>
        <v>1.8740958833183511E-3</v>
      </c>
      <c r="BX54">
        <f t="shared" si="170"/>
        <v>1.9115450148751313E-4</v>
      </c>
      <c r="BY54">
        <f t="shared" si="171"/>
        <v>2.9232120850607815E-5</v>
      </c>
      <c r="BZ54">
        <f t="shared" si="172"/>
        <v>1.3828905853969611E-4</v>
      </c>
      <c r="CA54">
        <f t="shared" si="173"/>
        <v>3.1152761254911579E-4</v>
      </c>
      <c r="CB54">
        <f t="shared" si="174"/>
        <v>8.8341318453163338E-6</v>
      </c>
      <c r="CC54">
        <f t="shared" si="175"/>
        <v>3.6567469977961574E-6</v>
      </c>
      <c r="CD54">
        <f t="shared" si="176"/>
        <v>-6.818347623337303E-6</v>
      </c>
      <c r="CE54">
        <f t="shared" si="177"/>
        <v>1.1766350291151968E-4</v>
      </c>
      <c r="CF54">
        <f t="shared" si="178"/>
        <v>7.9695341453708834E-4</v>
      </c>
      <c r="CG54">
        <f t="shared" si="179"/>
        <v>2.6243311792013649E-6</v>
      </c>
      <c r="CH54">
        <f t="shared" si="180"/>
        <v>1.7919800176469358E-5</v>
      </c>
      <c r="CI54">
        <f t="shared" si="181"/>
        <v>-1.1852326700451501E-5</v>
      </c>
      <c r="CJ54">
        <f t="shared" si="235"/>
        <v>0</v>
      </c>
      <c r="CK54">
        <f t="shared" si="236"/>
        <v>1.2566046057292264E-2</v>
      </c>
      <c r="CL54">
        <f t="shared" si="182"/>
        <v>2.7829165734296018E-3</v>
      </c>
      <c r="CM54">
        <f t="shared" si="237"/>
        <v>0</v>
      </c>
      <c r="CN54">
        <f t="shared" si="183"/>
        <v>3.7467717622142538</v>
      </c>
      <c r="CO54">
        <f t="shared" si="184"/>
        <v>0.59324617707705174</v>
      </c>
      <c r="CP54">
        <f t="shared" si="185"/>
        <v>6.1407661893204256E-2</v>
      </c>
      <c r="CQ54">
        <f t="shared" si="186"/>
        <v>0.48234939356723361</v>
      </c>
      <c r="CR54">
        <f t="shared" si="187"/>
        <v>0.11407668755144411</v>
      </c>
      <c r="CS54">
        <f t="shared" si="188"/>
        <v>1.9817778171338358E-2</v>
      </c>
      <c r="CT54">
        <f t="shared" si="189"/>
        <v>1.2379210692645443E-2</v>
      </c>
      <c r="CU54">
        <f t="shared" si="190"/>
        <v>-3.8238457607686076E-3</v>
      </c>
      <c r="CV54">
        <f t="shared" si="191"/>
        <v>0.34635868762871136</v>
      </c>
      <c r="CW54">
        <f t="shared" si="192"/>
        <v>1.4912834222240243</v>
      </c>
      <c r="CX54">
        <f t="shared" si="193"/>
        <v>7.6710213247648601E-3</v>
      </c>
      <c r="CY54">
        <f t="shared" si="194"/>
        <v>6.0317024990876253E-2</v>
      </c>
      <c r="CZ54">
        <f t="shared" si="195"/>
        <v>-1.4946850701163946E-2</v>
      </c>
      <c r="DA54">
        <f t="shared" si="196"/>
        <v>109.0931730493443</v>
      </c>
      <c r="DB54">
        <f t="shared" si="197"/>
        <v>63.41633853328544</v>
      </c>
      <c r="DC54">
        <f t="shared" si="198"/>
        <v>10.276101503157998</v>
      </c>
      <c r="DD54">
        <f t="shared" si="199"/>
        <v>0.70151190977911093</v>
      </c>
      <c r="DE54">
        <f t="shared" si="200"/>
        <v>8.2000226512037848</v>
      </c>
      <c r="DF54">
        <f t="shared" si="201"/>
        <v>5.9888656018726181</v>
      </c>
      <c r="DG54">
        <f t="shared" si="202"/>
        <v>0.5448468091161931</v>
      </c>
      <c r="DH54">
        <f t="shared" si="203"/>
        <v>0.26848342418305776</v>
      </c>
      <c r="DI54">
        <f t="shared" si="204"/>
        <v>-0.20113068966398406</v>
      </c>
      <c r="DJ54">
        <f t="shared" si="205"/>
        <v>6.1424112768500887</v>
      </c>
      <c r="DK54">
        <f t="shared" si="206"/>
        <v>29.243091581699272</v>
      </c>
      <c r="DL54">
        <f t="shared" si="207"/>
        <v>0.16983580436975659</v>
      </c>
      <c r="DM54">
        <f t="shared" si="208"/>
        <v>1.5103718115861957</v>
      </c>
      <c r="DN54">
        <f t="shared" si="209"/>
        <v>-0.57209714125909783</v>
      </c>
      <c r="DO54">
        <f t="shared" si="238"/>
        <v>0</v>
      </c>
      <c r="DP54">
        <f t="shared" si="239"/>
        <v>241.69873425639838</v>
      </c>
      <c r="DQ54">
        <f t="shared" si="210"/>
        <v>53.527371320492044</v>
      </c>
    </row>
    <row r="55" spans="1:121" x14ac:dyDescent="0.3">
      <c r="A55">
        <v>52</v>
      </c>
      <c r="B55">
        <v>97</v>
      </c>
      <c r="C55">
        <f t="shared" si="0"/>
        <v>38</v>
      </c>
      <c r="D55">
        <f t="shared" si="1"/>
        <v>125</v>
      </c>
      <c r="E55">
        <f t="shared" si="2"/>
        <v>5.7</v>
      </c>
      <c r="F55">
        <v>0.25402999999999998</v>
      </c>
      <c r="G55">
        <v>0.29626000000000002</v>
      </c>
      <c r="H55">
        <f t="shared" si="226"/>
        <v>0.26247599999999999</v>
      </c>
      <c r="I55">
        <f t="shared" si="227"/>
        <v>5.6857293942168513E-2</v>
      </c>
      <c r="J55">
        <f t="shared" si="62"/>
        <v>0.45282243706933056</v>
      </c>
      <c r="K55">
        <f t="shared" si="63"/>
        <v>0.57021533794672985</v>
      </c>
      <c r="L55">
        <f t="shared" si="105"/>
        <v>0.27732756297775207</v>
      </c>
      <c r="M55">
        <f t="shared" si="106"/>
        <v>0.36547494879873155</v>
      </c>
      <c r="N55">
        <f t="shared" si="107"/>
        <v>0.87203339857683781</v>
      </c>
      <c r="O55">
        <f t="shared" si="108"/>
        <v>0.94525588513351766</v>
      </c>
      <c r="P55">
        <f t="shared" si="109"/>
        <v>0.63626114788464549</v>
      </c>
      <c r="Q55">
        <f t="shared" si="110"/>
        <v>0.76044750402560646</v>
      </c>
      <c r="R55">
        <f t="shared" si="211"/>
        <v>0.42</v>
      </c>
      <c r="S55">
        <f t="shared" si="212"/>
        <v>0.43099999999999999</v>
      </c>
      <c r="T55">
        <f t="shared" si="213"/>
        <v>4.0372500513620693E-2</v>
      </c>
      <c r="U55">
        <f t="shared" si="67"/>
        <v>0.7307929652051669</v>
      </c>
      <c r="V55">
        <f t="shared" si="68"/>
        <v>0.84083743930548926</v>
      </c>
      <c r="W55">
        <f t="shared" si="111"/>
        <v>0.50681121062551937</v>
      </c>
      <c r="X55">
        <f t="shared" si="112"/>
        <v>0.62840691377215119</v>
      </c>
      <c r="Y55">
        <f t="shared" si="113"/>
        <v>0.96975953173477825</v>
      </c>
      <c r="Z55">
        <f t="shared" si="114"/>
        <v>0.99287001856105794</v>
      </c>
      <c r="AA55">
        <f t="shared" si="115"/>
        <v>0.82109743801050383</v>
      </c>
      <c r="AB55">
        <f t="shared" si="116"/>
        <v>0.91210675905999694</v>
      </c>
      <c r="AC55">
        <f t="shared" si="214"/>
        <v>6.2202684241014619E-2</v>
      </c>
      <c r="AD55">
        <f t="shared" si="228"/>
        <v>9.6604323967446287E-4</v>
      </c>
      <c r="AE55">
        <f t="shared" si="229"/>
        <v>1.5871610220942727E-4</v>
      </c>
      <c r="AF55">
        <f t="shared" si="230"/>
        <v>1.6908712193922934E-5</v>
      </c>
      <c r="AG55">
        <f t="shared" si="231"/>
        <v>3.7260358536182734E-6</v>
      </c>
      <c r="AH55">
        <f t="shared" si="136"/>
        <v>1.145871621389734E-5</v>
      </c>
      <c r="AI55">
        <f t="shared" si="137"/>
        <v>2.2807005486034956E-5</v>
      </c>
      <c r="AJ55">
        <f t="shared" si="232"/>
        <v>4.9123759084151182E-7</v>
      </c>
      <c r="AK55">
        <f t="shared" si="138"/>
        <v>2.1523383614782786E-7</v>
      </c>
      <c r="AL55">
        <f t="shared" si="139"/>
        <v>-3.0322921794421284E-7</v>
      </c>
      <c r="AM55">
        <f t="shared" si="140"/>
        <v>8.7198758651770461E-6</v>
      </c>
      <c r="AN55">
        <f t="shared" si="233"/>
        <v>5.6334250777801214E-5</v>
      </c>
      <c r="AO55">
        <f t="shared" si="141"/>
        <v>1.4018759811963881E-7</v>
      </c>
      <c r="AP55">
        <f t="shared" si="215"/>
        <v>9.689689762751295E-7</v>
      </c>
      <c r="AQ55">
        <f t="shared" si="216"/>
        <v>-5.0695536848605034E-7</v>
      </c>
      <c r="AR55">
        <f t="shared" si="217"/>
        <v>6.3681676467372411E-3</v>
      </c>
      <c r="AS55">
        <f t="shared" si="218"/>
        <v>1.4280690441429186E-3</v>
      </c>
      <c r="AT55">
        <f t="shared" si="219"/>
        <v>1.9340418090077683E-4</v>
      </c>
      <c r="AU55">
        <f t="shared" si="220"/>
        <v>-8.4509270736224738E-7</v>
      </c>
      <c r="AV55">
        <f t="shared" si="142"/>
        <v>1.3601440236357177E-4</v>
      </c>
      <c r="AW55">
        <f t="shared" si="143"/>
        <v>2.424980153933218E-4</v>
      </c>
      <c r="AX55">
        <f t="shared" si="221"/>
        <v>9.1360932590016922E-6</v>
      </c>
      <c r="AY55">
        <f t="shared" si="144"/>
        <v>3.4213019050310541E-6</v>
      </c>
      <c r="AZ55">
        <f t="shared" si="145"/>
        <v>-6.7274849807926048E-6</v>
      </c>
      <c r="BA55">
        <f t="shared" si="146"/>
        <v>1.0526331681315893E-4</v>
      </c>
      <c r="BB55">
        <f t="shared" si="222"/>
        <v>5.9957537928806361E-4</v>
      </c>
      <c r="BC55">
        <f t="shared" si="147"/>
        <v>2.2373326745385269E-6</v>
      </c>
      <c r="BD55">
        <f t="shared" si="223"/>
        <v>1.7977648610217612E-5</v>
      </c>
      <c r="BE55">
        <f t="shared" si="224"/>
        <v>-1.1573179275481732E-5</v>
      </c>
      <c r="BF55">
        <f t="shared" si="225"/>
        <v>0.98966766201318579</v>
      </c>
      <c r="BG55">
        <f t="shared" si="234"/>
        <v>0.99999999999999933</v>
      </c>
      <c r="BH55">
        <f t="shared" si="154"/>
        <v>7.947396221991888E-4</v>
      </c>
      <c r="BI55">
        <f t="shared" si="155"/>
        <v>1.2521832684034983E-4</v>
      </c>
      <c r="BJ55">
        <f t="shared" si="156"/>
        <v>1.1511155781877145E-5</v>
      </c>
      <c r="BK55">
        <f t="shared" si="157"/>
        <v>2.8905935027605147E-6</v>
      </c>
      <c r="BL55">
        <f t="shared" si="158"/>
        <v>8.1431896739686359E-6</v>
      </c>
      <c r="BM55">
        <f t="shared" si="159"/>
        <v>1.7918429342503739E-5</v>
      </c>
      <c r="BN55">
        <f t="shared" si="160"/>
        <v>3.1727675823109376E-7</v>
      </c>
      <c r="BO55">
        <f t="shared" si="161"/>
        <v>1.4331825196186218E-7</v>
      </c>
      <c r="BP55">
        <f t="shared" si="162"/>
        <v>-2.2465413157476259E-7</v>
      </c>
      <c r="BQ55">
        <f t="shared" si="163"/>
        <v>6.6714702059676104E-6</v>
      </c>
      <c r="BR55">
        <f t="shared" si="164"/>
        <v>4.3100645175523687E-5</v>
      </c>
      <c r="BS55">
        <f t="shared" si="165"/>
        <v>1.0114223262393295E-7</v>
      </c>
      <c r="BT55">
        <f t="shared" si="166"/>
        <v>6.070375023809509E-7</v>
      </c>
      <c r="BU55">
        <f t="shared" si="167"/>
        <v>-3.6575701771856467E-7</v>
      </c>
      <c r="BV55">
        <f t="shared" si="168"/>
        <v>5.0398528906659369E-3</v>
      </c>
      <c r="BW55">
        <f t="shared" si="169"/>
        <v>1.0838549970999306E-3</v>
      </c>
      <c r="BX55">
        <f t="shared" si="170"/>
        <v>1.2666287152765851E-4</v>
      </c>
      <c r="BY55">
        <f t="shared" si="171"/>
        <v>-6.3069504451026067E-7</v>
      </c>
      <c r="BZ55">
        <f t="shared" si="172"/>
        <v>9.2986212070244456E-5</v>
      </c>
      <c r="CA55">
        <f t="shared" si="173"/>
        <v>1.8327993922789528E-4</v>
      </c>
      <c r="CB55">
        <f t="shared" si="174"/>
        <v>5.6765211826640787E-6</v>
      </c>
      <c r="CC55">
        <f t="shared" si="175"/>
        <v>2.1915804995329595E-6</v>
      </c>
      <c r="CD55">
        <f t="shared" si="176"/>
        <v>-4.7948074682569193E-6</v>
      </c>
      <c r="CE55">
        <f t="shared" si="177"/>
        <v>7.7475318597828498E-5</v>
      </c>
      <c r="CF55">
        <f t="shared" si="178"/>
        <v>4.4129612233489497E-4</v>
      </c>
      <c r="CG55">
        <f t="shared" si="179"/>
        <v>1.552846681987943E-6</v>
      </c>
      <c r="CH55">
        <f t="shared" si="180"/>
        <v>1.0834618140992838E-5</v>
      </c>
      <c r="CI55">
        <f t="shared" si="181"/>
        <v>-8.0324992534649384E-6</v>
      </c>
      <c r="CJ55">
        <f t="shared" si="235"/>
        <v>0</v>
      </c>
      <c r="CK55">
        <f t="shared" si="236"/>
        <v>8.0629777125813817E-3</v>
      </c>
      <c r="CL55">
        <f t="shared" si="182"/>
        <v>1.7336434163698832E-3</v>
      </c>
      <c r="CM55">
        <f t="shared" si="237"/>
        <v>0</v>
      </c>
      <c r="CN55">
        <f t="shared" si="183"/>
        <v>2.2663072234484121</v>
      </c>
      <c r="CO55">
        <f t="shared" si="184"/>
        <v>0.4026978896104686</v>
      </c>
      <c r="CP55">
        <f t="shared" si="185"/>
        <v>2.4219233048518776E-2</v>
      </c>
      <c r="CQ55">
        <f t="shared" si="186"/>
        <v>0.33403303635132137</v>
      </c>
      <c r="CR55">
        <f t="shared" si="187"/>
        <v>7.1089436099970954E-2</v>
      </c>
      <c r="CS55">
        <f t="shared" si="188"/>
        <v>1.3230502034134438E-2</v>
      </c>
      <c r="CT55">
        <f t="shared" si="189"/>
        <v>7.6733014925062116E-3</v>
      </c>
      <c r="CU55">
        <f t="shared" si="190"/>
        <v>-2.9161553889694948E-3</v>
      </c>
      <c r="CV55">
        <f t="shared" si="191"/>
        <v>0.23569824463573555</v>
      </c>
      <c r="CW55">
        <f t="shared" si="192"/>
        <v>0.87909598338758799</v>
      </c>
      <c r="CX55">
        <f t="shared" si="193"/>
        <v>4.700490164951489E-3</v>
      </c>
      <c r="CY55">
        <f t="shared" si="194"/>
        <v>3.8197726013741877E-2</v>
      </c>
      <c r="CZ55">
        <f t="shared" si="195"/>
        <v>-1.1206248420384143E-2</v>
      </c>
      <c r="DA55">
        <f t="shared" si="196"/>
        <v>72.756315363972973</v>
      </c>
      <c r="DB55">
        <f t="shared" si="197"/>
        <v>36.707086710649577</v>
      </c>
      <c r="DC55">
        <f t="shared" si="198"/>
        <v>6.8157567391242759</v>
      </c>
      <c r="DD55">
        <f t="shared" si="199"/>
        <v>-1.5148286779468284E-2</v>
      </c>
      <c r="DE55">
        <f t="shared" si="200"/>
        <v>5.518920390304288</v>
      </c>
      <c r="DF55">
        <f t="shared" si="201"/>
        <v>3.5264061398496858</v>
      </c>
      <c r="DG55">
        <f t="shared" si="202"/>
        <v>0.35044226522878691</v>
      </c>
      <c r="DH55">
        <f t="shared" si="203"/>
        <v>0.16106120848124189</v>
      </c>
      <c r="DI55">
        <f t="shared" si="204"/>
        <v>-0.14155973896583798</v>
      </c>
      <c r="DJ55">
        <f t="shared" si="205"/>
        <v>4.0479008480500269</v>
      </c>
      <c r="DK55">
        <f t="shared" si="206"/>
        <v>16.206522502156361</v>
      </c>
      <c r="DL55">
        <f t="shared" si="207"/>
        <v>0.10057929038387947</v>
      </c>
      <c r="DM55">
        <f t="shared" si="208"/>
        <v>0.91409152123512472</v>
      </c>
      <c r="DN55">
        <f t="shared" si="209"/>
        <v>-0.38804870110690248</v>
      </c>
      <c r="DO55">
        <f t="shared" si="238"/>
        <v>0</v>
      </c>
      <c r="DP55">
        <f t="shared" si="239"/>
        <v>150.82314691506204</v>
      </c>
      <c r="DQ55">
        <f t="shared" si="210"/>
        <v>32.4289071613685</v>
      </c>
    </row>
    <row r="56" spans="1:121" x14ac:dyDescent="0.3">
      <c r="A56">
        <v>53</v>
      </c>
      <c r="B56">
        <v>98</v>
      </c>
      <c r="C56">
        <f t="shared" si="0"/>
        <v>38</v>
      </c>
      <c r="D56">
        <f t="shared" si="1"/>
        <v>125</v>
      </c>
      <c r="E56">
        <f t="shared" si="2"/>
        <v>5.7</v>
      </c>
      <c r="F56">
        <v>0.27543000000000001</v>
      </c>
      <c r="G56">
        <v>0.31792999999999999</v>
      </c>
      <c r="H56">
        <f t="shared" si="226"/>
        <v>0.28393000000000002</v>
      </c>
      <c r="I56">
        <f t="shared" si="227"/>
        <v>5.6857293942168513E-2</v>
      </c>
      <c r="J56">
        <f t="shared" si="62"/>
        <v>0.46208103900485564</v>
      </c>
      <c r="K56">
        <f t="shared" si="63"/>
        <v>0.58036541751007076</v>
      </c>
      <c r="L56">
        <f t="shared" si="105"/>
        <v>0.28394020761224059</v>
      </c>
      <c r="M56">
        <f t="shared" si="106"/>
        <v>0.37359137711375301</v>
      </c>
      <c r="N56">
        <f t="shared" si="107"/>
        <v>0.88029078686308548</v>
      </c>
      <c r="O56">
        <f t="shared" si="108"/>
        <v>0.95017991345652397</v>
      </c>
      <c r="P56">
        <f t="shared" si="109"/>
        <v>0.64800207874504534</v>
      </c>
      <c r="Q56">
        <f t="shared" si="110"/>
        <v>0.77129999033805663</v>
      </c>
      <c r="R56">
        <f t="shared" si="211"/>
        <v>0.42</v>
      </c>
      <c r="S56">
        <f t="shared" si="212"/>
        <v>0.43099999999999999</v>
      </c>
      <c r="T56">
        <f t="shared" si="213"/>
        <v>4.1156101833580989E-2</v>
      </c>
      <c r="U56">
        <f t="shared" si="67"/>
        <v>0.74060783589204804</v>
      </c>
      <c r="V56">
        <f t="shared" si="68"/>
        <v>0.84890446907881256</v>
      </c>
      <c r="W56">
        <f t="shared" si="111"/>
        <v>0.5165796456020364</v>
      </c>
      <c r="X56">
        <f t="shared" si="112"/>
        <v>0.63867352310273184</v>
      </c>
      <c r="Y56">
        <f t="shared" si="113"/>
        <v>0.9730043846931512</v>
      </c>
      <c r="Z56">
        <f t="shared" si="114"/>
        <v>0.99392656045046712</v>
      </c>
      <c r="AA56">
        <f t="shared" si="115"/>
        <v>0.83081233363765561</v>
      </c>
      <c r="AB56">
        <f t="shared" si="116"/>
        <v>0.91877428901895553</v>
      </c>
      <c r="AC56">
        <f t="shared" si="214"/>
        <v>6.3087010349065609E-2</v>
      </c>
      <c r="AD56">
        <f t="shared" si="228"/>
        <v>6.3518632846137641E-4</v>
      </c>
      <c r="AE56">
        <f t="shared" si="229"/>
        <v>9.255159222999729E-5</v>
      </c>
      <c r="AF56">
        <f t="shared" si="230"/>
        <v>1.1210848775876244E-5</v>
      </c>
      <c r="AG56">
        <f t="shared" si="231"/>
        <v>9.6467153864440714E-7</v>
      </c>
      <c r="AH56">
        <f t="shared" si="136"/>
        <v>7.7045359864219829E-6</v>
      </c>
      <c r="AI56">
        <f t="shared" si="137"/>
        <v>1.3634811238743016E-5</v>
      </c>
      <c r="AJ56">
        <f t="shared" si="232"/>
        <v>3.1806909664458455E-7</v>
      </c>
      <c r="AK56">
        <f t="shared" si="138"/>
        <v>1.3107646132516722E-7</v>
      </c>
      <c r="AL56">
        <f t="shared" si="139"/>
        <v>-2.1759674521031237E-7</v>
      </c>
      <c r="AM56">
        <f t="shared" si="140"/>
        <v>5.7522923991909196E-6</v>
      </c>
      <c r="AN56">
        <f t="shared" si="233"/>
        <v>3.1475772888822318E-5</v>
      </c>
      <c r="AO56">
        <f t="shared" si="141"/>
        <v>8.4303250513974792E-8</v>
      </c>
      <c r="AP56">
        <f t="shared" si="215"/>
        <v>5.868505348138036E-7</v>
      </c>
      <c r="AQ56">
        <f t="shared" si="216"/>
        <v>-3.4942182557053341E-7</v>
      </c>
      <c r="AR56">
        <f t="shared" si="217"/>
        <v>4.0881278431280001E-3</v>
      </c>
      <c r="AS56">
        <f t="shared" si="218"/>
        <v>7.9252758660636636E-4</v>
      </c>
      <c r="AT56">
        <f t="shared" si="219"/>
        <v>1.2454912187351663E-4</v>
      </c>
      <c r="AU56">
        <f t="shared" si="220"/>
        <v>-1.5051369674923232E-5</v>
      </c>
      <c r="AV56">
        <f t="shared" si="142"/>
        <v>8.8312389612165654E-5</v>
      </c>
      <c r="AW56">
        <f t="shared" si="143"/>
        <v>1.3507067263195517E-4</v>
      </c>
      <c r="AX56">
        <f t="shared" si="221"/>
        <v>5.6448106041883374E-6</v>
      </c>
      <c r="AY56">
        <f t="shared" si="144"/>
        <v>2.0076437157495766E-6</v>
      </c>
      <c r="AZ56">
        <f t="shared" si="145"/>
        <v>-4.4838201777916742E-6</v>
      </c>
      <c r="BA56">
        <f t="shared" si="146"/>
        <v>6.673703860462737E-5</v>
      </c>
      <c r="BB56">
        <f t="shared" si="222"/>
        <v>3.0944056872999693E-4</v>
      </c>
      <c r="BC56">
        <f t="shared" si="147"/>
        <v>1.2934547805253369E-6</v>
      </c>
      <c r="BD56">
        <f t="shared" si="223"/>
        <v>1.0266582120032914E-5</v>
      </c>
      <c r="BE56">
        <f t="shared" si="224"/>
        <v>-7.2758913507983017E-6</v>
      </c>
      <c r="BF56">
        <f t="shared" si="225"/>
        <v>0.99360379923450404</v>
      </c>
      <c r="BG56">
        <f t="shared" si="234"/>
        <v>0.99999999999999922</v>
      </c>
      <c r="BH56">
        <f t="shared" si="154"/>
        <v>5.2210728233703988E-4</v>
      </c>
      <c r="BI56">
        <f t="shared" si="155"/>
        <v>7.2956016127298686E-5</v>
      </c>
      <c r="BJ56">
        <f t="shared" si="156"/>
        <v>7.6247496557572325E-6</v>
      </c>
      <c r="BK56">
        <f t="shared" si="157"/>
        <v>7.4773854236253402E-7</v>
      </c>
      <c r="BL56">
        <f t="shared" si="158"/>
        <v>5.470113649922796E-6</v>
      </c>
      <c r="BM56">
        <f t="shared" si="159"/>
        <v>1.070313763940733E-5</v>
      </c>
      <c r="BN56">
        <f t="shared" si="160"/>
        <v>2.0523151329958227E-7</v>
      </c>
      <c r="BO56">
        <f t="shared" si="161"/>
        <v>8.7197556258069593E-8</v>
      </c>
      <c r="BP56">
        <f t="shared" si="162"/>
        <v>-1.6107423156264586E-7</v>
      </c>
      <c r="BQ56">
        <f t="shared" si="163"/>
        <v>4.3972637066872093E-6</v>
      </c>
      <c r="BR56">
        <f t="shared" si="164"/>
        <v>2.4061237530869443E-5</v>
      </c>
      <c r="BS56">
        <f t="shared" si="165"/>
        <v>6.077116617561042E-8</v>
      </c>
      <c r="BT56">
        <f t="shared" si="166"/>
        <v>3.6728853817409152E-7</v>
      </c>
      <c r="BU56">
        <f t="shared" si="167"/>
        <v>-2.5188556428926775E-7</v>
      </c>
      <c r="BV56">
        <f t="shared" si="168"/>
        <v>3.2326460062686423E-3</v>
      </c>
      <c r="BW56">
        <f t="shared" si="169"/>
        <v>6.0098921201426239E-4</v>
      </c>
      <c r="BX56">
        <f t="shared" si="170"/>
        <v>8.1489722069827682E-5</v>
      </c>
      <c r="BY56">
        <f t="shared" si="171"/>
        <v>-1.1223321303842033E-5</v>
      </c>
      <c r="BZ56">
        <f t="shared" si="172"/>
        <v>6.0317949581202941E-5</v>
      </c>
      <c r="CA56">
        <f t="shared" si="173"/>
        <v>1.0199951696190296E-4</v>
      </c>
      <c r="CB56">
        <f t="shared" si="174"/>
        <v>3.5038622094560752E-6</v>
      </c>
      <c r="CC56">
        <f t="shared" si="175"/>
        <v>1.2848171392889856E-6</v>
      </c>
      <c r="CD56">
        <f t="shared" si="176"/>
        <v>-3.1929853965712874E-6</v>
      </c>
      <c r="CE56">
        <f t="shared" si="177"/>
        <v>4.9077627589515138E-5</v>
      </c>
      <c r="CF56">
        <f t="shared" si="178"/>
        <v>2.2755892845634226E-4</v>
      </c>
      <c r="CG56">
        <f t="shared" si="179"/>
        <v>8.9697341729315765E-7</v>
      </c>
      <c r="CH56">
        <f t="shared" si="180"/>
        <v>6.1813143245809065E-6</v>
      </c>
      <c r="CI56">
        <f t="shared" si="181"/>
        <v>-5.0456198601149636E-6</v>
      </c>
      <c r="CJ56">
        <f t="shared" si="235"/>
        <v>0</v>
      </c>
      <c r="CK56">
        <f t="shared" si="236"/>
        <v>4.9948590716391867E-3</v>
      </c>
      <c r="CL56">
        <f t="shared" si="182"/>
        <v>1.0426782872510487E-3</v>
      </c>
      <c r="CM56">
        <f t="shared" si="237"/>
        <v>0</v>
      </c>
      <c r="CN56">
        <f t="shared" si="183"/>
        <v>1.3215441854521313</v>
      </c>
      <c r="CO56">
        <f t="shared" si="184"/>
        <v>0.26699757444626865</v>
      </c>
      <c r="CP56">
        <f t="shared" si="185"/>
        <v>6.2703650011886464E-3</v>
      </c>
      <c r="CQ56">
        <f t="shared" si="186"/>
        <v>0.22459492854018723</v>
      </c>
      <c r="CR56">
        <f t="shared" si="187"/>
        <v>4.2499706631161982E-2</v>
      </c>
      <c r="CS56">
        <f t="shared" si="188"/>
        <v>8.5665549799285954E-3</v>
      </c>
      <c r="CT56">
        <f t="shared" si="189"/>
        <v>4.6730069227035364E-3</v>
      </c>
      <c r="CU56">
        <f t="shared" si="190"/>
        <v>-2.0926278986875741E-3</v>
      </c>
      <c r="CV56">
        <f t="shared" si="191"/>
        <v>0.15548446355013057</v>
      </c>
      <c r="CW56">
        <f t="shared" si="192"/>
        <v>0.49117943593007229</v>
      </c>
      <c r="CX56">
        <f t="shared" si="193"/>
        <v>2.8266879897335746E-3</v>
      </c>
      <c r="CY56">
        <f t="shared" si="194"/>
        <v>2.3134234932894952E-2</v>
      </c>
      <c r="CZ56">
        <f t="shared" si="195"/>
        <v>-7.7239694542366412E-3</v>
      </c>
      <c r="DA56">
        <f t="shared" si="196"/>
        <v>46.706860607737404</v>
      </c>
      <c r="DB56">
        <f t="shared" si="197"/>
        <v>20.37112908613004</v>
      </c>
      <c r="DC56">
        <f t="shared" si="198"/>
        <v>4.3892356039445994</v>
      </c>
      <c r="DD56">
        <f t="shared" si="199"/>
        <v>-0.26979580142299892</v>
      </c>
      <c r="DE56">
        <f t="shared" si="200"/>
        <v>3.5833635209032337</v>
      </c>
      <c r="DF56">
        <f t="shared" si="201"/>
        <v>1.9641977214138922</v>
      </c>
      <c r="DG56">
        <f t="shared" si="202"/>
        <v>0.21652364515545625</v>
      </c>
      <c r="DH56">
        <f t="shared" si="203"/>
        <v>9.4511835562627072E-2</v>
      </c>
      <c r="DI56">
        <f t="shared" si="204"/>
        <v>-9.4348544181092411E-2</v>
      </c>
      <c r="DJ56">
        <f t="shared" si="205"/>
        <v>2.5663728195409456</v>
      </c>
      <c r="DK56">
        <f t="shared" si="206"/>
        <v>8.3641785727718165</v>
      </c>
      <c r="DL56">
        <f t="shared" si="207"/>
        <v>5.8147259658516519E-2</v>
      </c>
      <c r="DM56">
        <f t="shared" si="208"/>
        <v>0.52201463447519347</v>
      </c>
      <c r="DN56">
        <f t="shared" si="209"/>
        <v>-0.24396063699226705</v>
      </c>
      <c r="DO56">
        <f t="shared" si="238"/>
        <v>0</v>
      </c>
      <c r="DP56">
        <f t="shared" si="239"/>
        <v>90.766384871720845</v>
      </c>
      <c r="DQ56">
        <f t="shared" si="210"/>
        <v>18.947509301189729</v>
      </c>
    </row>
    <row r="57" spans="1:121" x14ac:dyDescent="0.3">
      <c r="A57">
        <v>54</v>
      </c>
      <c r="B57">
        <v>99</v>
      </c>
      <c r="C57">
        <f t="shared" si="0"/>
        <v>38</v>
      </c>
      <c r="D57">
        <f t="shared" si="1"/>
        <v>125</v>
      </c>
      <c r="E57">
        <f t="shared" si="2"/>
        <v>5.7</v>
      </c>
      <c r="F57">
        <v>0.29732999999999998</v>
      </c>
      <c r="G57">
        <v>0.33972999999999998</v>
      </c>
      <c r="H57">
        <f t="shared" si="226"/>
        <v>0.30580999999999997</v>
      </c>
      <c r="I57">
        <f t="shared" si="227"/>
        <v>5.6857293942168513E-2</v>
      </c>
      <c r="J57">
        <f t="shared" si="62"/>
        <v>0.47134284308730723</v>
      </c>
      <c r="K57">
        <f t="shared" si="63"/>
        <v>0.59044924246471098</v>
      </c>
      <c r="L57">
        <f t="shared" si="105"/>
        <v>0.2906078875199295</v>
      </c>
      <c r="M57">
        <f t="shared" si="106"/>
        <v>0.3817450176684678</v>
      </c>
      <c r="N57">
        <f t="shared" si="107"/>
        <v>0.88817803331272371</v>
      </c>
      <c r="O57">
        <f t="shared" si="108"/>
        <v>0.95475408557357488</v>
      </c>
      <c r="P57">
        <f t="shared" si="109"/>
        <v>0.65960754037930425</v>
      </c>
      <c r="Q57">
        <f t="shared" si="110"/>
        <v>0.78188133682795302</v>
      </c>
      <c r="R57">
        <f t="shared" si="211"/>
        <v>0.42</v>
      </c>
      <c r="S57">
        <f t="shared" si="212"/>
        <v>0.43099999999999999</v>
      </c>
      <c r="T57">
        <f t="shared" si="213"/>
        <v>4.1938034007114648E-2</v>
      </c>
      <c r="U57">
        <f t="shared" si="67"/>
        <v>0.75022927663467631</v>
      </c>
      <c r="V57">
        <f t="shared" si="68"/>
        <v>0.8566947492015724</v>
      </c>
      <c r="W57">
        <f t="shared" si="111"/>
        <v>0.5263225197193242</v>
      </c>
      <c r="X57">
        <f t="shared" si="112"/>
        <v>0.6488308396637299</v>
      </c>
      <c r="Y57">
        <f t="shared" si="113"/>
        <v>0.97596060448155708</v>
      </c>
      <c r="Z57">
        <f t="shared" si="114"/>
        <v>0.99484459364740274</v>
      </c>
      <c r="AA57">
        <f t="shared" si="115"/>
        <v>0.84019426889156934</v>
      </c>
      <c r="AB57">
        <f t="shared" si="116"/>
        <v>0.92506498239561941</v>
      </c>
      <c r="AC57">
        <f t="shared" si="214"/>
        <v>6.3958231880522284E-2</v>
      </c>
      <c r="AD57">
        <f t="shared" si="228"/>
        <v>4.0432158191438947E-4</v>
      </c>
      <c r="AE57">
        <f t="shared" si="229"/>
        <v>5.2143502924151677E-5</v>
      </c>
      <c r="AF57">
        <f t="shared" si="230"/>
        <v>7.2450134244763989E-6</v>
      </c>
      <c r="AG57">
        <f t="shared" si="231"/>
        <v>-2.038879437388687E-7</v>
      </c>
      <c r="AH57">
        <f t="shared" si="136"/>
        <v>5.0242371366475289E-6</v>
      </c>
      <c r="AI57">
        <f t="shared" si="137"/>
        <v>7.8053791133545305E-6</v>
      </c>
      <c r="AJ57">
        <f t="shared" si="232"/>
        <v>1.993798897471198E-7</v>
      </c>
      <c r="AK57">
        <f t="shared" si="138"/>
        <v>7.8341404903150517E-8</v>
      </c>
      <c r="AL57">
        <f t="shared" si="139"/>
        <v>-1.4811809597119109E-7</v>
      </c>
      <c r="AM57">
        <f t="shared" si="140"/>
        <v>3.6752612029431278E-6</v>
      </c>
      <c r="AN57">
        <f t="shared" si="233"/>
        <v>1.6635121328068095E-5</v>
      </c>
      <c r="AO57">
        <f t="shared" si="141"/>
        <v>4.9672367678039932E-8</v>
      </c>
      <c r="AP57">
        <f t="shared" si="215"/>
        <v>3.3927172445078792E-7</v>
      </c>
      <c r="AQ57">
        <f t="shared" si="216"/>
        <v>-2.237668440230225E-7</v>
      </c>
      <c r="AR57">
        <f t="shared" si="217"/>
        <v>2.5197411193955415E-3</v>
      </c>
      <c r="AS57">
        <f t="shared" si="218"/>
        <v>4.2334728436339966E-4</v>
      </c>
      <c r="AT57">
        <f t="shared" si="219"/>
        <v>7.7678218037277873E-5</v>
      </c>
      <c r="AU57">
        <f t="shared" si="220"/>
        <v>-1.7081367883721053E-5</v>
      </c>
      <c r="AV57">
        <f t="shared" si="142"/>
        <v>5.526126720303342E-5</v>
      </c>
      <c r="AW57">
        <f t="shared" si="143"/>
        <v>7.0945485350994847E-5</v>
      </c>
      <c r="AX57">
        <f t="shared" si="221"/>
        <v>3.3438245312087557E-6</v>
      </c>
      <c r="AY57">
        <f t="shared" si="144"/>
        <v>1.1486768042103859E-6</v>
      </c>
      <c r="AZ57">
        <f t="shared" si="145"/>
        <v>-2.8254316468153013E-6</v>
      </c>
      <c r="BA57">
        <f t="shared" si="146"/>
        <v>4.0682462786247733E-5</v>
      </c>
      <c r="BB57">
        <f t="shared" si="222"/>
        <v>1.4817274260407542E-4</v>
      </c>
      <c r="BC57">
        <f t="shared" si="147"/>
        <v>7.2669944669359829E-7</v>
      </c>
      <c r="BD57">
        <f t="shared" si="223"/>
        <v>5.5150970419888573E-6</v>
      </c>
      <c r="BE57">
        <f t="shared" si="224"/>
        <v>-4.2121708293417668E-6</v>
      </c>
      <c r="BF57">
        <f t="shared" si="225"/>
        <v>0.9961806151032474</v>
      </c>
      <c r="BG57">
        <f t="shared" si="234"/>
        <v>0.99999999999999922</v>
      </c>
      <c r="BH57">
        <f t="shared" si="154"/>
        <v>3.320592071867402E-4</v>
      </c>
      <c r="BI57">
        <f t="shared" si="155"/>
        <v>4.1068364994107326E-5</v>
      </c>
      <c r="BJ57">
        <f t="shared" si="156"/>
        <v>4.9227136660509453E-6</v>
      </c>
      <c r="BK57">
        <f t="shared" si="157"/>
        <v>-1.5790353094747342E-7</v>
      </c>
      <c r="BL57">
        <f t="shared" si="158"/>
        <v>3.5637799532036256E-6</v>
      </c>
      <c r="BM57">
        <f t="shared" si="159"/>
        <v>6.1218964084108308E-6</v>
      </c>
      <c r="BN57">
        <f t="shared" si="160"/>
        <v>1.2852257386209074E-7</v>
      </c>
      <c r="BO57">
        <f t="shared" si="161"/>
        <v>5.2066600220996339E-8</v>
      </c>
      <c r="BP57">
        <f t="shared" si="162"/>
        <v>-1.0954985015630279E-7</v>
      </c>
      <c r="BQ57">
        <f t="shared" si="163"/>
        <v>2.8071121343358193E-6</v>
      </c>
      <c r="BR57">
        <f t="shared" si="164"/>
        <v>1.2705668619899487E-5</v>
      </c>
      <c r="BS57">
        <f t="shared" si="165"/>
        <v>3.5776520944976382E-8</v>
      </c>
      <c r="BT57">
        <f t="shared" si="166"/>
        <v>2.1212963290534756E-7</v>
      </c>
      <c r="BU57">
        <f t="shared" si="167"/>
        <v>-1.6116806096038359E-7</v>
      </c>
      <c r="BV57">
        <f t="shared" si="168"/>
        <v>1.9907631730939732E-3</v>
      </c>
      <c r="BW57">
        <f t="shared" si="169"/>
        <v>3.2075915474409676E-4</v>
      </c>
      <c r="BX57">
        <f t="shared" si="170"/>
        <v>5.0773804569546054E-5</v>
      </c>
      <c r="BY57">
        <f t="shared" si="171"/>
        <v>-1.2726178601761471E-5</v>
      </c>
      <c r="BZ57">
        <f t="shared" si="172"/>
        <v>3.7708274756282103E-5</v>
      </c>
      <c r="CA57">
        <f t="shared" si="173"/>
        <v>5.3529330381115906E-5</v>
      </c>
      <c r="CB57">
        <f t="shared" si="174"/>
        <v>2.0735600379623689E-6</v>
      </c>
      <c r="CC57">
        <f t="shared" si="175"/>
        <v>7.3441373144966179E-7</v>
      </c>
      <c r="CD57">
        <f t="shared" si="176"/>
        <v>-2.0103123677680697E-6</v>
      </c>
      <c r="CE57">
        <f t="shared" si="177"/>
        <v>2.9891923307701747E-5</v>
      </c>
      <c r="CF57">
        <f t="shared" si="178"/>
        <v>1.088716846245131E-4</v>
      </c>
      <c r="CG57">
        <f t="shared" si="179"/>
        <v>5.0351584958433005E-7</v>
      </c>
      <c r="CH57">
        <f t="shared" si="180"/>
        <v>3.3172782770508926E-6</v>
      </c>
      <c r="CI57">
        <f t="shared" si="181"/>
        <v>-2.9185308773526488E-6</v>
      </c>
      <c r="CJ57">
        <f t="shared" si="235"/>
        <v>0</v>
      </c>
      <c r="CK57">
        <f t="shared" si="236"/>
        <v>2.9845197083750107E-3</v>
      </c>
      <c r="CL57">
        <f t="shared" si="182"/>
        <v>6.0487316421129736E-4</v>
      </c>
      <c r="CM57">
        <f t="shared" si="237"/>
        <v>0</v>
      </c>
      <c r="CN57">
        <f t="shared" si="183"/>
        <v>0.74455707825396178</v>
      </c>
      <c r="CO57">
        <f t="shared" si="184"/>
        <v>0.17254723971732991</v>
      </c>
      <c r="CP57">
        <f t="shared" si="185"/>
        <v>-1.3252716343026465E-3</v>
      </c>
      <c r="CQ57">
        <f t="shared" si="186"/>
        <v>0.14646153677041213</v>
      </c>
      <c r="CR57">
        <f t="shared" si="187"/>
        <v>2.4329366696326071E-2</v>
      </c>
      <c r="CS57">
        <f t="shared" si="188"/>
        <v>5.3698985705591777E-3</v>
      </c>
      <c r="CT57">
        <f t="shared" si="189"/>
        <v>2.7929494262022192E-3</v>
      </c>
      <c r="CU57">
        <f t="shared" si="190"/>
        <v>-1.4244517289549448E-3</v>
      </c>
      <c r="CV57">
        <f t="shared" si="191"/>
        <v>9.934231031555274E-2</v>
      </c>
      <c r="CW57">
        <f t="shared" si="192"/>
        <v>0.25959106832450263</v>
      </c>
      <c r="CX57">
        <f t="shared" si="193"/>
        <v>1.6655144882446789E-3</v>
      </c>
      <c r="CY57">
        <f t="shared" si="194"/>
        <v>1.337443064957451E-2</v>
      </c>
      <c r="CZ57">
        <f t="shared" si="195"/>
        <v>-4.9463660871289124E-3</v>
      </c>
      <c r="DA57">
        <f t="shared" si="196"/>
        <v>28.788042289094061</v>
      </c>
      <c r="DB57">
        <f t="shared" si="197"/>
        <v>10.881718597276825</v>
      </c>
      <c r="DC57">
        <f t="shared" si="198"/>
        <v>2.7374580818517096</v>
      </c>
      <c r="DD57">
        <f t="shared" si="199"/>
        <v>-0.30618351931569987</v>
      </c>
      <c r="DE57">
        <f t="shared" si="200"/>
        <v>2.242281178030284</v>
      </c>
      <c r="DF57">
        <f t="shared" si="201"/>
        <v>1.0316892479741671</v>
      </c>
      <c r="DG57">
        <f t="shared" si="202"/>
        <v>0.12826242136810545</v>
      </c>
      <c r="DH57">
        <f t="shared" si="203"/>
        <v>5.4075109235008127E-2</v>
      </c>
      <c r="DI57">
        <f t="shared" si="204"/>
        <v>-5.945273271228757E-2</v>
      </c>
      <c r="DJ57">
        <f t="shared" si="205"/>
        <v>1.5644441064451566</v>
      </c>
      <c r="DK57">
        <f t="shared" si="206"/>
        <v>4.0051092325881585</v>
      </c>
      <c r="DL57">
        <f t="shared" si="207"/>
        <v>3.266877362611071E-2</v>
      </c>
      <c r="DM57">
        <f t="shared" si="208"/>
        <v>0.28042062419696545</v>
      </c>
      <c r="DN57">
        <f t="shared" si="209"/>
        <v>-0.14123408790782943</v>
      </c>
      <c r="DO57">
        <f t="shared" si="238"/>
        <v>0</v>
      </c>
      <c r="DP57">
        <f t="shared" si="239"/>
        <v>52.701634625513016</v>
      </c>
      <c r="DQ57">
        <f t="shared" si="210"/>
        <v>10.681050088423882</v>
      </c>
    </row>
    <row r="58" spans="1:121" x14ac:dyDescent="0.3">
      <c r="A58">
        <v>55</v>
      </c>
      <c r="B58">
        <v>100</v>
      </c>
      <c r="C58">
        <f t="shared" si="0"/>
        <v>38</v>
      </c>
      <c r="D58">
        <f t="shared" si="1"/>
        <v>125</v>
      </c>
      <c r="E58">
        <f t="shared" si="2"/>
        <v>5.7</v>
      </c>
      <c r="F58">
        <v>0.31955</v>
      </c>
      <c r="G58">
        <v>0.36148000000000002</v>
      </c>
      <c r="H58">
        <f t="shared" si="226"/>
        <v>0.32793600000000001</v>
      </c>
      <c r="I58">
        <f t="shared" si="227"/>
        <v>5.6857293942168513E-2</v>
      </c>
      <c r="J58">
        <f t="shared" si="62"/>
        <v>0.48060339646615258</v>
      </c>
      <c r="K58">
        <f t="shared" si="63"/>
        <v>0.60046121258385243</v>
      </c>
      <c r="L58">
        <f t="shared" si="105"/>
        <v>0.29732876952698795</v>
      </c>
      <c r="M58">
        <f t="shared" si="106"/>
        <v>0.38993271362431803</v>
      </c>
      <c r="N58">
        <f t="shared" si="107"/>
        <v>0.89569908669948672</v>
      </c>
      <c r="O58">
        <f t="shared" si="108"/>
        <v>0.95899356856116125</v>
      </c>
      <c r="P58">
        <f t="shared" si="109"/>
        <v>0.67106835306328327</v>
      </c>
      <c r="Q58">
        <f t="shared" si="110"/>
        <v>0.79218559580389514</v>
      </c>
      <c r="R58">
        <f t="shared" si="211"/>
        <v>0.42</v>
      </c>
      <c r="S58">
        <f t="shared" si="212"/>
        <v>0.43099999999999999</v>
      </c>
      <c r="T58">
        <f t="shared" si="213"/>
        <v>4.2717988259643312E-2</v>
      </c>
      <c r="U58">
        <f t="shared" si="67"/>
        <v>0.75965320115431567</v>
      </c>
      <c r="V58">
        <f t="shared" si="68"/>
        <v>0.86420948651811547</v>
      </c>
      <c r="W58">
        <f t="shared" si="111"/>
        <v>0.5360347207072107</v>
      </c>
      <c r="X58">
        <f t="shared" si="112"/>
        <v>0.65887324021586391</v>
      </c>
      <c r="Y58">
        <f t="shared" si="113"/>
        <v>0.97864658998195386</v>
      </c>
      <c r="Z58">
        <f t="shared" si="114"/>
        <v>0.99563930496583575</v>
      </c>
      <c r="AA58">
        <f t="shared" si="115"/>
        <v>0.84924160509225188</v>
      </c>
      <c r="AB58">
        <f t="shared" si="116"/>
        <v>0.93098859495872022</v>
      </c>
      <c r="AC58">
        <f t="shared" si="214"/>
        <v>6.4816102817224733E-2</v>
      </c>
      <c r="AD58">
        <f t="shared" si="228"/>
        <v>2.4872516691216642E-4</v>
      </c>
      <c r="AE58">
        <f t="shared" si="229"/>
        <v>2.847167186427572E-5</v>
      </c>
      <c r="AF58">
        <f t="shared" si="230"/>
        <v>4.5535416349671259E-6</v>
      </c>
      <c r="AG58">
        <f t="shared" si="231"/>
        <v>-5.7384140371091673E-7</v>
      </c>
      <c r="AH58">
        <f t="shared" si="136"/>
        <v>3.1743800588097075E-6</v>
      </c>
      <c r="AI58">
        <f t="shared" si="137"/>
        <v>4.2722570058569775E-6</v>
      </c>
      <c r="AJ58">
        <f t="shared" si="232"/>
        <v>1.2087254361274854E-7</v>
      </c>
      <c r="AK58">
        <f t="shared" si="138"/>
        <v>4.5853788044468277E-8</v>
      </c>
      <c r="AL58">
        <f t="shared" si="139"/>
        <v>-9.6131513369689208E-8</v>
      </c>
      <c r="AM58">
        <f t="shared" si="140"/>
        <v>2.272819246257638E-6</v>
      </c>
      <c r="AN58">
        <f t="shared" si="233"/>
        <v>8.3093124572497451E-6</v>
      </c>
      <c r="AO58">
        <f t="shared" si="141"/>
        <v>2.8626620988633133E-8</v>
      </c>
      <c r="AP58">
        <f t="shared" si="215"/>
        <v>1.8718712678395703E-7</v>
      </c>
      <c r="AQ58">
        <f t="shared" si="216"/>
        <v>-1.3429932166860977E-7</v>
      </c>
      <c r="AR58">
        <f t="shared" si="217"/>
        <v>1.4874309759064991E-3</v>
      </c>
      <c r="AS58">
        <f t="shared" si="218"/>
        <v>2.1863778002936384E-4</v>
      </c>
      <c r="AT58">
        <f t="shared" si="219"/>
        <v>4.6794871194113628E-5</v>
      </c>
      <c r="AU58">
        <f t="shared" si="220"/>
        <v>-1.4264789003714066E-5</v>
      </c>
      <c r="AV58">
        <f t="shared" si="142"/>
        <v>3.3289209116937409E-5</v>
      </c>
      <c r="AW58">
        <f t="shared" si="143"/>
        <v>3.5031657261073262E-5</v>
      </c>
      <c r="AX58">
        <f t="shared" si="221"/>
        <v>1.8993581802861141E-6</v>
      </c>
      <c r="AY58">
        <f t="shared" si="144"/>
        <v>6.3923149467784866E-7</v>
      </c>
      <c r="AZ58">
        <f t="shared" si="145"/>
        <v>-1.695046483006252E-6</v>
      </c>
      <c r="BA58">
        <f t="shared" si="146"/>
        <v>2.3838191330304401E-5</v>
      </c>
      <c r="BB58">
        <f t="shared" si="222"/>
        <v>6.5699272288604447E-5</v>
      </c>
      <c r="BC58">
        <f t="shared" si="147"/>
        <v>3.9670668203323497E-7</v>
      </c>
      <c r="BD58">
        <f t="shared" si="223"/>
        <v>2.7912388418595168E-6</v>
      </c>
      <c r="BE58">
        <f t="shared" si="224"/>
        <v>-2.2881550261509308E-6</v>
      </c>
      <c r="BF58">
        <f t="shared" si="225"/>
        <v>0.99780244208116609</v>
      </c>
      <c r="BG58">
        <f t="shared" si="234"/>
        <v>0.99999999999999922</v>
      </c>
      <c r="BH58">
        <f t="shared" si="154"/>
        <v>2.0409765383895098E-4</v>
      </c>
      <c r="BI58">
        <f t="shared" si="155"/>
        <v>2.2405253312286901E-5</v>
      </c>
      <c r="BJ58">
        <f t="shared" si="156"/>
        <v>3.0909541934458225E-6</v>
      </c>
      <c r="BK58">
        <f t="shared" si="157"/>
        <v>-4.440397549886306E-7</v>
      </c>
      <c r="BL58">
        <f t="shared" si="158"/>
        <v>2.249521651092948E-6</v>
      </c>
      <c r="BM58">
        <f t="shared" si="159"/>
        <v>3.3479504644149405E-6</v>
      </c>
      <c r="BN58">
        <f t="shared" si="160"/>
        <v>7.783963660224031E-8</v>
      </c>
      <c r="BO58">
        <f t="shared" si="161"/>
        <v>3.0446049765545876E-8</v>
      </c>
      <c r="BP58">
        <f t="shared" si="162"/>
        <v>-7.1039373885869032E-8</v>
      </c>
      <c r="BQ58">
        <f t="shared" si="163"/>
        <v>1.7344673472880112E-6</v>
      </c>
      <c r="BR58">
        <f t="shared" si="164"/>
        <v>6.3411250847351705E-6</v>
      </c>
      <c r="BS58">
        <f t="shared" si="165"/>
        <v>2.06007490041695E-8</v>
      </c>
      <c r="BT58">
        <f t="shared" si="166"/>
        <v>1.1692383108853234E-7</v>
      </c>
      <c r="BU58">
        <f t="shared" si="167"/>
        <v>-9.6646635948539699E-8</v>
      </c>
      <c r="BV58">
        <f t="shared" si="168"/>
        <v>1.1741678234784055E-3</v>
      </c>
      <c r="BW58">
        <f t="shared" si="169"/>
        <v>1.6551492808504476E-4</v>
      </c>
      <c r="BX58">
        <f t="shared" si="170"/>
        <v>3.0557413103116933E-5</v>
      </c>
      <c r="BY58">
        <f t="shared" si="171"/>
        <v>-1.0618676702360756E-5</v>
      </c>
      <c r="BZ58">
        <f t="shared" si="172"/>
        <v>2.269393489397865E-5</v>
      </c>
      <c r="CA58">
        <f t="shared" si="173"/>
        <v>2.6409331512662239E-5</v>
      </c>
      <c r="CB58">
        <f t="shared" si="174"/>
        <v>1.1766710864168999E-6</v>
      </c>
      <c r="CC58">
        <f t="shared" si="175"/>
        <v>4.0830901630984001E-7</v>
      </c>
      <c r="CD58">
        <f t="shared" si="176"/>
        <v>-1.2050082771717325E-6</v>
      </c>
      <c r="CE58">
        <f t="shared" si="177"/>
        <v>1.7500465598414466E-5</v>
      </c>
      <c r="CF58">
        <f t="shared" si="178"/>
        <v>4.823217661928654E-5</v>
      </c>
      <c r="CG58">
        <f t="shared" si="179"/>
        <v>2.7463602868606981E-7</v>
      </c>
      <c r="CH58">
        <f t="shared" si="180"/>
        <v>1.6772551370934034E-6</v>
      </c>
      <c r="CI58">
        <f t="shared" si="181"/>
        <v>-1.5840666110774393E-6</v>
      </c>
      <c r="CJ58">
        <f t="shared" si="235"/>
        <v>0</v>
      </c>
      <c r="CK58">
        <f t="shared" si="236"/>
        <v>1.7181062033626577E-3</v>
      </c>
      <c r="CL58">
        <f t="shared" si="182"/>
        <v>3.3806689678138785E-4</v>
      </c>
      <c r="CM58">
        <f t="shared" si="237"/>
        <v>0</v>
      </c>
      <c r="CN58">
        <f t="shared" si="183"/>
        <v>0.40654700254999299</v>
      </c>
      <c r="CO58">
        <f t="shared" si="184"/>
        <v>0.10844714757837708</v>
      </c>
      <c r="CP58">
        <f t="shared" si="185"/>
        <v>-3.7299691241209588E-3</v>
      </c>
      <c r="CQ58">
        <f t="shared" si="186"/>
        <v>9.2536353094361784E-2</v>
      </c>
      <c r="CR58">
        <f t="shared" si="187"/>
        <v>1.3316625087256199E-2</v>
      </c>
      <c r="CS58">
        <f t="shared" si="188"/>
        <v>3.2554602171221566E-3</v>
      </c>
      <c r="CT58">
        <f t="shared" si="189"/>
        <v>1.6347333975733386E-3</v>
      </c>
      <c r="CU58">
        <f t="shared" si="190"/>
        <v>-9.2449676407630116E-4</v>
      </c>
      <c r="CV58">
        <f t="shared" si="191"/>
        <v>6.1434304226343953E-2</v>
      </c>
      <c r="CW58">
        <f t="shared" si="192"/>
        <v>0.12966682089538228</v>
      </c>
      <c r="CX58">
        <f t="shared" si="193"/>
        <v>9.5985060174886899E-4</v>
      </c>
      <c r="CY58">
        <f t="shared" si="194"/>
        <v>7.3791037249503703E-3</v>
      </c>
      <c r="CZ58">
        <f t="shared" si="195"/>
        <v>-2.9686865054846189E-3</v>
      </c>
      <c r="DA58">
        <f t="shared" si="196"/>
        <v>16.993898899731754</v>
      </c>
      <c r="DB58">
        <f t="shared" si="197"/>
        <v>5.619865497874768</v>
      </c>
      <c r="DC58">
        <f t="shared" si="198"/>
        <v>1.6490980557517583</v>
      </c>
      <c r="DD58">
        <f t="shared" si="199"/>
        <v>-0.25569634289157461</v>
      </c>
      <c r="DE58">
        <f t="shared" si="200"/>
        <v>1.3507429491288523</v>
      </c>
      <c r="DF58">
        <f t="shared" si="201"/>
        <v>0.50943035989052732</v>
      </c>
      <c r="DG58">
        <f t="shared" si="202"/>
        <v>7.2855581079414769E-2</v>
      </c>
      <c r="DH58">
        <f t="shared" si="203"/>
        <v>3.0092461843454404E-2</v>
      </c>
      <c r="DI58">
        <f t="shared" si="204"/>
        <v>-3.5667168095417555E-2</v>
      </c>
      <c r="DJ58">
        <f t="shared" si="205"/>
        <v>0.91669764760685579</v>
      </c>
      <c r="DK58">
        <f t="shared" si="206"/>
        <v>1.7758513299609782</v>
      </c>
      <c r="DL58">
        <f t="shared" si="207"/>
        <v>1.7833948890804079E-2</v>
      </c>
      <c r="DM58">
        <f t="shared" si="208"/>
        <v>0.14192333015318898</v>
      </c>
      <c r="DN58">
        <f t="shared" si="209"/>
        <v>-7.6721838026840711E-2</v>
      </c>
      <c r="DO58">
        <f t="shared" si="238"/>
        <v>0</v>
      </c>
      <c r="DP58">
        <f t="shared" si="239"/>
        <v>29.52775896187795</v>
      </c>
      <c r="DQ58">
        <f t="shared" si="210"/>
        <v>5.8100935911956642</v>
      </c>
    </row>
    <row r="59" spans="1:121" x14ac:dyDescent="0.3">
      <c r="A59">
        <v>56</v>
      </c>
      <c r="B59">
        <v>101</v>
      </c>
      <c r="C59">
        <f t="shared" si="0"/>
        <v>38</v>
      </c>
      <c r="D59">
        <f t="shared" si="1"/>
        <v>125</v>
      </c>
      <c r="E59">
        <f t="shared" si="2"/>
        <v>5.7</v>
      </c>
      <c r="F59">
        <v>0.34189000000000003</v>
      </c>
      <c r="G59">
        <v>0.38297999999999999</v>
      </c>
      <c r="H59">
        <f t="shared" si="226"/>
        <v>0.35010800000000003</v>
      </c>
      <c r="I59">
        <f t="shared" si="227"/>
        <v>5.6857293942168513E-2</v>
      </c>
      <c r="J59">
        <f t="shared" si="62"/>
        <v>0.48985826040071301</v>
      </c>
      <c r="K59">
        <f t="shared" si="63"/>
        <v>0.61039585816337827</v>
      </c>
      <c r="L59">
        <f t="shared" si="105"/>
        <v>0.30410098536105523</v>
      </c>
      <c r="M59">
        <f t="shared" si="106"/>
        <v>0.39815128263672495</v>
      </c>
      <c r="N59">
        <f t="shared" si="107"/>
        <v>0.90285882589548927</v>
      </c>
      <c r="O59">
        <f t="shared" si="108"/>
        <v>0.96291381599687831</v>
      </c>
      <c r="P59">
        <f t="shared" si="109"/>
        <v>0.68237567804734556</v>
      </c>
      <c r="Q59">
        <f t="shared" si="110"/>
        <v>0.80220757826942546</v>
      </c>
      <c r="R59">
        <f t="shared" si="211"/>
        <v>0.42</v>
      </c>
      <c r="S59">
        <f t="shared" si="212"/>
        <v>0.43099999999999999</v>
      </c>
      <c r="T59">
        <f t="shared" si="213"/>
        <v>4.3495665068748149E-2</v>
      </c>
      <c r="U59">
        <f t="shared" si="67"/>
        <v>0.76887592267188176</v>
      </c>
      <c r="V59">
        <f t="shared" si="68"/>
        <v>0.87145041827112346</v>
      </c>
      <c r="W59">
        <f t="shared" si="111"/>
        <v>0.54571119420421654</v>
      </c>
      <c r="X59">
        <f t="shared" si="112"/>
        <v>0.66879531854798802</v>
      </c>
      <c r="Y59">
        <f t="shared" si="113"/>
        <v>0.98108039362668353</v>
      </c>
      <c r="Z59">
        <f t="shared" si="114"/>
        <v>0.99632467388159696</v>
      </c>
      <c r="AA59">
        <f t="shared" si="115"/>
        <v>0.85795362614857162</v>
      </c>
      <c r="AB59">
        <f t="shared" si="116"/>
        <v>0.9365556147550631</v>
      </c>
      <c r="AC59">
        <f t="shared" si="214"/>
        <v>6.5660401733038498E-2</v>
      </c>
      <c r="AD59">
        <f t="shared" si="228"/>
        <v>1.4763408125956559E-4</v>
      </c>
      <c r="AE59">
        <f t="shared" si="229"/>
        <v>1.511673447616393E-5</v>
      </c>
      <c r="AF59">
        <f t="shared" si="230"/>
        <v>2.777532771194417E-6</v>
      </c>
      <c r="AG59">
        <f t="shared" si="231"/>
        <v>-5.8492492246584428E-7</v>
      </c>
      <c r="AH59">
        <f t="shared" si="136"/>
        <v>1.9412571360204655E-6</v>
      </c>
      <c r="AI59">
        <f t="shared" si="137"/>
        <v>2.2329411664879324E-6</v>
      </c>
      <c r="AJ59">
        <f t="shared" si="232"/>
        <v>7.0834507521651683E-8</v>
      </c>
      <c r="AK59">
        <f t="shared" si="138"/>
        <v>2.621573455447578E-8</v>
      </c>
      <c r="AL59">
        <f t="shared" si="139"/>
        <v>-5.9648222235566193E-8</v>
      </c>
      <c r="AM59">
        <f t="shared" si="140"/>
        <v>1.359799364351306E-6</v>
      </c>
      <c r="AN59">
        <f t="shared" si="233"/>
        <v>3.9256278626436178E-6</v>
      </c>
      <c r="AO59">
        <f t="shared" si="141"/>
        <v>1.6102271767249621E-8</v>
      </c>
      <c r="AP59">
        <f t="shared" si="215"/>
        <v>9.8702164519089827E-8</v>
      </c>
      <c r="AQ59">
        <f t="shared" si="216"/>
        <v>-7.5966421878838583E-8</v>
      </c>
      <c r="AR59">
        <f t="shared" si="217"/>
        <v>8.3897211820257479E-4</v>
      </c>
      <c r="AS59">
        <f t="shared" si="218"/>
        <v>1.095344929694797E-4</v>
      </c>
      <c r="AT59">
        <f t="shared" si="219"/>
        <v>2.7157646471396046E-5</v>
      </c>
      <c r="AU59">
        <f t="shared" si="220"/>
        <v>-1.027134615203967E-5</v>
      </c>
      <c r="AV59">
        <f t="shared" si="142"/>
        <v>1.9279527845706566E-5</v>
      </c>
      <c r="AW59">
        <f t="shared" si="143"/>
        <v>1.6199074583111136E-5</v>
      </c>
      <c r="AX59">
        <f t="shared" si="221"/>
        <v>1.0344240724849631E-6</v>
      </c>
      <c r="AY59">
        <f t="shared" si="144"/>
        <v>3.4477407362713731E-7</v>
      </c>
      <c r="AZ59">
        <f t="shared" si="145"/>
        <v>-9.6451043868487336E-7</v>
      </c>
      <c r="BA59">
        <f t="shared" si="146"/>
        <v>1.3424254860607125E-5</v>
      </c>
      <c r="BB59">
        <f t="shared" si="222"/>
        <v>2.6983488652907447E-5</v>
      </c>
      <c r="BC59">
        <f t="shared" si="147"/>
        <v>2.0952151229266446E-7</v>
      </c>
      <c r="BD59">
        <f t="shared" si="223"/>
        <v>1.3333012594104692E-6</v>
      </c>
      <c r="BE59">
        <f t="shared" si="224"/>
        <v>-1.1458183360690054E-6</v>
      </c>
      <c r="BF59">
        <f t="shared" si="225"/>
        <v>0.99878342976127421</v>
      </c>
      <c r="BG59">
        <f t="shared" si="234"/>
        <v>0.99999999999999922</v>
      </c>
      <c r="BH59">
        <f t="shared" si="154"/>
        <v>1.2104149237268635E-4</v>
      </c>
      <c r="BI59">
        <f t="shared" si="155"/>
        <v>1.1885685538820461E-5</v>
      </c>
      <c r="BJ59">
        <f t="shared" si="156"/>
        <v>1.8835619757149209E-6</v>
      </c>
      <c r="BK59">
        <f t="shared" si="157"/>
        <v>-4.5223009752070308E-7</v>
      </c>
      <c r="BL59">
        <f t="shared" si="158"/>
        <v>1.3743724404454793E-6</v>
      </c>
      <c r="BM59">
        <f t="shared" si="159"/>
        <v>1.7483496701249503E-6</v>
      </c>
      <c r="BN59">
        <f t="shared" si="160"/>
        <v>4.5571432078973537E-8</v>
      </c>
      <c r="BO59">
        <f t="shared" si="161"/>
        <v>1.7390226637812902E-8</v>
      </c>
      <c r="BP59">
        <f t="shared" si="162"/>
        <v>-4.4041308393552395E-8</v>
      </c>
      <c r="BQ59">
        <f t="shared" si="163"/>
        <v>1.0368249185782001E-6</v>
      </c>
      <c r="BR59">
        <f t="shared" si="164"/>
        <v>2.9932274538129906E-6</v>
      </c>
      <c r="BS59">
        <f t="shared" si="165"/>
        <v>1.1577890488656757E-8</v>
      </c>
      <c r="BT59">
        <f t="shared" si="166"/>
        <v>6.1592339503787985E-8</v>
      </c>
      <c r="BU59">
        <f t="shared" si="167"/>
        <v>-5.4621541981248137E-8</v>
      </c>
      <c r="BV59">
        <f t="shared" si="168"/>
        <v>6.6171387932570521E-4</v>
      </c>
      <c r="BW59">
        <f t="shared" si="169"/>
        <v>8.2849945176902923E-5</v>
      </c>
      <c r="BX59">
        <f t="shared" si="170"/>
        <v>1.771690781276304E-5</v>
      </c>
      <c r="BY59">
        <f t="shared" si="171"/>
        <v>-7.639444395755779E-6</v>
      </c>
      <c r="BZ59">
        <f t="shared" si="172"/>
        <v>1.3130849951299724E-5</v>
      </c>
      <c r="CA59">
        <f t="shared" si="173"/>
        <v>1.2201586202928745E-5</v>
      </c>
      <c r="CB59">
        <f t="shared" si="174"/>
        <v>6.4020857721864103E-7</v>
      </c>
      <c r="CC59">
        <f t="shared" si="175"/>
        <v>2.2001530014816573E-7</v>
      </c>
      <c r="CD59">
        <f t="shared" si="176"/>
        <v>-6.8508540042885193E-7</v>
      </c>
      <c r="CE59">
        <f t="shared" si="177"/>
        <v>9.8468166919627317E-6</v>
      </c>
      <c r="CF59">
        <f t="shared" si="178"/>
        <v>1.9792641694737568E-5</v>
      </c>
      <c r="CG59">
        <f t="shared" si="179"/>
        <v>1.4492589041774795E-7</v>
      </c>
      <c r="CH59">
        <f t="shared" si="180"/>
        <v>8.0039319046140771E-7</v>
      </c>
      <c r="CI59">
        <f t="shared" si="181"/>
        <v>-7.9256177943116549E-7</v>
      </c>
      <c r="CJ59">
        <f t="shared" si="235"/>
        <v>0</v>
      </c>
      <c r="CK59">
        <f t="shared" si="236"/>
        <v>9.5148983154992736E-4</v>
      </c>
      <c r="CL59">
        <f t="shared" si="182"/>
        <v>1.8176889534521958E-4</v>
      </c>
      <c r="CM59">
        <f t="shared" si="237"/>
        <v>0</v>
      </c>
      <c r="CN59">
        <f t="shared" si="183"/>
        <v>0.21585185158514475</v>
      </c>
      <c r="CO59">
        <f t="shared" si="184"/>
        <v>6.614972047876623E-2</v>
      </c>
      <c r="CP59">
        <f t="shared" si="185"/>
        <v>-3.8020119960279881E-3</v>
      </c>
      <c r="CQ59">
        <f t="shared" si="186"/>
        <v>5.6589586772132591E-2</v>
      </c>
      <c r="CR59">
        <f t="shared" si="187"/>
        <v>6.9600776159428855E-3</v>
      </c>
      <c r="CS59">
        <f t="shared" si="188"/>
        <v>1.9077857910806447E-3</v>
      </c>
      <c r="CT59">
        <f t="shared" si="189"/>
        <v>9.3461715260161602E-4</v>
      </c>
      <c r="CU59">
        <f t="shared" si="190"/>
        <v>-5.7363695323944005E-4</v>
      </c>
      <c r="CV59">
        <f t="shared" si="191"/>
        <v>3.67553768184158E-2</v>
      </c>
      <c r="CW59">
        <f t="shared" si="192"/>
        <v>6.1259422796553657E-2</v>
      </c>
      <c r="CX59">
        <f t="shared" si="193"/>
        <v>5.3990917235587977E-4</v>
      </c>
      <c r="CY59">
        <f t="shared" si="194"/>
        <v>3.8909380275070401E-3</v>
      </c>
      <c r="CZ59">
        <f t="shared" si="195"/>
        <v>-1.679237755631727E-3</v>
      </c>
      <c r="DA59">
        <f t="shared" si="196"/>
        <v>9.5852564504644171</v>
      </c>
      <c r="DB59">
        <f t="shared" si="197"/>
        <v>2.8154746072875061</v>
      </c>
      <c r="DC59">
        <f t="shared" si="198"/>
        <v>0.95706261929846803</v>
      </c>
      <c r="DD59">
        <f t="shared" si="199"/>
        <v>-0.18411387977531107</v>
      </c>
      <c r="DE59">
        <f t="shared" si="200"/>
        <v>0.78228612186738966</v>
      </c>
      <c r="DF59">
        <f t="shared" si="201"/>
        <v>0.23556694258760214</v>
      </c>
      <c r="DG59">
        <f t="shared" si="202"/>
        <v>3.9678438572378211E-2</v>
      </c>
      <c r="DH59">
        <f t="shared" si="203"/>
        <v>1.6230584290071116E-2</v>
      </c>
      <c r="DI59">
        <f t="shared" si="204"/>
        <v>-2.0295228650807105E-2</v>
      </c>
      <c r="DJ59">
        <f t="shared" si="205"/>
        <v>0.51622972066464701</v>
      </c>
      <c r="DK59">
        <f t="shared" si="206"/>
        <v>0.72936369828808834</v>
      </c>
      <c r="DL59">
        <f t="shared" si="207"/>
        <v>9.41903958511673E-3</v>
      </c>
      <c r="DM59">
        <f t="shared" si="208"/>
        <v>6.7793035835984713E-2</v>
      </c>
      <c r="DN59">
        <f t="shared" si="209"/>
        <v>-3.8419288808393751E-2</v>
      </c>
      <c r="DO59">
        <f t="shared" si="238"/>
        <v>0</v>
      </c>
      <c r="DP59">
        <f t="shared" si="239"/>
        <v>15.95631726101276</v>
      </c>
      <c r="DQ59">
        <f t="shared" si="210"/>
        <v>3.0482324310156947</v>
      </c>
    </row>
    <row r="60" spans="1:121" x14ac:dyDescent="0.3">
      <c r="A60">
        <v>57</v>
      </c>
      <c r="B60">
        <v>102</v>
      </c>
      <c r="C60">
        <f t="shared" si="0"/>
        <v>38</v>
      </c>
      <c r="D60">
        <f t="shared" si="1"/>
        <v>125</v>
      </c>
      <c r="E60">
        <f t="shared" si="2"/>
        <v>5.7</v>
      </c>
      <c r="F60">
        <v>0.36415999999999998</v>
      </c>
      <c r="G60">
        <v>0.40406999999999998</v>
      </c>
      <c r="H60">
        <f t="shared" si="226"/>
        <v>0.37214199999999997</v>
      </c>
      <c r="I60">
        <f t="shared" si="227"/>
        <v>5.6857293942168513E-2</v>
      </c>
      <c r="J60">
        <f t="shared" si="62"/>
        <v>0.49910301570657789</v>
      </c>
      <c r="K60">
        <f t="shared" si="63"/>
        <v>0.62024784783897802</v>
      </c>
      <c r="L60">
        <f t="shared" si="105"/>
        <v>0.31092263295563505</v>
      </c>
      <c r="M60">
        <f t="shared" si="106"/>
        <v>0.40639751997415596</v>
      </c>
      <c r="N60">
        <f t="shared" si="107"/>
        <v>0.90966300373787501</v>
      </c>
      <c r="O60">
        <f t="shared" si="108"/>
        <v>0.96653046144481136</v>
      </c>
      <c r="P60">
        <f t="shared" si="109"/>
        <v>0.69352103804743837</v>
      </c>
      <c r="Q60">
        <f t="shared" si="110"/>
        <v>0.81194285715510595</v>
      </c>
      <c r="R60">
        <f t="shared" si="211"/>
        <v>0.42</v>
      </c>
      <c r="S60">
        <f t="shared" si="212"/>
        <v>0.43099999999999999</v>
      </c>
      <c r="T60">
        <f t="shared" si="213"/>
        <v>4.4270774343127976E-2</v>
      </c>
      <c r="U60">
        <f t="shared" si="67"/>
        <v>0.77789415465023271</v>
      </c>
      <c r="V60">
        <f t="shared" si="68"/>
        <v>0.87841978940340959</v>
      </c>
      <c r="W60">
        <f t="shared" si="111"/>
        <v>0.55534695057358552</v>
      </c>
      <c r="X60">
        <f t="shared" si="112"/>
        <v>0.67859189294024636</v>
      </c>
      <c r="Y60">
        <f t="shared" si="113"/>
        <v>0.98327963021806275</v>
      </c>
      <c r="Z60">
        <f t="shared" si="114"/>
        <v>0.99691350122853506</v>
      </c>
      <c r="AA60">
        <f t="shared" si="115"/>
        <v>0.86633051619578882</v>
      </c>
      <c r="AB60">
        <f t="shared" si="116"/>
        <v>0.94177717407930517</v>
      </c>
      <c r="AC60">
        <f t="shared" si="214"/>
        <v>6.649093117440294E-2</v>
      </c>
      <c r="AD60">
        <f t="shared" si="228"/>
        <v>8.4434629863302518E-5</v>
      </c>
      <c r="AE60">
        <f t="shared" si="229"/>
        <v>7.825176666331338E-6</v>
      </c>
      <c r="AF60">
        <f t="shared" si="230"/>
        <v>1.6410407483484599E-6</v>
      </c>
      <c r="AG60">
        <f t="shared" si="231"/>
        <v>-4.6612880337832679E-7</v>
      </c>
      <c r="AH60">
        <f t="shared" si="136"/>
        <v>1.1478746341417507E-6</v>
      </c>
      <c r="AI60">
        <f t="shared" si="137"/>
        <v>1.1130514729974428E-6</v>
      </c>
      <c r="AJ60">
        <f t="shared" si="232"/>
        <v>4.0128062303702757E-8</v>
      </c>
      <c r="AK60">
        <f t="shared" si="138"/>
        <v>1.4606197886095407E-8</v>
      </c>
      <c r="AL60">
        <f t="shared" si="139"/>
        <v>-3.5470307387618696E-8</v>
      </c>
      <c r="AM60">
        <f t="shared" si="140"/>
        <v>7.8677494447392889E-7</v>
      </c>
      <c r="AN60">
        <f t="shared" si="233"/>
        <v>1.7586741957889079E-6</v>
      </c>
      <c r="AO60">
        <f t="shared" si="141"/>
        <v>8.825809967573585E-9</v>
      </c>
      <c r="AP60">
        <f t="shared" si="215"/>
        <v>4.9923478560284147E-8</v>
      </c>
      <c r="AQ60">
        <f t="shared" si="216"/>
        <v>-4.0821162255078358E-8</v>
      </c>
      <c r="AR60">
        <f t="shared" si="217"/>
        <v>4.5118452988839909E-4</v>
      </c>
      <c r="AS60">
        <f t="shared" si="218"/>
        <v>5.3275431777777887E-5</v>
      </c>
      <c r="AT60">
        <f t="shared" si="219"/>
        <v>1.5141482784029613E-5</v>
      </c>
      <c r="AU60">
        <f t="shared" si="220"/>
        <v>-6.6924315215445464E-6</v>
      </c>
      <c r="AV60">
        <f t="shared" si="142"/>
        <v>1.0716630756685676E-5</v>
      </c>
      <c r="AW60">
        <f t="shared" si="143"/>
        <v>6.9730765969821284E-6</v>
      </c>
      <c r="AX60">
        <f t="shared" si="221"/>
        <v>5.4113115383504746E-7</v>
      </c>
      <c r="AY60">
        <f t="shared" si="144"/>
        <v>1.7995613932283983E-7</v>
      </c>
      <c r="AZ60">
        <f t="shared" si="145"/>
        <v>-5.2681685398029454E-7</v>
      </c>
      <c r="BA60">
        <f t="shared" si="146"/>
        <v>7.2622703482986472E-6</v>
      </c>
      <c r="BB60">
        <f t="shared" si="222"/>
        <v>1.0293705234483499E-5</v>
      </c>
      <c r="BC60">
        <f t="shared" si="147"/>
        <v>1.0731484424451617E-7</v>
      </c>
      <c r="BD60">
        <f t="shared" si="223"/>
        <v>6.0825364624877321E-7</v>
      </c>
      <c r="BE60">
        <f t="shared" si="224"/>
        <v>-5.636620111910207E-7</v>
      </c>
      <c r="BF60">
        <f t="shared" si="225"/>
        <v>0.99935322084141454</v>
      </c>
      <c r="BG60">
        <f t="shared" si="234"/>
        <v>0.99999999999999922</v>
      </c>
      <c r="BH60">
        <f t="shared" si="154"/>
        <v>6.9166737918270835E-5</v>
      </c>
      <c r="BI60">
        <f t="shared" si="155"/>
        <v>6.1473713427206525E-6</v>
      </c>
      <c r="BJ60">
        <f t="shared" si="156"/>
        <v>1.11177560929863E-6</v>
      </c>
      <c r="BK60">
        <f t="shared" si="157"/>
        <v>-3.6007612194451669E-7</v>
      </c>
      <c r="BL60">
        <f t="shared" si="158"/>
        <v>8.1190564670839923E-7</v>
      </c>
      <c r="BM60">
        <f t="shared" si="159"/>
        <v>8.7075366307500957E-7</v>
      </c>
      <c r="BN60">
        <f t="shared" si="160"/>
        <v>2.5791121601592635E-8</v>
      </c>
      <c r="BO60">
        <f t="shared" si="161"/>
        <v>9.6798243397174674E-9</v>
      </c>
      <c r="BP60">
        <f t="shared" si="162"/>
        <v>-2.6167167008642941E-8</v>
      </c>
      <c r="BQ60">
        <f t="shared" si="163"/>
        <v>5.9939091957967062E-7</v>
      </c>
      <c r="BR60">
        <f t="shared" si="164"/>
        <v>1.3398155989319022E-6</v>
      </c>
      <c r="BS60">
        <f t="shared" si="165"/>
        <v>6.3405349870952779E-9</v>
      </c>
      <c r="BT60">
        <f t="shared" si="166"/>
        <v>3.1122710063134925E-8</v>
      </c>
      <c r="BU60">
        <f t="shared" si="167"/>
        <v>-2.9326261095940545E-8</v>
      </c>
      <c r="BV60">
        <f t="shared" si="168"/>
        <v>3.555543219550188E-4</v>
      </c>
      <c r="BW60">
        <f t="shared" si="169"/>
        <v>4.0262185665308643E-5</v>
      </c>
      <c r="BX60">
        <f t="shared" si="170"/>
        <v>9.8682752861419936E-6</v>
      </c>
      <c r="BY60">
        <f t="shared" si="171"/>
        <v>-4.9733312978869729E-6</v>
      </c>
      <c r="BZ60">
        <f t="shared" si="172"/>
        <v>7.2919627641643386E-6</v>
      </c>
      <c r="CA60">
        <f t="shared" si="173"/>
        <v>5.2478277202986881E-6</v>
      </c>
      <c r="CB60">
        <f t="shared" si="174"/>
        <v>3.3457974802023065E-7</v>
      </c>
      <c r="CC60">
        <f t="shared" si="175"/>
        <v>1.1472869021096266E-7</v>
      </c>
      <c r="CD60">
        <f t="shared" si="176"/>
        <v>-3.738750522037658E-7</v>
      </c>
      <c r="CE60">
        <f t="shared" si="177"/>
        <v>5.3223952458416794E-6</v>
      </c>
      <c r="CF60">
        <f t="shared" si="178"/>
        <v>7.5440826593498722E-6</v>
      </c>
      <c r="CG60">
        <f t="shared" si="179"/>
        <v>7.4166229846148143E-8</v>
      </c>
      <c r="CH60">
        <f t="shared" si="180"/>
        <v>3.6478112765573752E-7</v>
      </c>
      <c r="CI60">
        <f t="shared" si="181"/>
        <v>-3.8955175839685014E-7</v>
      </c>
      <c r="CJ60">
        <f t="shared" si="235"/>
        <v>0</v>
      </c>
      <c r="CK60">
        <f t="shared" si="236"/>
        <v>5.0594766432289712E-4</v>
      </c>
      <c r="CL60">
        <f t="shared" si="182"/>
        <v>9.3839089909657811E-5</v>
      </c>
      <c r="CM60">
        <f t="shared" si="237"/>
        <v>0</v>
      </c>
      <c r="CN60">
        <f t="shared" si="183"/>
        <v>0.11173569761854518</v>
      </c>
      <c r="CO60">
        <f t="shared" si="184"/>
        <v>3.9083026462666919E-2</v>
      </c>
      <c r="CP60">
        <f t="shared" si="185"/>
        <v>-3.0298372219591243E-3</v>
      </c>
      <c r="CQ60">
        <f t="shared" si="186"/>
        <v>3.3461693459866174E-2</v>
      </c>
      <c r="CR60">
        <f t="shared" si="187"/>
        <v>3.4693814413330293E-3</v>
      </c>
      <c r="CS60">
        <f t="shared" si="188"/>
        <v>1.0807691020256263E-3</v>
      </c>
      <c r="CT60">
        <f t="shared" si="189"/>
        <v>5.2072556083718733E-4</v>
      </c>
      <c r="CU60">
        <f t="shared" si="190"/>
        <v>-3.4111794614672899E-4</v>
      </c>
      <c r="CV60">
        <f t="shared" si="191"/>
        <v>2.1266526749130297E-2</v>
      </c>
      <c r="CW60">
        <f t="shared" si="192"/>
        <v>2.744411082528591E-2</v>
      </c>
      <c r="CX60">
        <f t="shared" si="193"/>
        <v>2.9592940821274231E-4</v>
      </c>
      <c r="CY60">
        <f t="shared" si="194"/>
        <v>1.9680334483249615E-3</v>
      </c>
      <c r="CZ60">
        <f t="shared" si="195"/>
        <v>-9.0235179164850708E-4</v>
      </c>
      <c r="DA60">
        <f t="shared" si="196"/>
        <v>5.1547832539749594</v>
      </c>
      <c r="DB60">
        <f t="shared" si="197"/>
        <v>1.3693916984160028</v>
      </c>
      <c r="DC60">
        <f t="shared" si="198"/>
        <v>0.53360099479198764</v>
      </c>
      <c r="DD60">
        <f t="shared" si="199"/>
        <v>-0.119961835023686</v>
      </c>
      <c r="DE60">
        <f t="shared" si="200"/>
        <v>0.43483800958327801</v>
      </c>
      <c r="DF60">
        <f t="shared" si="201"/>
        <v>0.10140247987331411</v>
      </c>
      <c r="DG60">
        <f t="shared" si="202"/>
        <v>2.075670879880475E-2</v>
      </c>
      <c r="DH60">
        <f t="shared" si="203"/>
        <v>8.4716152147620086E-3</v>
      </c>
      <c r="DI60">
        <f t="shared" si="204"/>
        <v>-1.1085280241453358E-2</v>
      </c>
      <c r="DJ60">
        <f t="shared" si="205"/>
        <v>0.27927060624382449</v>
      </c>
      <c r="DK60">
        <f t="shared" si="206"/>
        <v>0.27823885248808899</v>
      </c>
      <c r="DL60">
        <f t="shared" si="207"/>
        <v>4.8243388230122244E-3</v>
      </c>
      <c r="DM60">
        <f t="shared" si="208"/>
        <v>3.0927264897165123E-2</v>
      </c>
      <c r="DN60">
        <f t="shared" si="209"/>
        <v>-1.8899587235234924E-2</v>
      </c>
      <c r="DO60">
        <f t="shared" si="238"/>
        <v>0</v>
      </c>
      <c r="DP60">
        <f t="shared" si="239"/>
        <v>8.3026117077212973</v>
      </c>
      <c r="DQ60">
        <f t="shared" si="210"/>
        <v>1.5399014195836007</v>
      </c>
    </row>
    <row r="61" spans="1:121" x14ac:dyDescent="0.3">
      <c r="A61">
        <v>58</v>
      </c>
      <c r="B61">
        <v>103</v>
      </c>
      <c r="C61">
        <f t="shared" si="0"/>
        <v>38</v>
      </c>
      <c r="D61">
        <f t="shared" si="1"/>
        <v>125</v>
      </c>
      <c r="E61">
        <f t="shared" si="2"/>
        <v>5.7</v>
      </c>
      <c r="F61">
        <v>0.38614999999999999</v>
      </c>
      <c r="G61">
        <v>0.42459000000000002</v>
      </c>
      <c r="H61">
        <f t="shared" si="226"/>
        <v>0.39383800000000002</v>
      </c>
      <c r="I61">
        <f t="shared" si="227"/>
        <v>5.6857293942168513E-2</v>
      </c>
      <c r="J61">
        <f t="shared" si="62"/>
        <v>0.50833326816823754</v>
      </c>
      <c r="K61">
        <f t="shared" si="63"/>
        <v>0.63001199606926317</v>
      </c>
      <c r="L61">
        <f t="shared" si="105"/>
        <v>0.31779177779175305</v>
      </c>
      <c r="M61">
        <f t="shared" si="106"/>
        <v>0.41466820167235707</v>
      </c>
      <c r="N61">
        <f t="shared" si="107"/>
        <v>0.9161181876659118</v>
      </c>
      <c r="O61">
        <f t="shared" si="108"/>
        <v>0.96985921685476228</v>
      </c>
      <c r="P61">
        <f t="shared" si="109"/>
        <v>0.70449633645147536</v>
      </c>
      <c r="Q61">
        <f t="shared" si="110"/>
        <v>0.82138776713817929</v>
      </c>
      <c r="R61">
        <f t="shared" si="211"/>
        <v>0.42</v>
      </c>
      <c r="S61">
        <f t="shared" si="212"/>
        <v>0.43099999999999999</v>
      </c>
      <c r="T61">
        <f t="shared" si="213"/>
        <v>4.5043035567979721E-2</v>
      </c>
      <c r="U61">
        <f t="shared" si="67"/>
        <v>0.78670501032769979</v>
      </c>
      <c r="V61">
        <f t="shared" si="68"/>
        <v>0.88512032856147382</v>
      </c>
      <c r="W61">
        <f t="shared" si="111"/>
        <v>0.56493707158406847</v>
      </c>
      <c r="X61">
        <f t="shared" si="112"/>
        <v>0.68825801302507061</v>
      </c>
      <c r="Y61">
        <f t="shared" si="113"/>
        <v>0.9852613965981929</v>
      </c>
      <c r="Z61">
        <f t="shared" si="114"/>
        <v>0.99741744792204645</v>
      </c>
      <c r="AA61">
        <f t="shared" si="115"/>
        <v>0.87437333317043164</v>
      </c>
      <c r="AB61">
        <f t="shared" si="116"/>
        <v>0.946664961099139</v>
      </c>
      <c r="AC61">
        <f t="shared" si="214"/>
        <v>6.7307516998795974E-2</v>
      </c>
      <c r="AD61">
        <f t="shared" si="228"/>
        <v>4.6473329858903098E-5</v>
      </c>
      <c r="AE61">
        <f t="shared" si="229"/>
        <v>3.953872209737885E-6</v>
      </c>
      <c r="AF61">
        <f t="shared" si="230"/>
        <v>9.3745752252756821E-7</v>
      </c>
      <c r="AG61">
        <f t="shared" si="231"/>
        <v>-3.2638707683724652E-7</v>
      </c>
      <c r="AH61">
        <f t="shared" si="136"/>
        <v>6.5557923704001604E-7</v>
      </c>
      <c r="AI61">
        <f t="shared" si="137"/>
        <v>5.2826066711325469E-7</v>
      </c>
      <c r="AJ61">
        <f t="shared" si="232"/>
        <v>2.1981269183668497E-8</v>
      </c>
      <c r="AK61">
        <f t="shared" si="138"/>
        <v>7.9145035765507091E-9</v>
      </c>
      <c r="AL61">
        <f t="shared" si="139"/>
        <v>-2.0248805085464287E-8</v>
      </c>
      <c r="AM61">
        <f t="shared" si="140"/>
        <v>4.4006129748373732E-7</v>
      </c>
      <c r="AN61">
        <f t="shared" si="233"/>
        <v>7.5027184994260483E-7</v>
      </c>
      <c r="AO61">
        <f t="shared" si="141"/>
        <v>4.7066933826364353E-9</v>
      </c>
      <c r="AP61">
        <f t="shared" si="215"/>
        <v>2.435596103485714E-8</v>
      </c>
      <c r="AQ61">
        <f t="shared" si="216"/>
        <v>-2.0965944183988658E-8</v>
      </c>
      <c r="AR61">
        <f t="shared" si="217"/>
        <v>2.3089607157703279E-4</v>
      </c>
      <c r="AS61">
        <f t="shared" si="218"/>
        <v>2.509969832706055E-5</v>
      </c>
      <c r="AT61">
        <f t="shared" si="219"/>
        <v>8.0867796867553836E-6</v>
      </c>
      <c r="AU61">
        <f t="shared" si="220"/>
        <v>-4.0258203569843592E-6</v>
      </c>
      <c r="AV61">
        <f t="shared" si="142"/>
        <v>5.705434205182068E-6</v>
      </c>
      <c r="AW61">
        <f t="shared" si="143"/>
        <v>2.7635804871580984E-6</v>
      </c>
      <c r="AX61">
        <f t="shared" si="221"/>
        <v>2.7165759795790559E-7</v>
      </c>
      <c r="AY61">
        <f t="shared" si="144"/>
        <v>9.0445433313733244E-8</v>
      </c>
      <c r="AZ61">
        <f t="shared" si="145"/>
        <v>-2.7136339949792542E-7</v>
      </c>
      <c r="BA61">
        <f t="shared" si="146"/>
        <v>3.7706390764905141E-6</v>
      </c>
      <c r="BB61">
        <f t="shared" si="222"/>
        <v>3.6584935363792222E-6</v>
      </c>
      <c r="BC61">
        <f t="shared" si="147"/>
        <v>5.2806216084021571E-8</v>
      </c>
      <c r="BD61">
        <f t="shared" si="223"/>
        <v>2.6524223831008958E-7</v>
      </c>
      <c r="BE61">
        <f t="shared" si="224"/>
        <v>-2.379244629699857E-7</v>
      </c>
      <c r="BF61">
        <f t="shared" si="225"/>
        <v>0.99967044407059313</v>
      </c>
      <c r="BG61">
        <f t="shared" si="234"/>
        <v>0.99999999999999922</v>
      </c>
      <c r="BH61">
        <f t="shared" si="154"/>
        <v>3.8037258656265719E-5</v>
      </c>
      <c r="BI61">
        <f t="shared" si="155"/>
        <v>3.1034635890337415E-6</v>
      </c>
      <c r="BJ61">
        <f t="shared" si="156"/>
        <v>6.3449180500283962E-7</v>
      </c>
      <c r="BK61">
        <f t="shared" si="157"/>
        <v>-2.5191270193964651E-7</v>
      </c>
      <c r="BL61">
        <f t="shared" si="158"/>
        <v>4.6326088853669127E-7</v>
      </c>
      <c r="BM61">
        <f t="shared" si="159"/>
        <v>4.1291158278732271E-7</v>
      </c>
      <c r="BN61">
        <f t="shared" si="160"/>
        <v>1.4113951775545993E-8</v>
      </c>
      <c r="BO61">
        <f t="shared" si="161"/>
        <v>5.2401131852671769E-9</v>
      </c>
      <c r="BP61">
        <f t="shared" si="162"/>
        <v>-1.4925190492612257E-8</v>
      </c>
      <c r="BQ61">
        <f t="shared" si="163"/>
        <v>3.349666285259418E-7</v>
      </c>
      <c r="BR61">
        <f t="shared" si="164"/>
        <v>5.710932397150494E-7</v>
      </c>
      <c r="BS61">
        <f t="shared" si="165"/>
        <v>3.3784381066832306E-9</v>
      </c>
      <c r="BT61">
        <f t="shared" si="166"/>
        <v>1.5168755901656616E-8</v>
      </c>
      <c r="BU61">
        <f t="shared" si="167"/>
        <v>-1.5049237121561676E-8</v>
      </c>
      <c r="BV61">
        <f t="shared" si="168"/>
        <v>1.8180132102101946E-4</v>
      </c>
      <c r="BW61">
        <f t="shared" si="169"/>
        <v>1.895254775173633E-5</v>
      </c>
      <c r="BX61">
        <f t="shared" si="170"/>
        <v>5.2653240224443301E-6</v>
      </c>
      <c r="BY61">
        <f t="shared" si="171"/>
        <v>-2.9891421937618447E-6</v>
      </c>
      <c r="BZ61">
        <f t="shared" si="172"/>
        <v>3.8785037780087949E-6</v>
      </c>
      <c r="CA61">
        <f t="shared" si="173"/>
        <v>2.0780499373029841E-6</v>
      </c>
      <c r="CB61">
        <f t="shared" si="174"/>
        <v>1.6780032313928024E-7</v>
      </c>
      <c r="CC61">
        <f t="shared" si="175"/>
        <v>5.7607456936968206E-8</v>
      </c>
      <c r="CD61">
        <f t="shared" si="176"/>
        <v>-1.9241850061945641E-7</v>
      </c>
      <c r="CE61">
        <f t="shared" si="177"/>
        <v>2.761076268128699E-6</v>
      </c>
      <c r="CF61">
        <f t="shared" si="178"/>
        <v>2.6789569289142019E-6</v>
      </c>
      <c r="CG61">
        <f t="shared" si="179"/>
        <v>3.6463653459773289E-8</v>
      </c>
      <c r="CH61">
        <f t="shared" si="180"/>
        <v>1.5891410570995612E-7</v>
      </c>
      <c r="CI61">
        <f t="shared" si="181"/>
        <v>-1.6429117271982182E-7</v>
      </c>
      <c r="CJ61">
        <f t="shared" si="235"/>
        <v>0</v>
      </c>
      <c r="CK61">
        <f t="shared" si="236"/>
        <v>2.5780417389898228E-4</v>
      </c>
      <c r="CL61">
        <f t="shared" si="182"/>
        <v>4.6422755107453911E-5</v>
      </c>
      <c r="CM61">
        <f t="shared" si="237"/>
        <v>0</v>
      </c>
      <c r="CN61">
        <f t="shared" si="183"/>
        <v>5.6457341282847261E-2</v>
      </c>
      <c r="CO61">
        <f t="shared" si="184"/>
        <v>2.2326488356516565E-2</v>
      </c>
      <c r="CP61">
        <f t="shared" si="185"/>
        <v>-2.1215159994421025E-3</v>
      </c>
      <c r="CQ61">
        <f t="shared" si="186"/>
        <v>1.9110790338953507E-2</v>
      </c>
      <c r="CR61">
        <f t="shared" si="187"/>
        <v>1.6465884993920148E-3</v>
      </c>
      <c r="CS61">
        <f t="shared" si="188"/>
        <v>5.9202152292374367E-4</v>
      </c>
      <c r="CT61">
        <f t="shared" si="189"/>
        <v>2.8215996700760933E-4</v>
      </c>
      <c r="CU61">
        <f t="shared" si="190"/>
        <v>-1.9473275850691004E-4</v>
      </c>
      <c r="CV61">
        <f t="shared" si="191"/>
        <v>1.189485687098542E-2</v>
      </c>
      <c r="CW61">
        <f t="shared" si="192"/>
        <v>1.1707992218354349E-2</v>
      </c>
      <c r="CX61">
        <f t="shared" si="193"/>
        <v>1.5781542911979968E-4</v>
      </c>
      <c r="CY61">
        <f t="shared" si="194"/>
        <v>9.6013633995510334E-4</v>
      </c>
      <c r="CZ61">
        <f t="shared" si="195"/>
        <v>-4.634521961870693E-4</v>
      </c>
      <c r="DA61">
        <f t="shared" si="196"/>
        <v>2.6379876177675996</v>
      </c>
      <c r="DB61">
        <f t="shared" si="197"/>
        <v>0.64516264579876437</v>
      </c>
      <c r="DC61">
        <f t="shared" si="198"/>
        <v>0.28498620294094645</v>
      </c>
      <c r="DD61">
        <f t="shared" si="199"/>
        <v>-7.2162829898944639E-2</v>
      </c>
      <c r="DE61">
        <f t="shared" si="200"/>
        <v>0.2315036983094676</v>
      </c>
      <c r="DF61">
        <f t="shared" si="201"/>
        <v>4.0187987444253066E-2</v>
      </c>
      <c r="DG61">
        <f t="shared" si="202"/>
        <v>1.0420242142469343E-2</v>
      </c>
      <c r="DH61">
        <f t="shared" si="203"/>
        <v>4.2578092186773059E-3</v>
      </c>
      <c r="DI61">
        <f t="shared" si="204"/>
        <v>-5.7100286522353463E-3</v>
      </c>
      <c r="DJ61">
        <f t="shared" si="205"/>
        <v>0.14499992568644271</v>
      </c>
      <c r="DK61">
        <f t="shared" si="206"/>
        <v>9.8889080288330378E-2</v>
      </c>
      <c r="DL61">
        <f t="shared" si="207"/>
        <v>2.3739034440571896E-3</v>
      </c>
      <c r="DM61">
        <f t="shared" si="208"/>
        <v>1.3486506849114815E-2</v>
      </c>
      <c r="DN61">
        <f t="shared" si="209"/>
        <v>-7.97760724338362E-3</v>
      </c>
      <c r="DO61">
        <f t="shared" si="238"/>
        <v>0</v>
      </c>
      <c r="DP61">
        <f t="shared" si="239"/>
        <v>4.1507616439674786</v>
      </c>
      <c r="DQ61">
        <f t="shared" si="210"/>
        <v>0.74742696517713647</v>
      </c>
    </row>
    <row r="62" spans="1:121" x14ac:dyDescent="0.3">
      <c r="A62">
        <v>59</v>
      </c>
      <c r="B62">
        <v>104</v>
      </c>
      <c r="C62">
        <f t="shared" si="0"/>
        <v>38</v>
      </c>
      <c r="D62">
        <f t="shared" si="1"/>
        <v>125</v>
      </c>
      <c r="E62">
        <f t="shared" si="2"/>
        <v>5.7</v>
      </c>
      <c r="F62">
        <v>0.40767999999999999</v>
      </c>
      <c r="G62">
        <v>0.44438</v>
      </c>
      <c r="H62">
        <f t="shared" si="226"/>
        <v>0.41501999999999994</v>
      </c>
      <c r="I62">
        <f t="shared" si="227"/>
        <v>5.6857293942168513E-2</v>
      </c>
      <c r="J62">
        <f t="shared" si="62"/>
        <v>0.51754465390748949</v>
      </c>
      <c r="K62">
        <f t="shared" si="63"/>
        <v>0.63968327026694394</v>
      </c>
      <c r="L62">
        <f t="shared" si="105"/>
        <v>0.32470645427567513</v>
      </c>
      <c r="M62">
        <f t="shared" si="106"/>
        <v>0.42296008771918514</v>
      </c>
      <c r="N62">
        <f t="shared" si="107"/>
        <v>0.92223169765846191</v>
      </c>
      <c r="O62">
        <f t="shared" si="108"/>
        <v>0.97291577657658879</v>
      </c>
      <c r="P62">
        <f t="shared" si="109"/>
        <v>0.71529387515868681</v>
      </c>
      <c r="Q62">
        <f t="shared" si="110"/>
        <v>0.83053940108785829</v>
      </c>
      <c r="R62">
        <f t="shared" si="211"/>
        <v>0.42</v>
      </c>
      <c r="S62">
        <f t="shared" si="212"/>
        <v>0.43099999999999999</v>
      </c>
      <c r="T62">
        <f t="shared" si="213"/>
        <v>4.5812177917708696E-2</v>
      </c>
      <c r="U62">
        <f t="shared" si="67"/>
        <v>0.79530600106269567</v>
      </c>
      <c r="V62">
        <f t="shared" si="68"/>
        <v>0.89155522295472656</v>
      </c>
      <c r="W62">
        <f t="shared" si="111"/>
        <v>0.57447671694084723</v>
      </c>
      <c r="X62">
        <f t="shared" si="112"/>
        <v>0.69778896603022611</v>
      </c>
      <c r="Y62">
        <f t="shared" si="113"/>
        <v>0.98704220226326467</v>
      </c>
      <c r="Z62">
        <f t="shared" si="114"/>
        <v>0.9978470819929135</v>
      </c>
      <c r="AA62">
        <f t="shared" si="115"/>
        <v>0.88208397857011256</v>
      </c>
      <c r="AB62">
        <f t="shared" si="116"/>
        <v>0.95123113188700004</v>
      </c>
      <c r="AC62">
        <f t="shared" si="214"/>
        <v>6.8110007676518827E-2</v>
      </c>
      <c r="AD62">
        <f t="shared" si="228"/>
        <v>2.4594395276251687E-5</v>
      </c>
      <c r="AE62">
        <f t="shared" si="229"/>
        <v>1.948903400750232E-6</v>
      </c>
      <c r="AF62">
        <f t="shared" si="230"/>
        <v>5.1692633299616855E-7</v>
      </c>
      <c r="AG62">
        <f t="shared" si="231"/>
        <v>-2.089889516205716E-7</v>
      </c>
      <c r="AH62">
        <f t="shared" si="136"/>
        <v>3.6122732165309563E-7</v>
      </c>
      <c r="AI62">
        <f t="shared" si="137"/>
        <v>2.3812911506322087E-7</v>
      </c>
      <c r="AJ62">
        <f t="shared" si="232"/>
        <v>1.1646236646178603E-8</v>
      </c>
      <c r="AK62">
        <f t="shared" si="138"/>
        <v>4.1632068978134585E-9</v>
      </c>
      <c r="AL62">
        <f t="shared" si="139"/>
        <v>-1.1116383894638606E-8</v>
      </c>
      <c r="AM62">
        <f t="shared" si="140"/>
        <v>2.378023396885753E-7</v>
      </c>
      <c r="AN62">
        <f t="shared" si="233"/>
        <v>3.0632169888584466E-7</v>
      </c>
      <c r="AO62">
        <f t="shared" si="141"/>
        <v>2.439134198869281E-9</v>
      </c>
      <c r="AP62">
        <f t="shared" si="215"/>
        <v>1.1543188280428485E-8</v>
      </c>
      <c r="AQ62">
        <f t="shared" si="216"/>
        <v>-1.041245433909081E-8</v>
      </c>
      <c r="AR62">
        <f t="shared" si="217"/>
        <v>1.1226170766887139E-4</v>
      </c>
      <c r="AS62">
        <f t="shared" si="218"/>
        <v>1.1405336510696624E-5</v>
      </c>
      <c r="AT62">
        <f t="shared" si="219"/>
        <v>4.1254538055103972E-6</v>
      </c>
      <c r="AU62">
        <f t="shared" si="220"/>
        <v>-2.2559846359700559E-6</v>
      </c>
      <c r="AV62">
        <f t="shared" si="142"/>
        <v>2.9024760263361584E-6</v>
      </c>
      <c r="AW62">
        <f t="shared" si="143"/>
        <v>9.8673081331897893E-7</v>
      </c>
      <c r="AX62">
        <f t="shared" si="221"/>
        <v>1.313377468704107E-7</v>
      </c>
      <c r="AY62">
        <f t="shared" si="144"/>
        <v>4.3841798926098415E-8</v>
      </c>
      <c r="AZ62">
        <f t="shared" si="145"/>
        <v>-1.3804445521843682E-7</v>
      </c>
      <c r="BA62">
        <f t="shared" si="146"/>
        <v>1.8759482630939677E-6</v>
      </c>
      <c r="BB62">
        <f t="shared" si="222"/>
        <v>1.2087349977927387E-6</v>
      </c>
      <c r="BC62">
        <f t="shared" si="147"/>
        <v>2.5323912715303261E-8</v>
      </c>
      <c r="BD62">
        <f t="shared" si="223"/>
        <v>1.1534928594735778E-7</v>
      </c>
      <c r="BE62">
        <f t="shared" si="224"/>
        <v>-1.368439626510124E-7</v>
      </c>
      <c r="BF62">
        <f t="shared" si="225"/>
        <v>0.9998394456527615</v>
      </c>
      <c r="BG62">
        <f t="shared" si="234"/>
        <v>0.99999999999999922</v>
      </c>
      <c r="BH62">
        <f t="shared" si="154"/>
        <v>2.0112681597036725E-5</v>
      </c>
      <c r="BI62">
        <f t="shared" si="155"/>
        <v>1.5284201349280316E-6</v>
      </c>
      <c r="BJ62">
        <f t="shared" si="156"/>
        <v>3.4952585270924702E-7</v>
      </c>
      <c r="BK62">
        <f t="shared" si="157"/>
        <v>-1.6116430133655669E-7</v>
      </c>
      <c r="BL62">
        <f t="shared" si="158"/>
        <v>2.5501750355745939E-7</v>
      </c>
      <c r="BM62">
        <f t="shared" si="159"/>
        <v>1.8597291540263831E-7</v>
      </c>
      <c r="BN62">
        <f t="shared" si="160"/>
        <v>7.4705896352718013E-9</v>
      </c>
      <c r="BO62">
        <f t="shared" si="161"/>
        <v>2.7537929315217376E-9</v>
      </c>
      <c r="BP62">
        <f t="shared" si="162"/>
        <v>-8.1867670014685609E-9</v>
      </c>
      <c r="BQ62">
        <f t="shared" si="163"/>
        <v>1.8085599175510696E-7</v>
      </c>
      <c r="BR62">
        <f t="shared" si="164"/>
        <v>2.3296707139492561E-7</v>
      </c>
      <c r="BS62">
        <f t="shared" si="165"/>
        <v>1.7492994776045516E-9</v>
      </c>
      <c r="BT62">
        <f t="shared" si="166"/>
        <v>7.1819466241673684E-9</v>
      </c>
      <c r="BU62">
        <f t="shared" si="167"/>
        <v>-7.4676091805020681E-9</v>
      </c>
      <c r="BV62">
        <f t="shared" si="168"/>
        <v>8.831623490533268E-5</v>
      </c>
      <c r="BW62">
        <f t="shared" si="169"/>
        <v>8.6046976034404959E-6</v>
      </c>
      <c r="BX62">
        <f t="shared" si="170"/>
        <v>2.6834743478717951E-6</v>
      </c>
      <c r="BY62">
        <f t="shared" si="171"/>
        <v>-1.6736195183428569E-6</v>
      </c>
      <c r="BZ62">
        <f t="shared" si="172"/>
        <v>1.9712109922330903E-6</v>
      </c>
      <c r="CA62">
        <f t="shared" si="173"/>
        <v>7.4132895590276179E-7</v>
      </c>
      <c r="CB62">
        <f t="shared" si="174"/>
        <v>8.1046432729076517E-8</v>
      </c>
      <c r="CC62">
        <f t="shared" si="175"/>
        <v>2.7897592377968685E-8</v>
      </c>
      <c r="CD62">
        <f t="shared" si="176"/>
        <v>-9.7800918443907651E-8</v>
      </c>
      <c r="CE62">
        <f t="shared" si="177"/>
        <v>1.3725011185913546E-6</v>
      </c>
      <c r="CF62">
        <f t="shared" si="178"/>
        <v>8.8434748931450275E-7</v>
      </c>
      <c r="CG62">
        <f t="shared" si="179"/>
        <v>1.7471667293564675E-8</v>
      </c>
      <c r="CH62">
        <f t="shared" si="180"/>
        <v>6.9040889196809452E-8</v>
      </c>
      <c r="CI62">
        <f t="shared" si="181"/>
        <v>-9.4412431974884405E-8</v>
      </c>
      <c r="CJ62">
        <f t="shared" si="235"/>
        <v>0</v>
      </c>
      <c r="CK62">
        <f t="shared" si="236"/>
        <v>1.2559119714345663E-4</v>
      </c>
      <c r="CL62">
        <f t="shared" si="182"/>
        <v>2.1956491429120584E-5</v>
      </c>
      <c r="CM62">
        <f t="shared" si="237"/>
        <v>0</v>
      </c>
      <c r="CN62">
        <f t="shared" si="183"/>
        <v>2.7828391659312564E-2</v>
      </c>
      <c r="CO62">
        <f t="shared" si="184"/>
        <v>1.231111754663675E-2</v>
      </c>
      <c r="CP62">
        <f t="shared" si="185"/>
        <v>-1.3584281855337154E-3</v>
      </c>
      <c r="CQ62">
        <f t="shared" si="186"/>
        <v>1.0530137653509391E-2</v>
      </c>
      <c r="CR62">
        <f t="shared" si="187"/>
        <v>7.4224845165205943E-4</v>
      </c>
      <c r="CS62">
        <f t="shared" si="188"/>
        <v>3.1366809159152833E-4</v>
      </c>
      <c r="CT62">
        <f t="shared" si="189"/>
        <v>1.4842248911394761E-4</v>
      </c>
      <c r="CU62">
        <f t="shared" si="190"/>
        <v>-1.0690626391473948E-4</v>
      </c>
      <c r="CV62">
        <f t="shared" si="191"/>
        <v>6.4277972417821905E-3</v>
      </c>
      <c r="CW62">
        <f t="shared" si="192"/>
        <v>4.7801501111136057E-3</v>
      </c>
      <c r="CX62">
        <f t="shared" si="193"/>
        <v>8.1784169688086988E-5</v>
      </c>
      <c r="CY62">
        <f t="shared" si="194"/>
        <v>4.5504402520277128E-4</v>
      </c>
      <c r="CZ62">
        <f t="shared" si="195"/>
        <v>-2.3016730316560236E-4</v>
      </c>
      <c r="DA62">
        <f t="shared" si="196"/>
        <v>1.2825900101168557</v>
      </c>
      <c r="DB62">
        <f t="shared" si="197"/>
        <v>0.29316276967094601</v>
      </c>
      <c r="DC62">
        <f t="shared" si="198"/>
        <v>0.14538511755999192</v>
      </c>
      <c r="DD62">
        <f t="shared" si="199"/>
        <v>-4.0438524599763249E-2</v>
      </c>
      <c r="DE62">
        <f t="shared" si="200"/>
        <v>0.11777086724461597</v>
      </c>
      <c r="DF62">
        <f t="shared" si="201"/>
        <v>1.4349039487284592E-2</v>
      </c>
      <c r="DG62">
        <f t="shared" si="202"/>
        <v>5.0378532944552138E-3</v>
      </c>
      <c r="DH62">
        <f t="shared" si="203"/>
        <v>2.0638965262450089E-3</v>
      </c>
      <c r="DI62">
        <f t="shared" si="204"/>
        <v>-2.9047314267063476E-3</v>
      </c>
      <c r="DJ62">
        <f t="shared" si="205"/>
        <v>7.2139590457278524E-2</v>
      </c>
      <c r="DK62">
        <f t="shared" si="206"/>
        <v>3.2672106990337728E-2</v>
      </c>
      <c r="DL62">
        <f t="shared" si="207"/>
        <v>1.1384364961164581E-3</v>
      </c>
      <c r="DM62">
        <f t="shared" si="208"/>
        <v>5.8650497932793534E-3</v>
      </c>
      <c r="DN62">
        <f t="shared" si="209"/>
        <v>-4.5883780676884457E-3</v>
      </c>
      <c r="DO62">
        <f t="shared" si="238"/>
        <v>0</v>
      </c>
      <c r="DP62">
        <f t="shared" si="239"/>
        <v>1.9861663632302371</v>
      </c>
      <c r="DQ62">
        <f t="shared" si="210"/>
        <v>0.34723169874127097</v>
      </c>
    </row>
    <row r="63" spans="1:121" x14ac:dyDescent="0.3">
      <c r="A63">
        <v>60</v>
      </c>
      <c r="B63">
        <v>105</v>
      </c>
      <c r="C63">
        <f t="shared" si="0"/>
        <v>38</v>
      </c>
      <c r="D63">
        <f t="shared" si="1"/>
        <v>125</v>
      </c>
      <c r="E63">
        <f t="shared" si="2"/>
        <v>5.7</v>
      </c>
      <c r="F63">
        <v>0.42858000000000002</v>
      </c>
      <c r="G63">
        <v>0.46333000000000002</v>
      </c>
      <c r="H63">
        <f t="shared" si="226"/>
        <v>0.43553000000000003</v>
      </c>
      <c r="I63">
        <f t="shared" si="227"/>
        <v>5.6857293942168513E-2</v>
      </c>
      <c r="J63">
        <f t="shared" si="62"/>
        <v>0.5267328446972539</v>
      </c>
      <c r="K63">
        <f t="shared" si="63"/>
        <v>0.6492567975612753</v>
      </c>
      <c r="L63">
        <f t="shared" si="105"/>
        <v>0.33166466715144061</v>
      </c>
      <c r="M63">
        <f t="shared" si="106"/>
        <v>0.43126992526541685</v>
      </c>
      <c r="N63">
        <f t="shared" si="107"/>
        <v>0.92801154201227287</v>
      </c>
      <c r="O63">
        <f t="shared" si="108"/>
        <v>0.97571572759014824</v>
      </c>
      <c r="P63">
        <f t="shared" si="109"/>
        <v>0.7259063709761735</v>
      </c>
      <c r="Q63">
        <f t="shared" si="110"/>
        <v>0.83939560319661821</v>
      </c>
      <c r="R63">
        <f t="shared" si="211"/>
        <v>0.42</v>
      </c>
      <c r="S63">
        <f t="shared" si="212"/>
        <v>0.43099999999999999</v>
      </c>
      <c r="T63">
        <f t="shared" si="213"/>
        <v>4.6577940336982968E-2</v>
      </c>
      <c r="U63">
        <f t="shared" si="67"/>
        <v>0.80369503351425764</v>
      </c>
      <c r="V63">
        <f t="shared" si="68"/>
        <v>0.89772809222700223</v>
      </c>
      <c r="W63">
        <f t="shared" si="111"/>
        <v>0.58396113065235666</v>
      </c>
      <c r="X63">
        <f t="shared" si="112"/>
        <v>0.70718028239037034</v>
      </c>
      <c r="Y63">
        <f t="shared" si="113"/>
        <v>0.98863791086410013</v>
      </c>
      <c r="Z63">
        <f t="shared" si="114"/>
        <v>0.99821193226322003</v>
      </c>
      <c r="AA63">
        <f t="shared" si="115"/>
        <v>0.88946516367156458</v>
      </c>
      <c r="AB63">
        <f t="shared" si="116"/>
        <v>0.95548822357778429</v>
      </c>
      <c r="AC63">
        <f t="shared" si="214"/>
        <v>6.889827356113655E-2</v>
      </c>
      <c r="AD63">
        <f t="shared" si="228"/>
        <v>1.2506550018558217E-5</v>
      </c>
      <c r="AE63">
        <f t="shared" si="229"/>
        <v>9.352570695417073E-7</v>
      </c>
      <c r="AF63">
        <f t="shared" si="230"/>
        <v>2.7474051147240932E-7</v>
      </c>
      <c r="AG63">
        <f t="shared" si="231"/>
        <v>-1.2462050612695107E-7</v>
      </c>
      <c r="AH63">
        <f t="shared" si="136"/>
        <v>1.9181709369789718E-7</v>
      </c>
      <c r="AI63">
        <f t="shared" si="137"/>
        <v>1.0154190811528619E-7</v>
      </c>
      <c r="AJ63">
        <f t="shared" si="232"/>
        <v>5.9683855651700298E-9</v>
      </c>
      <c r="AK63">
        <f t="shared" si="138"/>
        <v>2.1223401430230128E-9</v>
      </c>
      <c r="AL63">
        <f t="shared" si="139"/>
        <v>-5.8715640742836674E-9</v>
      </c>
      <c r="AM63">
        <f t="shared" si="140"/>
        <v>1.2406735518316138E-7</v>
      </c>
      <c r="AN63">
        <f t="shared" si="233"/>
        <v>1.2015074024279541E-7</v>
      </c>
      <c r="AO63">
        <f t="shared" si="141"/>
        <v>1.2264709404147466E-9</v>
      </c>
      <c r="AP63">
        <f t="shared" si="215"/>
        <v>5.3464628313778829E-9</v>
      </c>
      <c r="AQ63">
        <f t="shared" si="216"/>
        <v>-4.9971555762242798E-9</v>
      </c>
      <c r="AR63">
        <f t="shared" si="217"/>
        <v>5.1790036411489597E-5</v>
      </c>
      <c r="AS63">
        <f t="shared" si="218"/>
        <v>4.9749582652095478E-6</v>
      </c>
      <c r="AT63">
        <f t="shared" si="219"/>
        <v>2.0052511496710337E-6</v>
      </c>
      <c r="AU63">
        <f t="shared" si="220"/>
        <v>-1.1831259801611632E-6</v>
      </c>
      <c r="AV63">
        <f t="shared" si="142"/>
        <v>1.4076535681701096E-6</v>
      </c>
      <c r="AW63">
        <f t="shared" si="143"/>
        <v>3.0225871666985627E-7</v>
      </c>
      <c r="AX63">
        <f t="shared" si="221"/>
        <v>6.0511068588293988E-8</v>
      </c>
      <c r="AY63">
        <f t="shared" si="144"/>
        <v>2.0186212202429427E-8</v>
      </c>
      <c r="AZ63">
        <f t="shared" si="145"/>
        <v>-6.1047777763660358E-8</v>
      </c>
      <c r="BA63">
        <f t="shared" si="146"/>
        <v>8.9246883787843517E-7</v>
      </c>
      <c r="BB63">
        <f t="shared" si="222"/>
        <v>3.641344641329664E-7</v>
      </c>
      <c r="BC63">
        <f t="shared" si="147"/>
        <v>1.1289554127750564E-8</v>
      </c>
      <c r="BD63">
        <f t="shared" si="223"/>
        <v>4.5201753406586139E-8</v>
      </c>
      <c r="BE63">
        <f t="shared" si="224"/>
        <v>-7.3425801510421741E-9</v>
      </c>
      <c r="BF63">
        <f t="shared" si="225"/>
        <v>0.99992524426720519</v>
      </c>
      <c r="BG63">
        <f t="shared" si="234"/>
        <v>0.99999999999999922</v>
      </c>
      <c r="BH63">
        <f t="shared" si="154"/>
        <v>1.0218789356413456E-5</v>
      </c>
      <c r="BI63">
        <f t="shared" si="155"/>
        <v>7.3284398812186306E-7</v>
      </c>
      <c r="BJ63">
        <f t="shared" si="156"/>
        <v>1.8558768942699478E-7</v>
      </c>
      <c r="BK63">
        <f t="shared" si="157"/>
        <v>-9.6020314941188861E-8</v>
      </c>
      <c r="BL63">
        <f t="shared" si="158"/>
        <v>1.3528986697337263E-7</v>
      </c>
      <c r="BM63">
        <f t="shared" si="159"/>
        <v>7.9233823617499075E-8</v>
      </c>
      <c r="BN63">
        <f t="shared" si="160"/>
        <v>3.8247154329331677E-9</v>
      </c>
      <c r="BO63">
        <f t="shared" si="161"/>
        <v>1.4025042271536329E-9</v>
      </c>
      <c r="BP63">
        <f t="shared" si="162"/>
        <v>-4.3204679865378318E-9</v>
      </c>
      <c r="BQ63">
        <f t="shared" si="163"/>
        <v>9.4276270839741889E-8</v>
      </c>
      <c r="BR63">
        <f t="shared" si="164"/>
        <v>9.1300114458010322E-8</v>
      </c>
      <c r="BS63">
        <f t="shared" si="165"/>
        <v>8.7884811698429906E-10</v>
      </c>
      <c r="BT63">
        <f t="shared" si="166"/>
        <v>3.3231827468483916E-9</v>
      </c>
      <c r="BU63">
        <f t="shared" si="167"/>
        <v>-3.5807948021639846E-9</v>
      </c>
      <c r="BV63">
        <f t="shared" si="168"/>
        <v>4.0708322928882986E-5</v>
      </c>
      <c r="BW63">
        <f t="shared" si="169"/>
        <v>3.7501189526571921E-6</v>
      </c>
      <c r="BX63">
        <f t="shared" si="170"/>
        <v>1.3030776874558976E-6</v>
      </c>
      <c r="BY63">
        <f t="shared" si="171"/>
        <v>-8.7695978547944516E-7</v>
      </c>
      <c r="BZ63">
        <f t="shared" si="172"/>
        <v>9.550999466165271E-7</v>
      </c>
      <c r="CA63">
        <f t="shared" si="173"/>
        <v>2.2689200887639026E-7</v>
      </c>
      <c r="CB63">
        <f t="shared" si="174"/>
        <v>3.7303720743559486E-8</v>
      </c>
      <c r="CC63">
        <f t="shared" si="175"/>
        <v>1.2832731177320691E-8</v>
      </c>
      <c r="CD63">
        <f t="shared" si="176"/>
        <v>-4.3213746359055715E-8</v>
      </c>
      <c r="CE63">
        <f t="shared" si="177"/>
        <v>6.523985755082813E-7</v>
      </c>
      <c r="CF63">
        <f t="shared" si="178"/>
        <v>2.6618386616001624E-7</v>
      </c>
      <c r="CG63">
        <f t="shared" si="179"/>
        <v>7.7823082011556776E-9</v>
      </c>
      <c r="CH63">
        <f t="shared" si="180"/>
        <v>2.702825615697667E-8</v>
      </c>
      <c r="CI63">
        <f t="shared" si="181"/>
        <v>-5.0615127117056449E-9</v>
      </c>
      <c r="CJ63">
        <f t="shared" si="235"/>
        <v>0</v>
      </c>
      <c r="CK63">
        <f t="shared" si="236"/>
        <v>5.8464634720531073E-5</v>
      </c>
      <c r="CL63">
        <f t="shared" si="182"/>
        <v>9.9233831077968797E-6</v>
      </c>
      <c r="CM63">
        <f t="shared" si="237"/>
        <v>0</v>
      </c>
      <c r="CN63">
        <f t="shared" si="183"/>
        <v>1.3354535695986039E-2</v>
      </c>
      <c r="CO63">
        <f t="shared" si="184"/>
        <v>6.5432200212269002E-3</v>
      </c>
      <c r="CP63">
        <f t="shared" si="185"/>
        <v>-8.1003328982518191E-4</v>
      </c>
      <c r="CQ63">
        <f t="shared" si="186"/>
        <v>5.5916600983874007E-3</v>
      </c>
      <c r="CR63">
        <f t="shared" si="187"/>
        <v>3.1650612759534708E-4</v>
      </c>
      <c r="CS63">
        <f t="shared" si="188"/>
        <v>1.6074652842672441E-4</v>
      </c>
      <c r="CT63">
        <f t="shared" si="189"/>
        <v>7.5663548438913421E-5</v>
      </c>
      <c r="CU63">
        <f t="shared" si="190"/>
        <v>-5.646683170238603E-5</v>
      </c>
      <c r="CV63">
        <f t="shared" si="191"/>
        <v>3.3535406106008523E-3</v>
      </c>
      <c r="CW63">
        <f t="shared" si="192"/>
        <v>1.8749523014888224E-3</v>
      </c>
      <c r="CX63">
        <f t="shared" si="193"/>
        <v>4.1123570632106453E-5</v>
      </c>
      <c r="CY63">
        <f t="shared" si="194"/>
        <v>2.1076291127574751E-4</v>
      </c>
      <c r="CZ63">
        <f t="shared" si="195"/>
        <v>-1.104621240124377E-4</v>
      </c>
      <c r="DA63">
        <f t="shared" si="196"/>
        <v>0.59170116600126865</v>
      </c>
      <c r="DB63">
        <f t="shared" si="197"/>
        <v>0.12787632724894621</v>
      </c>
      <c r="DC63">
        <f t="shared" si="198"/>
        <v>7.0667055765556902E-2</v>
      </c>
      <c r="DD63">
        <f t="shared" si="199"/>
        <v>-2.1207533194388849E-2</v>
      </c>
      <c r="DE63">
        <f t="shared" si="200"/>
        <v>5.7116951182070372E-2</v>
      </c>
      <c r="DF63">
        <f t="shared" si="201"/>
        <v>4.3954462578130495E-3</v>
      </c>
      <c r="DG63">
        <f t="shared" si="202"/>
        <v>2.3210835689097807E-3</v>
      </c>
      <c r="DH63">
        <f t="shared" si="203"/>
        <v>9.5028612564156774E-4</v>
      </c>
      <c r="DI63">
        <f t="shared" si="204"/>
        <v>-1.2845673397029413E-3</v>
      </c>
      <c r="DJ63">
        <f t="shared" si="205"/>
        <v>3.4319889160615222E-2</v>
      </c>
      <c r="DK63">
        <f t="shared" si="206"/>
        <v>9.8425545655140816E-3</v>
      </c>
      <c r="DL63">
        <f t="shared" si="207"/>
        <v>5.0752190581302662E-4</v>
      </c>
      <c r="DM63">
        <f t="shared" si="208"/>
        <v>2.2983283537112787E-3</v>
      </c>
      <c r="DN63">
        <f t="shared" si="209"/>
        <v>-2.4619671246444412E-4</v>
      </c>
      <c r="DO63">
        <f t="shared" si="238"/>
        <v>0</v>
      </c>
      <c r="DP63">
        <f t="shared" si="239"/>
        <v>0.90980406205782272</v>
      </c>
      <c r="DQ63">
        <f t="shared" si="210"/>
        <v>0.1544238547625629</v>
      </c>
    </row>
    <row r="64" spans="1:121" x14ac:dyDescent="0.3">
      <c r="A64">
        <v>61</v>
      </c>
      <c r="B64">
        <v>106</v>
      </c>
      <c r="C64">
        <f t="shared" si="0"/>
        <v>38</v>
      </c>
      <c r="D64">
        <f t="shared" si="1"/>
        <v>125</v>
      </c>
      <c r="E64">
        <f t="shared" si="2"/>
        <v>5.7</v>
      </c>
      <c r="F64">
        <v>0.44868999999999998</v>
      </c>
      <c r="G64">
        <v>0.48133999999999999</v>
      </c>
      <c r="H64">
        <f t="shared" si="226"/>
        <v>0.45521999999999996</v>
      </c>
      <c r="I64">
        <f t="shared" si="227"/>
        <v>5.6857293942168513E-2</v>
      </c>
      <c r="J64">
        <f t="shared" si="62"/>
        <v>0.53589355321045851</v>
      </c>
      <c r="K64">
        <f t="shared" si="63"/>
        <v>0.65872787117606824</v>
      </c>
      <c r="L64">
        <f t="shared" si="105"/>
        <v>0.33866439294686601</v>
      </c>
      <c r="M64">
        <f t="shared" si="106"/>
        <v>0.43959445185677404</v>
      </c>
      <c r="N64">
        <f t="shared" si="107"/>
        <v>0.93346635150614188</v>
      </c>
      <c r="O64">
        <f t="shared" si="108"/>
        <v>0.97827446644708815</v>
      </c>
      <c r="P64">
        <f t="shared" si="109"/>
        <v>0.7363269705039529</v>
      </c>
      <c r="Q64">
        <f t="shared" si="110"/>
        <v>0.84795495887958205</v>
      </c>
      <c r="R64">
        <f t="shared" si="211"/>
        <v>0.42</v>
      </c>
      <c r="S64">
        <f t="shared" si="212"/>
        <v>0.43099999999999999</v>
      </c>
      <c r="T64">
        <f t="shared" si="213"/>
        <v>4.7340071591237889E-2</v>
      </c>
      <c r="U64">
        <f t="shared" si="67"/>
        <v>0.81187040568815516</v>
      </c>
      <c r="V64">
        <f t="shared" si="68"/>
        <v>0.90364296149847823</v>
      </c>
      <c r="W64">
        <f t="shared" si="111"/>
        <v>0.59338564721912612</v>
      </c>
      <c r="X64">
        <f t="shared" si="112"/>
        <v>0.71642774071581083</v>
      </c>
      <c r="Y64">
        <f t="shared" si="113"/>
        <v>0.99006369239299841</v>
      </c>
      <c r="Z64">
        <f t="shared" si="114"/>
        <v>0.99852054707369575</v>
      </c>
      <c r="AA64">
        <f t="shared" si="115"/>
        <v>0.89652037250303829</v>
      </c>
      <c r="AB64">
        <f t="shared" si="116"/>
        <v>0.95944906933285146</v>
      </c>
      <c r="AC64">
        <f t="shared" si="214"/>
        <v>6.9672206133801984E-2</v>
      </c>
      <c r="AD64">
        <f t="shared" si="228"/>
        <v>6.1087758135970177E-6</v>
      </c>
      <c r="AE64">
        <f t="shared" si="229"/>
        <v>4.3583886223376851E-7</v>
      </c>
      <c r="AF64">
        <f t="shared" si="230"/>
        <v>1.4057942859228755E-7</v>
      </c>
      <c r="AG64">
        <f t="shared" si="231"/>
        <v>-6.9865771129758739E-8</v>
      </c>
      <c r="AH64">
        <f t="shared" si="136"/>
        <v>9.8067699344338132E-8</v>
      </c>
      <c r="AI64">
        <f t="shared" si="137"/>
        <v>4.0685615909902232E-8</v>
      </c>
      <c r="AJ64">
        <f t="shared" si="232"/>
        <v>2.9579880276752508E-9</v>
      </c>
      <c r="AK64">
        <f t="shared" si="138"/>
        <v>1.0470652775261632E-9</v>
      </c>
      <c r="AL64">
        <f t="shared" si="139"/>
        <v>-2.9887215032412725E-9</v>
      </c>
      <c r="AM64">
        <f t="shared" si="140"/>
        <v>6.2444388152134639E-8</v>
      </c>
      <c r="AN64">
        <f t="shared" si="233"/>
        <v>4.5288548954377159E-8</v>
      </c>
      <c r="AO64">
        <f t="shared" si="141"/>
        <v>5.9782768374356695E-10</v>
      </c>
      <c r="AP64">
        <f t="shared" si="215"/>
        <v>2.4342071178855485E-9</v>
      </c>
      <c r="AQ64">
        <f t="shared" si="216"/>
        <v>-2.3794398637487672E-9</v>
      </c>
      <c r="AR64">
        <f t="shared" si="217"/>
        <v>2.265052770782173E-5</v>
      </c>
      <c r="AS64">
        <f t="shared" si="218"/>
        <v>2.0751876109080043E-6</v>
      </c>
      <c r="AT64">
        <f t="shared" si="219"/>
        <v>9.2680718393005517E-7</v>
      </c>
      <c r="AU64">
        <f t="shared" si="220"/>
        <v>-5.8204076534707796E-7</v>
      </c>
      <c r="AV64">
        <f t="shared" si="142"/>
        <v>6.495186321148615E-7</v>
      </c>
      <c r="AW64">
        <f t="shared" si="143"/>
        <v>6.8618447326617393E-8</v>
      </c>
      <c r="AX64">
        <f t="shared" si="221"/>
        <v>2.7276224165363361E-8</v>
      </c>
      <c r="AY64">
        <f t="shared" si="144"/>
        <v>9.1373252416187277E-9</v>
      </c>
      <c r="AZ64">
        <f t="shared" si="145"/>
        <v>-3.4587448374020171E-8</v>
      </c>
      <c r="BA64">
        <f t="shared" si="146"/>
        <v>4.0510740194432818E-7</v>
      </c>
      <c r="BB64">
        <f t="shared" si="222"/>
        <v>9.3945928744037278E-8</v>
      </c>
      <c r="BC64">
        <f t="shared" si="147"/>
        <v>5.3378873589667901E-9</v>
      </c>
      <c r="BD64">
        <f t="shared" si="223"/>
        <v>2.3892627583253227E-8</v>
      </c>
      <c r="BE64">
        <f t="shared" si="224"/>
        <v>-9.7123527839460507E-8</v>
      </c>
      <c r="BF64">
        <f t="shared" si="225"/>
        <v>0.99996691491125123</v>
      </c>
      <c r="BG64">
        <f t="shared" si="234"/>
        <v>0.99999999999999922</v>
      </c>
      <c r="BH64">
        <f t="shared" si="154"/>
        <v>4.9870518548252652E-6</v>
      </c>
      <c r="BI64">
        <f t="shared" si="155"/>
        <v>3.4121982515869293E-7</v>
      </c>
      <c r="BJ64">
        <f t="shared" si="156"/>
        <v>9.4868850032790789E-8</v>
      </c>
      <c r="BK64">
        <f t="shared" si="157"/>
        <v>-5.3785578778411553E-8</v>
      </c>
      <c r="BL64">
        <f t="shared" si="158"/>
        <v>6.9102239789058147E-8</v>
      </c>
      <c r="BM64">
        <f t="shared" si="159"/>
        <v>3.1720057302466344E-8</v>
      </c>
      <c r="BN64">
        <f t="shared" si="160"/>
        <v>1.8937002433788885E-9</v>
      </c>
      <c r="BO64">
        <f t="shared" si="161"/>
        <v>6.9127118935442344E-10</v>
      </c>
      <c r="BP64">
        <f t="shared" si="162"/>
        <v>-2.1973043188849573E-9</v>
      </c>
      <c r="BQ64">
        <f t="shared" si="163"/>
        <v>4.7409574761259991E-8</v>
      </c>
      <c r="BR64">
        <f t="shared" si="164"/>
        <v>3.4384368411945577E-8</v>
      </c>
      <c r="BS64">
        <f t="shared" si="165"/>
        <v>4.2801635103651434E-10</v>
      </c>
      <c r="BT64">
        <f t="shared" si="166"/>
        <v>1.5115275095950799E-9</v>
      </c>
      <c r="BU64">
        <f t="shared" si="167"/>
        <v>-1.7035664217072606E-9</v>
      </c>
      <c r="BV64">
        <f t="shared" si="168"/>
        <v>1.778865422428899E-5</v>
      </c>
      <c r="BW64">
        <f t="shared" si="169"/>
        <v>1.562934370815837E-6</v>
      </c>
      <c r="BX64">
        <f t="shared" si="170"/>
        <v>6.0168103955456108E-7</v>
      </c>
      <c r="BY64">
        <f t="shared" si="171"/>
        <v>-4.3105219868381866E-7</v>
      </c>
      <c r="BZ64">
        <f t="shared" si="172"/>
        <v>4.4028391862471347E-7</v>
      </c>
      <c r="CA64">
        <f t="shared" si="173"/>
        <v>5.1464650424798106E-8</v>
      </c>
      <c r="CB64">
        <f t="shared" si="174"/>
        <v>1.6798640889200261E-8</v>
      </c>
      <c r="CC64">
        <f t="shared" si="175"/>
        <v>5.8032175926328968E-9</v>
      </c>
      <c r="CD64">
        <f t="shared" si="176"/>
        <v>-2.4462360217866042E-8</v>
      </c>
      <c r="CE64">
        <f t="shared" si="177"/>
        <v>2.958815573109701E-7</v>
      </c>
      <c r="CF64">
        <f t="shared" si="178"/>
        <v>6.8616044946103361E-8</v>
      </c>
      <c r="CG64">
        <f t="shared" si="179"/>
        <v>3.6764512797733992E-9</v>
      </c>
      <c r="CH64">
        <f t="shared" si="180"/>
        <v>1.4272416585392739E-8</v>
      </c>
      <c r="CI64">
        <f t="shared" si="181"/>
        <v>-6.6893490665679202E-8</v>
      </c>
      <c r="CJ64">
        <f t="shared" si="235"/>
        <v>0</v>
      </c>
      <c r="CK64">
        <f t="shared" si="236"/>
        <v>2.5880253318801451E-5</v>
      </c>
      <c r="CL64">
        <f t="shared" si="182"/>
        <v>4.2647916176774957E-6</v>
      </c>
      <c r="CM64">
        <f t="shared" si="237"/>
        <v>0</v>
      </c>
      <c r="CN64">
        <f t="shared" si="183"/>
        <v>6.2233431138359807E-3</v>
      </c>
      <c r="CO64">
        <f t="shared" si="184"/>
        <v>3.3480396713539201E-3</v>
      </c>
      <c r="CP64">
        <f t="shared" si="185"/>
        <v>-4.5412751234343181E-4</v>
      </c>
      <c r="CQ64">
        <f t="shared" si="186"/>
        <v>2.8587715035868007E-3</v>
      </c>
      <c r="CR64">
        <f t="shared" si="187"/>
        <v>1.2681706479116526E-4</v>
      </c>
      <c r="CS64">
        <f t="shared" si="188"/>
        <v>7.9667491549377531E-5</v>
      </c>
      <c r="CT64">
        <f t="shared" si="189"/>
        <v>3.7328924209085245E-5</v>
      </c>
      <c r="CU64">
        <f t="shared" si="190"/>
        <v>-2.8742534696671319E-5</v>
      </c>
      <c r="CV64">
        <f t="shared" si="191"/>
        <v>1.6878718117521994E-3</v>
      </c>
      <c r="CW64">
        <f t="shared" si="192"/>
        <v>7.0672780643305552E-4</v>
      </c>
      <c r="CX64">
        <f t="shared" si="193"/>
        <v>2.0045162235921798E-5</v>
      </c>
      <c r="CY64">
        <f t="shared" si="194"/>
        <v>9.5958878794166213E-5</v>
      </c>
      <c r="CZ64">
        <f t="shared" si="195"/>
        <v>-5.2597518188166501E-5</v>
      </c>
      <c r="DA64">
        <f t="shared" si="196"/>
        <v>0.2587822790618633</v>
      </c>
      <c r="DB64">
        <f t="shared" si="197"/>
        <v>5.334062235077934E-2</v>
      </c>
      <c r="DC64">
        <f t="shared" si="198"/>
        <v>3.2661611968879074E-2</v>
      </c>
      <c r="DD64">
        <f t="shared" si="199"/>
        <v>-1.0433080718846372E-2</v>
      </c>
      <c r="DE64">
        <f t="shared" si="200"/>
        <v>2.635486801669262E-2</v>
      </c>
      <c r="DF64">
        <f t="shared" si="201"/>
        <v>9.9784946102367007E-4</v>
      </c>
      <c r="DG64">
        <f t="shared" si="202"/>
        <v>1.0462614065350079E-3</v>
      </c>
      <c r="DH64">
        <f t="shared" si="203"/>
        <v>4.3014872307444325E-4</v>
      </c>
      <c r="DI64">
        <f t="shared" si="204"/>
        <v>-7.2778908868613239E-4</v>
      </c>
      <c r="DJ64">
        <f t="shared" si="205"/>
        <v>1.557840514176914E-2</v>
      </c>
      <c r="DK64">
        <f t="shared" si="206"/>
        <v>2.5393584539513277E-3</v>
      </c>
      <c r="DL64">
        <f t="shared" si="207"/>
        <v>2.3996472622235204E-4</v>
      </c>
      <c r="DM64">
        <f t="shared" si="208"/>
        <v>1.2148445420980935E-3</v>
      </c>
      <c r="DN64">
        <f t="shared" si="209"/>
        <v>-3.2565518884571107E-3</v>
      </c>
      <c r="DO64">
        <f t="shared" si="238"/>
        <v>0</v>
      </c>
      <c r="DP64">
        <f t="shared" si="239"/>
        <v>0.3934178960202121</v>
      </c>
      <c r="DQ64">
        <f t="shared" si="210"/>
        <v>6.4831102096377019E-2</v>
      </c>
    </row>
    <row r="65" spans="1:121" x14ac:dyDescent="0.3">
      <c r="A65">
        <v>62</v>
      </c>
      <c r="B65">
        <v>107</v>
      </c>
      <c r="C65">
        <f t="shared" si="0"/>
        <v>38</v>
      </c>
      <c r="D65">
        <f t="shared" si="1"/>
        <v>125</v>
      </c>
      <c r="E65">
        <f t="shared" si="2"/>
        <v>5.7</v>
      </c>
      <c r="F65">
        <v>0.46788999999999997</v>
      </c>
      <c r="G65">
        <v>0.49833</v>
      </c>
      <c r="H65">
        <f t="shared" si="226"/>
        <v>0.47397799999999995</v>
      </c>
      <c r="I65">
        <f t="shared" si="227"/>
        <v>5.6857293942168513E-2</v>
      </c>
      <c r="J65">
        <f t="shared" si="62"/>
        <v>0.54502253819379942</v>
      </c>
      <c r="K65">
        <f t="shared" si="63"/>
        <v>0.6680919564088178</v>
      </c>
      <c r="L65">
        <f t="shared" si="105"/>
        <v>0.34570358145163993</v>
      </c>
      <c r="M65">
        <f t="shared" si="106"/>
        <v>0.44793039868236773</v>
      </c>
      <c r="N65">
        <f t="shared" si="107"/>
        <v>0.93860531249483825</v>
      </c>
      <c r="O65">
        <f t="shared" si="108"/>
        <v>0.98060712331485422</v>
      </c>
      <c r="P65">
        <f t="shared" si="109"/>
        <v>0.74654926344738004</v>
      </c>
      <c r="Q65">
        <f t="shared" si="110"/>
        <v>0.85621678154516834</v>
      </c>
      <c r="R65">
        <f t="shared" si="211"/>
        <v>0.42</v>
      </c>
      <c r="S65">
        <f t="shared" si="212"/>
        <v>0.43099999999999999</v>
      </c>
      <c r="T65">
        <f t="shared" si="213"/>
        <v>4.8098330287821657E-2</v>
      </c>
      <c r="U65">
        <f t="shared" si="67"/>
        <v>0.81983080188284807</v>
      </c>
      <c r="V65">
        <f t="shared" si="68"/>
        <v>0.90930423373657554</v>
      </c>
      <c r="W65">
        <f t="shared" si="111"/>
        <v>0.60274569763124086</v>
      </c>
      <c r="X65">
        <f t="shared" si="112"/>
        <v>0.7255273721095018</v>
      </c>
      <c r="Y65">
        <f t="shared" si="113"/>
        <v>0.99133398572807141</v>
      </c>
      <c r="Z65">
        <f t="shared" si="114"/>
        <v>0.99878055657330789</v>
      </c>
      <c r="AA65">
        <f t="shared" si="115"/>
        <v>0.90325382188712711</v>
      </c>
      <c r="AB65">
        <f t="shared" si="116"/>
        <v>0.96312671574465403</v>
      </c>
      <c r="AC65">
        <f t="shared" si="214"/>
        <v>7.0431717226571752E-2</v>
      </c>
      <c r="AD65">
        <f t="shared" si="228"/>
        <v>2.8659739580791802E-6</v>
      </c>
      <c r="AE65">
        <f t="shared" si="229"/>
        <v>1.9678081424368781E-7</v>
      </c>
      <c r="AF65">
        <f t="shared" si="230"/>
        <v>6.919388585218129E-8</v>
      </c>
      <c r="AG65">
        <f t="shared" si="231"/>
        <v>-3.7031555065646216E-8</v>
      </c>
      <c r="AH65">
        <f t="shared" si="136"/>
        <v>4.823661870452884E-8</v>
      </c>
      <c r="AI65">
        <f t="shared" si="137"/>
        <v>1.5149384630115223E-8</v>
      </c>
      <c r="AJ65">
        <f t="shared" si="232"/>
        <v>1.4167107603362996E-9</v>
      </c>
      <c r="AK65">
        <f t="shared" si="138"/>
        <v>4.9918703813619422E-10</v>
      </c>
      <c r="AL65">
        <f t="shared" si="139"/>
        <v>-1.4621132239207148E-9</v>
      </c>
      <c r="AM65">
        <f t="shared" si="140"/>
        <v>3.0296455976664436E-8</v>
      </c>
      <c r="AN65">
        <f t="shared" si="233"/>
        <v>1.6319326586589129E-8</v>
      </c>
      <c r="AO65">
        <f t="shared" si="141"/>
        <v>2.818709842304069E-10</v>
      </c>
      <c r="AP65">
        <f t="shared" si="215"/>
        <v>1.085768950310843E-9</v>
      </c>
      <c r="AQ65">
        <f t="shared" si="216"/>
        <v>-1.0544615827419194E-9</v>
      </c>
      <c r="AR65">
        <f t="shared" si="217"/>
        <v>9.3875713109968816E-6</v>
      </c>
      <c r="AS65">
        <f t="shared" si="218"/>
        <v>8.2585276814039188E-7</v>
      </c>
      <c r="AT65">
        <f t="shared" si="219"/>
        <v>4.0675585177655484E-7</v>
      </c>
      <c r="AU65">
        <f t="shared" si="220"/>
        <v>-2.6904451292185972E-7</v>
      </c>
      <c r="AV65">
        <f t="shared" si="142"/>
        <v>2.847068317186578E-7</v>
      </c>
      <c r="AW65">
        <f t="shared" si="143"/>
        <v>2.8814438691199563E-9</v>
      </c>
      <c r="AX65">
        <f t="shared" si="221"/>
        <v>1.0874243449907648E-8</v>
      </c>
      <c r="AY65">
        <f t="shared" si="144"/>
        <v>3.5638384100137578E-9</v>
      </c>
      <c r="AZ65">
        <f t="shared" si="145"/>
        <v>-3.4902275742598465E-9</v>
      </c>
      <c r="BA65">
        <f t="shared" si="146"/>
        <v>1.7510883190791032E-7</v>
      </c>
      <c r="BB65">
        <f t="shared" si="222"/>
        <v>1.6554239770176365E-8</v>
      </c>
      <c r="BC65">
        <f t="shared" si="147"/>
        <v>1.6156015875084314E-9</v>
      </c>
      <c r="BD65">
        <f t="shared" si="223"/>
        <v>-7.2570111255925036E-11</v>
      </c>
      <c r="BE65">
        <f t="shared" si="224"/>
        <v>1.4266025384464683E-7</v>
      </c>
      <c r="BF65">
        <f t="shared" si="225"/>
        <v>0.99998580877624244</v>
      </c>
      <c r="BG65">
        <f t="shared" si="234"/>
        <v>0.99999999999999922</v>
      </c>
      <c r="BH65">
        <f t="shared" si="154"/>
        <v>2.3377033082562353E-6</v>
      </c>
      <c r="BI65">
        <f t="shared" si="155"/>
        <v>1.5392831384123305E-7</v>
      </c>
      <c r="BJ65">
        <f t="shared" si="156"/>
        <v>4.6649239484499514E-8</v>
      </c>
      <c r="BK65">
        <f t="shared" si="157"/>
        <v>-2.8483987998515232E-8</v>
      </c>
      <c r="BL65">
        <f t="shared" si="158"/>
        <v>3.3957114380695154E-8</v>
      </c>
      <c r="BM65">
        <f t="shared" si="159"/>
        <v>1.1800910464301618E-8</v>
      </c>
      <c r="BN65">
        <f t="shared" si="160"/>
        <v>9.0608337244706366E-10</v>
      </c>
      <c r="BO65">
        <f t="shared" si="161"/>
        <v>3.2924797426719408E-10</v>
      </c>
      <c r="BP65">
        <f t="shared" si="162"/>
        <v>-1.0740221077295917E-9</v>
      </c>
      <c r="BQ65">
        <f t="shared" si="163"/>
        <v>2.2982217407752161E-8</v>
      </c>
      <c r="BR65">
        <f t="shared" si="164"/>
        <v>1.2379478043569963E-8</v>
      </c>
      <c r="BS65">
        <f t="shared" si="165"/>
        <v>2.016332567583437E-10</v>
      </c>
      <c r="BT65">
        <f t="shared" si="166"/>
        <v>6.7354462752837149E-10</v>
      </c>
      <c r="BU65">
        <f t="shared" si="167"/>
        <v>-7.5429730248862937E-10</v>
      </c>
      <c r="BV65">
        <f t="shared" si="168"/>
        <v>7.3662333543916811E-6</v>
      </c>
      <c r="BW65">
        <f t="shared" si="169"/>
        <v>6.2146039915479911E-7</v>
      </c>
      <c r="BX65">
        <f t="shared" si="170"/>
        <v>2.6380664379616282E-7</v>
      </c>
      <c r="BY65">
        <f t="shared" si="171"/>
        <v>-1.9908019412991778E-7</v>
      </c>
      <c r="BZ65">
        <f t="shared" si="172"/>
        <v>1.9280881302064463E-7</v>
      </c>
      <c r="CA65">
        <f t="shared" si="173"/>
        <v>2.1592640746798186E-9</v>
      </c>
      <c r="CB65">
        <f t="shared" si="174"/>
        <v>6.6905387736960407E-9</v>
      </c>
      <c r="CC65">
        <f t="shared" si="175"/>
        <v>2.2612724308646704E-9</v>
      </c>
      <c r="CD65">
        <f t="shared" si="176"/>
        <v>-2.4663859247600057E-9</v>
      </c>
      <c r="CE65">
        <f t="shared" si="177"/>
        <v>1.2778598449270525E-7</v>
      </c>
      <c r="CF65">
        <f t="shared" si="178"/>
        <v>1.208048619542371E-8</v>
      </c>
      <c r="CG65">
        <f t="shared" si="179"/>
        <v>1.1117858342170033E-9</v>
      </c>
      <c r="CH65">
        <f t="shared" si="180"/>
        <v>-4.3307370888614248E-11</v>
      </c>
      <c r="CI65">
        <f t="shared" si="181"/>
        <v>9.8172501535408657E-8</v>
      </c>
      <c r="CJ65">
        <f t="shared" si="235"/>
        <v>0</v>
      </c>
      <c r="CK65">
        <f t="shared" si="236"/>
        <v>1.1084179939975269E-5</v>
      </c>
      <c r="CL65">
        <f t="shared" si="182"/>
        <v>1.7733548039494713E-6</v>
      </c>
      <c r="CM65">
        <f t="shared" si="237"/>
        <v>0</v>
      </c>
      <c r="CN65">
        <f t="shared" si="183"/>
        <v>2.8098332465856181E-3</v>
      </c>
      <c r="CO65">
        <f t="shared" si="184"/>
        <v>1.6479215854555496E-3</v>
      </c>
      <c r="CP65">
        <f t="shared" si="185"/>
        <v>-2.4070510792670039E-4</v>
      </c>
      <c r="CQ65">
        <f t="shared" si="186"/>
        <v>1.4061456718557203E-3</v>
      </c>
      <c r="CR65">
        <f t="shared" si="187"/>
        <v>4.7220631892069152E-5</v>
      </c>
      <c r="CS65">
        <f t="shared" si="188"/>
        <v>3.8156270908137556E-5</v>
      </c>
      <c r="CT65">
        <f t="shared" si="189"/>
        <v>1.779651709659346E-5</v>
      </c>
      <c r="CU65">
        <f t="shared" si="190"/>
        <v>-1.4061142874445515E-5</v>
      </c>
      <c r="CV65">
        <f t="shared" si="191"/>
        <v>8.1891320504923974E-4</v>
      </c>
      <c r="CW65">
        <f t="shared" si="192"/>
        <v>2.5466309138372337E-4</v>
      </c>
      <c r="CX65">
        <f t="shared" si="193"/>
        <v>9.4511341012455429E-6</v>
      </c>
      <c r="CY65">
        <f t="shared" si="194"/>
        <v>4.2802097790203745E-5</v>
      </c>
      <c r="CZ65">
        <f t="shared" si="195"/>
        <v>-2.3308873286510127E-5</v>
      </c>
      <c r="DA65">
        <f t="shared" si="196"/>
        <v>0.10725300222813937</v>
      </c>
      <c r="DB65">
        <f t="shared" si="197"/>
        <v>2.1227719552280633E-2</v>
      </c>
      <c r="DC65">
        <f t="shared" si="198"/>
        <v>1.4334482972457568E-2</v>
      </c>
      <c r="DD65">
        <f t="shared" si="199"/>
        <v>-4.8226228941243357E-3</v>
      </c>
      <c r="DE65">
        <f t="shared" si="200"/>
        <v>1.155226440381626E-2</v>
      </c>
      <c r="DF65">
        <f t="shared" si="201"/>
        <v>4.1901956744742402E-5</v>
      </c>
      <c r="DG65">
        <f t="shared" si="202"/>
        <v>4.1711423025155757E-4</v>
      </c>
      <c r="DH65">
        <f t="shared" si="203"/>
        <v>1.6777125698980765E-4</v>
      </c>
      <c r="DI65">
        <f t="shared" si="204"/>
        <v>-7.344136861757569E-5</v>
      </c>
      <c r="DJ65">
        <f t="shared" si="205"/>
        <v>6.7338101310186914E-3</v>
      </c>
      <c r="DK65">
        <f t="shared" si="206"/>
        <v>4.4746110098786712E-4</v>
      </c>
      <c r="DL65">
        <f t="shared" si="207"/>
        <v>7.2629369366441538E-5</v>
      </c>
      <c r="DM65">
        <f t="shared" si="208"/>
        <v>-3.6898998769187644E-6</v>
      </c>
      <c r="DN65">
        <f t="shared" si="209"/>
        <v>4.7833983114110084E-3</v>
      </c>
      <c r="DO65">
        <f t="shared" si="238"/>
        <v>0</v>
      </c>
      <c r="DP65">
        <f t="shared" si="239"/>
        <v>0.16894662967887558</v>
      </c>
      <c r="DQ65">
        <f t="shared" si="210"/>
        <v>2.7029723351168801E-2</v>
      </c>
    </row>
    <row r="66" spans="1:121" x14ac:dyDescent="0.3">
      <c r="A66">
        <v>63</v>
      </c>
      <c r="B66">
        <v>108</v>
      </c>
      <c r="C66">
        <f t="shared" si="0"/>
        <v>38</v>
      </c>
      <c r="D66">
        <f t="shared" si="1"/>
        <v>125</v>
      </c>
      <c r="E66">
        <f t="shared" si="2"/>
        <v>5.7</v>
      </c>
      <c r="F66">
        <v>0.48608000000000001</v>
      </c>
      <c r="G66">
        <v>0.51426000000000005</v>
      </c>
      <c r="H66">
        <f t="shared" si="226"/>
        <v>0.49171600000000004</v>
      </c>
      <c r="I66">
        <f t="shared" si="227"/>
        <v>5.6857293942168513E-2</v>
      </c>
      <c r="J66">
        <f t="shared" si="62"/>
        <v>0.55411560955630512</v>
      </c>
      <c r="K66">
        <f t="shared" si="63"/>
        <v>0.67734469619773519</v>
      </c>
      <c r="L66">
        <f t="shared" si="105"/>
        <v>0.35278015722605782</v>
      </c>
      <c r="M66">
        <f t="shared" si="106"/>
        <v>0.45627449383467999</v>
      </c>
      <c r="N66">
        <f t="shared" si="107"/>
        <v>0.94343809946974755</v>
      </c>
      <c r="O66">
        <f t="shared" si="108"/>
        <v>0.98272849340749757</v>
      </c>
      <c r="P66">
        <f t="shared" si="109"/>
        <v>0.75656729430380343</v>
      </c>
      <c r="Q66">
        <f t="shared" si="110"/>
        <v>0.86418109636024809</v>
      </c>
      <c r="R66">
        <f t="shared" si="211"/>
        <v>0.42</v>
      </c>
      <c r="S66">
        <f t="shared" si="212"/>
        <v>0.43099999999999999</v>
      </c>
      <c r="T66">
        <f t="shared" si="213"/>
        <v>4.8852484869047939E-2</v>
      </c>
      <c r="U66">
        <f t="shared" si="67"/>
        <v>0.8275752865739423</v>
      </c>
      <c r="V66">
        <f t="shared" si="68"/>
        <v>0.91471666161372678</v>
      </c>
      <c r="W66">
        <f t="shared" si="111"/>
        <v>0.61203681516150632</v>
      </c>
      <c r="X66">
        <f t="shared" si="112"/>
        <v>0.73447546382564965</v>
      </c>
      <c r="Y66">
        <f t="shared" si="113"/>
        <v>0.99246247109167207</v>
      </c>
      <c r="Z66">
        <f t="shared" si="114"/>
        <v>0.99899873720226751</v>
      </c>
      <c r="AA66">
        <f t="shared" si="115"/>
        <v>0.90967041888677835</v>
      </c>
      <c r="AB66">
        <f t="shared" si="116"/>
        <v>0.96653434326443211</v>
      </c>
      <c r="AC66">
        <f t="shared" si="214"/>
        <v>7.1176738229663611E-2</v>
      </c>
      <c r="AD66">
        <f t="shared" si="228"/>
        <v>1.291838401121727E-6</v>
      </c>
      <c r="AE66">
        <f t="shared" si="229"/>
        <v>8.5944609669025669E-8</v>
      </c>
      <c r="AF66">
        <f t="shared" si="230"/>
        <v>3.2748022467102973E-8</v>
      </c>
      <c r="AG66">
        <f t="shared" si="231"/>
        <v>-1.8628899444207469E-8</v>
      </c>
      <c r="AH66">
        <f t="shared" si="136"/>
        <v>2.2817464133544664E-8</v>
      </c>
      <c r="AI66">
        <f t="shared" si="137"/>
        <v>5.1383950895587982E-9</v>
      </c>
      <c r="AJ66">
        <f t="shared" si="232"/>
        <v>6.5568754920624977E-10</v>
      </c>
      <c r="AK66">
        <f t="shared" si="138"/>
        <v>2.2995604102739093E-10</v>
      </c>
      <c r="AL66">
        <f t="shared" si="139"/>
        <v>-6.9252490468283438E-10</v>
      </c>
      <c r="AM66">
        <f t="shared" si="140"/>
        <v>1.4161521386882773E-8</v>
      </c>
      <c r="AN66">
        <f t="shared" si="233"/>
        <v>5.5527085966513412E-9</v>
      </c>
      <c r="AO66">
        <f t="shared" si="141"/>
        <v>1.2876049720386792E-10</v>
      </c>
      <c r="AP66">
        <f t="shared" si="215"/>
        <v>4.800709461010308E-10</v>
      </c>
      <c r="AQ66">
        <f t="shared" si="216"/>
        <v>-5.3759544883659206E-10</v>
      </c>
      <c r="AR66">
        <f t="shared" si="217"/>
        <v>3.687339317129253E-6</v>
      </c>
      <c r="AS66">
        <f t="shared" si="218"/>
        <v>3.1322189792587503E-7</v>
      </c>
      <c r="AT66">
        <f t="shared" si="219"/>
        <v>1.6939179181114246E-7</v>
      </c>
      <c r="AU66">
        <f t="shared" si="220"/>
        <v>-1.1701798369300449E-7</v>
      </c>
      <c r="AV66">
        <f t="shared" si="142"/>
        <v>1.1845327923128612E-7</v>
      </c>
      <c r="AW66">
        <f t="shared" si="143"/>
        <v>-8.7542441878526362E-9</v>
      </c>
      <c r="AX66">
        <f t="shared" si="221"/>
        <v>5.5342003120629166E-9</v>
      </c>
      <c r="AY66">
        <f t="shared" si="144"/>
        <v>1.9340486152805446E-9</v>
      </c>
      <c r="AZ66">
        <f t="shared" si="145"/>
        <v>-2.1605873390743185E-8</v>
      </c>
      <c r="BA66">
        <f t="shared" si="146"/>
        <v>7.1984763291596022E-8</v>
      </c>
      <c r="BB66">
        <f t="shared" si="222"/>
        <v>-1.243648451704675E-9</v>
      </c>
      <c r="BC66">
        <f t="shared" si="147"/>
        <v>1.6728694580710619E-9</v>
      </c>
      <c r="BD66">
        <f t="shared" si="223"/>
        <v>1.8805405844730158E-8</v>
      </c>
      <c r="BE66">
        <f t="shared" si="224"/>
        <v>-3.2089517867648922E-7</v>
      </c>
      <c r="BF66">
        <f t="shared" si="225"/>
        <v>0.99999464134277627</v>
      </c>
      <c r="BG66">
        <f t="shared" si="234"/>
        <v>0.99999999999999922</v>
      </c>
      <c r="BH66">
        <f t="shared" si="154"/>
        <v>1.0528160009541796E-6</v>
      </c>
      <c r="BI66">
        <f t="shared" si="155"/>
        <v>6.7170957226148614E-8</v>
      </c>
      <c r="BJ66">
        <f t="shared" si="156"/>
        <v>2.2056494757975209E-8</v>
      </c>
      <c r="BK66">
        <f t="shared" si="157"/>
        <v>-1.4316708347044031E-8</v>
      </c>
      <c r="BL66">
        <f t="shared" si="158"/>
        <v>1.6047548194769112E-8</v>
      </c>
      <c r="BM66">
        <f t="shared" si="159"/>
        <v>3.9992186788980884E-9</v>
      </c>
      <c r="BN66">
        <f t="shared" si="160"/>
        <v>4.1894366566096745E-10</v>
      </c>
      <c r="BO66">
        <f t="shared" si="161"/>
        <v>1.5152676476547683E-10</v>
      </c>
      <c r="BP66">
        <f t="shared" si="162"/>
        <v>-5.0827031639807317E-10</v>
      </c>
      <c r="BQ66">
        <f t="shared" si="163"/>
        <v>1.0733395879815554E-8</v>
      </c>
      <c r="BR66">
        <f t="shared" si="164"/>
        <v>4.2085463803570123E-9</v>
      </c>
      <c r="BS66">
        <f t="shared" si="165"/>
        <v>9.2028336739187336E-11</v>
      </c>
      <c r="BT66">
        <f t="shared" si="166"/>
        <v>2.9751193118715814E-10</v>
      </c>
      <c r="BU66">
        <f t="shared" si="167"/>
        <v>-3.8423286698447352E-10</v>
      </c>
      <c r="BV66">
        <f t="shared" si="168"/>
        <v>2.8908959642982711E-6</v>
      </c>
      <c r="BW66">
        <f t="shared" si="169"/>
        <v>2.3549955054676733E-7</v>
      </c>
      <c r="BX66">
        <f t="shared" si="170"/>
        <v>1.0975361896579412E-7</v>
      </c>
      <c r="BY66">
        <f t="shared" si="171"/>
        <v>-8.651345613039633E-8</v>
      </c>
      <c r="BZ66">
        <f t="shared" si="172"/>
        <v>8.0142608210657159E-8</v>
      </c>
      <c r="CA66">
        <f t="shared" si="173"/>
        <v>-6.5545274521330611E-9</v>
      </c>
      <c r="CB66">
        <f t="shared" si="174"/>
        <v>3.4016422572896645E-9</v>
      </c>
      <c r="CC66">
        <f t="shared" si="175"/>
        <v>1.2259901648562085E-9</v>
      </c>
      <c r="CD66">
        <f t="shared" si="176"/>
        <v>-1.5254790574271106E-8</v>
      </c>
      <c r="CE66">
        <f t="shared" si="177"/>
        <v>5.248592893885617E-8</v>
      </c>
      <c r="CF66">
        <f t="shared" si="178"/>
        <v>-9.0677584083562026E-10</v>
      </c>
      <c r="CG66">
        <f t="shared" si="179"/>
        <v>1.1502071214346797E-9</v>
      </c>
      <c r="CH66">
        <f t="shared" si="180"/>
        <v>1.1211319939627303E-8</v>
      </c>
      <c r="CI66">
        <f t="shared" si="181"/>
        <v>-2.2063641485411889E-7</v>
      </c>
      <c r="CJ66">
        <f t="shared" si="235"/>
        <v>0</v>
      </c>
      <c r="CK66">
        <f t="shared" si="236"/>
        <v>4.2186838268318672E-6</v>
      </c>
      <c r="CL66">
        <f t="shared" si="182"/>
        <v>6.5528740639744305E-7</v>
      </c>
      <c r="CM66">
        <f t="shared" si="237"/>
        <v>0</v>
      </c>
      <c r="CN66">
        <f t="shared" si="183"/>
        <v>1.2272030814640175E-3</v>
      </c>
      <c r="CO66">
        <f t="shared" si="184"/>
        <v>7.7992690307652438E-4</v>
      </c>
      <c r="CP66">
        <f t="shared" si="185"/>
        <v>-1.2108784638734854E-4</v>
      </c>
      <c r="CQ66">
        <f t="shared" si="186"/>
        <v>6.6515189695696053E-4</v>
      </c>
      <c r="CR66">
        <f t="shared" si="187"/>
        <v>1.6016377494154774E-5</v>
      </c>
      <c r="CS66">
        <f t="shared" si="188"/>
        <v>1.7659632762771926E-5</v>
      </c>
      <c r="CT66">
        <f t="shared" si="189"/>
        <v>8.1981628186675146E-6</v>
      </c>
      <c r="CU66">
        <f t="shared" si="190"/>
        <v>-6.6600120083348178E-6</v>
      </c>
      <c r="CV66">
        <f t="shared" si="191"/>
        <v>3.8278592308744135E-4</v>
      </c>
      <c r="CW66">
        <f t="shared" si="192"/>
        <v>8.665001765074418E-5</v>
      </c>
      <c r="CX66">
        <f t="shared" si="193"/>
        <v>4.3173394712456911E-6</v>
      </c>
      <c r="CY66">
        <f t="shared" si="194"/>
        <v>1.8924876766248735E-5</v>
      </c>
      <c r="CZ66">
        <f t="shared" si="195"/>
        <v>-1.1883547396532868E-5</v>
      </c>
      <c r="DA66">
        <f t="shared" si="196"/>
        <v>4.2127851698201713E-2</v>
      </c>
      <c r="DB66">
        <f t="shared" si="197"/>
        <v>8.0510556642866913E-3</v>
      </c>
      <c r="DC66">
        <f t="shared" si="198"/>
        <v>5.9695361352164718E-3</v>
      </c>
      <c r="DD66">
        <f t="shared" si="199"/>
        <v>-2.0975473576971054E-3</v>
      </c>
      <c r="DE66">
        <f t="shared" si="200"/>
        <v>4.8063602580886659E-3</v>
      </c>
      <c r="DF66">
        <f t="shared" si="201"/>
        <v>-1.2730421897975304E-4</v>
      </c>
      <c r="DG66">
        <f t="shared" si="202"/>
        <v>2.1228085557010935E-4</v>
      </c>
      <c r="DH66">
        <f t="shared" si="203"/>
        <v>9.1047272612946917E-5</v>
      </c>
      <c r="DI66">
        <f t="shared" si="204"/>
        <v>-4.546307878880181E-4</v>
      </c>
      <c r="DJ66">
        <f t="shared" si="205"/>
        <v>2.7681740723783251E-3</v>
      </c>
      <c r="DK66">
        <f t="shared" si="206"/>
        <v>-3.3615817649577367E-5</v>
      </c>
      <c r="DL66">
        <f t="shared" si="207"/>
        <v>7.5203846487584581E-5</v>
      </c>
      <c r="DM66">
        <f t="shared" si="208"/>
        <v>9.5617966558114958E-4</v>
      </c>
      <c r="DN66">
        <f t="shared" si="209"/>
        <v>-1.0759615341022684E-2</v>
      </c>
      <c r="DO66">
        <f t="shared" si="238"/>
        <v>0</v>
      </c>
      <c r="DP66">
        <f t="shared" si="239"/>
        <v>5.4652178750943081E-2</v>
      </c>
      <c r="DQ66">
        <f t="shared" si="210"/>
        <v>8.4891131778817332E-3</v>
      </c>
    </row>
    <row r="67" spans="1:121" x14ac:dyDescent="0.3">
      <c r="A67">
        <v>64</v>
      </c>
      <c r="B67">
        <v>109</v>
      </c>
      <c r="C67">
        <f t="shared" ref="C67" si="240">BMI_BL</f>
        <v>38</v>
      </c>
      <c r="D67">
        <f t="shared" ref="D67" si="241">SBP_BL</f>
        <v>125</v>
      </c>
      <c r="E67">
        <f t="shared" ref="E67" si="242">HbA1C_BL</f>
        <v>5.7</v>
      </c>
      <c r="F67">
        <v>0.50319000000000003</v>
      </c>
      <c r="G67">
        <v>0.52910000000000001</v>
      </c>
      <c r="H67">
        <f t="shared" si="226"/>
        <v>0.50837200000000005</v>
      </c>
      <c r="I67">
        <f t="shared" si="227"/>
        <v>5.6857293942168513E-2</v>
      </c>
      <c r="J67">
        <f t="shared" si="62"/>
        <v>0.56316863336278122</v>
      </c>
      <c r="K67">
        <f t="shared" si="63"/>
        <v>0.68648191626477262</v>
      </c>
      <c r="L67">
        <f t="shared" si="105"/>
        <v>0.35989202113887642</v>
      </c>
      <c r="M67">
        <f t="shared" si="106"/>
        <v>0.46462346557612944</v>
      </c>
      <c r="N67">
        <f t="shared" si="107"/>
        <v>0.94797480761080044</v>
      </c>
      <c r="O67">
        <f t="shared" si="108"/>
        <v>0.98465297598386292</v>
      </c>
      <c r="P67">
        <f t="shared" si="109"/>
        <v>0.76637557237867626</v>
      </c>
      <c r="Q67">
        <f t="shared" si="110"/>
        <v>0.87184862115206119</v>
      </c>
      <c r="R67">
        <f t="shared" si="211"/>
        <v>0.42</v>
      </c>
      <c r="S67">
        <f t="shared" si="212"/>
        <v>0.43099999999999999</v>
      </c>
      <c r="T67">
        <f t="shared" si="213"/>
        <v>4.9602313578481314E-2</v>
      </c>
      <c r="U67">
        <f t="shared" si="67"/>
        <v>0.83510329727991706</v>
      </c>
      <c r="V67">
        <f t="shared" si="68"/>
        <v>0.91988531900814297</v>
      </c>
      <c r="W67">
        <f t="shared" si="111"/>
        <v>0.62125464094190908</v>
      </c>
      <c r="X67">
        <f t="shared" si="112"/>
        <v>0.74326856226564475</v>
      </c>
      <c r="Y67">
        <f t="shared" si="113"/>
        <v>0.99346205188039505</v>
      </c>
      <c r="Z67">
        <f t="shared" si="114"/>
        <v>0.99918107713386706</v>
      </c>
      <c r="AA67">
        <f t="shared" si="115"/>
        <v>0.91577571600062424</v>
      </c>
      <c r="AB67">
        <f t="shared" si="116"/>
        <v>0.96968519017851351</v>
      </c>
      <c r="AC67">
        <f t="shared" si="214"/>
        <v>7.1907219287429075E-2</v>
      </c>
      <c r="AD67">
        <f t="shared" si="228"/>
        <v>5.5976582897177596E-7</v>
      </c>
      <c r="AE67">
        <f t="shared" si="229"/>
        <v>3.6283477567046191E-8</v>
      </c>
      <c r="AF67">
        <f t="shared" si="230"/>
        <v>1.4902739515069509E-8</v>
      </c>
      <c r="AG67">
        <f t="shared" si="231"/>
        <v>-8.9195378592893579E-9</v>
      </c>
      <c r="AH67">
        <f t="shared" si="136"/>
        <v>1.0379581890632355E-8</v>
      </c>
      <c r="AI67">
        <f t="shared" si="137"/>
        <v>1.5227273932485752E-9</v>
      </c>
      <c r="AJ67">
        <f t="shared" si="232"/>
        <v>2.9266209907065498E-10</v>
      </c>
      <c r="AK67">
        <f t="shared" si="138"/>
        <v>1.0211267475669229E-10</v>
      </c>
      <c r="AL67">
        <f t="shared" si="139"/>
        <v>-3.1069770287795022E-10</v>
      </c>
      <c r="AM67">
        <f t="shared" si="140"/>
        <v>6.3757630833934129E-9</v>
      </c>
      <c r="AN67">
        <f t="shared" si="233"/>
        <v>1.744813327349696E-9</v>
      </c>
      <c r="AO67">
        <f t="shared" si="141"/>
        <v>5.6543772906349441E-11</v>
      </c>
      <c r="AP67">
        <f t="shared" si="215"/>
        <v>1.9962003193930932E-10</v>
      </c>
      <c r="AQ67">
        <f t="shared" si="216"/>
        <v>-1.2907109400971743E-10</v>
      </c>
      <c r="AR67">
        <f t="shared" si="217"/>
        <v>1.373539676139166E-6</v>
      </c>
      <c r="AS67">
        <f t="shared" si="218"/>
        <v>1.1320048798375643E-7</v>
      </c>
      <c r="AT67">
        <f t="shared" si="219"/>
        <v>6.6932922751475907E-8</v>
      </c>
      <c r="AU67">
        <f t="shared" si="220"/>
        <v>-4.7966943330169724E-8</v>
      </c>
      <c r="AV67">
        <f t="shared" si="142"/>
        <v>4.6769738911792597E-8</v>
      </c>
      <c r="AW67">
        <f t="shared" si="143"/>
        <v>-6.9200136145558214E-9</v>
      </c>
      <c r="AX67">
        <f t="shared" si="221"/>
        <v>1.0902630047699664E-10</v>
      </c>
      <c r="AY67">
        <f t="shared" si="144"/>
        <v>-1.4216284519750045E-10</v>
      </c>
      <c r="AZ67">
        <f t="shared" si="145"/>
        <v>2.9254523877024104E-8</v>
      </c>
      <c r="BA67">
        <f t="shared" si="146"/>
        <v>2.8127453573036731E-8</v>
      </c>
      <c r="BB67">
        <f t="shared" si="222"/>
        <v>-3.1158153097511635E-9</v>
      </c>
      <c r="BC67">
        <f t="shared" si="147"/>
        <v>-1.1885665751314048E-9</v>
      </c>
      <c r="BD67">
        <f t="shared" si="223"/>
        <v>-3.2088560276757251E-8</v>
      </c>
      <c r="BE67">
        <f t="shared" si="224"/>
        <v>7.0335103585729926E-7</v>
      </c>
      <c r="BF67">
        <f t="shared" si="225"/>
        <v>0.99999710787063212</v>
      </c>
      <c r="BG67">
        <f t="shared" si="234"/>
        <v>0.99999999999999922</v>
      </c>
      <c r="BH67">
        <f t="shared" si="154"/>
        <v>4.5580332038599288E-7</v>
      </c>
      <c r="BI67">
        <f t="shared" si="155"/>
        <v>2.833339481937437E-8</v>
      </c>
      <c r="BJ67">
        <f t="shared" si="156"/>
        <v>1.0027477056239528E-8</v>
      </c>
      <c r="BK67">
        <f t="shared" si="157"/>
        <v>-6.8489681590215895E-9</v>
      </c>
      <c r="BL67">
        <f t="shared" si="158"/>
        <v>7.2930328702174746E-9</v>
      </c>
      <c r="BM67">
        <f t="shared" si="159"/>
        <v>1.1841224999712968E-9</v>
      </c>
      <c r="BN67">
        <f t="shared" si="160"/>
        <v>1.8680843193532683E-10</v>
      </c>
      <c r="BO67">
        <f t="shared" si="161"/>
        <v>6.7221546313007317E-11</v>
      </c>
      <c r="BP67">
        <f t="shared" si="162"/>
        <v>-2.278369760650348E-10</v>
      </c>
      <c r="BQ67">
        <f t="shared" si="163"/>
        <v>4.8282107707990591E-9</v>
      </c>
      <c r="BR67">
        <f t="shared" si="164"/>
        <v>1.3213048210787365E-9</v>
      </c>
      <c r="BS67">
        <f t="shared" si="165"/>
        <v>4.0378532037462783E-11</v>
      </c>
      <c r="BT67">
        <f t="shared" si="166"/>
        <v>1.2358696403172379E-10</v>
      </c>
      <c r="BU67">
        <f t="shared" si="167"/>
        <v>-9.217109217691611E-11</v>
      </c>
      <c r="BV67">
        <f t="shared" si="168"/>
        <v>1.075938337036267E-6</v>
      </c>
      <c r="BW67">
        <f t="shared" si="169"/>
        <v>8.5038008210104299E-8</v>
      </c>
      <c r="BX67">
        <f t="shared" si="170"/>
        <v>4.332518523531085E-8</v>
      </c>
      <c r="BY67">
        <f t="shared" si="171"/>
        <v>-3.5432346156559277E-8</v>
      </c>
      <c r="BZ67">
        <f t="shared" si="172"/>
        <v>3.1613190534115492E-8</v>
      </c>
      <c r="CA67">
        <f t="shared" si="173"/>
        <v>-5.1767416747421155E-9</v>
      </c>
      <c r="CB67">
        <f t="shared" si="174"/>
        <v>6.6947804547380965E-11</v>
      </c>
      <c r="CC67">
        <f t="shared" si="175"/>
        <v>-9.0030575201417058E-11</v>
      </c>
      <c r="CD67">
        <f t="shared" si="176"/>
        <v>2.0637366260607668E-8</v>
      </c>
      <c r="CE67">
        <f t="shared" si="177"/>
        <v>2.0490829437107332E-8</v>
      </c>
      <c r="CF67">
        <f t="shared" si="178"/>
        <v>-2.2698691832822694E-9</v>
      </c>
      <c r="CG67">
        <f t="shared" si="179"/>
        <v>-8.1651530071806716E-10</v>
      </c>
      <c r="CH67">
        <f t="shared" si="180"/>
        <v>-1.9111459172657868E-8</v>
      </c>
      <c r="CI67">
        <f t="shared" si="181"/>
        <v>4.8318444634865655E-7</v>
      </c>
      <c r="CJ67">
        <f t="shared" si="235"/>
        <v>0</v>
      </c>
      <c r="CK67">
        <f t="shared" si="236"/>
        <v>2.1994372312742825E-6</v>
      </c>
      <c r="CL67">
        <f t="shared" ref="CL67:CL98" si="243">CK67/(1+r_)^A67</f>
        <v>3.3168756587639538E-7</v>
      </c>
      <c r="CM67">
        <f t="shared" si="237"/>
        <v>0</v>
      </c>
      <c r="CN67">
        <f t="shared" si="183"/>
        <v>5.1809177617985252E-4</v>
      </c>
      <c r="CO67">
        <f t="shared" si="184"/>
        <v>3.5492364429089542E-4</v>
      </c>
      <c r="CP67">
        <f t="shared" si="185"/>
        <v>-5.7976996085380826E-5</v>
      </c>
      <c r="CQ67">
        <f t="shared" si="186"/>
        <v>3.0257519169382376E-4</v>
      </c>
      <c r="CR67">
        <f t="shared" si="187"/>
        <v>4.7463412847558092E-6</v>
      </c>
      <c r="CS67">
        <f t="shared" si="188"/>
        <v>7.8822683142699502E-6</v>
      </c>
      <c r="CT67">
        <f t="shared" si="189"/>
        <v>3.6404189677508369E-6</v>
      </c>
      <c r="CU67">
        <f t="shared" si="190"/>
        <v>-2.9879798085772471E-6</v>
      </c>
      <c r="CV67">
        <f t="shared" si="191"/>
        <v>1.7233687614412395E-4</v>
      </c>
      <c r="CW67">
        <f t="shared" si="192"/>
        <v>2.7227811973292008E-5</v>
      </c>
      <c r="CX67">
        <f t="shared" si="193"/>
        <v>1.8959127055498967E-6</v>
      </c>
      <c r="CY67">
        <f t="shared" si="194"/>
        <v>7.8692212790795124E-6</v>
      </c>
      <c r="CZ67">
        <f t="shared" si="195"/>
        <v>-2.8531165330848037E-6</v>
      </c>
      <c r="DA67">
        <f t="shared" si="196"/>
        <v>1.5692690799889972E-2</v>
      </c>
      <c r="DB67">
        <f t="shared" si="197"/>
        <v>2.9097053431344751E-3</v>
      </c>
      <c r="DC67">
        <f t="shared" si="198"/>
        <v>2.3587831306847626E-3</v>
      </c>
      <c r="DD67">
        <f t="shared" si="199"/>
        <v>-8.5980745919329231E-4</v>
      </c>
      <c r="DE67">
        <f t="shared" si="200"/>
        <v>1.8977289260848965E-3</v>
      </c>
      <c r="DF67">
        <f t="shared" si="201"/>
        <v>-1.0063083798287076E-4</v>
      </c>
      <c r="DG67">
        <f t="shared" si="202"/>
        <v>4.1820308336966375E-6</v>
      </c>
      <c r="DH67">
        <f t="shared" si="203"/>
        <v>-6.6924581005175311E-6</v>
      </c>
      <c r="DI67">
        <f t="shared" si="204"/>
        <v>6.1557369142034124E-4</v>
      </c>
      <c r="DJ67">
        <f t="shared" si="205"/>
        <v>1.0816412271511275E-3</v>
      </c>
      <c r="DK67">
        <f t="shared" si="206"/>
        <v>-8.4220487822573952E-5</v>
      </c>
      <c r="DL67">
        <f t="shared" si="207"/>
        <v>-5.3432010385032304E-5</v>
      </c>
      <c r="DM67">
        <f t="shared" si="208"/>
        <v>-1.6315749358319991E-3</v>
      </c>
      <c r="DN67">
        <f t="shared" si="209"/>
        <v>2.3583360232295243E-2</v>
      </c>
      <c r="DO67">
        <f t="shared" si="238"/>
        <v>0</v>
      </c>
      <c r="DP67">
        <f t="shared" si="239"/>
        <v>4.6744678562584581E-2</v>
      </c>
      <c r="DQ67">
        <f t="shared" ref="DQ67:DQ98" si="244">DP67/(1+r_)^A67</f>
        <v>7.0493617320078385E-3</v>
      </c>
    </row>
    <row r="68" spans="1:121" x14ac:dyDescent="0.3">
      <c r="CK68">
        <f>SUM(CK3:CK67)</f>
        <v>27.365893969962322</v>
      </c>
      <c r="CL68">
        <f>SUM(CL3:CL67)</f>
        <v>17.186198098101332</v>
      </c>
      <c r="DP68" s="9">
        <f>SUM(DP3:DP67)</f>
        <v>305370.29972740001</v>
      </c>
      <c r="DQ68" s="9">
        <f>SUM(DQ3:DQ67)</f>
        <v>156402.02838057134</v>
      </c>
    </row>
  </sheetData>
  <mergeCells count="5">
    <mergeCell ref="CM1:DQ1"/>
    <mergeCell ref="AD1:BF1"/>
    <mergeCell ref="U1:AC1"/>
    <mergeCell ref="J1:T1"/>
    <mergeCell ref="BH1:CL1"/>
  </mergeCells>
  <conditionalFormatting sqref="BG3:BG67">
    <cfRule type="cellIs" dxfId="11" priority="1" operator="equal">
      <formula>1</formula>
    </cfRule>
    <cfRule type="cellIs" dxfId="10" priority="2" operator="equal">
      <formula>1000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7F7B4-F604-4EDC-B98D-8E9DC0E8A0CB}">
  <dimension ref="A1:DQ70"/>
  <sheetViews>
    <sheetView topLeftCell="CV45" workbookViewId="0">
      <selection activeCell="X68" sqref="X68"/>
    </sheetView>
  </sheetViews>
  <sheetFormatPr defaultRowHeight="14.4" x14ac:dyDescent="0.3"/>
  <cols>
    <col min="6" max="6" width="17" customWidth="1"/>
    <col min="7" max="9" width="18" customWidth="1"/>
    <col min="10" max="10" width="15.33203125" customWidth="1"/>
    <col min="11" max="11" width="14" customWidth="1"/>
    <col min="12" max="12" width="15.33203125" customWidth="1"/>
    <col min="13" max="13" width="12.6640625" customWidth="1"/>
    <col min="14" max="14" width="12.5546875" customWidth="1"/>
    <col min="15" max="15" width="12.21875" customWidth="1"/>
    <col min="16" max="16" width="13.33203125" customWidth="1"/>
    <col min="17" max="19" width="12.77734375" customWidth="1"/>
    <col min="20" max="20" width="13.33203125" customWidth="1"/>
    <col min="22" max="22" width="10.5546875" bestFit="1" customWidth="1"/>
    <col min="24" max="24" width="11.77734375" bestFit="1" customWidth="1"/>
    <col min="25" max="25" width="13.6640625" bestFit="1" customWidth="1"/>
    <col min="26" max="26" width="10.5546875" bestFit="1" customWidth="1"/>
    <col min="27" max="27" width="18.21875" bestFit="1" customWidth="1"/>
    <col min="28" max="28" width="10.44140625" bestFit="1" customWidth="1"/>
    <col min="29" max="29" width="18.109375" bestFit="1" customWidth="1"/>
    <col min="55" max="56" width="12" bestFit="1" customWidth="1"/>
    <col min="59" max="59" width="14.6640625" bestFit="1" customWidth="1"/>
    <col min="120" max="121" width="11" bestFit="1" customWidth="1"/>
  </cols>
  <sheetData>
    <row r="1" spans="1:121" x14ac:dyDescent="0.3">
      <c r="J1" s="20" t="s">
        <v>29</v>
      </c>
      <c r="K1" s="20"/>
      <c r="L1" s="20"/>
      <c r="M1" s="20"/>
      <c r="N1" s="20"/>
      <c r="O1" s="20"/>
      <c r="P1" s="20"/>
      <c r="Q1" s="20"/>
      <c r="R1" s="20"/>
      <c r="S1" s="20"/>
      <c r="T1" s="20"/>
      <c r="U1" s="20" t="s">
        <v>28</v>
      </c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H1" s="20" t="s">
        <v>114</v>
      </c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 t="s">
        <v>123</v>
      </c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</row>
    <row r="2" spans="1:121" ht="72" x14ac:dyDescent="0.3">
      <c r="A2" s="2" t="s">
        <v>15</v>
      </c>
      <c r="B2" s="2" t="s">
        <v>22</v>
      </c>
      <c r="C2" s="2" t="s">
        <v>6</v>
      </c>
      <c r="D2" s="2" t="s">
        <v>27</v>
      </c>
      <c r="E2" s="2" t="s">
        <v>12</v>
      </c>
      <c r="F2" s="2" t="s">
        <v>24</v>
      </c>
      <c r="G2" s="2" t="s">
        <v>23</v>
      </c>
      <c r="H2" s="2" t="s">
        <v>25</v>
      </c>
      <c r="I2" s="2" t="s">
        <v>83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36</v>
      </c>
      <c r="Q2" s="2" t="s">
        <v>37</v>
      </c>
      <c r="R2" s="2" t="s">
        <v>199</v>
      </c>
      <c r="S2" s="2" t="s">
        <v>198</v>
      </c>
      <c r="T2" s="2" t="s">
        <v>26</v>
      </c>
      <c r="U2" s="2" t="s">
        <v>30</v>
      </c>
      <c r="V2" s="2" t="s">
        <v>31</v>
      </c>
      <c r="W2" s="2" t="s">
        <v>32</v>
      </c>
      <c r="X2" s="2" t="s">
        <v>33</v>
      </c>
      <c r="Y2" s="2" t="s">
        <v>34</v>
      </c>
      <c r="Z2" s="2" t="s">
        <v>35</v>
      </c>
      <c r="AA2" s="2" t="s">
        <v>36</v>
      </c>
      <c r="AB2" s="2" t="s">
        <v>37</v>
      </c>
      <c r="AC2" s="2" t="s">
        <v>26</v>
      </c>
      <c r="AD2" s="4" t="s">
        <v>16</v>
      </c>
      <c r="AE2" s="4" t="s">
        <v>17</v>
      </c>
      <c r="AF2" s="4" t="s">
        <v>87</v>
      </c>
      <c r="AG2" s="4" t="s">
        <v>88</v>
      </c>
      <c r="AH2" s="4" t="s">
        <v>85</v>
      </c>
      <c r="AI2" s="4" t="s">
        <v>86</v>
      </c>
      <c r="AJ2" s="4" t="s">
        <v>89</v>
      </c>
      <c r="AK2" s="4" t="s">
        <v>105</v>
      </c>
      <c r="AL2" s="4" t="s">
        <v>90</v>
      </c>
      <c r="AM2" s="4" t="s">
        <v>68</v>
      </c>
      <c r="AN2" s="4" t="s">
        <v>69</v>
      </c>
      <c r="AO2" s="4" t="s">
        <v>118</v>
      </c>
      <c r="AP2" s="4" t="s">
        <v>117</v>
      </c>
      <c r="AQ2" s="4" t="s">
        <v>119</v>
      </c>
      <c r="AR2" s="4" t="s">
        <v>18</v>
      </c>
      <c r="AS2" s="4" t="s">
        <v>19</v>
      </c>
      <c r="AT2" s="4" t="s">
        <v>91</v>
      </c>
      <c r="AU2" s="4" t="s">
        <v>92</v>
      </c>
      <c r="AV2" s="4" t="s">
        <v>93</v>
      </c>
      <c r="AW2" s="4" t="s">
        <v>94</v>
      </c>
      <c r="AX2" s="4" t="s">
        <v>95</v>
      </c>
      <c r="AY2" s="4" t="s">
        <v>96</v>
      </c>
      <c r="AZ2" s="4" t="s">
        <v>97</v>
      </c>
      <c r="BA2" s="4" t="s">
        <v>71</v>
      </c>
      <c r="BB2" s="4" t="s">
        <v>70</v>
      </c>
      <c r="BC2" s="4" t="s">
        <v>120</v>
      </c>
      <c r="BD2" s="4" t="s">
        <v>121</v>
      </c>
      <c r="BE2" s="4" t="s">
        <v>122</v>
      </c>
      <c r="BF2" s="4" t="s">
        <v>20</v>
      </c>
      <c r="BG2" s="4" t="s">
        <v>113</v>
      </c>
      <c r="BH2" s="5" t="s">
        <v>16</v>
      </c>
      <c r="BI2" s="5" t="s">
        <v>17</v>
      </c>
      <c r="BJ2" s="5" t="s">
        <v>87</v>
      </c>
      <c r="BK2" s="5" t="s">
        <v>88</v>
      </c>
      <c r="BL2" s="5" t="s">
        <v>85</v>
      </c>
      <c r="BM2" s="5" t="s">
        <v>86</v>
      </c>
      <c r="BN2" s="5" t="s">
        <v>89</v>
      </c>
      <c r="BO2" s="5" t="s">
        <v>105</v>
      </c>
      <c r="BP2" s="5" t="s">
        <v>90</v>
      </c>
      <c r="BQ2" s="5" t="s">
        <v>68</v>
      </c>
      <c r="BR2" s="5" t="s">
        <v>69</v>
      </c>
      <c r="BS2" s="5" t="s">
        <v>118</v>
      </c>
      <c r="BT2" s="5" t="s">
        <v>117</v>
      </c>
      <c r="BU2" s="5" t="s">
        <v>119</v>
      </c>
      <c r="BV2" s="5" t="s">
        <v>18</v>
      </c>
      <c r="BW2" s="5" t="s">
        <v>19</v>
      </c>
      <c r="BX2" s="5" t="s">
        <v>91</v>
      </c>
      <c r="BY2" s="5" t="s">
        <v>92</v>
      </c>
      <c r="BZ2" s="5" t="s">
        <v>93</v>
      </c>
      <c r="CA2" s="5" t="s">
        <v>94</v>
      </c>
      <c r="CB2" s="5" t="s">
        <v>95</v>
      </c>
      <c r="CC2" s="5" t="s">
        <v>96</v>
      </c>
      <c r="CD2" s="5" t="s">
        <v>97</v>
      </c>
      <c r="CE2" s="5" t="s">
        <v>71</v>
      </c>
      <c r="CF2" s="5" t="s">
        <v>70</v>
      </c>
      <c r="CG2" s="5" t="s">
        <v>120</v>
      </c>
      <c r="CH2" s="5" t="s">
        <v>121</v>
      </c>
      <c r="CI2" s="5" t="s">
        <v>122</v>
      </c>
      <c r="CJ2" s="5" t="s">
        <v>20</v>
      </c>
      <c r="CK2" s="5" t="s">
        <v>115</v>
      </c>
      <c r="CL2" s="5" t="s">
        <v>116</v>
      </c>
      <c r="CM2" s="6" t="s">
        <v>16</v>
      </c>
      <c r="CN2" s="6" t="s">
        <v>17</v>
      </c>
      <c r="CO2" s="6" t="s">
        <v>87</v>
      </c>
      <c r="CP2" s="6" t="s">
        <v>88</v>
      </c>
      <c r="CQ2" s="6" t="s">
        <v>85</v>
      </c>
      <c r="CR2" s="6" t="s">
        <v>86</v>
      </c>
      <c r="CS2" s="6" t="s">
        <v>89</v>
      </c>
      <c r="CT2" s="6" t="s">
        <v>105</v>
      </c>
      <c r="CU2" s="6" t="s">
        <v>90</v>
      </c>
      <c r="CV2" s="6" t="s">
        <v>68</v>
      </c>
      <c r="CW2" s="6" t="s">
        <v>69</v>
      </c>
      <c r="CX2" s="6" t="s">
        <v>118</v>
      </c>
      <c r="CY2" s="6" t="s">
        <v>117</v>
      </c>
      <c r="CZ2" s="6" t="s">
        <v>119</v>
      </c>
      <c r="DA2" s="6" t="s">
        <v>18</v>
      </c>
      <c r="DB2" s="6" t="s">
        <v>19</v>
      </c>
      <c r="DC2" s="6" t="s">
        <v>91</v>
      </c>
      <c r="DD2" s="6" t="s">
        <v>92</v>
      </c>
      <c r="DE2" s="6" t="s">
        <v>93</v>
      </c>
      <c r="DF2" s="6" t="s">
        <v>94</v>
      </c>
      <c r="DG2" s="6" t="s">
        <v>95</v>
      </c>
      <c r="DH2" s="6" t="s">
        <v>96</v>
      </c>
      <c r="DI2" s="6" t="s">
        <v>97</v>
      </c>
      <c r="DJ2" s="6" t="s">
        <v>71</v>
      </c>
      <c r="DK2" s="6" t="s">
        <v>70</v>
      </c>
      <c r="DL2" s="6" t="s">
        <v>120</v>
      </c>
      <c r="DM2" s="6" t="s">
        <v>121</v>
      </c>
      <c r="DN2" s="6" t="s">
        <v>122</v>
      </c>
      <c r="DO2" s="6" t="s">
        <v>20</v>
      </c>
      <c r="DP2" s="6" t="s">
        <v>115</v>
      </c>
      <c r="DQ2" s="6" t="s">
        <v>116</v>
      </c>
    </row>
    <row r="3" spans="1:121" x14ac:dyDescent="0.3">
      <c r="A3">
        <v>0</v>
      </c>
      <c r="B3">
        <f>AGE_BL</f>
        <v>45</v>
      </c>
      <c r="C3">
        <f t="shared" ref="C3" si="0">BMI_BL</f>
        <v>38</v>
      </c>
      <c r="D3">
        <f t="shared" ref="D3:D66" si="1">SBP_BL</f>
        <v>125</v>
      </c>
      <c r="E3">
        <f t="shared" ref="E3" si="2">HbA1C_BL</f>
        <v>5.7</v>
      </c>
      <c r="F3">
        <v>2.0300000000000001E-3</v>
      </c>
      <c r="G3">
        <v>3.3300000000000001E-3</v>
      </c>
      <c r="H3">
        <f t="shared" ref="H3:H58" si="3">(PREV_FEMALE*F3 + (1-PREV_FEMALE)*G3)</f>
        <v>2.2899999999999999E-3</v>
      </c>
      <c r="I3">
        <f>0.00000146 * EXP(1.87 * E3) * 0.0197 * EXP(0.101*C3)</f>
        <v>5.6857293942168513E-2</v>
      </c>
      <c r="J3">
        <f>1 - 0.94833 ^ (EXP(2.72107*(LN($B3)-3.8686) + 0.51125*(LN($C3)-LN(28)) + 2.81291*(LN($D3)*(1-0) - 4.24) + 2.88267*(LN($D3)*0 - 0.5826) + 0.61868*(1-0.3423) + 0.77763*(0-0.0376)))</f>
        <v>7.1873780256160202E-2</v>
      </c>
      <c r="K3">
        <f>1 - 0.94833 ^ (EXP(2.72107*(LN($B3)-3.8686) + 0.51125*(LN($C3)-LN(28)) + 2.81291*(LN($D3)*(1-1) - 4.24) + 2.88267*(LN($D3)*1 - 0.5826) + 0.61868*(1-0.3423) + 0.77763*(0-0.0376)))</f>
        <v>9.9188460422785285E-2</v>
      </c>
      <c r="L3">
        <f>1 - 0.94833 ^ (EXP(2.72107*(LN($B3)-3.8686) + 0.51125*(LN($C3)-LN(28)) + 2.81291*(LN($D3)*(1-0) - 4.24) + 2.88267*(LN($D3)*0 - 0.5826) + 0.61868*(0-0.3423) + 0.77763*(0-0.0376)))</f>
        <v>3.9380559753545485E-2</v>
      </c>
      <c r="M3">
        <f>1 - 0.94833 ^ (EXP(2.72107*(LN($B3)-3.8686) + 0.51125*(LN($C3)-LN(28)) + 2.81291*(LN($D3)*(1-1) - 4.24) + 2.88267*(LN($D3)*1 - 0.5826) + 0.61868*(0-0.3423) + 0.77763*(0-0.0376)))</f>
        <v>5.4713739079456869E-2</v>
      </c>
      <c r="N3">
        <f>1 - 0.8843 ^ (EXP(3.113*(LN($B3)-3.856) + 0.7928*(LN($C3)-LN(28)) + 1.8551*(LN($D3)*(1-0) - 4.3544) + 1.9267*(LN($D3)*0 - 0.5019) + 0.7095*(1-0.3522) + 0.5316*(0-0.065)))</f>
        <v>0.17156201208969857</v>
      </c>
      <c r="O3">
        <f>1 - 0.8843 ^ (EXP(3.113*(LN($B3)-3.856) + 0.7928*(LN($C3)-LN(28)) + 1.8551*(LN($D3)*(1-1) - 4.3544) + 1.9267*(LN($D3)*1 - 0.5019) + 0.7095*(1-0.3522) + 0.5316*(0-0.065)))</f>
        <v>0.23351741320871933</v>
      </c>
      <c r="P3">
        <f>1 - 0.8843 ^ (EXP(3.113*(LN($B3)-3.856) + 0.7928*(LN($C3)-LN(28)) + 1.8551*(LN($D3)*(1-0) - 4.3544) + 1.9267*(LN($D3)*0 - 0.5019) + 0.7095*(0-0.3522) + 0.5316*(0-0.065)))</f>
        <v>8.8423947966266958E-2</v>
      </c>
      <c r="Q3">
        <f>1 - 0.8843 ^ (EXP(3.113*(LN($B3)-3.856) + 0.7928*(LN($C3)-LN(28)) + 1.8551*(LN($D3)*(1-1) - 4.3544) + 1.9267*(LN($D3)*1 - 0.5019) + 0.7095*(0-0.3522) + 0.5316*(0-0.065)))</f>
        <v>0.12261981192392346</v>
      </c>
      <c r="R3">
        <f>PREV_HT</f>
        <v>0.35</v>
      </c>
      <c r="S3">
        <f>PREV_HT</f>
        <v>0.35</v>
      </c>
      <c r="T3">
        <f>PREV_FEMALE*PREV_SMOKE*(1-R3)*(1-EXP(-J3/10))+PREV_FEMALE*PREV_SMOKE*R3*(1-EXP(-K3/10))+PREV_FEMALE*(1-PREV_SMOKE)*(1-R3)*(1-EXP(-L3/10))+PREV_FEMALE*(1-PREV_SMOKE)*R3*(1-EXP(-M3/10))+(1-PREV_FEMALE)*PREV_SMOKE*(1-S3)*(1-EXP(-N3/10))+(1-PREV_FEMALE)*PREV_SMOKE*S3*(1-EXP(-O3/10))+(1-PREV_FEMALE)*(1-PREV_SMOKE)*(1-S3)*(1-EXP(-P3/10))+(1-PREV_FEMALE)*(1-PREV_SMOKE)*S3*(1-EXP(-Q3/10))</f>
        <v>6.1622862708026593E-3</v>
      </c>
      <c r="U3">
        <f>1 - 0.94833 ^ (EXP(2.72107*(LN($B3)-3.8686) + 0.51125*(LN($C3)-LN(28)) + 2.81291*(LN($D3)*(1-0) - 4.24) + 2.88267*(LN($D3)*0 - 0.5826) + 0.61868*(1-0.3423) + 0.77763*(1-0.0376)))</f>
        <v>0.14983555907503632</v>
      </c>
      <c r="V3">
        <f>1 - 0.94833 ^ (EXP(2.72107*(LN($B3)-3.8686) + 0.51125*(LN($C3)-LN(28)) + 2.81291*(LN($D3)*(1-1) - 4.24) + 2.88267*(LN($D3)*1 - 0.5826) + 0.61868*(1-0.3423) + 0.77763*(1-0.0376)))</f>
        <v>0.20334649866183629</v>
      </c>
      <c r="W3">
        <f>1 - 0.94833 ^ (EXP(2.72107*(LN($B3)-3.8686) + 0.51125*(LN($C3)-LN(28)) + 2.81291*(LN($D3)*(1-0) - 4.24) + 2.88267*(LN($D3)*0 - 0.5826) + 0.61868*(0-0.3423) + 0.77763*(1-0.0376)))</f>
        <v>8.3723803121629192E-2</v>
      </c>
      <c r="X3">
        <f>1 - 0.94833 ^ (EXP(2.72107*(LN($B3)-3.8686) + 0.51125*(LN($C3)-LN(28)) + 2.81291*(LN($D3)*(1-1) - 4.24) + 2.88267*(LN($D3)*1 - 0.5826) + 0.61868*(0-0.3423) + 0.77763*(1-0.0376)))</f>
        <v>0.11525461362704936</v>
      </c>
      <c r="Y3">
        <f>1 - 0.8843 ^ (EXP(3.113*(LN($B3)-3.856) + 0.7928*(LN($C3)-LN(28)) + 1.8551*(LN($D3)*(1-0) - 4.3544) + 1.9267*(LN($D3)*0 - 0.5019) + 0.7095*(1-0.3522) + 0.5316*(1-0.065)))</f>
        <v>0.2740496634575037</v>
      </c>
      <c r="Z3">
        <f>1 - 0.8843 ^ (EXP(3.113*(LN($B3)-3.856) + 0.7928*(LN($C3)-LN(28)) + 1.8551*(LN($D3)*(1-1) - 4.3544) + 1.9267*(LN($D3)*1 - 0.5019) + 0.7095*(1-0.3522) + 0.5316*(1-0.065)))</f>
        <v>0.36399137384752422</v>
      </c>
      <c r="AA3">
        <f>1 - 0.8843 ^ (EXP(3.113*(LN($B3)-3.856) + 0.7928*(LN($C3)-LN(28)) + 1.8551*(LN($D3)*(1-0) - 4.3544) + 1.9267*(LN($D3)*0 - 0.5019) + 0.7095*(0-0.3522) + 0.5316*(1-0.065)))</f>
        <v>0.14575688112990093</v>
      </c>
      <c r="AB3">
        <f>1 - 0.8843 ^ (EXP(3.113*(LN($B3)-3.856) + 0.7928*(LN($C3)-LN(28)) + 1.8551*(LN($D3)*(1-1) - 4.3544) + 1.9267*(LN($D3)*1 - 0.5019) + 0.7095*(0-0.3522) + 0.5316*(1-0.065)))</f>
        <v>0.19956623179474475</v>
      </c>
      <c r="AC3">
        <f t="shared" ref="AC3" si="4">PREV_FEMALE*PREV_SMOKE*(1-PREV_HT)*(1-EXP(-U3/10))+PREV_FEMALE*PREV_SMOKE*PREV_HT*(1-EXP(-V3/10))+PREV_FEMALE*(1-PREV_SMOKE)*(1-PREV_HT)*(1-EXP(-W3/10))+PREV_FEMALE*(1-PREV_SMOKE)*PREV_HT*(1-EXP(-X3/10))+(1-PREV_FEMALE)*PREV_SMOKE*(1-PREV_HT)*(1-EXP(-Y3/10))+(1-PREV_FEMALE)*PREV_SMOKE*PREV_HT*(1-EXP(-Z3/10))+(1-PREV_FEMALE)*(1-PREV_SMOKE)*(1-PREV_HT)*(1-EXP(-AA3/10))+(1-PREV_FEMALE)*(1-PREV_SMOKE)*PREV_HT*(1-EXP(-AB3/10))</f>
        <v>1.1880491181364982E-2</v>
      </c>
      <c r="AD3">
        <f>1-disc_LSM</f>
        <v>0.97499999999999998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f>SUM(AD3:BF3)</f>
        <v>0.97499999999999998</v>
      </c>
      <c r="BH3">
        <f t="shared" ref="BH3:BH34" si="5">(0.9442 - 0.0007*$B3 - dis_BMI*($C3-21.75))*AD3</f>
        <v>0.83759812499999997</v>
      </c>
      <c r="BI3">
        <f t="shared" ref="BI3:BI34" si="6">0.959*(0.9442 - 0.0007*$B3 - dis_BMI*($C3-21.75))*AE3</f>
        <v>0</v>
      </c>
      <c r="BJ3">
        <f t="shared" ref="BJ3:BJ34" si="7">(0.943*(0.9442 - 0.0007*$B3 - dis_BMI*($C3-21.75)) - 0.19*0.5)*AF3</f>
        <v>0</v>
      </c>
      <c r="BK3">
        <f t="shared" ref="BK3:BK34" si="8">(0.943*(0.9442 - 0.0007*$B3 - dis_BMI*($C3-21.75)))*AG3</f>
        <v>0</v>
      </c>
      <c r="BL3">
        <f t="shared" ref="BL3:BL34" si="9">(0.955*(0.9442 - 0.0007*$B3 - dis_BMI*($C3-21.75)) - 0.15*0.5)*AH3</f>
        <v>0</v>
      </c>
      <c r="BM3">
        <f t="shared" ref="BM3:BM34" si="10">(0.955*(0.9442 - 0.0007*$B3 - dis_BMI*($C3-21.75)))*AI3</f>
        <v>0</v>
      </c>
      <c r="BN3">
        <f t="shared" ref="BN3:BN34" si="11">(0.955*0.943*(0.9442 - 0.0007*$B3 - dis_BMI*($C3-21.75)) - 0.19*0.5)*AJ3</f>
        <v>0</v>
      </c>
      <c r="BO3">
        <f t="shared" ref="BO3:BO34" si="12">(0.955*0.943*(0.9442 - 0.0007*$B3 - dis_BMI*($C3-21.75)) - 0.15*0.5)*AK3</f>
        <v>0</v>
      </c>
      <c r="BP3">
        <f t="shared" ref="BP3:BP34" si="13">(0.955*0.943*(0.9442 - 0.0007*$B3 - dis_BMI*($C3-21.75)))*AL3</f>
        <v>0</v>
      </c>
      <c r="BQ3">
        <f t="shared" ref="BQ3:BQ34" si="14">(0.93*(0.9442 - 0.0007*$B3 - dis_BMI*($C3-21.75)))*AM3</f>
        <v>0</v>
      </c>
      <c r="BR3">
        <f t="shared" ref="BR3:BR34" si="15">(0.93*(0.9442 - 0.0007*$B3 - dis_BMI*($C3-21.75)))*AN3</f>
        <v>0</v>
      </c>
      <c r="BS3">
        <f t="shared" ref="BS3:BS34" si="16">(0.93*0.943*(0.9442 - 0.0007*$B3 - dis_BMI*($C3-21.75)))*AO3</f>
        <v>0</v>
      </c>
      <c r="BT3">
        <f t="shared" ref="BT3:BT34" si="17">(0.93*0.943*(0.9442 - 0.0007*$B3 - dis_BMI*($C3-21.75))-0.19*0.5)*AP3</f>
        <v>0</v>
      </c>
      <c r="BU3">
        <f t="shared" ref="BU3:BU34" si="18">(0.93*0.943*(0.9442 - 0.0007*$B3 - dis_BMI*($C3-21.75)))*AQ3</f>
        <v>0</v>
      </c>
      <c r="BV3">
        <f t="shared" ref="BV3:BV34" si="19">0.962*(0.9442 - 0.0007*$B3 - dis_BMI*($C3-21.75))*AR3</f>
        <v>0</v>
      </c>
      <c r="BW3">
        <f t="shared" ref="BW3:BW34" si="20">0.962*0.959*(0.9442 - 0.0007*$B3 - dis_BMI*($C3-21.75))*AS3</f>
        <v>0</v>
      </c>
      <c r="BX3">
        <f t="shared" ref="BX3:BX34" si="21">0.962*(0.943*(0.9442 - 0.0007*$B3 - dis_BMI*($C3-21.75)) - 0.19*0.5)*AT3</f>
        <v>0</v>
      </c>
      <c r="BY3">
        <f t="shared" ref="BY3:BY34" si="22">0.962*(0.943*(0.9442 - 0.0007*$B3 - dis_BMI*($C3-21.75)))*AU3</f>
        <v>0</v>
      </c>
      <c r="BZ3">
        <f t="shared" ref="BZ3:BZ34" si="23">0.962*(0.955*(0.9442 - 0.0007*$B3 - dis_BMI*($C3-21.75)) - 0.15*0.5)*AV3</f>
        <v>0</v>
      </c>
      <c r="CA3">
        <f t="shared" ref="CA3:CA34" si="24">0.962*(0.955*(0.9442 - 0.0007*$B3 - dis_BMI*($C3-21.75)))*AW3</f>
        <v>0</v>
      </c>
      <c r="CB3">
        <f t="shared" ref="CB3:CB34" si="25">0.962*(0.955*0.943*(0.9442 - 0.0007*$B3 - dis_BMI*($C3-21.75)) - 0.19*0.5)*AX3</f>
        <v>0</v>
      </c>
      <c r="CC3">
        <f t="shared" ref="CC3:CC34" si="26">0.962*(0.955*0.943*(0.9442 - 0.0007*$B3 - dis_BMI*($C3-21.75)) - 0.15*0.5)*AY3</f>
        <v>0</v>
      </c>
      <c r="CD3">
        <f t="shared" ref="CD3:CD34" si="27">0.962*(0.955*0.943*(0.9442 - 0.0007*$B3 - dis_BMI*($C3-21.75)))*AZ3</f>
        <v>0</v>
      </c>
      <c r="CE3">
        <f t="shared" ref="CE3:CE34" si="28">0.962*(0.93*(0.9442 - 0.0007*$B3 - dis_BMI*($C3-21.75)))*BA3</f>
        <v>0</v>
      </c>
      <c r="CF3">
        <f t="shared" ref="CF3:CF34" si="29">0.962*(0.93*(0.9442 - 0.0007*$B3 - dis_BMI*($C3-21.75)))*BB3</f>
        <v>0</v>
      </c>
      <c r="CG3">
        <f t="shared" ref="CG3:CG34" si="30">0.962*(0.93*0.943*(0.9442 - 0.0007*$B3 - dis_BMI*($C3-21.75)))*BC3</f>
        <v>0</v>
      </c>
      <c r="CH3">
        <f t="shared" ref="CH3:CH34" si="31">0.962*(0.93*0.943*(0.9442 - 0.0007*$B3 - dis_BMI*($C3-21.75))-0.19*0.5)*BD3</f>
        <v>0</v>
      </c>
      <c r="CI3">
        <f t="shared" ref="CI3:CI34" si="32">0.962*(0.93*0.943*(0.9442 - 0.0007*$B3 - dis_BMI*($C3-21.75)))*BE3</f>
        <v>0</v>
      </c>
      <c r="CJ3">
        <f>0*BF3</f>
        <v>0</v>
      </c>
      <c r="CK3">
        <f>SUM(BH3:CJ3)</f>
        <v>0.83759812499999997</v>
      </c>
      <c r="CL3">
        <f t="shared" ref="CL3:CL34" si="33">CK3/(1+r_)^A3</f>
        <v>0.83759812499999997</v>
      </c>
      <c r="CM3">
        <f>AD3*0</f>
        <v>0</v>
      </c>
      <c r="CN3">
        <f t="shared" ref="CN3:CN34" si="34">AE3*c_Other</f>
        <v>0</v>
      </c>
      <c r="CO3">
        <f t="shared" ref="CO3:CO34" si="35">AF3*(c_Stroke1+c_Stroke2)</f>
        <v>0</v>
      </c>
      <c r="CP3">
        <f t="shared" ref="CP3:CP34" si="36">AG3*c_Stroke2</f>
        <v>0</v>
      </c>
      <c r="CQ3">
        <f t="shared" ref="CQ3:CQ34" si="37">AH3*(c_MI1+c_MI2)</f>
        <v>0</v>
      </c>
      <c r="CR3">
        <f t="shared" ref="CR3:CR34" si="38">AI3*c_MI2</f>
        <v>0</v>
      </c>
      <c r="CS3">
        <f t="shared" ref="CS3:CS34" si="39">AJ3*(c_Stroke1+c_Stroke2+c_MI2)</f>
        <v>0</v>
      </c>
      <c r="CT3">
        <f t="shared" ref="CT3:CT34" si="40">AK3*(c_Stroke2+c_MI1+c_MI2)</f>
        <v>0</v>
      </c>
      <c r="CU3">
        <f t="shared" ref="CU3:CU34" si="41">AL3*(c_Stroke2+c_MI2)</f>
        <v>0</v>
      </c>
      <c r="CV3">
        <f t="shared" ref="CV3:CV34" si="42">AM3*(c_HF1)</f>
        <v>0</v>
      </c>
      <c r="CW3">
        <f t="shared" ref="CW3:CW34" si="43">AN3*(c_HF2)</f>
        <v>0</v>
      </c>
      <c r="CX3">
        <f t="shared" ref="CX3:CX34" si="44">AO3*(c_Stroke2+c_HF1)</f>
        <v>0</v>
      </c>
      <c r="CY3">
        <f t="shared" ref="CY3:CY34" si="45">AP3*(c_Stroke1+c_Stroke2+c_HF2)</f>
        <v>0</v>
      </c>
      <c r="CZ3">
        <f t="shared" ref="CZ3:CZ34" si="46">AQ3*(c_Stroke2+c_HF2)</f>
        <v>0</v>
      </c>
      <c r="DA3">
        <f t="shared" ref="DA3:DA34" si="47">AR3*c_DM</f>
        <v>0</v>
      </c>
      <c r="DB3">
        <f t="shared" ref="DB3:DB34" si="48">AS3*(c_Other+c_DM)</f>
        <v>0</v>
      </c>
      <c r="DC3">
        <f t="shared" ref="DC3:DC34" si="49">AT3*(c_Stroke1+c_Stroke2+c_DM)</f>
        <v>0</v>
      </c>
      <c r="DD3">
        <f t="shared" ref="DD3:DD34" si="50">AU3*(c_Stroke2+c_DM)</f>
        <v>0</v>
      </c>
      <c r="DE3">
        <f t="shared" ref="DE3:DE34" si="51">AV3*(c_MI1+c_MI2+c_DM)</f>
        <v>0</v>
      </c>
      <c r="DF3">
        <f t="shared" ref="DF3:DF34" si="52">AW3*(c_MI2+c_DM)</f>
        <v>0</v>
      </c>
      <c r="DG3">
        <f t="shared" ref="DG3:DG34" si="53">AX3*(c_Stroke1+c_Stroke2+c_MI2+c_DM)</f>
        <v>0</v>
      </c>
      <c r="DH3">
        <f t="shared" ref="DH3:DH34" si="54">AY3*(c_Stroke2+c_MI1+c_MI2+c_DM)</f>
        <v>0</v>
      </c>
      <c r="DI3">
        <f t="shared" ref="DI3:DI34" si="55">AZ3*(c_Stroke2+c_MI2+c_DM)</f>
        <v>0</v>
      </c>
      <c r="DJ3">
        <f t="shared" ref="DJ3:DJ34" si="56">BA3*(c_HF1+c_DM)</f>
        <v>0</v>
      </c>
      <c r="DK3">
        <f t="shared" ref="DK3:DK34" si="57">BB3*(c_HF2+c_DM)</f>
        <v>0</v>
      </c>
      <c r="DL3">
        <f t="shared" ref="DL3:DL34" si="58">BC3*(c_Stroke2+c_HF1+c_DM)</f>
        <v>0</v>
      </c>
      <c r="DM3">
        <f t="shared" ref="DM3:DM34" si="59">BD3*(c_Stroke1+c_Stroke2+c_HF2+c_DM)</f>
        <v>0</v>
      </c>
      <c r="DN3">
        <f t="shared" ref="DN3:DN34" si="60">BE3*(c_Stroke2+c_HF2+c_DM)</f>
        <v>0</v>
      </c>
      <c r="DO3">
        <f>BF3*0</f>
        <v>0</v>
      </c>
      <c r="DP3">
        <f>SUM(CM3:DO3)</f>
        <v>0</v>
      </c>
      <c r="DQ3">
        <f t="shared" ref="DQ3:DQ34" si="61">DP3/(1+r_)^A3</f>
        <v>0</v>
      </c>
    </row>
    <row r="4" spans="1:121" x14ac:dyDescent="0.3">
      <c r="A4">
        <v>1</v>
      </c>
      <c r="B4">
        <v>46</v>
      </c>
      <c r="C4">
        <f>C3*(1+w_red_LSM)</f>
        <v>38</v>
      </c>
      <c r="D4">
        <f t="shared" si="1"/>
        <v>125</v>
      </c>
      <c r="E4">
        <f>E3+h_red_LSM</f>
        <v>5.7</v>
      </c>
      <c r="F4">
        <v>2.2300000000000002E-3</v>
      </c>
      <c r="G4">
        <v>3.62E-3</v>
      </c>
      <c r="H4">
        <f t="shared" si="3"/>
        <v>2.5079999999999998E-3</v>
      </c>
      <c r="I4">
        <f>0.00000146 * EXP(1.87 * E4) * 0.0197 * EXP(0.101*C4)</f>
        <v>5.6857293942168513E-2</v>
      </c>
      <c r="J4">
        <f t="shared" ref="J4:J67" si="62">1 - 0.94833 ^ (EXP(2.72107*(LN($B4)-3.8686) + 0.51125*(LN($C4)-LN(28)) + 2.81291*(LN($D4)*(1-0) - 4.24) + 2.88267*(LN($D4)*0 - 0.5826) + 0.61868*(1-0.3423) + 0.77763*(0-0.0376)))</f>
        <v>7.6130477718611589E-2</v>
      </c>
      <c r="K4">
        <f t="shared" ref="K4:K67" si="63">1 - 0.94833 ^ (EXP(2.72107*(LN($B4)-3.8686) + 0.51125*(LN($C4)-LN(28)) + 2.81291*(LN($D4)*(1-1) - 4.24) + 2.88267*(LN($D4)*1 - 0.5826) + 0.61868*(1-0.3423) + 0.77763*(0-0.0376)))</f>
        <v>0.10496916430421033</v>
      </c>
      <c r="L4">
        <f>1 - 0.94833 ^ (EXP(2.72107*(LN($B4)-3.8686) + 0.51125*(LN($C4)-LN(28)) + 2.81291*(LN($D4)*(1-0) - 4.24) + 2.88267*(LN($D4)*0 - 0.5826) + 0.61868*(0-0.3423) + 0.77763*(0-0.0376)))</f>
        <v>4.1756240333190586E-2</v>
      </c>
      <c r="M4">
        <f>1 - 0.94833 ^ (EXP(2.72107*(LN($B4)-3.8686) + 0.51125*(LN($C4)-LN(28)) + 2.81291*(LN($D4)*(1-1) - 4.24) + 2.88267*(LN($D4)*1 - 0.5826) + 0.61868*(0-0.3423) + 0.77763*(0-0.0376)))</f>
        <v>5.7986130403839042E-2</v>
      </c>
      <c r="N4">
        <f>1 - 0.8843 ^ (EXP(3.113*(LN($B4)-3.856) + 0.7928*(LN($C4)-LN(28)) + 1.8551*(LN($D4)*(1-0) - 4.3544) + 1.9267*(LN($D4)*0 - 0.5019) + 0.7095*(1-0.3522) + 0.5316*(0-0.065)))</f>
        <v>0.18253049327724391</v>
      </c>
      <c r="O4">
        <f>1 - 0.8843 ^ (EXP(3.113*(LN($B4)-3.856) + 0.7928*(LN($C4)-LN(28)) + 1.8551*(LN($D4)*(1-1) - 4.3544) + 1.9267*(LN($D4)*1 - 0.5019) + 0.7095*(1-0.3522) + 0.5316*(0-0.065)))</f>
        <v>0.24781739423476201</v>
      </c>
      <c r="P4">
        <f>1 - 0.8843 ^ (EXP(3.113*(LN($B4)-3.856) + 0.7928*(LN($C4)-LN(28)) + 1.8551*(LN($D4)*(1-0) - 4.3544) + 1.9267*(LN($D4)*0 - 0.5019) + 0.7095*(0-0.3522) + 0.5316*(0-0.065)))</f>
        <v>9.4380783478072883E-2</v>
      </c>
      <c r="Q4">
        <f>1 - 0.8843 ^ (EXP(3.113*(LN($B4)-3.856) + 0.7928*(LN($C4)-LN(28)) + 1.8551*(LN($D4)*(1-1) - 4.3544) + 1.9267*(LN($D4)*1 - 0.5019) + 0.7095*(0-0.3522) + 0.5316*(0-0.065)))</f>
        <v>0.13071006503210747</v>
      </c>
      <c r="R4">
        <f t="shared" ref="R4:R35" si="64">IF(C4&lt;25, HT_f_low, IF(C4&lt;30, HT_f_mod, HT_f_high))</f>
        <v>0.42</v>
      </c>
      <c r="S4">
        <f t="shared" ref="S4:S35" si="65">IF(C4&lt;25, HT_m_low, IF(C4&lt;30, HT_m_mod, HT_m_high))</f>
        <v>0.43099999999999999</v>
      </c>
      <c r="T4">
        <f t="shared" ref="T4:T35" si="66">PREV_FEMALE*PREV_SMOKE*(1-$R4)*(1-EXP(-J4/10))+PREV_FEMALE*PREV_SMOKE*$R4*(1-EXP(-K4/10))+PREV_FEMALE*(1-PREV_SMOKE)*(1-$R4)*(1-EXP(-L4/10))+PREV_FEMALE*(1-PREV_SMOKE)*$R4*(1-EXP(-M4/10))+(1-PREV_FEMALE)*PREV_SMOKE*(1-$S4)*(1-EXP(-N4/10))+(1-PREV_FEMALE)*PREV_SMOKE*$S4*(1-EXP(-O4/10))+(1-PREV_FEMALE)*(1-PREV_SMOKE)*(1-$S4)*(1-EXP(-P4/10))+(1-PREV_FEMALE)*(1-PREV_SMOKE)*$S4*(1-EXP(-Q4/10))</f>
        <v>6.7059498591139303E-3</v>
      </c>
      <c r="U4">
        <f t="shared" ref="U4:U67" si="67">1 - 0.94833 ^ (EXP(2.72107*(LN($B4)-3.8686) + 0.51125*(LN($C4)-LN(28)) + 2.81291*(LN($D4)*(1-0) - 4.24) + 2.88267*(LN($D4)*0 - 0.5826) + 0.61868*(1-0.3423) + 0.77763*(1-0.0376)))</f>
        <v>0.15829840304496134</v>
      </c>
      <c r="V4">
        <f t="shared" ref="V4:V67" si="68">1 - 0.94833 ^ (EXP(2.72107*(LN($B4)-3.8686) + 0.51125*(LN($C4)-LN(28)) + 2.81291*(LN($D4)*(1-1) - 4.24) + 2.88267*(LN($D4)*1 - 0.5826) + 0.61868*(1-0.3423) + 0.77763*(1-0.0376)))</f>
        <v>0.21443046060744531</v>
      </c>
      <c r="W4">
        <f>1 - 0.94833 ^ (EXP(2.72107*(LN($B4)-3.8686) + 0.51125*(LN($C4)-LN(28)) + 2.81291*(LN($D4)*(1-0) - 4.24) + 2.88267*(LN($D4)*0 - 0.5826) + 0.61868*(0-0.3423) + 0.77763*(1-0.0376)))</f>
        <v>8.8648181649948588E-2</v>
      </c>
      <c r="X4">
        <f>1 - 0.94833 ^ (EXP(2.72107*(LN($B4)-3.8686) + 0.51125*(LN($C4)-LN(28)) + 2.81291*(LN($D4)*(1-1) - 4.24) + 2.88267*(LN($D4)*1 - 0.5826) + 0.61868*(0-0.3423) + 0.77763*(1-0.0376)))</f>
        <v>0.12190666563047758</v>
      </c>
      <c r="Y4">
        <f>1 - 0.8843 ^ (EXP(3.113*(LN($B4)-3.856) + 0.7928*(LN($C4)-LN(28)) + 1.8551*(LN($D4)*(1-0) - 4.3544) + 1.9267*(LN($D4)*0 - 0.5019) + 0.7095*(1-0.3522) + 0.5316*(1-0.065)))</f>
        <v>0.29032911247151927</v>
      </c>
      <c r="Z4">
        <f>1 - 0.8843 ^ (EXP(3.113*(LN($B4)-3.856) + 0.7928*(LN($C4)-LN(28)) + 1.8551*(LN($D4)*(1-1) - 4.3544) + 1.9267*(LN($D4)*1 - 0.5019) + 0.7095*(1-0.3522) + 0.5316*(1-0.065)))</f>
        <v>0.38405040143631863</v>
      </c>
      <c r="AA4">
        <f>1 - 0.8843 ^ (EXP(3.113*(LN($B4)-3.856) + 0.7928*(LN($C4)-LN(28)) + 1.8551*(LN($D4)*(1-0) - 4.3544) + 1.9267*(LN($D4)*0 - 0.5019) + 0.7095*(0-0.3522) + 0.5316*(1-0.065)))</f>
        <v>0.15523403016920634</v>
      </c>
      <c r="AB4">
        <f>1 - 0.8843 ^ (EXP(3.113*(LN($B4)-3.856) + 0.7928*(LN($C4)-LN(28)) + 1.8551*(LN($D4)*(1-1) - 4.3544) + 1.9267*(LN($D4)*1 - 0.5019) + 0.7095*(0-0.3522) + 0.5316*(1-0.065)))</f>
        <v>0.21208501570031357</v>
      </c>
      <c r="AC4">
        <f t="shared" ref="AC4:AC35" si="69">PREV_FEMALE*PREV_SMOKE*(1-$R4)*(1-EXP(-U4/10))+PREV_FEMALE*PREV_SMOKE*$R4*(1-EXP(-V4/10))+PREV_FEMALE*(1-PREV_SMOKE)*(1-$R4)*(1-EXP(-W4/10))+PREV_FEMALE*(1-PREV_SMOKE)*$R4*(1-EXP(-X4/10))+(1-PREV_FEMALE)*PREV_SMOKE*(1-$S4)*(1-EXP(-Y4/10))+(1-PREV_FEMALE)*PREV_SMOKE*$S4*(1-EXP(-Z4/10))+(1-PREV_FEMALE)*(1-PREV_SMOKE)*(1-$S4)*(1-EXP(-AA4/10))+(1-PREV_FEMALE)*(1-PREV_SMOKE)*$S4*(1-EXP(-AB4/10))</f>
        <v>1.2877070475823756E-2</v>
      </c>
      <c r="AD4">
        <f>AD3*(1-T3-H3)*(1-I3)</f>
        <v>0.91179171906421097</v>
      </c>
      <c r="AE4">
        <f t="shared" ref="AE4:AE44" si="70">AD3*T3*p_Other*(1-I3) + AE3*(1-T3*(1-p_Other)-H3*rr_Other)*(1-I3)</f>
        <v>3.1166396058732813E-3</v>
      </c>
      <c r="AF4">
        <f t="shared" ref="AF4:AF44" si="71">AD3*T3*p_Stroke*p_Stroke_rec*(1-I3)+AE3*T3*p_Stroke*p_Stroke_rec*(1-I3) + AF3*p_recur_Stroke*p_Stroke_rec*(1-I3) + AG3*p_recur_Stroke*p_Stroke_rec*(1-I3)</f>
        <v>1.1990562556414297E-3</v>
      </c>
      <c r="AG4">
        <f t="shared" ref="AG4:AG44" si="72">AF3*(1-p_recur_Stroke-T3*p_MI-H3*rr_Stroke)*(1-I3) + AG3*(1-p_recur_Stroke-T3*p_MI-H3*rr_Stroke)*(1-I3)</f>
        <v>0</v>
      </c>
      <c r="AH4">
        <f t="shared" ref="AH4:AH12" si="73">AD3*T3*p_MI*p_MI_rec_young*(1-I3)+AE3*T3*p_MI*p_MI_rec_young*(1-I3) + AH3*(PREV_FEMALE*p_recur_MI_F + (1-PREV_FEMALE)*p_recur_MI_M)*p_MI_rec_young*(1-I3) + AI3*(PREV_FEMALE*p_recur_MI_F + (1-PREV_FEMALE)*p_recur_MI_M)*p_MI_rec_young*(1-I3)</f>
        <v>1.0230057842318457E-3</v>
      </c>
      <c r="AI4">
        <f t="shared" ref="AI4:AI12" si="74">AH3*(1-(PREV_FEMALE*p_recur_MI_F + (1-PREV_FEMALE)*p_recur_MI_M) - T3*p_Stroke - p_toHF_young - H3*rr_MI)*(1-I3) + AI3*(1-(PREV_FEMALE*p_recur_MI_F + (1-PREV_FEMALE)*p_recur_MI_M) - T3*p_Stroke - p_toHF_young - H3*rr_MI)*(1-I3)</f>
        <v>0</v>
      </c>
      <c r="AJ4">
        <f t="shared" ref="AJ4:AJ44" si="75">AH3*T3*p_Stroke*p_Stroke_rec*(1-I3) + AI3*T3*p_Stroke*p_Stroke_rec*(1-I3) + AJ3*p_recur_Stroke*p_Stroke_rec*(1-I3) + AK3*p_recur_Stroke*p_Stroke_rec*(1-I3) + AL3*p_recur_Stroke*p_Stroke_rec*(1-I3)</f>
        <v>0</v>
      </c>
      <c r="AK4">
        <f t="shared" ref="AK4:AK12" si="76">AF3*T3*p_MI*p_MI_rec_young*(1-I3) + AG3*T3*p_MI*p_MI_rec_young*(1-I3) + AJ3*(PREV_FEMALE*p_recur_MI_F + (1-PREV_FEMALE)*p_recur_MI_M)*p_MI_rec_young*(1-I3) + AK3*(PREV_FEMALE*p_recur_MI_F + (1-PREV_FEMALE)*p_recur_MI_M)*p_MI_rec_young*(1-I3) + AL3*(PREV_FEMALE*p_recur_MI_F + (1-PREV_FEMALE)*p_recur_MI_M)*p_MI_rec_young*(1-I3)</f>
        <v>0</v>
      </c>
      <c r="AL4">
        <f t="shared" ref="AL4:AL12" si="77">AJ3*(1-p_recur_Stroke-(PREV_FEMALE*p_recur_MI_F + (1-PREV_FEMALE)*p_recur_MI_M) - p_toHF_young - H3*rr_MI*rr_Stroke)*(1-I3) + AK3*(1-p_recur_Stroke-(PREV_FEMALE*p_recur_MI_F + (1-PREV_FEMALE)*p_recur_MI_M) - p_toHF_young - H3*rr_MI*rr_Stroke)*(1-I3) + AL3*(1-p_recur_Stroke-(PREV_FEMALE*p_recur_MI_F + (1-PREV_FEMALE)*p_recur_MI_M) - p_toHF_young - H3*rr_MI*rr_Stroke)*(1-I3)</f>
        <v>0</v>
      </c>
      <c r="AM4">
        <f t="shared" ref="AM4:AM12" si="78">AD3*T3*p_MI*p_MI_HF_young*(1-I3) + AE3*T3*p_MI*p_MI_HF_young*(1-I3) + AH3*p_toHF_young*(1-I3) + AH3*(PREV_FEMALE*p_recur_MI_F + (1-PREV_FEMALE)*p_recur_MI_M)*p_MI_HF_young*(1-I3) + AI3*p_toHF_young*(1-I3) + AI3*(PREV_FEMALE*p_recur_MI_F + (1-PREV_FEMALE)*p_recur_MI_M)*p_MI_HF_young*(1-I3)</f>
        <v>1.2391759072952167E-4</v>
      </c>
      <c r="AN4">
        <f t="shared" ref="AN4:AN44" si="79">AM3*(1-T3*p_Stroke - H3*rr_HF)*(1-I3) + AN3*(1-T3*p_Stroke-H3*rr_HF)*(1-I3)</f>
        <v>0</v>
      </c>
      <c r="AO4">
        <f t="shared" ref="AO4:AO12" si="80">AF3*T3*p_MI*p_MI_HF_young*(1-I3) + AG3*T3*p_MI*p_MI_HF_young*(1-I3) + AJ3*(PREV_FEMALE*p_recur_MI_F + (1-PREV_FEMALE)*p_recur_MI_M)*p_MI_HF_young*(1-I3) + AJ3*p_toHF_young*(1-I3) + AK3*(PREV_FEMALE*p_recur_MI_F + (1-PREV_FEMALE)*p_recur_MI_M)*p_MI_HF_young*(1-I3) + AK3*p_toHF_young*(1-I3) + AL3*(PREV_FEMALE*p_recur_MI_F + (1-PREV_FEMALE)*p_recur_MI_M)*p_MI_HF_young*(1-I3) + AL3*p_toHF_young*(1-I3)</f>
        <v>0</v>
      </c>
      <c r="AP4">
        <f t="shared" ref="AP4:AP35" si="81">AM3*T3*p_Stroke*p_Stroke_rec*(1-I3) + AN3*T3*p_Stroke*p_Stroke_rec*(1-I3) + AO3*(p_recur_Stroke*p_Stroke_rec)*(1-I3) + AP3*(p_recur_Stroke*p_Stroke_rec)*(1-I3) + AQ3*(p_recur_Stroke*p_Stroke_rec)*(1-I3)</f>
        <v>0</v>
      </c>
      <c r="AQ4">
        <f t="shared" ref="AQ4:AQ35" si="82">AO3*(1-p_recur_Stroke-H3*rr_Stroke*rr_HF)*(1-I3) + AP3*(1-p_recur_Stroke-H3*rr_Stroke*rr_HF)*(1-I3) + AQ3*(1-p_recur_Stroke-H3*rr_Stroke*rr_HF)*(1-I3)</f>
        <v>0</v>
      </c>
      <c r="AR4">
        <f t="shared" ref="AR4:AR35" si="83">AR3*(1-AC3-H3*rr_DM) + AD3*(1-T3-H3)*I3</f>
        <v>5.4967301821756478E-2</v>
      </c>
      <c r="AS4">
        <f t="shared" ref="AS4:AS35" si="84">AR3*AC3*p_Other + AD3*T3*p_Other*I3 + AE3*(1-T3*p_Stroke-T3*p_MI-H3*rr_Other)*I3 + AS3*(1-AC3*p_Stroke-AC3*p_MI-H3*rr_Other*rr_DM)</f>
        <v>1.8788640684464522E-4</v>
      </c>
      <c r="AT4">
        <f t="shared" ref="AT4:AT35" si="85">AR3*AC3*p_Stroke*p_Stroke_rec + AD3*T3*p_Stroke*p_Stroke_rec*I3 + AE3*T3*p_Stroke*p_Stroke_rec*I3 + AF3*p_recur_Stroke*p_Stroke_rec*I3 + AG3*p_recur_Stroke*p_Stroke_rec*I3 + AS3*AC3*p_Stroke*p_Stroke_rec + AT3*p_recur_Stroke*p_Stroke_rec + AU3*p_recur_Stroke*p_Stroke_rec</f>
        <v>7.2285024887867148E-5</v>
      </c>
      <c r="AU4">
        <f t="shared" ref="AU4:AU35" si="86">AF3*(1-p_recur_Stroke-T3*p_MI-H3*rr_Stroke)*I3 + AG3*(1-p_recur_Stroke-T3*p_MI-H3*rr_Stroke)*I3 + AT3*(1-p_recur_Stroke-AC3*p_MI-H3*rr_Stroke*rr_DM) + AU3*(1-p_recur_Stroke-AC3*p_MI-H3*rr_Stroke*rr_DM)</f>
        <v>0</v>
      </c>
      <c r="AV4">
        <f t="shared" ref="AV4:AV12" si="87">AR3*AC3*p_MI*p_MI_rec_young + AD3*T3*p_MI*p_MI_rec_young*I3 + AE3*T3*p_MI*p_MI_rec_young*I3 +AH3*(PREV_FEMALE*p_recur_MI_F + (1-PREV_FEMALE)*p_recur_MI_M)*p_MI_rec_young*I3 + AI3*(PREV_FEMALE*p_recur_MI_F + (1-PREV_FEMALE)*p_recur_MI_M)*p_MI_rec_young*I3 + AS3*AC3*p_MI*p_MI_rec_young + AV3*(PREV_FEMALE*p_recur_MI_F + (1-PREV_FEMALE)*p_recur_MI_M)*p_MI_rec_young + AW3*(PREV_FEMALE*p_recur_MI_F + (1-PREV_FEMALE)*p_recur_MI_M)*p_MI_rec_young</f>
        <v>6.1671834182686346E-5</v>
      </c>
      <c r="AW4">
        <f t="shared" ref="AW4:AW12" si="88">AH3*(1-(PREV_FEMALE*p_recur_MI_F + (1-PREV_FEMALE)*p_recur_MI_M) - T3*p_Stroke - p_toHF_young - H3*rr_MI)*I3 + AI3*(1-(PREV_FEMALE*p_recur_MI_F + (1-PREV_FEMALE)*p_recur_MI_M) - T3*p_Stroke - p_toHF_young - H3*rr_MI)*I3 + AV3*(1-(PREV_FEMALE*p_recur_MI_F + (1-PREV_FEMALE)*p_recur_MI_M) - AC3*p_Stroke - p_toHF_young - H3*rr_MI*rr_DM) + AW3*(1-(PREV_FEMALE*p_recur_MI_F + (1-PREV_FEMALE)*p_recur_MI_M) - AC3*p_Stroke - p_toHF_young - H3*rr_MI*rr_DM)</f>
        <v>0</v>
      </c>
      <c r="AX4">
        <f t="shared" ref="AX4:AX35" si="89">AH3*T3*p_Stroke*p_Stroke_rec*I3 + AI3*T3*p_Stroke*p_Stroke_rec*I3 + AJ3*p_recur_Stroke*p_Stroke_rec*I3 + AK3*p_recur_Stroke*p_Stroke_rec*I3 + AL3*p_recur_Stroke*p_Stroke_rec*I3 + AV3*AC3*p_Stroke*p_Stroke_rec + AW3*AC3*p_Stroke*p_Stroke_rec + AX3*p_recur_Stroke*p_Stroke_rec + AY3*p_recur_Stroke*p_Stroke_rec + AZ3*p_recur_Stroke*p_Stroke_rec</f>
        <v>0</v>
      </c>
      <c r="AY4">
        <f t="shared" ref="AY4:AY12" si="90">AF3*T3*p_MI*p_MI_rec_young*I3 + AG3*T3*p_MI*p_MI_rec_young*I3 + AJ3*(PREV_FEMALE*p_recur_MI_F+(1-PREV_FEMALE)*p_recur_MI_M)*p_MI_rec_young*I3 + AK3*(PREV_FEMALE*p_recur_MI_F+(1-PREV_FEMALE)*p_recur_MI_M)*p_MI_rec_young*I3 + AL3*(PREV_FEMALE*p_recur_MI_F+(1-PREV_FEMALE)*p_recur_MI_M)*p_MI_rec_young*I3 + AT3*AC3*p_MI*p_MI_rec_young + AU3*AC3*p_MI*p_MI_rec_young + AX3*(PREV_FEMALE*p_recur_MI_F+(1-PREV_FEMALE)*p_recur_MI_M)*p_MI_rec_young + AY3*(PREV_FEMALE*p_recur_MI_F+(1-PREV_FEMALE)*p_recur_MI_M)*p_MI_rec_young + AZ3*(PREV_FEMALE*p_recur_MI_F+(1-PREV_FEMALE)*p_recur_MI_M)*p_MI_rec_young</f>
        <v>0</v>
      </c>
      <c r="AZ4">
        <f t="shared" ref="AZ4:AZ12" si="91">AJ3*(1-p_recur_Stroke-(PREV_FEMALE*p_recur_MI_F + (1-PREV_FEMALE)*p_recur_MI_M) - p_toHF_young - H3*rr_MI*rr_Stroke)*I3 + AK3*(1-p_recur_Stroke-(PREV_FEMALE*p_recur_MI_F + (1-PREV_FEMALE)*p_recur_MI_M) - p_toHF_young - H3*rr_MI*rr_Stroke)*I3 + AL3*(1-p_recur_Stroke-(PREV_FEMALE*p_recur_MI_F + (1-PREV_FEMALE)*p_recur_MI_M) - p_toHF_young - H3*rr_MI*rr_Stroke)*I3 + AX3*(1-p_recur_Stroke-(PREV_FEMALE*p_recur_MI_F + (1-PREV_FEMALE)*p_recur_MI_M) - p_toHF_young - H3*rr_MI*rr_Stroke*rr_DM) + AY3*(1-p_recur_Stroke-(PREV_FEMALE*p_recur_MI_F + (1-PREV_FEMALE)*p_recur_MI_M) - p_toHF_young - H3*rr_MI*rr_Stroke*rr_DM) + AZ3*(1-p_recur_Stroke-(PREV_FEMALE*p_recur_MI_F + (1-PREV_FEMALE)*p_recur_MI_M) - p_toHF_young - H3*rr_MI*rr_Stroke*rr_DM)</f>
        <v>0</v>
      </c>
      <c r="BA4">
        <f t="shared" ref="BA4:BA12" si="92">AR3*AC3*p_MI*p_MI_HF_young + AD3*T3*p_MI*p_MI_HF_young*I3 + AE3*T3*p_MI*p_MI_HF_young*I3 + AH3*p_toHF_young*I3 + AH3*(PREV_FEMALE*p_recur_MI_F + (1-PREV_FEMALE)*p_recur_MI_M)*p_MI_HF_young*I3 + AI3*p_toHF_young*I3 + AI3*(PREV_FEMALE*p_recur_MI_F + (1-PREV_FEMALE)*p_recur_MI_M)*p_MI_HF_young*I3 + AS3*AC3*p_MI*p_MI_HF_young + AV3*(PREV_FEMALE*p_recur_MI_F + (1-PREV_FEMALE)*p_recur_MI_M)*p_MI_HF_young + AV3*p_toHF_young + AW3*(PREV_FEMALE*p_recur_MI_F + (1-PREV_FEMALE)*p_recur_MI_M)*p_MI_HF_young + AW3*p_toHF_young</f>
        <v>7.4703635361430947E-6</v>
      </c>
      <c r="BB4">
        <f t="shared" ref="BB4:BB35" si="93">AM3*(1-T3*p_Stroke - H3*rr_HF)*I3 + AN3*(1-T3*p_Stroke - H3*rr_HF)*I3 + BA3*(1-AC3*p_Stroke - H3*rr_HF*rr_DM) + BB3*(1-AC3*p_Stroke - H3*rr_HF*rr_DM)</f>
        <v>0</v>
      </c>
      <c r="BC4">
        <f t="shared" ref="BC4:BC12" si="94">AF3*T3*p_MI*p_MI_HF_young*I3 + AG3*T3*p_MI*p_MI_HF_young*I3 + AJ3*(PREV_FEMALE*p_recur_MI_F + (1-PREV_FEMALE)*p_recur_MI_M)*p_MI_HF_young*I3 + AJ3*p_toHF_young*I3 + AK3*(PREV_FEMALE*p_recur_MI_F + (1-PREV_FEMALE)*p_recur_MI_M)*p_MI_HF_young*I3 + AK3*p_toHF_young*I3 + AL3*(PREV_FEMALE*p_recur_MI_F + (1-PREV_FEMALE)*p_recur_MI_M)*p_MI_HF_young*I3 + AL3*p_toHF_young*I3 + AT3*AC3*p_MI*p_MI_HF_young + AU3*AC3*p_MI*p_MI_HF_young + AX3*(PREV_FEMALE*p_recur_MI_F + (1-PREV_FEMALE)*p_recur_MI_M)*p_MI_HF_young + AX3*p_toHF_young + AY3*(PREV_FEMALE*p_recur_MI_F + (1-PREV_FEMALE)*p_recur_MI_M)*p_MI_HF_young + AY3*p_toHF_young + AZ3*(PREV_FEMALE*p_recur_MI_F + (1-PREV_FEMALE)*p_recur_MI_M)*p_MI_HF_young + AZ3*p_toHF_young</f>
        <v>0</v>
      </c>
      <c r="BD4">
        <f t="shared" ref="BD4:BD35" si="95">AM3*T3*p_Stroke*p_Stroke_rec*I3 + AN3*T3*p_Stroke*p_Stroke_rec*I3 + AO3*(p_recur_Stroke*p_Stroke_rec)*I3 + AP3*(p_recur_Stroke*p_Stroke_rec)*I3 + AQ3*(p_recur_Stroke*p_Stroke_rec)*I3 + BA3*AC3*p_Stroke*p_Stroke_rec + BB3*AC3*p_Stroke*p_Stroke_rec + BC3*(p_recur_Stroke*p_Stroke_rec) + BD3*(p_recur_Stroke*p_Stroke_rec) + BE3*(p_recur_Stroke*p_Stroke_rec)</f>
        <v>0</v>
      </c>
      <c r="BE4">
        <f t="shared" ref="BE4:BE35" si="96">AO3*(1-p_recur_Stroke - H3*rr_Stroke*rr_HF)*I3 + AP3*(1-p_recur_Stroke-H3*rr_Stroke*rr_HF)*I3 + AQ3*(1-p_recur_Stroke-H3*rr_Stroke*rr_HF)*I3 + BC3*(1-p_recur_Stroke - H3*rr_Stroke*rr_HF*rr_DM) + BD3*(1-p_recur_Stroke-H3*rr_Stroke*rr_HF*rr_DM) + BE3*(1-p_recur_Stroke-H3*rr_Stroke*rr_HF*rr_DM)</f>
        <v>0</v>
      </c>
      <c r="BF4">
        <f t="shared" ref="BF4:BF35" si="97">AD3*H3 + AE3*H3*rr_Other + AF3*H3*rr_Stroke + AG3*H3*rr_Stroke + AH3*H3*rr_MI + AI3*H3*rr_MI + AJ3*H3*rr_Stroke*rr_MI + AK3*H3*rr_Stroke*rr_MI + AL3*H3*rr_Stroke*rr_MI + AM3*H3*rr_HF + AN3*H3*rr_HF + AO3*H3*rr_Stroke*rr_HF + AP3*H3*rr_Stroke*rr_HF + AR3*H3*rr_DM + AS3*H3*rr_DM*rr_Other + AT3*H3*rr_DM*rr_Stroke + AU3*H3*rr_DM*rr_Stroke + AV3*H3*rr_DM*rr_MI + AW3*H3*rr_DM*rr_MI + AX3*H3*rr_DM*rr_Stroke*rr_MI + AY3*H3*rr_DM*rr_Stroke*rr_MI + AZ3*H3*rr_DM*rr_Stroke*rr_MI + BA3*H3*rr_DM*rr_HF + BB3*H3*rr_DM*rr_HF + BC3*H3*rr_DM*rr_Stroke*rr_HF + BD3*H3*rr_DM*rr_Stroke*rr_HF + AQ3*H3*rr_Stroke*rr_HF + BE3*H3*rr_DM*rr_Stroke*rr_HF
+ AD3*T3*p_MI*p_MI_mort + AD3*T3*p_Stroke*p_Stroke_mort + AE3*T3*p_MI*p_MI_mort + AE3*T3*p_Stroke*p_Stroke_mort + AF3*T3*p_MI*p_MI_mort + AF3*p_recur_Stroke*p_Stroke_mort + AG3*T3*p_MI*p_MI_mort + AG3*p_recur_Stroke*p_Stroke_mort + AH3*(PREV_FEMALE*p_recur_MI_F + (1-PREV_FEMALE)*p_recur_MI_M)*p_MI_mort + AH3*T3*p_Stroke*p_Stroke_mort + AI3*(PREV_FEMALE*p_recur_MI_F + (1-PREV_FEMALE)*p_recur_MI_M)*p_MI_mort + AI3*T3*p_Stroke*p_Stroke_mort + AJ3*(PREV_FEMALE*p_recur_MI_F + (1-PREV_FEMALE)*p_recur_MI_M)*p_MI_mort + AJ3*p_recur_Stroke*p_Stroke_mort + AK3*(PREV_FEMALE*p_recur_MI_F + (1-PREV_FEMALE)*p_recur_MI_M)*p_MI_mort + AK3*p_recur_Stroke*p_Stroke_mort + AL3*(PREV_FEMALE*p_recur_MI_F + (1-PREV_FEMALE)*p_recur_MI_M)*p_MI_mort + AL3*p_recur_Stroke*p_Stroke_mort + AM3*T3*p_Stroke*p_Stroke_mort + AN3*T3*p_Stroke*p_Stroke_mort + AO3*p_recur_Stroke*p_Stroke_mort + AP3*p_recur_Stroke*p_Stroke_mort + AQ3*p_recur_Stroke*p_Stroke_mort
+ AR3*AC3*p_MI*p_MI_mort + AR3*AC3*p_Stroke*p_Stroke_mort + AS3*AC3*p_MI*p_MI_mort + AS3*AC3*p_Stroke*p_Stroke_mort + AT3*AC3*p_MI*p_MI_mort + AT3*p_recur_Stroke*p_Stroke_mort + AU3*AC3*p_MI*p_MI_mort + AU3*p_recur_Stroke*p_Stroke_mort + AV3*(PREV_FEMALE*p_recur_MI_F + (1-PREV_FEMALE)*p_recur_MI_M)*p_MI_mort + AV3*AC3*p_Stroke*p_Stroke_mort + AW3*(PREV_FEMALE*p_recur_MI_F + (1-PREV_FEMALE)*p_recur_MI_M)*p_MI_mort + AW3*AC3*p_Stroke*p_Stroke_mort + AX3*(PREV_FEMALE*p_recur_MI_F + (1-PREV_FEMALE)*p_recur_MI_M)*p_MI_mort + AX3*p_recur_Stroke*p_Stroke_mort + AY3*(PREV_FEMALE*p_recur_MI_F + (1-PREV_FEMALE)*p_recur_MI_M)*p_MI_mort + AY3*p_recur_Stroke*p_Stroke_mort + AZ3*(PREV_FEMALE*p_recur_MI_F + (1-PREV_FEMALE)*p_recur_MI_M)*p_MI_mort + AZ3*p_recur_Stroke*p_Stroke_mort + BA3*AC3*p_Stroke*p_Stroke_mort + BB3*AC3*p_Stroke*p_Stroke_mort + BC3*p_recur_Stroke*p_Stroke_mort + BD3*p_recur_Stroke*p_Stroke_mort + BE3*p_recur_Stroke*p_Stroke_mort
+BF3</f>
        <v>2.4490462481051734E-3</v>
      </c>
      <c r="BG4">
        <f t="shared" ref="BG4:BG44" si="98">SUM(AD4:BF4)</f>
        <v>0.97499999999999998</v>
      </c>
      <c r="BH4">
        <f t="shared" si="5"/>
        <v>0.78265921685174211</v>
      </c>
      <c r="BI4">
        <f t="shared" si="6"/>
        <v>2.5655604553021269E-3</v>
      </c>
      <c r="BJ4">
        <f t="shared" si="7"/>
        <v>8.5666289408441231E-4</v>
      </c>
      <c r="BK4">
        <f t="shared" si="8"/>
        <v>0</v>
      </c>
      <c r="BL4">
        <f t="shared" si="9"/>
        <v>7.6188163967082169E-4</v>
      </c>
      <c r="BM4">
        <f t="shared" si="10"/>
        <v>0</v>
      </c>
      <c r="BN4">
        <f t="shared" si="11"/>
        <v>0</v>
      </c>
      <c r="BO4">
        <f t="shared" si="12"/>
        <v>0</v>
      </c>
      <c r="BP4">
        <f t="shared" si="13"/>
        <v>0</v>
      </c>
      <c r="BQ4">
        <f t="shared" si="14"/>
        <v>9.892201860648144E-5</v>
      </c>
      <c r="BR4">
        <f t="shared" si="15"/>
        <v>0</v>
      </c>
      <c r="BS4">
        <f t="shared" si="16"/>
        <v>0</v>
      </c>
      <c r="BT4">
        <f t="shared" si="17"/>
        <v>0</v>
      </c>
      <c r="BU4">
        <f t="shared" si="18"/>
        <v>0</v>
      </c>
      <c r="BV4">
        <f t="shared" si="19"/>
        <v>4.5389620508602707E-2</v>
      </c>
      <c r="BW4">
        <f t="shared" si="20"/>
        <v>1.4878738146911828E-4</v>
      </c>
      <c r="BX4">
        <f t="shared" si="21"/>
        <v>4.9681397508742876E-5</v>
      </c>
      <c r="BY4">
        <f t="shared" si="22"/>
        <v>0</v>
      </c>
      <c r="BZ4">
        <f t="shared" si="23"/>
        <v>4.418464352369763E-5</v>
      </c>
      <c r="CA4">
        <f t="shared" si="24"/>
        <v>0</v>
      </c>
      <c r="CB4">
        <f t="shared" si="25"/>
        <v>0</v>
      </c>
      <c r="CC4">
        <f t="shared" si="26"/>
        <v>0</v>
      </c>
      <c r="CD4">
        <f t="shared" si="27"/>
        <v>0</v>
      </c>
      <c r="CE4">
        <f t="shared" si="28"/>
        <v>5.7368938968793472E-6</v>
      </c>
      <c r="CF4">
        <f t="shared" si="29"/>
        <v>0</v>
      </c>
      <c r="CG4">
        <f t="shared" si="30"/>
        <v>0</v>
      </c>
      <c r="CH4">
        <f t="shared" si="31"/>
        <v>0</v>
      </c>
      <c r="CI4">
        <f t="shared" si="32"/>
        <v>0</v>
      </c>
      <c r="CJ4">
        <f t="shared" ref="CJ4:CJ44" si="99">0*BF4</f>
        <v>0</v>
      </c>
      <c r="CK4">
        <f t="shared" ref="CK4:CK44" si="100">SUM(BH4:CJ4)</f>
        <v>0.83258025468440722</v>
      </c>
      <c r="CL4">
        <f t="shared" si="33"/>
        <v>0.80833034435379336</v>
      </c>
      <c r="CM4">
        <f t="shared" ref="CM4:CM44" si="101">AD4*0</f>
        <v>0</v>
      </c>
      <c r="CN4">
        <f t="shared" si="34"/>
        <v>44.502496932264584</v>
      </c>
      <c r="CO4">
        <f t="shared" si="35"/>
        <v>28.55672378435629</v>
      </c>
      <c r="CP4">
        <f t="shared" si="36"/>
        <v>0</v>
      </c>
      <c r="CQ4">
        <f t="shared" si="37"/>
        <v>29.821641616142536</v>
      </c>
      <c r="CR4">
        <f t="shared" si="38"/>
        <v>0</v>
      </c>
      <c r="CS4">
        <f t="shared" si="39"/>
        <v>0</v>
      </c>
      <c r="CT4">
        <f t="shared" si="40"/>
        <v>0</v>
      </c>
      <c r="CU4">
        <f t="shared" si="41"/>
        <v>0</v>
      </c>
      <c r="CV4">
        <f t="shared" si="42"/>
        <v>3.3494924774189707</v>
      </c>
      <c r="CW4">
        <f t="shared" si="43"/>
        <v>0</v>
      </c>
      <c r="CX4">
        <f t="shared" si="44"/>
        <v>0</v>
      </c>
      <c r="CY4">
        <f t="shared" si="45"/>
        <v>0</v>
      </c>
      <c r="CZ4">
        <f t="shared" si="46"/>
        <v>0</v>
      </c>
      <c r="DA4">
        <f t="shared" si="47"/>
        <v>628.00142331356778</v>
      </c>
      <c r="DB4">
        <f t="shared" si="48"/>
        <v>4.829432201534761</v>
      </c>
      <c r="DC4">
        <f t="shared" si="49"/>
        <v>2.5473965620733261</v>
      </c>
      <c r="DD4">
        <f t="shared" si="50"/>
        <v>0</v>
      </c>
      <c r="DE4">
        <f t="shared" si="51"/>
        <v>2.502396343796681</v>
      </c>
      <c r="DF4">
        <f t="shared" si="52"/>
        <v>0</v>
      </c>
      <c r="DG4">
        <f t="shared" si="53"/>
        <v>0</v>
      </c>
      <c r="DH4">
        <f t="shared" si="54"/>
        <v>0</v>
      </c>
      <c r="DI4">
        <f t="shared" si="55"/>
        <v>0</v>
      </c>
      <c r="DJ4">
        <f t="shared" si="56"/>
        <v>0.28727282978238272</v>
      </c>
      <c r="DK4">
        <f t="shared" si="57"/>
        <v>0</v>
      </c>
      <c r="DL4">
        <f t="shared" si="58"/>
        <v>0</v>
      </c>
      <c r="DM4">
        <f t="shared" si="59"/>
        <v>0</v>
      </c>
      <c r="DN4">
        <f t="shared" si="60"/>
        <v>0</v>
      </c>
      <c r="DO4">
        <f t="shared" ref="DO4:DO44" si="102">BF4*0</f>
        <v>0</v>
      </c>
      <c r="DP4">
        <f t="shared" ref="DP4:DP44" si="103">SUM(CM4:DO4)</f>
        <v>744.39827606093741</v>
      </c>
      <c r="DQ4">
        <f t="shared" si="61"/>
        <v>722.71677287469652</v>
      </c>
    </row>
    <row r="5" spans="1:121" x14ac:dyDescent="0.3">
      <c r="A5">
        <v>2</v>
      </c>
      <c r="B5">
        <v>47</v>
      </c>
      <c r="C5">
        <f>C$4</f>
        <v>38</v>
      </c>
      <c r="D5">
        <f t="shared" si="1"/>
        <v>125</v>
      </c>
      <c r="E5">
        <f>E$4</f>
        <v>5.7</v>
      </c>
      <c r="F5">
        <v>2.3600000000000001E-3</v>
      </c>
      <c r="G5">
        <v>3.8800000000000002E-3</v>
      </c>
      <c r="H5">
        <f t="shared" si="3"/>
        <v>2.6640000000000001E-3</v>
      </c>
      <c r="I5">
        <f t="shared" ref="I5:I58" si="104">0.00000146 * EXP(1.87 * E5) * 0.0197 * EXP(0.101*C5)</f>
        <v>5.6857293942168513E-2</v>
      </c>
      <c r="J5">
        <f t="shared" si="62"/>
        <v>8.0528804322190783E-2</v>
      </c>
      <c r="K5">
        <f t="shared" si="63"/>
        <v>0.11093100902042186</v>
      </c>
      <c r="L5">
        <f t="shared" ref="L5:L67" si="105">1 - 0.94833 ^ (EXP(2.72107*(LN($B5)-3.8686) + 0.51125*(LN($C5)-LN(28)) + 2.81291*(LN($D5)*(1-0) - 4.24) + 2.88267*(LN($D5)*0 - 0.5826) + 0.61868*(0-0.3423) + 0.77763*(0-0.0376)))</f>
        <v>4.4216275432543695E-2</v>
      </c>
      <c r="M5">
        <f t="shared" ref="M5:M67" si="106">1 - 0.94833 ^ (EXP(2.72107*(LN($B5)-3.8686) + 0.51125*(LN($C5)-LN(28)) + 2.81291*(LN($D5)*(1-1) - 4.24) + 2.88267*(LN($D5)*1 - 0.5826) + 0.61868*(0-0.3423) + 0.77763*(0-0.0376)))</f>
        <v>6.1371293599072452E-2</v>
      </c>
      <c r="N5">
        <f t="shared" ref="N5:N67" si="107">1 - 0.8843 ^ (EXP(3.113*(LN($B5)-3.856) + 0.7928*(LN($C5)-LN(28)) + 1.8551*(LN($D5)*(1-0) - 4.3544) + 1.9267*(LN($D5)*0 - 0.5019) + 0.7095*(1-0.3522) + 0.5316*(0-0.065)))</f>
        <v>0.19385896822525406</v>
      </c>
      <c r="O5">
        <f t="shared" ref="O5:O67" si="108">1 - 0.8843 ^ (EXP(3.113*(LN($B5)-3.856) + 0.7928*(LN($C5)-LN(28)) + 1.8551*(LN($D5)*(1-1) - 4.3544) + 1.9267*(LN($D5)*1 - 0.5019) + 0.7095*(1-0.3522) + 0.5316*(0-0.065)))</f>
        <v>0.26250374765018725</v>
      </c>
      <c r="P5">
        <f t="shared" ref="P5:P67" si="109">1 - 0.8843 ^ (EXP(3.113*(LN($B5)-3.856) + 0.7928*(LN($C5)-LN(28)) + 1.8551*(LN($D5)*(1-0) - 4.3544) + 1.9267*(LN($D5)*0 - 0.5019) + 0.7095*(0-0.3522) + 0.5316*(0-0.065)))</f>
        <v>0.10057591625844564</v>
      </c>
      <c r="Q5">
        <f t="shared" ref="Q5:Q67" si="110">1 - 0.8843 ^ (EXP(3.113*(LN($B5)-3.856) + 0.7928*(LN($C5)-LN(28)) + 1.8551*(LN($D5)*(1-1) - 4.3544) + 1.9267*(LN($D5)*1 - 0.5019) + 0.7095*(0-0.3522) + 0.5316*(0-0.065)))</f>
        <v>0.1391006775066862</v>
      </c>
      <c r="R5">
        <f t="shared" si="64"/>
        <v>0.42</v>
      </c>
      <c r="S5">
        <f t="shared" si="65"/>
        <v>0.43099999999999999</v>
      </c>
      <c r="T5">
        <f t="shared" si="66"/>
        <v>7.1091806367138081E-3</v>
      </c>
      <c r="U5">
        <f t="shared" si="67"/>
        <v>0.16699477261109319</v>
      </c>
      <c r="V5">
        <f t="shared" si="68"/>
        <v>0.22577386976697278</v>
      </c>
      <c r="W5">
        <f t="shared" ref="W5:W67" si="111">1 - 0.94833 ^ (EXP(2.72107*(LN($B5)-3.8686) + 0.51125*(LN($C5)-LN(28)) + 2.81291*(LN($D5)*(1-0) - 4.24) + 2.88267*(LN($D5)*0 - 0.5826) + 0.61868*(0-0.3423) + 0.77763*(1-0.0376)))</f>
        <v>9.3732299817736009E-2</v>
      </c>
      <c r="X5">
        <f t="shared" ref="X5:X67" si="112">1 - 0.94833 ^ (EXP(2.72107*(LN($B5)-3.8686) + 0.51125*(LN($C5)-LN(28)) + 2.81291*(LN($D5)*(1-1) - 4.24) + 2.88267*(LN($D5)*1 - 0.5826) + 0.61868*(0-0.3423) + 0.77763*(1-0.0376)))</f>
        <v>0.1287594131262525</v>
      </c>
      <c r="Y5">
        <f t="shared" ref="Y5:Y67" si="113">1 - 0.8843 ^ (EXP(3.113*(LN($B5)-3.856) + 0.7928*(LN($C5)-LN(28)) + 1.8551*(LN($D5)*(1-0) - 4.3544) + 1.9267*(LN($D5)*0 - 0.5019) + 0.7095*(1-0.3522) + 0.5316*(1-0.065)))</f>
        <v>0.30698271932161825</v>
      </c>
      <c r="Z5">
        <f t="shared" ref="Z5:Z67" si="114">1 - 0.8843 ^ (EXP(3.113*(LN($B5)-3.856) + 0.7928*(LN($C5)-LN(28)) + 1.8551*(LN($D5)*(1-1) - 4.3544) + 1.9267*(LN($D5)*1 - 0.5019) + 0.7095*(1-0.3522) + 0.5316*(1-0.065)))</f>
        <v>0.40437471366105127</v>
      </c>
      <c r="AA5">
        <f t="shared" ref="AA5:AA67" si="115">1 - 0.8843 ^ (EXP(3.113*(LN($B5)-3.856) + 0.7928*(LN($C5)-LN(28)) + 1.8551*(LN($D5)*(1-0) - 4.3544) + 1.9267*(LN($D5)*0 - 0.5019) + 0.7095*(0-0.3522) + 0.5316*(1-0.065)))</f>
        <v>0.16504400986994838</v>
      </c>
      <c r="AB5">
        <f t="shared" ref="AB5:AB67" si="116">1 - 0.8843 ^ (EXP(3.113*(LN($B5)-3.856) + 0.7928*(LN($C5)-LN(28)) + 1.8551*(LN($D5)*(1-1) - 4.3544) + 1.9267*(LN($D5)*1 - 0.5019) + 0.7095*(0-0.3522) + 0.5316*(1-0.065)))</f>
        <v>0.22498249278020876</v>
      </c>
      <c r="AC5">
        <f t="shared" si="69"/>
        <v>1.3612156849873869E-2</v>
      </c>
      <c r="AD5">
        <f t="shared" ref="AD5:AD44" si="117">AD4*(1-T4-H4)*(1-I4)</f>
        <v>0.8520261757766826</v>
      </c>
      <c r="AE5">
        <f t="shared" si="70"/>
        <v>6.0882874397396878E-3</v>
      </c>
      <c r="AF5">
        <f t="shared" si="71"/>
        <v>1.3492708481351954E-3</v>
      </c>
      <c r="AG5">
        <f t="shared" si="72"/>
        <v>9.8462956078691679E-4</v>
      </c>
      <c r="AH5">
        <f t="shared" si="73"/>
        <v>1.1033153867295808E-3</v>
      </c>
      <c r="AI5">
        <f t="shared" si="74"/>
        <v>8.7645622664250279E-4</v>
      </c>
      <c r="AJ5">
        <f t="shared" si="75"/>
        <v>1.369088318428102E-6</v>
      </c>
      <c r="AK5">
        <f t="shared" si="76"/>
        <v>1.369088318428102E-6</v>
      </c>
      <c r="AL5">
        <f t="shared" si="77"/>
        <v>0</v>
      </c>
      <c r="AM5">
        <f t="shared" si="78"/>
        <v>1.452236488638344E-4</v>
      </c>
      <c r="AN5">
        <f t="shared" si="79"/>
        <v>1.1615824307686031E-4</v>
      </c>
      <c r="AO5">
        <f t="shared" si="80"/>
        <v>1.6583887259536113E-7</v>
      </c>
      <c r="AP5">
        <f t="shared" si="81"/>
        <v>1.6583887259536116E-7</v>
      </c>
      <c r="AQ5">
        <f t="shared" si="82"/>
        <v>0</v>
      </c>
      <c r="AR5">
        <f t="shared" si="83"/>
        <v>0.10546528741653305</v>
      </c>
      <c r="AS5">
        <f t="shared" si="84"/>
        <v>9.4209984641730523E-4</v>
      </c>
      <c r="AT5">
        <f t="shared" si="85"/>
        <v>2.3960716937409797E-4</v>
      </c>
      <c r="AU5">
        <f t="shared" si="86"/>
        <v>1.2211181141509117E-4</v>
      </c>
      <c r="AV5">
        <f t="shared" si="87"/>
        <v>1.9848388951176877E-4</v>
      </c>
      <c r="AW5">
        <f t="shared" si="88"/>
        <v>1.0873529746570205E-4</v>
      </c>
      <c r="AX5">
        <f t="shared" si="89"/>
        <v>2.5057807690662623E-7</v>
      </c>
      <c r="AY5">
        <f t="shared" si="90"/>
        <v>2.5057807690662623E-7</v>
      </c>
      <c r="AZ5">
        <f t="shared" si="91"/>
        <v>0</v>
      </c>
      <c r="BA5">
        <f t="shared" si="92"/>
        <v>2.5480574268558657E-5</v>
      </c>
      <c r="BB5">
        <f t="shared" si="93"/>
        <v>1.4411616393893424E-5</v>
      </c>
      <c r="BC5">
        <f t="shared" si="94"/>
        <v>3.0352742925321289E-8</v>
      </c>
      <c r="BD5">
        <f t="shared" si="95"/>
        <v>3.0352742925321289E-8</v>
      </c>
      <c r="BE5">
        <f t="shared" si="96"/>
        <v>0</v>
      </c>
      <c r="BF5">
        <f t="shared" si="97"/>
        <v>5.1906335319417659E-3</v>
      </c>
      <c r="BG5">
        <f t="shared" si="98"/>
        <v>0.97499999999999998</v>
      </c>
      <c r="BH5">
        <f t="shared" si="5"/>
        <v>0.73076155030926626</v>
      </c>
      <c r="BI5">
        <f t="shared" si="6"/>
        <v>5.0076792807537086E-3</v>
      </c>
      <c r="BJ5">
        <f t="shared" si="7"/>
        <v>9.6309269924507192E-4</v>
      </c>
      <c r="BK5">
        <f t="shared" si="8"/>
        <v>7.9635610551068744E-4</v>
      </c>
      <c r="BL5">
        <f t="shared" si="9"/>
        <v>8.2095449921447644E-4</v>
      </c>
      <c r="BM5">
        <f t="shared" si="10"/>
        <v>7.1788743744725621E-4</v>
      </c>
      <c r="BN5">
        <f t="shared" si="11"/>
        <v>9.2740959245165233E-7</v>
      </c>
      <c r="BO5">
        <f t="shared" si="12"/>
        <v>9.5479135882021434E-7</v>
      </c>
      <c r="BP5">
        <f t="shared" si="13"/>
        <v>0</v>
      </c>
      <c r="BQ5">
        <f t="shared" si="14"/>
        <v>1.1583586452653893E-4</v>
      </c>
      <c r="BR5">
        <f t="shared" si="15"/>
        <v>9.2652199651779938E-5</v>
      </c>
      <c r="BS5">
        <f t="shared" si="16"/>
        <v>1.2473942252312899E-7</v>
      </c>
      <c r="BT5">
        <f t="shared" si="17"/>
        <v>1.089847296265697E-7</v>
      </c>
      <c r="BU5">
        <f t="shared" si="18"/>
        <v>0</v>
      </c>
      <c r="BV5">
        <f t="shared" si="19"/>
        <v>8.7017652650345917E-2</v>
      </c>
      <c r="BW5">
        <f t="shared" si="20"/>
        <v>7.4544115052650013E-4</v>
      </c>
      <c r="BX5">
        <f t="shared" si="21"/>
        <v>1.6452952128060105E-4</v>
      </c>
      <c r="BY5">
        <f t="shared" si="22"/>
        <v>9.5009534358026548E-5</v>
      </c>
      <c r="BZ5">
        <f t="shared" si="23"/>
        <v>1.4207568098955291E-4</v>
      </c>
      <c r="CA5">
        <f t="shared" si="24"/>
        <v>8.5678477738916801E-5</v>
      </c>
      <c r="CB5">
        <f t="shared" si="25"/>
        <v>1.6328950127562136E-7</v>
      </c>
      <c r="CC5">
        <f t="shared" si="26"/>
        <v>1.6811062347530486E-7</v>
      </c>
      <c r="CD5">
        <f t="shared" si="27"/>
        <v>0</v>
      </c>
      <c r="CE5">
        <f t="shared" si="28"/>
        <v>1.9551945747006343E-5</v>
      </c>
      <c r="CF5">
        <f t="shared" si="29"/>
        <v>1.105842980186531E-5</v>
      </c>
      <c r="CG5">
        <f t="shared" si="30"/>
        <v>2.1962936612899659E-8</v>
      </c>
      <c r="CH5">
        <f t="shared" si="31"/>
        <v>1.9188999436954546E-8</v>
      </c>
      <c r="CI5">
        <f t="shared" si="32"/>
        <v>0</v>
      </c>
      <c r="CJ5">
        <f t="shared" si="99"/>
        <v>0</v>
      </c>
      <c r="CK5">
        <f t="shared" si="100"/>
        <v>0.82755949426356845</v>
      </c>
      <c r="CL5">
        <f t="shared" si="33"/>
        <v>0.7800541938576383</v>
      </c>
      <c r="CM5">
        <f t="shared" si="101"/>
        <v>0</v>
      </c>
      <c r="CN5">
        <f t="shared" si="34"/>
        <v>86.934656352043007</v>
      </c>
      <c r="CO5">
        <f t="shared" si="35"/>
        <v>32.134234519187814</v>
      </c>
      <c r="CP5">
        <f t="shared" si="36"/>
        <v>6.4000921451149591</v>
      </c>
      <c r="CQ5">
        <f t="shared" si="37"/>
        <v>32.162746838554007</v>
      </c>
      <c r="CR5">
        <f t="shared" si="38"/>
        <v>2.7319140584446813</v>
      </c>
      <c r="CS5">
        <f t="shared" si="39"/>
        <v>3.687365568022407E-2</v>
      </c>
      <c r="CT5">
        <f t="shared" si="40"/>
        <v>4.8809367640280266E-2</v>
      </c>
      <c r="CU5">
        <f t="shared" si="41"/>
        <v>0</v>
      </c>
      <c r="CV5">
        <f t="shared" si="42"/>
        <v>3.9253952287894438</v>
      </c>
      <c r="CW5">
        <f t="shared" si="43"/>
        <v>1.8126493832144051</v>
      </c>
      <c r="CX5">
        <f t="shared" si="44"/>
        <v>5.5605773981224592E-3</v>
      </c>
      <c r="CY5">
        <f t="shared" si="45"/>
        <v>6.537534196581732E-3</v>
      </c>
      <c r="CZ5">
        <f t="shared" si="46"/>
        <v>0</v>
      </c>
      <c r="DA5">
        <f t="shared" si="47"/>
        <v>1204.9409087338902</v>
      </c>
      <c r="DB5">
        <f t="shared" si="48"/>
        <v>24.215734452310414</v>
      </c>
      <c r="DC5">
        <f t="shared" si="49"/>
        <v>8.4439962559125874</v>
      </c>
      <c r="DD5">
        <f t="shared" si="50"/>
        <v>2.1888542196155094</v>
      </c>
      <c r="DE5">
        <f t="shared" si="51"/>
        <v>8.0536823008295304</v>
      </c>
      <c r="DF5">
        <f t="shared" si="52"/>
        <v>1.5812286957462391</v>
      </c>
      <c r="DG5">
        <f t="shared" si="53"/>
        <v>9.6116738739843686E-3</v>
      </c>
      <c r="DH5">
        <f t="shared" si="54"/>
        <v>1.1796213548456337E-2</v>
      </c>
      <c r="DI5">
        <f t="shared" si="55"/>
        <v>0</v>
      </c>
      <c r="DJ5">
        <f t="shared" si="56"/>
        <v>0.97985548349742313</v>
      </c>
      <c r="DK5">
        <f t="shared" si="57"/>
        <v>0.38954599112693927</v>
      </c>
      <c r="DL5">
        <f t="shared" si="58"/>
        <v>1.3645075582078186E-3</v>
      </c>
      <c r="DM5">
        <f t="shared" si="59"/>
        <v>1.5433155667808863E-3</v>
      </c>
      <c r="DN5">
        <f t="shared" si="60"/>
        <v>0</v>
      </c>
      <c r="DO5">
        <f t="shared" si="102"/>
        <v>0</v>
      </c>
      <c r="DP5">
        <f t="shared" si="103"/>
        <v>1417.0175915037396</v>
      </c>
      <c r="DQ5">
        <f t="shared" si="61"/>
        <v>1335.6749849219905</v>
      </c>
    </row>
    <row r="6" spans="1:121" x14ac:dyDescent="0.3">
      <c r="A6">
        <v>3</v>
      </c>
      <c r="B6">
        <v>48</v>
      </c>
      <c r="C6">
        <f t="shared" ref="C6:C67" si="118">C$4</f>
        <v>38</v>
      </c>
      <c r="D6">
        <f t="shared" si="1"/>
        <v>125</v>
      </c>
      <c r="E6">
        <f t="shared" ref="E6:E43" si="119">E$4</f>
        <v>5.7</v>
      </c>
      <c r="F6">
        <v>2.5300000000000001E-3</v>
      </c>
      <c r="G6">
        <v>4.1099999999999999E-3</v>
      </c>
      <c r="H6">
        <f t="shared" si="3"/>
        <v>2.846E-3</v>
      </c>
      <c r="I6">
        <f t="shared" si="104"/>
        <v>5.6857293942168513E-2</v>
      </c>
      <c r="J6">
        <f t="shared" si="62"/>
        <v>8.506905392884001E-2</v>
      </c>
      <c r="K6">
        <f t="shared" si="63"/>
        <v>0.1170732583600913</v>
      </c>
      <c r="L6">
        <f t="shared" si="105"/>
        <v>4.6761391011577058E-2</v>
      </c>
      <c r="M6">
        <f t="shared" si="106"/>
        <v>6.4869862175157555E-2</v>
      </c>
      <c r="N6">
        <f t="shared" si="107"/>
        <v>0.20554041385495259</v>
      </c>
      <c r="O6">
        <f t="shared" si="108"/>
        <v>0.27755868555593155</v>
      </c>
      <c r="P6">
        <f t="shared" si="109"/>
        <v>0.10701057811504944</v>
      </c>
      <c r="Q6">
        <f t="shared" si="110"/>
        <v>0.14779046946332219</v>
      </c>
      <c r="R6">
        <f t="shared" si="64"/>
        <v>0.42</v>
      </c>
      <c r="S6">
        <f t="shared" si="65"/>
        <v>0.43099999999999999</v>
      </c>
      <c r="T6">
        <f t="shared" si="66"/>
        <v>7.52597407044073E-3</v>
      </c>
      <c r="U6">
        <f t="shared" si="67"/>
        <v>0.17592056912452603</v>
      </c>
      <c r="V6">
        <f t="shared" si="68"/>
        <v>0.23736731890933516</v>
      </c>
      <c r="W6">
        <f t="shared" si="111"/>
        <v>9.8976076553375703E-2</v>
      </c>
      <c r="X6">
        <f t="shared" si="112"/>
        <v>0.13581124846246617</v>
      </c>
      <c r="Y6">
        <f t="shared" si="113"/>
        <v>0.32398408934070566</v>
      </c>
      <c r="Z6">
        <f t="shared" si="114"/>
        <v>0.42491636616966866</v>
      </c>
      <c r="AA6">
        <f t="shared" si="115"/>
        <v>0.17518320708821722</v>
      </c>
      <c r="AB6">
        <f t="shared" si="116"/>
        <v>0.23824718780754639</v>
      </c>
      <c r="AC6">
        <f t="shared" si="69"/>
        <v>1.4367763984044275E-2</v>
      </c>
      <c r="AD6">
        <f t="shared" si="117"/>
        <v>0.79572871834310699</v>
      </c>
      <c r="AE6">
        <f t="shared" si="70"/>
        <v>8.8367360932766672E-3</v>
      </c>
      <c r="AF6">
        <f t="shared" si="71"/>
        <v>1.4604814196294582E-3</v>
      </c>
      <c r="AG6">
        <f t="shared" si="72"/>
        <v>1.9152599680622357E-3</v>
      </c>
      <c r="AH6">
        <f t="shared" si="73"/>
        <v>1.152253189909868E-3</v>
      </c>
      <c r="AI6">
        <f t="shared" si="74"/>
        <v>1.6955282296411047E-3</v>
      </c>
      <c r="AJ6">
        <f t="shared" si="75"/>
        <v>3.0939516652238795E-6</v>
      </c>
      <c r="AK6">
        <f t="shared" si="76"/>
        <v>2.9821298665397767E-6</v>
      </c>
      <c r="AL6">
        <f t="shared" si="77"/>
        <v>2.0162167115933314E-6</v>
      </c>
      <c r="AM6">
        <f t="shared" si="78"/>
        <v>1.6197992857860377E-4</v>
      </c>
      <c r="AN6">
        <f t="shared" si="79"/>
        <v>2.4492208713668818E-4</v>
      </c>
      <c r="AO6">
        <f t="shared" si="80"/>
        <v>3.9221791041846963E-7</v>
      </c>
      <c r="AP6">
        <f t="shared" si="81"/>
        <v>4.0537658855602711E-7</v>
      </c>
      <c r="AQ6">
        <f t="shared" si="82"/>
        <v>2.7053384526943107E-7</v>
      </c>
      <c r="AR6">
        <f t="shared" si="83"/>
        <v>0.15167702563797453</v>
      </c>
      <c r="AS6">
        <f t="shared" si="84"/>
        <v>2.2531527829152418E-3</v>
      </c>
      <c r="AT6">
        <f t="shared" si="85"/>
        <v>4.3446744262096366E-4</v>
      </c>
      <c r="AU6">
        <f t="shared" si="86"/>
        <v>4.292222416009222E-4</v>
      </c>
      <c r="AV6">
        <f t="shared" si="87"/>
        <v>3.4963311154067981E-4</v>
      </c>
      <c r="AW6">
        <f t="shared" si="88"/>
        <v>3.8053348766789642E-4</v>
      </c>
      <c r="AX6">
        <f t="shared" si="89"/>
        <v>1.1267396801719465E-6</v>
      </c>
      <c r="AY6">
        <f t="shared" si="90"/>
        <v>1.0991500669116318E-6</v>
      </c>
      <c r="AZ6">
        <f t="shared" si="91"/>
        <v>5.1182247766473041E-7</v>
      </c>
      <c r="BA6">
        <f t="shared" si="92"/>
        <v>4.7388770145971675E-5</v>
      </c>
      <c r="BB6">
        <f t="shared" si="93"/>
        <v>5.430997876563983E-5</v>
      </c>
      <c r="BC6">
        <f t="shared" si="94"/>
        <v>1.4102311229826244E-7</v>
      </c>
      <c r="BD6">
        <f t="shared" si="95"/>
        <v>1.4604275458161093E-7</v>
      </c>
      <c r="BE6">
        <f t="shared" si="96"/>
        <v>6.8670503588276112E-8</v>
      </c>
      <c r="BF6">
        <f t="shared" si="97"/>
        <v>8.16613341224387E-3</v>
      </c>
      <c r="BG6">
        <f t="shared" si="98"/>
        <v>0.97499999999999987</v>
      </c>
      <c r="BH6">
        <f t="shared" si="5"/>
        <v>0.68191961840208415</v>
      </c>
      <c r="BI6">
        <f t="shared" si="6"/>
        <v>7.2623745750808053E-3</v>
      </c>
      <c r="BJ6">
        <f t="shared" si="7"/>
        <v>1.0415093540406999E-3</v>
      </c>
      <c r="BK6">
        <f t="shared" si="8"/>
        <v>1.5477741061957167E-3</v>
      </c>
      <c r="BL6">
        <f t="shared" si="9"/>
        <v>8.5659784019573369E-4</v>
      </c>
      <c r="BM6">
        <f t="shared" si="10"/>
        <v>1.3876391658898348E-3</v>
      </c>
      <c r="BN6">
        <f t="shared" si="11"/>
        <v>2.0938679604424347E-6</v>
      </c>
      <c r="BO6">
        <f t="shared" si="12"/>
        <v>2.0778338482190929E-6</v>
      </c>
      <c r="BP6">
        <f t="shared" si="13"/>
        <v>1.5560388185097017E-6</v>
      </c>
      <c r="BQ6">
        <f t="shared" si="14"/>
        <v>1.2909585684309354E-4</v>
      </c>
      <c r="BR6">
        <f t="shared" si="15"/>
        <v>1.9519965823028594E-4</v>
      </c>
      <c r="BS6">
        <f t="shared" si="16"/>
        <v>2.9477470648638348E-7</v>
      </c>
      <c r="BT6">
        <f t="shared" si="17"/>
        <v>2.6615344704568948E-7</v>
      </c>
      <c r="BU6">
        <f t="shared" si="18"/>
        <v>2.0332201237022843E-7</v>
      </c>
      <c r="BV6">
        <f t="shared" si="19"/>
        <v>0.12504404912235131</v>
      </c>
      <c r="BW6">
        <f t="shared" si="20"/>
        <v>1.781363188608189E-3</v>
      </c>
      <c r="BX6">
        <f t="shared" si="21"/>
        <v>2.980570839557234E-4</v>
      </c>
      <c r="BY6">
        <f t="shared" si="22"/>
        <v>3.3368534679308927E-4</v>
      </c>
      <c r="BZ6">
        <f t="shared" si="23"/>
        <v>2.5004414128577441E-4</v>
      </c>
      <c r="CA6">
        <f t="shared" si="24"/>
        <v>2.995983918322434E-4</v>
      </c>
      <c r="CB6">
        <f t="shared" si="25"/>
        <v>7.3355794958621656E-7</v>
      </c>
      <c r="CC6">
        <f t="shared" si="26"/>
        <v>7.3674352409914276E-7</v>
      </c>
      <c r="CD6">
        <f t="shared" si="27"/>
        <v>3.7999479152033045E-7</v>
      </c>
      <c r="CE6">
        <f t="shared" si="28"/>
        <v>3.6333029472739867E-5</v>
      </c>
      <c r="CF6">
        <f t="shared" si="29"/>
        <v>4.1639528797174443E-5</v>
      </c>
      <c r="CG6">
        <f t="shared" si="30"/>
        <v>1.0195960894417081E-7</v>
      </c>
      <c r="CH6">
        <f t="shared" si="31"/>
        <v>9.2241959369968662E-8</v>
      </c>
      <c r="CI6">
        <f t="shared" si="32"/>
        <v>4.9648724792369922E-8</v>
      </c>
      <c r="CJ6">
        <f t="shared" si="99"/>
        <v>0</v>
      </c>
      <c r="CK6">
        <f t="shared" si="100"/>
        <v>0.82243316492900809</v>
      </c>
      <c r="CL6">
        <f t="shared" si="33"/>
        <v>0.75264285126020325</v>
      </c>
      <c r="CM6">
        <f t="shared" si="101"/>
        <v>0</v>
      </c>
      <c r="CN6">
        <f t="shared" si="34"/>
        <v>126.17975467589753</v>
      </c>
      <c r="CO6">
        <f t="shared" si="35"/>
        <v>34.782825489895174</v>
      </c>
      <c r="CP6">
        <f t="shared" si="36"/>
        <v>12.449189792404532</v>
      </c>
      <c r="CQ6">
        <f t="shared" si="37"/>
        <v>33.589332739062563</v>
      </c>
      <c r="CR6">
        <f t="shared" si="38"/>
        <v>5.2849614917913232</v>
      </c>
      <c r="CS6">
        <f t="shared" si="39"/>
        <v>8.3329400199474754E-2</v>
      </c>
      <c r="CT6">
        <f t="shared" si="40"/>
        <v>0.10631591187200957</v>
      </c>
      <c r="CU6">
        <f t="shared" si="41"/>
        <v>1.9389956115393066E-2</v>
      </c>
      <c r="CV6">
        <f t="shared" si="42"/>
        <v>4.3783174694796596</v>
      </c>
      <c r="CW6">
        <f t="shared" si="43"/>
        <v>3.8220091697680192</v>
      </c>
      <c r="CX6">
        <f t="shared" si="44"/>
        <v>1.3151066536331286E-2</v>
      </c>
      <c r="CY6">
        <f t="shared" si="45"/>
        <v>1.5980350497467145E-2</v>
      </c>
      <c r="CZ6">
        <f t="shared" si="46"/>
        <v>5.9801506496807736E-3</v>
      </c>
      <c r="DA6">
        <f t="shared" si="47"/>
        <v>1732.9100179138591</v>
      </c>
      <c r="DB6">
        <f t="shared" si="48"/>
        <v>57.915039132053373</v>
      </c>
      <c r="DC6">
        <f t="shared" si="49"/>
        <v>15.31106714540538</v>
      </c>
      <c r="DD6">
        <f t="shared" si="50"/>
        <v>7.6938086806965309</v>
      </c>
      <c r="DE6">
        <f t="shared" si="51"/>
        <v>14.186713133874624</v>
      </c>
      <c r="DF6">
        <f t="shared" si="52"/>
        <v>5.5337179776665497</v>
      </c>
      <c r="DG6">
        <f t="shared" si="53"/>
        <v>4.3219480652035527E-2</v>
      </c>
      <c r="DH6">
        <f t="shared" si="54"/>
        <v>5.1743588549931982E-2</v>
      </c>
      <c r="DI6">
        <f t="shared" si="55"/>
        <v>1.0769768575021257E-2</v>
      </c>
      <c r="DJ6">
        <f t="shared" si="56"/>
        <v>1.8223351559633407</v>
      </c>
      <c r="DK6">
        <f t="shared" si="57"/>
        <v>1.4679987260352445</v>
      </c>
      <c r="DL6">
        <f t="shared" si="58"/>
        <v>6.3396940133683879E-3</v>
      </c>
      <c r="DM6">
        <f t="shared" si="59"/>
        <v>7.4256898994565891E-3</v>
      </c>
      <c r="DN6">
        <f t="shared" si="60"/>
        <v>2.3025219853148979E-3</v>
      </c>
      <c r="DO6">
        <f t="shared" si="102"/>
        <v>0</v>
      </c>
      <c r="DP6">
        <f t="shared" si="103"/>
        <v>2057.6930362733974</v>
      </c>
      <c r="DQ6">
        <f t="shared" si="61"/>
        <v>1883.080619654678</v>
      </c>
    </row>
    <row r="7" spans="1:121" x14ac:dyDescent="0.3">
      <c r="A7">
        <v>4</v>
      </c>
      <c r="B7">
        <v>49</v>
      </c>
      <c r="C7">
        <f t="shared" si="118"/>
        <v>38</v>
      </c>
      <c r="D7">
        <f t="shared" si="1"/>
        <v>125</v>
      </c>
      <c r="E7">
        <f t="shared" si="119"/>
        <v>5.7</v>
      </c>
      <c r="F7">
        <v>2.7299999999999998E-3</v>
      </c>
      <c r="G7">
        <v>4.5100000000000001E-3</v>
      </c>
      <c r="H7">
        <f t="shared" si="3"/>
        <v>3.0859999999999993E-3</v>
      </c>
      <c r="I7">
        <f t="shared" si="104"/>
        <v>5.6857293942168513E-2</v>
      </c>
      <c r="J7">
        <f t="shared" si="62"/>
        <v>8.9751391998354246E-2</v>
      </c>
      <c r="K7">
        <f t="shared" si="63"/>
        <v>0.1233949573778067</v>
      </c>
      <c r="L7">
        <f t="shared" si="105"/>
        <v>4.9392267331425432E-2</v>
      </c>
      <c r="M7">
        <f t="shared" si="106"/>
        <v>6.8482389042606062E-2</v>
      </c>
      <c r="N7">
        <f t="shared" si="107"/>
        <v>0.21756674094434159</v>
      </c>
      <c r="O7">
        <f t="shared" si="108"/>
        <v>0.29296287335202298</v>
      </c>
      <c r="P7">
        <f t="shared" si="109"/>
        <v>0.11368564126190961</v>
      </c>
      <c r="Q7">
        <f t="shared" si="110"/>
        <v>0.15677762700460685</v>
      </c>
      <c r="R7">
        <f t="shared" si="64"/>
        <v>0.42</v>
      </c>
      <c r="S7">
        <f t="shared" si="65"/>
        <v>0.43099999999999999</v>
      </c>
      <c r="T7">
        <f t="shared" si="66"/>
        <v>7.9563121505358998E-3</v>
      </c>
      <c r="U7">
        <f t="shared" si="67"/>
        <v>0.18507128649113047</v>
      </c>
      <c r="V7">
        <f t="shared" si="68"/>
        <v>0.24920081329265764</v>
      </c>
      <c r="W7">
        <f t="shared" si="111"/>
        <v>0.10437926498921779</v>
      </c>
      <c r="X7">
        <f t="shared" si="112"/>
        <v>0.14306028676068772</v>
      </c>
      <c r="Y7">
        <f t="shared" si="113"/>
        <v>0.34130509067663894</v>
      </c>
      <c r="Z7">
        <f t="shared" si="114"/>
        <v>0.44562589700048016</v>
      </c>
      <c r="AA7">
        <f t="shared" si="115"/>
        <v>0.18564717160211053</v>
      </c>
      <c r="AB7">
        <f t="shared" si="116"/>
        <v>0.25186632323047853</v>
      </c>
      <c r="AC7">
        <f t="shared" si="69"/>
        <v>1.5143480510966929E-2</v>
      </c>
      <c r="AD7">
        <f t="shared" si="117"/>
        <v>0.7427017181046971</v>
      </c>
      <c r="AE7">
        <f t="shared" si="70"/>
        <v>1.1367485500357551E-2</v>
      </c>
      <c r="AF7">
        <f t="shared" si="71"/>
        <v>1.5599101319895771E-3</v>
      </c>
      <c r="AG7">
        <f t="shared" si="72"/>
        <v>2.7681164113795092E-3</v>
      </c>
      <c r="AH7">
        <f t="shared" si="73"/>
        <v>1.1943108660431301E-3</v>
      </c>
      <c r="AI7">
        <f t="shared" si="74"/>
        <v>2.4378847267910748E-3</v>
      </c>
      <c r="AJ7">
        <f t="shared" si="75"/>
        <v>5.1198224214893822E-6</v>
      </c>
      <c r="AK7">
        <f t="shared" si="76"/>
        <v>4.7898572338376731E-6</v>
      </c>
      <c r="AL7">
        <f t="shared" si="77"/>
        <v>5.951777164659367E-6</v>
      </c>
      <c r="AM7">
        <f t="shared" si="78"/>
        <v>1.7689829730263193E-4</v>
      </c>
      <c r="AN7">
        <f t="shared" si="79"/>
        <v>3.8111457417686957E-4</v>
      </c>
      <c r="AO7">
        <f t="shared" si="80"/>
        <v>6.7178592582358564E-7</v>
      </c>
      <c r="AP7">
        <f t="shared" si="81"/>
        <v>7.2236360678156849E-7</v>
      </c>
      <c r="AQ7">
        <f t="shared" si="82"/>
        <v>8.7017730712010366E-7</v>
      </c>
      <c r="AR7">
        <f t="shared" si="83"/>
        <v>0.19377506479924578</v>
      </c>
      <c r="AS7">
        <f t="shared" si="84"/>
        <v>4.1084547137598074E-3</v>
      </c>
      <c r="AT7">
        <f t="shared" si="85"/>
        <v>6.5737184884738476E-4</v>
      </c>
      <c r="AU7">
        <f t="shared" si="86"/>
        <v>9.1534479816752807E-4</v>
      </c>
      <c r="AV7">
        <f t="shared" si="87"/>
        <v>5.1566822922563668E-4</v>
      </c>
      <c r="AW7">
        <f t="shared" si="88"/>
        <v>8.0807824761247593E-4</v>
      </c>
      <c r="AX7">
        <f t="shared" si="89"/>
        <v>2.8307578415104626E-6</v>
      </c>
      <c r="AY7">
        <f t="shared" si="90"/>
        <v>2.6955006656644847E-6</v>
      </c>
      <c r="AZ7">
        <f t="shared" si="91"/>
        <v>2.4879601555416616E-6</v>
      </c>
      <c r="BA7">
        <f t="shared" si="92"/>
        <v>7.3168351247263766E-5</v>
      </c>
      <c r="BB7">
        <f t="shared" si="93"/>
        <v>1.2373235618342064E-4</v>
      </c>
      <c r="BC7">
        <f t="shared" si="94"/>
        <v>3.6488218810773403E-7</v>
      </c>
      <c r="BD7">
        <f t="shared" si="95"/>
        <v>3.9200739062552683E-7</v>
      </c>
      <c r="BE7">
        <f t="shared" si="96"/>
        <v>3.5887409389080846E-7</v>
      </c>
      <c r="BF7">
        <f t="shared" si="97"/>
        <v>1.1408422276978233E-2</v>
      </c>
      <c r="BG7">
        <f t="shared" si="98"/>
        <v>0.97500000000000009</v>
      </c>
      <c r="BH7">
        <f t="shared" si="5"/>
        <v>0.63595691367009954</v>
      </c>
      <c r="BI7">
        <f t="shared" si="6"/>
        <v>9.3346122072990971E-3</v>
      </c>
      <c r="BJ7">
        <f t="shared" si="7"/>
        <v>1.1113849989790108E-3</v>
      </c>
      <c r="BK7">
        <f t="shared" si="8"/>
        <v>2.2351635539852115E-3</v>
      </c>
      <c r="BL7">
        <f t="shared" si="9"/>
        <v>8.8706558771089778E-4</v>
      </c>
      <c r="BM7">
        <f t="shared" si="10"/>
        <v>1.9935622559335412E-3</v>
      </c>
      <c r="BN7">
        <f t="shared" si="11"/>
        <v>3.461672165931585E-6</v>
      </c>
      <c r="BO7">
        <f t="shared" si="12"/>
        <v>3.3343695208527332E-6</v>
      </c>
      <c r="BP7">
        <f t="shared" si="13"/>
        <v>4.589601634767122E-6</v>
      </c>
      <c r="BQ7">
        <f t="shared" si="14"/>
        <v>1.4087043825621438E-4</v>
      </c>
      <c r="BR7">
        <f t="shared" si="15"/>
        <v>3.0349516026306804E-4</v>
      </c>
      <c r="BS7">
        <f t="shared" si="16"/>
        <v>5.0447402158259984E-7</v>
      </c>
      <c r="BT7">
        <f t="shared" si="17"/>
        <v>4.7383051595384747E-7</v>
      </c>
      <c r="BU7">
        <f t="shared" si="18"/>
        <v>6.5345496048405546E-7</v>
      </c>
      <c r="BV7">
        <f t="shared" si="19"/>
        <v>0.15961960335375716</v>
      </c>
      <c r="BW7">
        <f t="shared" si="20"/>
        <v>3.2455286549622473E-3</v>
      </c>
      <c r="BX7">
        <f t="shared" si="21"/>
        <v>4.5055843609681371E-4</v>
      </c>
      <c r="BY7">
        <f t="shared" si="22"/>
        <v>7.1102479703509676E-4</v>
      </c>
      <c r="BZ7">
        <f t="shared" si="23"/>
        <v>3.6845444078439335E-4</v>
      </c>
      <c r="CA7">
        <f t="shared" si="24"/>
        <v>6.3568962636652098E-4</v>
      </c>
      <c r="CB7">
        <f t="shared" si="25"/>
        <v>1.8412333355550183E-6</v>
      </c>
      <c r="CC7">
        <f t="shared" si="26"/>
        <v>1.8051183200104111E-6</v>
      </c>
      <c r="CD7">
        <f t="shared" si="27"/>
        <v>1.845639267956027E-6</v>
      </c>
      <c r="CE7">
        <f t="shared" si="28"/>
        <v>5.6052444059816605E-5</v>
      </c>
      <c r="CF7">
        <f t="shared" si="29"/>
        <v>9.478826371148894E-5</v>
      </c>
      <c r="CG7">
        <f t="shared" si="30"/>
        <v>2.6359407336140513E-7</v>
      </c>
      <c r="CH7">
        <f t="shared" si="31"/>
        <v>2.4736400068096167E-7</v>
      </c>
      <c r="CI7">
        <f t="shared" si="32"/>
        <v>2.5925377372663396E-7</v>
      </c>
      <c r="CJ7">
        <f t="shared" si="99"/>
        <v>0</v>
      </c>
      <c r="CK7">
        <f t="shared" si="100"/>
        <v>0.81716404749489069</v>
      </c>
      <c r="CL7">
        <f t="shared" si="33"/>
        <v>0.72603967222157129</v>
      </c>
      <c r="CM7">
        <f t="shared" si="101"/>
        <v>0</v>
      </c>
      <c r="CN7">
        <f t="shared" si="34"/>
        <v>162.31632545960545</v>
      </c>
      <c r="CO7">
        <f t="shared" si="35"/>
        <v>37.150819703463767</v>
      </c>
      <c r="CP7">
        <f t="shared" si="36"/>
        <v>17.992756673966809</v>
      </c>
      <c r="CQ7">
        <f t="shared" si="37"/>
        <v>34.815356056023283</v>
      </c>
      <c r="CR7">
        <f t="shared" si="38"/>
        <v>7.5988866934077803</v>
      </c>
      <c r="CS7">
        <f t="shared" si="39"/>
        <v>0.13789217727797354</v>
      </c>
      <c r="CT7">
        <f t="shared" si="40"/>
        <v>0.17076320024354688</v>
      </c>
      <c r="CU7">
        <f t="shared" si="41"/>
        <v>5.7238240992529131E-2</v>
      </c>
      <c r="CV7">
        <f t="shared" si="42"/>
        <v>4.781560976090141</v>
      </c>
      <c r="CW7">
        <f t="shared" si="43"/>
        <v>5.9472929300300494</v>
      </c>
      <c r="CX7">
        <f t="shared" si="44"/>
        <v>2.2524982092864826E-2</v>
      </c>
      <c r="CY7">
        <f t="shared" si="45"/>
        <v>2.8476295742936211E-2</v>
      </c>
      <c r="CZ7">
        <f t="shared" si="46"/>
        <v>1.9235269373889891E-2</v>
      </c>
      <c r="DA7">
        <f t="shared" si="47"/>
        <v>2213.880115331383</v>
      </c>
      <c r="DB7">
        <f t="shared" si="48"/>
        <v>105.60371996248209</v>
      </c>
      <c r="DC7">
        <f t="shared" si="49"/>
        <v>23.166441325230686</v>
      </c>
      <c r="DD7">
        <f t="shared" si="50"/>
        <v>16.407555507152942</v>
      </c>
      <c r="DE7">
        <f t="shared" si="51"/>
        <v>20.923754069059434</v>
      </c>
      <c r="DF7">
        <f t="shared" si="52"/>
        <v>11.751073876780625</v>
      </c>
      <c r="DG7">
        <f t="shared" si="53"/>
        <v>0.10858220928465832</v>
      </c>
      <c r="DH7">
        <f t="shared" si="54"/>
        <v>0.12689338933682129</v>
      </c>
      <c r="DI7">
        <f t="shared" si="55"/>
        <v>5.2351657592907642E-2</v>
      </c>
      <c r="DJ7">
        <f t="shared" si="56"/>
        <v>2.813688947213528</v>
      </c>
      <c r="DK7">
        <f t="shared" si="57"/>
        <v>3.3444855876378599</v>
      </c>
      <c r="DL7">
        <f t="shared" si="58"/>
        <v>1.6403278766383183E-2</v>
      </c>
      <c r="DM7">
        <f t="shared" si="59"/>
        <v>1.9932007783745535E-2</v>
      </c>
      <c r="DN7">
        <f t="shared" si="60"/>
        <v>1.2033048368158808E-2</v>
      </c>
      <c r="DO7">
        <f t="shared" si="102"/>
        <v>0</v>
      </c>
      <c r="DP7">
        <f t="shared" si="103"/>
        <v>2669.2661588563833</v>
      </c>
      <c r="DQ7">
        <f t="shared" si="61"/>
        <v>2371.6084095835586</v>
      </c>
    </row>
    <row r="8" spans="1:121" x14ac:dyDescent="0.3">
      <c r="A8">
        <v>5</v>
      </c>
      <c r="B8">
        <v>50</v>
      </c>
      <c r="C8">
        <f t="shared" si="118"/>
        <v>38</v>
      </c>
      <c r="D8">
        <f t="shared" si="1"/>
        <v>125</v>
      </c>
      <c r="E8">
        <f t="shared" si="119"/>
        <v>5.7</v>
      </c>
      <c r="F8">
        <v>2.99E-3</v>
      </c>
      <c r="G8">
        <v>4.8500000000000001E-3</v>
      </c>
      <c r="H8">
        <f t="shared" si="3"/>
        <v>3.362E-3</v>
      </c>
      <c r="I8">
        <f t="shared" si="104"/>
        <v>5.6857293942168513E-2</v>
      </c>
      <c r="J8">
        <f t="shared" si="62"/>
        <v>9.4575854474484133E-2</v>
      </c>
      <c r="K8">
        <f t="shared" si="63"/>
        <v>0.12989493184167145</v>
      </c>
      <c r="L8">
        <f t="shared" si="105"/>
        <v>5.2109538371803654E-2</v>
      </c>
      <c r="M8">
        <f t="shared" si="106"/>
        <v>7.2209345588578944E-2</v>
      </c>
      <c r="N8">
        <f t="shared" si="107"/>
        <v>0.22992879663309873</v>
      </c>
      <c r="O8">
        <f t="shared" si="108"/>
        <v>0.30869548202633956</v>
      </c>
      <c r="P8">
        <f t="shared" si="109"/>
        <v>0.12060160829971189</v>
      </c>
      <c r="Q8">
        <f t="shared" si="110"/>
        <v>0.166059691796277</v>
      </c>
      <c r="R8">
        <f t="shared" si="64"/>
        <v>0.42</v>
      </c>
      <c r="S8">
        <f t="shared" si="65"/>
        <v>0.43099999999999999</v>
      </c>
      <c r="T8">
        <f t="shared" si="66"/>
        <v>8.4001589652396343E-3</v>
      </c>
      <c r="U8">
        <f t="shared" si="67"/>
        <v>0.19444201651311865</v>
      </c>
      <c r="V8">
        <f t="shared" si="68"/>
        <v>0.26126379228826668</v>
      </c>
      <c r="W8">
        <f t="shared" si="111"/>
        <v>0.10994145142971545</v>
      </c>
      <c r="X8">
        <f t="shared" si="112"/>
        <v>0.15050436642895393</v>
      </c>
      <c r="Y8">
        <f t="shared" si="113"/>
        <v>0.35891596362572942</v>
      </c>
      <c r="Z8">
        <f t="shared" si="114"/>
        <v>0.46645263276972693</v>
      </c>
      <c r="AA8">
        <f t="shared" si="115"/>
        <v>0.19643060939763757</v>
      </c>
      <c r="AB8">
        <f t="shared" si="116"/>
        <v>0.26582583893511236</v>
      </c>
      <c r="AC8">
        <f t="shared" si="69"/>
        <v>1.593885510601524E-2</v>
      </c>
      <c r="AD8">
        <f t="shared" si="117"/>
        <v>0.69273885886779885</v>
      </c>
      <c r="AE8">
        <f t="shared" si="70"/>
        <v>1.3685166285201014E-2</v>
      </c>
      <c r="AF8">
        <f t="shared" si="71"/>
        <v>1.6479830530408996E-3</v>
      </c>
      <c r="AG8">
        <f t="shared" si="72"/>
        <v>3.5455398152770849E-3</v>
      </c>
      <c r="AH8">
        <f t="shared" si="73"/>
        <v>1.2298416238687077E-3</v>
      </c>
      <c r="AI8">
        <f t="shared" si="74"/>
        <v>3.1077558116847604E-3</v>
      </c>
      <c r="AJ8">
        <f t="shared" si="75"/>
        <v>7.4188626200809498E-6</v>
      </c>
      <c r="AK8">
        <f t="shared" si="76"/>
        <v>6.7728227982555571E-6</v>
      </c>
      <c r="AL8">
        <f t="shared" si="77"/>
        <v>1.1648133914846627E-5</v>
      </c>
      <c r="AM8">
        <f t="shared" si="78"/>
        <v>1.9007994333229442E-4</v>
      </c>
      <c r="AN8">
        <f t="shared" si="79"/>
        <v>5.2236679748287403E-4</v>
      </c>
      <c r="AO8">
        <f t="shared" si="80"/>
        <v>9.9991339226696745E-7</v>
      </c>
      <c r="AP8">
        <f t="shared" si="81"/>
        <v>1.1217997825857435E-6</v>
      </c>
      <c r="AQ8">
        <f t="shared" si="82"/>
        <v>1.8417704111300299E-6</v>
      </c>
      <c r="AR8">
        <f t="shared" si="83"/>
        <v>0.23191466258532778</v>
      </c>
      <c r="AS8">
        <f t="shared" si="84"/>
        <v>6.4916996606600554E-3</v>
      </c>
      <c r="AT8">
        <f t="shared" si="85"/>
        <v>9.0706659299523288E-4</v>
      </c>
      <c r="AU8">
        <f t="shared" si="86"/>
        <v>1.5750238411787617E-3</v>
      </c>
      <c r="AV8">
        <f t="shared" si="87"/>
        <v>6.9562361098467044E-4</v>
      </c>
      <c r="AW8">
        <f t="shared" si="88"/>
        <v>1.3850895501169476E-3</v>
      </c>
      <c r="AX8">
        <f t="shared" si="89"/>
        <v>5.5737762600406768E-6</v>
      </c>
      <c r="AY8">
        <f t="shared" si="90"/>
        <v>5.1952384563554129E-6</v>
      </c>
      <c r="AZ8">
        <f t="shared" si="91"/>
        <v>6.924039769431525E-6</v>
      </c>
      <c r="BA8">
        <f t="shared" si="92"/>
        <v>1.0262465951062909E-4</v>
      </c>
      <c r="BB8">
        <f t="shared" si="93"/>
        <v>2.2643396777742797E-4</v>
      </c>
      <c r="BC8">
        <f t="shared" si="94"/>
        <v>7.3629650332358063E-7</v>
      </c>
      <c r="BD8">
        <f t="shared" si="95"/>
        <v>8.2174877772854089E-7</v>
      </c>
      <c r="BE8">
        <f t="shared" si="96"/>
        <v>1.0703460170014276E-6</v>
      </c>
      <c r="BF8">
        <f t="shared" si="97"/>
        <v>1.4984058585058899E-2</v>
      </c>
      <c r="BG8">
        <f t="shared" si="98"/>
        <v>0.9750000000000002</v>
      </c>
      <c r="BH8">
        <f t="shared" si="5"/>
        <v>0.59269004917581702</v>
      </c>
      <c r="BI8">
        <f t="shared" si="6"/>
        <v>1.1228630012537962E-2</v>
      </c>
      <c r="BJ8">
        <f t="shared" si="7"/>
        <v>1.1730462438320705E-3</v>
      </c>
      <c r="BK8">
        <f t="shared" si="8"/>
        <v>2.8605671394907172E-3</v>
      </c>
      <c r="BL8">
        <f t="shared" si="9"/>
        <v>9.1263364692095045E-4</v>
      </c>
      <c r="BM8">
        <f t="shared" si="10"/>
        <v>2.5392668605459905E-3</v>
      </c>
      <c r="BN8">
        <f t="shared" si="11"/>
        <v>5.0114483759136816E-6</v>
      </c>
      <c r="BO8">
        <f t="shared" si="12"/>
        <v>4.710504350880655E-6</v>
      </c>
      <c r="BP8">
        <f t="shared" si="13"/>
        <v>8.9748976632538311E-6</v>
      </c>
      <c r="BQ8">
        <f t="shared" si="14"/>
        <v>1.5124371219037087E-4</v>
      </c>
      <c r="BR8">
        <f t="shared" si="15"/>
        <v>4.1563929466346126E-4</v>
      </c>
      <c r="BS8">
        <f t="shared" si="16"/>
        <v>7.5026573480738116E-7</v>
      </c>
      <c r="BT8">
        <f t="shared" si="17"/>
        <v>7.3514985837640892E-7</v>
      </c>
      <c r="BU8">
        <f t="shared" si="18"/>
        <v>1.3819369172765637E-6</v>
      </c>
      <c r="BV8">
        <f t="shared" si="19"/>
        <v>0.19088041271866701</v>
      </c>
      <c r="BW8">
        <f t="shared" si="20"/>
        <v>5.1240125419229664E-3</v>
      </c>
      <c r="BX8">
        <f t="shared" si="21"/>
        <v>6.2112160538103564E-4</v>
      </c>
      <c r="BY8">
        <f t="shared" si="22"/>
        <v>1.2224524712550868E-3</v>
      </c>
      <c r="BZ8">
        <f t="shared" si="23"/>
        <v>4.9658851971765971E-4</v>
      </c>
      <c r="CA8">
        <f t="shared" si="24"/>
        <v>1.0887154405845275E-3</v>
      </c>
      <c r="CB8">
        <f t="shared" si="25"/>
        <v>3.6220174259437321E-6</v>
      </c>
      <c r="CC8">
        <f t="shared" si="26"/>
        <v>3.4759878866449005E-6</v>
      </c>
      <c r="CD8">
        <f t="shared" si="27"/>
        <v>5.1322496759388205E-6</v>
      </c>
      <c r="CE8">
        <f t="shared" si="28"/>
        <v>7.855391523778113E-5</v>
      </c>
      <c r="CF8">
        <f t="shared" si="29"/>
        <v>1.7332359295087616E-4</v>
      </c>
      <c r="CG8">
        <f t="shared" si="30"/>
        <v>5.3147218129308071E-7</v>
      </c>
      <c r="CH8">
        <f t="shared" si="31"/>
        <v>5.1805356328469039E-7</v>
      </c>
      <c r="CI8">
        <f t="shared" si="32"/>
        <v>7.7259518390529793E-7</v>
      </c>
      <c r="CJ8">
        <f t="shared" si="99"/>
        <v>0</v>
      </c>
      <c r="CK8">
        <f t="shared" si="100"/>
        <v>0.81169187347053284</v>
      </c>
      <c r="CL8">
        <f t="shared" si="33"/>
        <v>0.70017254026892106</v>
      </c>
      <c r="CM8">
        <f t="shared" si="101"/>
        <v>0</v>
      </c>
      <c r="CN8">
        <f t="shared" si="34"/>
        <v>195.41048938638528</v>
      </c>
      <c r="CO8">
        <f t="shared" si="35"/>
        <v>39.248364391222061</v>
      </c>
      <c r="CP8">
        <f t="shared" si="36"/>
        <v>23.046008799301053</v>
      </c>
      <c r="CQ8">
        <f t="shared" si="37"/>
        <v>35.851113177396698</v>
      </c>
      <c r="CR8">
        <f t="shared" si="38"/>
        <v>9.6868748650213981</v>
      </c>
      <c r="CS8">
        <f t="shared" si="39"/>
        <v>0.19981222694664022</v>
      </c>
      <c r="CT8">
        <f t="shared" si="40"/>
        <v>0.24145790558060887</v>
      </c>
      <c r="CU8">
        <f t="shared" si="41"/>
        <v>0.11202010385908001</v>
      </c>
      <c r="CV8">
        <f t="shared" si="42"/>
        <v>5.1378608682719182</v>
      </c>
      <c r="CW8">
        <f t="shared" si="43"/>
        <v>8.1515338747202488</v>
      </c>
      <c r="CX8">
        <f t="shared" si="44"/>
        <v>3.3527096042711417E-2</v>
      </c>
      <c r="CY8">
        <f t="shared" si="45"/>
        <v>4.422246922931259E-2</v>
      </c>
      <c r="CZ8">
        <f t="shared" si="46"/>
        <v>4.071233493802931E-2</v>
      </c>
      <c r="DA8">
        <f t="shared" si="47"/>
        <v>2649.6250200373697</v>
      </c>
      <c r="DB8">
        <f t="shared" si="48"/>
        <v>166.86264807760605</v>
      </c>
      <c r="DC8">
        <f t="shared" si="49"/>
        <v>31.965933803745003</v>
      </c>
      <c r="DD8">
        <f t="shared" si="50"/>
        <v>28.232302353129302</v>
      </c>
      <c r="DE8">
        <f t="shared" si="51"/>
        <v>28.225623639313987</v>
      </c>
      <c r="DF8">
        <f t="shared" si="52"/>
        <v>20.141972237800651</v>
      </c>
      <c r="DG8">
        <f t="shared" si="53"/>
        <v>0.2137989097826403</v>
      </c>
      <c r="DH8">
        <f t="shared" si="54"/>
        <v>0.24457104557138742</v>
      </c>
      <c r="DI8">
        <f t="shared" si="55"/>
        <v>0.14569564482837816</v>
      </c>
      <c r="DJ8">
        <f t="shared" si="56"/>
        <v>3.9464312814812419</v>
      </c>
      <c r="DK8">
        <f t="shared" si="57"/>
        <v>6.120510149023878</v>
      </c>
      <c r="DL8">
        <f t="shared" si="58"/>
        <v>3.3100209306911564E-2</v>
      </c>
      <c r="DM8">
        <f t="shared" si="59"/>
        <v>4.1782638352385389E-2</v>
      </c>
      <c r="DN8">
        <f t="shared" si="60"/>
        <v>3.5888701950057868E-2</v>
      </c>
      <c r="DO8">
        <f t="shared" si="102"/>
        <v>0</v>
      </c>
      <c r="DP8">
        <f t="shared" si="103"/>
        <v>3253.0392762281772</v>
      </c>
      <c r="DQ8">
        <f t="shared" si="61"/>
        <v>2806.1002556211288</v>
      </c>
    </row>
    <row r="9" spans="1:121" x14ac:dyDescent="0.3">
      <c r="A9">
        <v>6</v>
      </c>
      <c r="B9">
        <v>51</v>
      </c>
      <c r="C9">
        <f t="shared" si="118"/>
        <v>38</v>
      </c>
      <c r="D9">
        <f t="shared" si="1"/>
        <v>125</v>
      </c>
      <c r="E9">
        <f t="shared" si="119"/>
        <v>5.7</v>
      </c>
      <c r="F9">
        <v>3.3800000000000002E-3</v>
      </c>
      <c r="G9">
        <v>5.3099999999999996E-3</v>
      </c>
      <c r="H9">
        <f t="shared" si="3"/>
        <v>3.7660000000000003E-3</v>
      </c>
      <c r="I9">
        <f t="shared" si="104"/>
        <v>5.6857293942168513E-2</v>
      </c>
      <c r="J9">
        <f t="shared" si="62"/>
        <v>9.9542346785073565E-2</v>
      </c>
      <c r="K9">
        <f t="shared" si="63"/>
        <v>0.13657178799814873</v>
      </c>
      <c r="L9">
        <f t="shared" si="105"/>
        <v>5.4913791257004352E-2</v>
      </c>
      <c r="M9">
        <f t="shared" si="106"/>
        <v>7.6051120795356919E-2</v>
      </c>
      <c r="N9">
        <f t="shared" si="107"/>
        <v>0.2426163715956855</v>
      </c>
      <c r="O9">
        <f t="shared" si="108"/>
        <v>0.32473425040295201</v>
      </c>
      <c r="P9">
        <f t="shared" si="109"/>
        <v>0.12775860279294338</v>
      </c>
      <c r="Q9">
        <f t="shared" si="110"/>
        <v>0.17563355240115308</v>
      </c>
      <c r="R9">
        <f t="shared" si="64"/>
        <v>0.42</v>
      </c>
      <c r="S9">
        <f t="shared" si="65"/>
        <v>0.43099999999999999</v>
      </c>
      <c r="T9">
        <f t="shared" si="66"/>
        <v>8.8574606438739743E-3</v>
      </c>
      <c r="U9">
        <f t="shared" si="67"/>
        <v>0.20402745523484045</v>
      </c>
      <c r="V9">
        <f t="shared" si="68"/>
        <v>0.27354515305777294</v>
      </c>
      <c r="W9">
        <f t="shared" si="111"/>
        <v>0.11566205450753508</v>
      </c>
      <c r="X9">
        <f t="shared" si="112"/>
        <v>0.15814105016701163</v>
      </c>
      <c r="Y9">
        <f t="shared" si="113"/>
        <v>0.37678544352763454</v>
      </c>
      <c r="Z9">
        <f t="shared" si="114"/>
        <v>0.48734501147050258</v>
      </c>
      <c r="AA9">
        <f t="shared" si="115"/>
        <v>0.20752737890907569</v>
      </c>
      <c r="AB9">
        <f t="shared" si="116"/>
        <v>0.28011041891859134</v>
      </c>
      <c r="AC9">
        <f t="shared" si="69"/>
        <v>1.6753397588072524E-2</v>
      </c>
      <c r="AD9">
        <f t="shared" si="117"/>
        <v>0.64566677654173088</v>
      </c>
      <c r="AE9">
        <f t="shared" si="70"/>
        <v>1.5794368910767208E-2</v>
      </c>
      <c r="AF9">
        <f t="shared" si="71"/>
        <v>1.7250221621290169E-3</v>
      </c>
      <c r="AG9">
        <f t="shared" si="72"/>
        <v>4.249848718296448E-3</v>
      </c>
      <c r="AH9">
        <f t="shared" si="73"/>
        <v>1.2591372106744072E-3</v>
      </c>
      <c r="AI9">
        <f t="shared" si="74"/>
        <v>3.7091055777447078E-3</v>
      </c>
      <c r="AJ9">
        <f t="shared" si="75"/>
        <v>9.9621156775596845E-6</v>
      </c>
      <c r="AK9">
        <f t="shared" si="76"/>
        <v>8.9100505839642983E-6</v>
      </c>
      <c r="AL9">
        <f t="shared" si="77"/>
        <v>1.8942652008186918E-5</v>
      </c>
      <c r="AM9">
        <f t="shared" si="78"/>
        <v>2.0161207877122066E-4</v>
      </c>
      <c r="AN9">
        <f t="shared" si="79"/>
        <v>6.6652924953456089E-4</v>
      </c>
      <c r="AO9">
        <f t="shared" si="80"/>
        <v>1.3717299122496147E-6</v>
      </c>
      <c r="AP9">
        <f t="shared" si="81"/>
        <v>1.6070433861637851E-6</v>
      </c>
      <c r="AQ9">
        <f t="shared" si="82"/>
        <v>3.2179623957542706E-6</v>
      </c>
      <c r="AR9">
        <f t="shared" si="83"/>
        <v>0.26624553446813243</v>
      </c>
      <c r="AS9">
        <f t="shared" si="84"/>
        <v>9.3826624811839208E-3</v>
      </c>
      <c r="AT9">
        <f t="shared" si="85"/>
        <v>1.1820796443733736E-3</v>
      </c>
      <c r="AU9">
        <f t="shared" si="86"/>
        <v>2.4017007891486987E-3</v>
      </c>
      <c r="AV9">
        <f t="shared" si="87"/>
        <v>8.8843576615047382E-4</v>
      </c>
      <c r="AW9">
        <f t="shared" si="88"/>
        <v>2.1048286080959759E-3</v>
      </c>
      <c r="AX9">
        <f t="shared" si="89"/>
        <v>9.5714203531305879E-6</v>
      </c>
      <c r="AY9">
        <f t="shared" si="90"/>
        <v>8.755142979737235E-6</v>
      </c>
      <c r="AZ9">
        <f t="shared" si="91"/>
        <v>1.4850174165994083E-5</v>
      </c>
      <c r="BA9">
        <f t="shared" si="92"/>
        <v>1.3554505260067199E-4</v>
      </c>
      <c r="BB9">
        <f t="shared" si="93"/>
        <v>3.6571851405691662E-4</v>
      </c>
      <c r="BC9">
        <f t="shared" si="94"/>
        <v>1.2904650125645391E-6</v>
      </c>
      <c r="BD9">
        <f t="shared" si="95"/>
        <v>1.496858343244981E-6</v>
      </c>
      <c r="BE9">
        <f t="shared" si="96"/>
        <v>2.4490892870704678E-6</v>
      </c>
      <c r="BF9">
        <f t="shared" si="97"/>
        <v>1.8938669522503442E-2</v>
      </c>
      <c r="BG9">
        <f t="shared" si="98"/>
        <v>0.97500000000000009</v>
      </c>
      <c r="BH9">
        <f t="shared" si="5"/>
        <v>0.55196438559611227</v>
      </c>
      <c r="BI9">
        <f t="shared" si="6"/>
        <v>1.2948620466565841E-2</v>
      </c>
      <c r="BJ9">
        <f t="shared" si="7"/>
        <v>1.2267445511593342E-3</v>
      </c>
      <c r="BK9">
        <f t="shared" si="8"/>
        <v>3.4260033259396164E-3</v>
      </c>
      <c r="BL9">
        <f t="shared" si="9"/>
        <v>9.3353141064081565E-4</v>
      </c>
      <c r="BM9">
        <f t="shared" si="10"/>
        <v>3.0281346573896545E-3</v>
      </c>
      <c r="BN9">
        <f t="shared" si="11"/>
        <v>6.7231380319567996E-6</v>
      </c>
      <c r="BO9">
        <f t="shared" si="12"/>
        <v>6.1913313432860365E-6</v>
      </c>
      <c r="BP9">
        <f t="shared" si="13"/>
        <v>1.4583389055742971E-5</v>
      </c>
      <c r="BQ9">
        <f t="shared" si="14"/>
        <v>1.6028840703077898E-4</v>
      </c>
      <c r="BR9">
        <f t="shared" si="15"/>
        <v>5.2991324874214778E-4</v>
      </c>
      <c r="BS9">
        <f t="shared" si="16"/>
        <v>1.0284089962839722E-6</v>
      </c>
      <c r="BT9">
        <f t="shared" si="17"/>
        <v>1.0521583454352068E-6</v>
      </c>
      <c r="BU9">
        <f t="shared" si="18"/>
        <v>2.4125605543367386E-6</v>
      </c>
      <c r="BV9">
        <f t="shared" si="19"/>
        <v>0.21895759852986382</v>
      </c>
      <c r="BW9">
        <f t="shared" si="20"/>
        <v>7.3998410286935795E-3</v>
      </c>
      <c r="BX9">
        <f t="shared" si="21"/>
        <v>8.0868850407369544E-4</v>
      </c>
      <c r="BY9">
        <f t="shared" si="22"/>
        <v>1.8625514672037213E-3</v>
      </c>
      <c r="BZ9">
        <f t="shared" si="23"/>
        <v>6.3366100604509042E-4</v>
      </c>
      <c r="CA9">
        <f t="shared" si="24"/>
        <v>1.6530949465286772E-3</v>
      </c>
      <c r="CB9">
        <f t="shared" si="25"/>
        <v>6.2140094486128907E-6</v>
      </c>
      <c r="CC9">
        <f t="shared" si="26"/>
        <v>5.8525103747134542E-6</v>
      </c>
      <c r="CD9">
        <f t="shared" si="27"/>
        <v>1.0998268054371702E-5</v>
      </c>
      <c r="CE9">
        <f t="shared" si="28"/>
        <v>1.0366790158746325E-4</v>
      </c>
      <c r="CF9">
        <f t="shared" si="29"/>
        <v>2.7970973633144444E-4</v>
      </c>
      <c r="CG9">
        <f t="shared" si="30"/>
        <v>9.307189669295038E-7</v>
      </c>
      <c r="CH9">
        <f t="shared" si="31"/>
        <v>9.4277764676945014E-7</v>
      </c>
      <c r="CI9">
        <f t="shared" si="32"/>
        <v>1.7663507565001433E-6</v>
      </c>
      <c r="CJ9">
        <f t="shared" si="99"/>
        <v>0</v>
      </c>
      <c r="CK9">
        <f t="shared" si="100"/>
        <v>0.80597513040548263</v>
      </c>
      <c r="CL9">
        <f t="shared" si="33"/>
        <v>0.67499148299314704</v>
      </c>
      <c r="CM9">
        <f t="shared" si="101"/>
        <v>0</v>
      </c>
      <c r="CN9">
        <f t="shared" si="34"/>
        <v>225.52779367684496</v>
      </c>
      <c r="CO9">
        <f t="shared" si="35"/>
        <v>41.083127813264667</v>
      </c>
      <c r="CP9">
        <f t="shared" si="36"/>
        <v>27.624016668926913</v>
      </c>
      <c r="CQ9">
        <f t="shared" si="37"/>
        <v>36.705108828369646</v>
      </c>
      <c r="CR9">
        <f t="shared" si="38"/>
        <v>11.561282085830255</v>
      </c>
      <c r="CS9">
        <f t="shared" si="39"/>
        <v>0.26830966154371499</v>
      </c>
      <c r="CT9">
        <f t="shared" si="40"/>
        <v>0.3176522133689112</v>
      </c>
      <c r="CU9">
        <f t="shared" si="41"/>
        <v>0.18217148436273359</v>
      </c>
      <c r="CV9">
        <f t="shared" si="42"/>
        <v>5.4495744891860944</v>
      </c>
      <c r="CW9">
        <f t="shared" si="43"/>
        <v>10.401188938986822</v>
      </c>
      <c r="CX9">
        <f t="shared" si="44"/>
        <v>4.5994103957729578E-2</v>
      </c>
      <c r="CY9">
        <f t="shared" si="45"/>
        <v>6.3351257325962571E-2</v>
      </c>
      <c r="CZ9">
        <f t="shared" si="46"/>
        <v>7.1133058758148154E-2</v>
      </c>
      <c r="DA9">
        <f t="shared" si="47"/>
        <v>3041.8552312984129</v>
      </c>
      <c r="DB9">
        <f t="shared" si="48"/>
        <v>241.17195641635149</v>
      </c>
      <c r="DC9">
        <f t="shared" si="49"/>
        <v>41.657668747362059</v>
      </c>
      <c r="DD9">
        <f t="shared" si="50"/>
        <v>43.050486645490423</v>
      </c>
      <c r="DE9">
        <f t="shared" si="51"/>
        <v>36.049169647321627</v>
      </c>
      <c r="DF9">
        <f t="shared" si="52"/>
        <v>30.608417618931682</v>
      </c>
      <c r="DG9">
        <f t="shared" si="53"/>
        <v>0.36714054190538309</v>
      </c>
      <c r="DH9">
        <f t="shared" si="54"/>
        <v>0.41215711091411006</v>
      </c>
      <c r="DI9">
        <f t="shared" si="55"/>
        <v>0.31247736480084748</v>
      </c>
      <c r="DJ9">
        <f t="shared" si="56"/>
        <v>5.212384997758841</v>
      </c>
      <c r="DK9">
        <f t="shared" si="57"/>
        <v>9.885371434958456</v>
      </c>
      <c r="DL9">
        <f t="shared" si="58"/>
        <v>5.8012854639838858E-2</v>
      </c>
      <c r="DM9">
        <f t="shared" si="59"/>
        <v>7.6109259320634309E-2</v>
      </c>
      <c r="DN9">
        <f t="shared" si="60"/>
        <v>8.2117963795472787E-2</v>
      </c>
      <c r="DO9">
        <f t="shared" si="102"/>
        <v>0</v>
      </c>
      <c r="DP9">
        <f t="shared" si="103"/>
        <v>3810.0994061826905</v>
      </c>
      <c r="DQ9">
        <f t="shared" si="61"/>
        <v>3190.8982690777434</v>
      </c>
    </row>
    <row r="10" spans="1:121" x14ac:dyDescent="0.3">
      <c r="A10">
        <v>7</v>
      </c>
      <c r="B10">
        <v>52</v>
      </c>
      <c r="C10">
        <f t="shared" si="118"/>
        <v>38</v>
      </c>
      <c r="D10">
        <f t="shared" si="1"/>
        <v>125</v>
      </c>
      <c r="E10">
        <f t="shared" si="119"/>
        <v>5.7</v>
      </c>
      <c r="F10">
        <v>3.5999999999999999E-3</v>
      </c>
      <c r="G10">
        <v>5.8500000000000002E-3</v>
      </c>
      <c r="H10">
        <f t="shared" si="3"/>
        <v>4.0499999999999998E-3</v>
      </c>
      <c r="I10">
        <f t="shared" si="104"/>
        <v>5.6857293942168513E-2</v>
      </c>
      <c r="J10">
        <f t="shared" si="62"/>
        <v>0.10465064296287219</v>
      </c>
      <c r="K10">
        <f t="shared" si="63"/>
        <v>0.14342391266524734</v>
      </c>
      <c r="L10">
        <f t="shared" si="105"/>
        <v>5.780556569246309E-2</v>
      </c>
      <c r="M10">
        <f t="shared" si="106"/>
        <v>8.0008020405025526E-2</v>
      </c>
      <c r="N10">
        <f t="shared" si="107"/>
        <v>0.25561821203060797</v>
      </c>
      <c r="O10">
        <f t="shared" si="108"/>
        <v>0.34105555727825376</v>
      </c>
      <c r="P10">
        <f t="shared" si="109"/>
        <v>0.13515636049957747</v>
      </c>
      <c r="Q10">
        <f t="shared" si="110"/>
        <v>0.18549543748000974</v>
      </c>
      <c r="R10">
        <f t="shared" si="64"/>
        <v>0.42</v>
      </c>
      <c r="S10">
        <f t="shared" si="65"/>
        <v>0.43099999999999999</v>
      </c>
      <c r="T10">
        <f t="shared" si="66"/>
        <v>9.3281453462059367E-3</v>
      </c>
      <c r="U10">
        <f t="shared" si="67"/>
        <v>0.21382191030003384</v>
      </c>
      <c r="V10">
        <f t="shared" si="68"/>
        <v>0.28603327623400221</v>
      </c>
      <c r="W10">
        <f t="shared" si="111"/>
        <v>0.12154032453633146</v>
      </c>
      <c r="X10">
        <f t="shared" si="112"/>
        <v>0.16596762647635588</v>
      </c>
      <c r="Y10">
        <f t="shared" si="113"/>
        <v>0.39488089668628101</v>
      </c>
      <c r="Z10">
        <f t="shared" si="114"/>
        <v>0.50825091889367302</v>
      </c>
      <c r="AA10">
        <f t="shared" si="115"/>
        <v>0.21893049035281176</v>
      </c>
      <c r="AB10">
        <f t="shared" si="116"/>
        <v>0.29470352497572949</v>
      </c>
      <c r="AC10">
        <f t="shared" si="69"/>
        <v>1.7586580168926634E-2</v>
      </c>
      <c r="AD10">
        <f t="shared" si="117"/>
        <v>0.60126877986487215</v>
      </c>
      <c r="AE10">
        <f t="shared" si="70"/>
        <v>1.769697149339669E-2</v>
      </c>
      <c r="AF10">
        <f t="shared" si="71"/>
        <v>1.7913692317891691E-3</v>
      </c>
      <c r="AG10">
        <f t="shared" si="72"/>
        <v>4.8815314350425677E-3</v>
      </c>
      <c r="AH10">
        <f t="shared" si="73"/>
        <v>1.2824987165501768E-3</v>
      </c>
      <c r="AI10">
        <f t="shared" si="74"/>
        <v>4.2448903395424968E-3</v>
      </c>
      <c r="AJ10">
        <f t="shared" si="75"/>
        <v>1.2719626863066567E-5</v>
      </c>
      <c r="AK10">
        <f t="shared" si="76"/>
        <v>1.1179573093621286E-5</v>
      </c>
      <c r="AL10">
        <f t="shared" si="77"/>
        <v>2.7650026827094092E-5</v>
      </c>
      <c r="AM10">
        <f t="shared" si="78"/>
        <v>2.115793413084079E-4</v>
      </c>
      <c r="AN10">
        <f t="shared" si="79"/>
        <v>8.1150110324303278E-4</v>
      </c>
      <c r="AO10">
        <f t="shared" si="80"/>
        <v>1.7821687654946041E-6</v>
      </c>
      <c r="AP10">
        <f t="shared" si="81"/>
        <v>2.1798137474848907E-6</v>
      </c>
      <c r="AQ10">
        <f t="shared" si="82"/>
        <v>5.0176949872686348E-6</v>
      </c>
      <c r="AR10">
        <f t="shared" si="83"/>
        <v>0.29687938192203811</v>
      </c>
      <c r="AS10">
        <f t="shared" si="84"/>
        <v>1.2754864344960894E-2</v>
      </c>
      <c r="AT10">
        <f t="shared" si="85"/>
        <v>1.4807491079911537E-3</v>
      </c>
      <c r="AU10">
        <f t="shared" si="86"/>
        <v>3.3862199493193317E-3</v>
      </c>
      <c r="AV10">
        <f t="shared" si="87"/>
        <v>1.0929693580765574E-3</v>
      </c>
      <c r="AW10">
        <f t="shared" si="88"/>
        <v>2.9594309718899907E-3</v>
      </c>
      <c r="AX10">
        <f t="shared" si="89"/>
        <v>1.5040692529044173E-5</v>
      </c>
      <c r="AY10">
        <f t="shared" si="90"/>
        <v>1.3530551035874805E-5</v>
      </c>
      <c r="AZ10">
        <f t="shared" si="91"/>
        <v>2.7295311434684948E-5</v>
      </c>
      <c r="BA10">
        <f t="shared" si="92"/>
        <v>1.7170128256448723E-4</v>
      </c>
      <c r="BB10">
        <f t="shared" si="93"/>
        <v>5.4430226718623991E-4</v>
      </c>
      <c r="BC10">
        <f t="shared" si="94"/>
        <v>2.0628889805889954E-6</v>
      </c>
      <c r="BD10">
        <f t="shared" si="95"/>
        <v>2.4864987119469916E-6</v>
      </c>
      <c r="BE10">
        <f t="shared" si="96"/>
        <v>4.7813448703122568E-6</v>
      </c>
      <c r="BF10">
        <f t="shared" si="97"/>
        <v>2.3415533078382018E-2</v>
      </c>
      <c r="BG10">
        <f t="shared" si="98"/>
        <v>0.97499999999999998</v>
      </c>
      <c r="BH10">
        <f t="shared" si="5"/>
        <v>0.51358876004107723</v>
      </c>
      <c r="BI10">
        <f t="shared" si="6"/>
        <v>1.4496541889731861E-2</v>
      </c>
      <c r="BJ10">
        <f t="shared" si="7"/>
        <v>1.2727445961704224E-3</v>
      </c>
      <c r="BK10">
        <f t="shared" si="8"/>
        <v>3.9320102330564185E-3</v>
      </c>
      <c r="BL10">
        <f t="shared" si="9"/>
        <v>9.4999441211356789E-4</v>
      </c>
      <c r="BM10">
        <f t="shared" si="10"/>
        <v>3.4627146415186702E-3</v>
      </c>
      <c r="BN10">
        <f t="shared" si="11"/>
        <v>8.5760826010033761E-6</v>
      </c>
      <c r="BO10">
        <f t="shared" si="12"/>
        <v>7.7613080416916629E-6</v>
      </c>
      <c r="BP10">
        <f t="shared" si="13"/>
        <v>2.1269509646870529E-5</v>
      </c>
      <c r="BQ10">
        <f t="shared" si="14"/>
        <v>1.6807497899176167E-4</v>
      </c>
      <c r="BR10">
        <f t="shared" si="15"/>
        <v>6.4464247802223428E-4</v>
      </c>
      <c r="BS10">
        <f t="shared" si="16"/>
        <v>1.3350278497785396E-6</v>
      </c>
      <c r="BT10">
        <f t="shared" si="17"/>
        <v>1.4258225661685421E-6</v>
      </c>
      <c r="BU10">
        <f t="shared" si="18"/>
        <v>3.7587700331167562E-6</v>
      </c>
      <c r="BV10">
        <f t="shared" si="19"/>
        <v>0.24395064210323314</v>
      </c>
      <c r="BW10">
        <f t="shared" si="20"/>
        <v>1.0051164470740663E-2</v>
      </c>
      <c r="BX10">
        <f t="shared" si="21"/>
        <v>1.012075013424733E-3</v>
      </c>
      <c r="BY10">
        <f t="shared" si="22"/>
        <v>2.6239090961199096E-3</v>
      </c>
      <c r="BZ10">
        <f t="shared" si="23"/>
        <v>7.7883806677416509E-4</v>
      </c>
      <c r="CA10">
        <f t="shared" si="24"/>
        <v>2.3223812395649678E-3</v>
      </c>
      <c r="CB10">
        <f t="shared" si="25"/>
        <v>9.755678717941291E-6</v>
      </c>
      <c r="CC10">
        <f t="shared" si="26"/>
        <v>9.0365000777616588E-6</v>
      </c>
      <c r="CD10">
        <f t="shared" si="27"/>
        <v>2.0198775702881904E-5</v>
      </c>
      <c r="CE10">
        <f t="shared" si="28"/>
        <v>1.3121346861526446E-4</v>
      </c>
      <c r="CF10">
        <f t="shared" si="29"/>
        <v>4.1595372722877172E-4</v>
      </c>
      <c r="CG10">
        <f t="shared" si="30"/>
        <v>1.4865941712478427E-6</v>
      </c>
      <c r="CH10">
        <f t="shared" si="31"/>
        <v>1.5646219091686129E-6</v>
      </c>
      <c r="CI10">
        <f t="shared" si="32"/>
        <v>3.445614127475984E-6</v>
      </c>
      <c r="CJ10">
        <f t="shared" si="99"/>
        <v>0</v>
      </c>
      <c r="CK10">
        <f t="shared" si="100"/>
        <v>0.79989127476182864</v>
      </c>
      <c r="CL10">
        <f t="shared" si="33"/>
        <v>0.65038480550645705</v>
      </c>
      <c r="CM10">
        <f t="shared" si="101"/>
        <v>0</v>
      </c>
      <c r="CN10">
        <f t="shared" si="34"/>
        <v>252.69505595421134</v>
      </c>
      <c r="CO10">
        <f t="shared" si="35"/>
        <v>42.663249624290849</v>
      </c>
      <c r="CP10">
        <f t="shared" si="36"/>
        <v>31.729954327776689</v>
      </c>
      <c r="CQ10">
        <f t="shared" si="37"/>
        <v>37.386120086154207</v>
      </c>
      <c r="CR10">
        <f t="shared" si="38"/>
        <v>13.231323188353963</v>
      </c>
      <c r="CS10">
        <f t="shared" si="39"/>
        <v>0.34257771030297185</v>
      </c>
      <c r="CT10">
        <f t="shared" si="40"/>
        <v>0.3985629603606925</v>
      </c>
      <c r="CU10">
        <f t="shared" si="41"/>
        <v>0.26591030799616389</v>
      </c>
      <c r="CV10">
        <f t="shared" si="42"/>
        <v>5.7189895955662653</v>
      </c>
      <c r="CW10">
        <f t="shared" si="43"/>
        <v>12.663474716107526</v>
      </c>
      <c r="CX10">
        <f t="shared" si="44"/>
        <v>5.9756118707034074E-2</v>
      </c>
      <c r="CY10">
        <f t="shared" si="45"/>
        <v>8.5930437739601878E-2</v>
      </c>
      <c r="CZ10">
        <f t="shared" si="46"/>
        <v>0.11091614769357318</v>
      </c>
      <c r="DA10">
        <f t="shared" si="47"/>
        <v>3391.8469384592854</v>
      </c>
      <c r="DB10">
        <f t="shared" si="48"/>
        <v>327.85103312287481</v>
      </c>
      <c r="DC10">
        <f t="shared" si="49"/>
        <v>52.183079314716245</v>
      </c>
      <c r="DD10">
        <f t="shared" si="50"/>
        <v>60.697992591549017</v>
      </c>
      <c r="DE10">
        <f t="shared" si="51"/>
        <v>44.348324673314394</v>
      </c>
      <c r="DF10">
        <f t="shared" si="52"/>
        <v>43.036045193224247</v>
      </c>
      <c r="DG10">
        <f t="shared" si="53"/>
        <v>0.57693088402907644</v>
      </c>
      <c r="DH10">
        <f t="shared" si="54"/>
        <v>0.63696422056484225</v>
      </c>
      <c r="DI10">
        <f t="shared" si="55"/>
        <v>0.57434794320864069</v>
      </c>
      <c r="DJ10">
        <f t="shared" si="56"/>
        <v>6.6027728210173562</v>
      </c>
      <c r="DK10">
        <f t="shared" si="57"/>
        <v>14.712490282044065</v>
      </c>
      <c r="DL10">
        <f t="shared" si="58"/>
        <v>9.2737174122378294E-2</v>
      </c>
      <c r="DM10">
        <f t="shared" si="59"/>
        <v>0.12642851350765674</v>
      </c>
      <c r="DN10">
        <f t="shared" si="60"/>
        <v>0.16031849350156996</v>
      </c>
      <c r="DO10">
        <f t="shared" si="102"/>
        <v>0</v>
      </c>
      <c r="DP10">
        <f t="shared" si="103"/>
        <v>4340.7982248622202</v>
      </c>
      <c r="DQ10">
        <f t="shared" si="61"/>
        <v>3529.4661890897696</v>
      </c>
    </row>
    <row r="11" spans="1:121" x14ac:dyDescent="0.3">
      <c r="A11">
        <v>8</v>
      </c>
      <c r="B11">
        <v>53</v>
      </c>
      <c r="C11">
        <f t="shared" si="118"/>
        <v>38</v>
      </c>
      <c r="D11">
        <f t="shared" si="1"/>
        <v>125</v>
      </c>
      <c r="E11">
        <f t="shared" si="119"/>
        <v>5.7</v>
      </c>
      <c r="F11">
        <v>3.9199999999999999E-3</v>
      </c>
      <c r="G11">
        <v>6.4099999999999999E-3</v>
      </c>
      <c r="H11">
        <f t="shared" si="3"/>
        <v>4.4180000000000001E-3</v>
      </c>
      <c r="I11">
        <f t="shared" si="104"/>
        <v>5.6857293942168513E-2</v>
      </c>
      <c r="J11">
        <f t="shared" si="62"/>
        <v>0.1099003848933704</v>
      </c>
      <c r="K11">
        <f t="shared" si="63"/>
        <v>0.15044947366421613</v>
      </c>
      <c r="L11">
        <f t="shared" si="105"/>
        <v>6.0785353413809307E-2</v>
      </c>
      <c r="M11">
        <f t="shared" si="106"/>
        <v>8.4080266134126447E-2</v>
      </c>
      <c r="N11">
        <f t="shared" si="107"/>
        <v>0.2689220365870616</v>
      </c>
      <c r="O11">
        <f t="shared" si="108"/>
        <v>0.3576345032814896</v>
      </c>
      <c r="P11">
        <f t="shared" si="109"/>
        <v>0.14279422130874286</v>
      </c>
      <c r="Q11">
        <f t="shared" si="110"/>
        <v>0.1956409109635695</v>
      </c>
      <c r="R11">
        <f t="shared" si="64"/>
        <v>0.42</v>
      </c>
      <c r="S11">
        <f t="shared" si="65"/>
        <v>0.43099999999999999</v>
      </c>
      <c r="T11">
        <f t="shared" si="66"/>
        <v>9.8121232991417087E-3</v>
      </c>
      <c r="U11">
        <f t="shared" si="67"/>
        <v>0.22381930932352845</v>
      </c>
      <c r="V11">
        <f t="shared" si="68"/>
        <v>0.29871605354456787</v>
      </c>
      <c r="W11">
        <f t="shared" si="111"/>
        <v>0.12757534306838414</v>
      </c>
      <c r="X11">
        <f t="shared" si="112"/>
        <v>0.17398111168598673</v>
      </c>
      <c r="Y11">
        <f t="shared" si="113"/>
        <v>0.41316846862527323</v>
      </c>
      <c r="Z11">
        <f t="shared" si="114"/>
        <v>0.52911803539232105</v>
      </c>
      <c r="AA11">
        <f t="shared" si="115"/>
        <v>0.23063210828116187</v>
      </c>
      <c r="AB11">
        <f t="shared" si="116"/>
        <v>0.30958743745218098</v>
      </c>
      <c r="AC11">
        <f t="shared" si="69"/>
        <v>1.8437838846018982E-2</v>
      </c>
      <c r="AD11">
        <f t="shared" si="117"/>
        <v>0.55949575515732897</v>
      </c>
      <c r="AE11">
        <f t="shared" si="70"/>
        <v>1.9401676025870666E-2</v>
      </c>
      <c r="AF11">
        <f t="shared" si="71"/>
        <v>1.8470741042795533E-3</v>
      </c>
      <c r="AG11">
        <f t="shared" si="72"/>
        <v>5.4455828936224755E-3</v>
      </c>
      <c r="AH11">
        <f t="shared" si="73"/>
        <v>1.3000817342107426E-3</v>
      </c>
      <c r="AI11">
        <f t="shared" si="74"/>
        <v>4.7197239894681831E-3</v>
      </c>
      <c r="AJ11">
        <f t="shared" si="75"/>
        <v>1.5657292848240794E-5</v>
      </c>
      <c r="AK11">
        <f t="shared" si="76"/>
        <v>1.3554736123413562E-5</v>
      </c>
      <c r="AL11">
        <f t="shared" si="77"/>
        <v>3.7624281149502352E-5</v>
      </c>
      <c r="AM11">
        <f t="shared" si="78"/>
        <v>2.2003744439565441E-4</v>
      </c>
      <c r="AN11">
        <f t="shared" si="79"/>
        <v>9.5572831043756637E-4</v>
      </c>
      <c r="AO11">
        <f t="shared" si="80"/>
        <v>2.2253164396110984E-6</v>
      </c>
      <c r="AP11">
        <f t="shared" si="81"/>
        <v>2.839565915143434E-6</v>
      </c>
      <c r="AQ11">
        <f t="shared" si="82"/>
        <v>7.2574303026759003E-6</v>
      </c>
      <c r="AR11">
        <f t="shared" si="83"/>
        <v>0.32400473672843788</v>
      </c>
      <c r="AS11">
        <f t="shared" si="84"/>
        <v>1.6582281760323364E-2</v>
      </c>
      <c r="AT11">
        <f t="shared" si="85"/>
        <v>1.8009123467293512E-3</v>
      </c>
      <c r="AU11">
        <f t="shared" si="86"/>
        <v>4.5214382767387847E-3</v>
      </c>
      <c r="AV11">
        <f t="shared" si="87"/>
        <v>1.3078577634570993E-3</v>
      </c>
      <c r="AW11">
        <f t="shared" si="88"/>
        <v>3.9418042868038733E-3</v>
      </c>
      <c r="AX11">
        <f t="shared" si="89"/>
        <v>2.2191846377251099E-5</v>
      </c>
      <c r="AY11">
        <f t="shared" si="90"/>
        <v>1.9666530916765864E-5</v>
      </c>
      <c r="AZ11">
        <f t="shared" si="91"/>
        <v>4.5333849683924654E-5</v>
      </c>
      <c r="BA11">
        <f t="shared" si="92"/>
        <v>2.1082203416952457E-4</v>
      </c>
      <c r="BB11">
        <f t="shared" si="93"/>
        <v>7.6465408212700856E-4</v>
      </c>
      <c r="BC11">
        <f t="shared" si="94"/>
        <v>3.0877942478994938E-6</v>
      </c>
      <c r="BD11">
        <f t="shared" si="95"/>
        <v>3.8657745033673555E-6</v>
      </c>
      <c r="BE11">
        <f t="shared" si="96"/>
        <v>8.4009961493350024E-6</v>
      </c>
      <c r="BF11">
        <f t="shared" si="97"/>
        <v>2.8298127646942079E-2</v>
      </c>
      <c r="BG11">
        <f t="shared" si="98"/>
        <v>0.97499999999999998</v>
      </c>
      <c r="BH11">
        <f t="shared" si="5"/>
        <v>0.47751563963290133</v>
      </c>
      <c r="BI11">
        <f t="shared" si="6"/>
        <v>1.5879932782886588E-2</v>
      </c>
      <c r="BJ11">
        <f t="shared" si="7"/>
        <v>1.3111029316878846E-3</v>
      </c>
      <c r="BK11">
        <f t="shared" si="8"/>
        <v>4.3827517351067791E-3</v>
      </c>
      <c r="BL11">
        <f t="shared" si="9"/>
        <v>9.6214970142495982E-4</v>
      </c>
      <c r="BM11">
        <f t="shared" si="10"/>
        <v>3.8468989424753465E-3</v>
      </c>
      <c r="BN11">
        <f t="shared" si="11"/>
        <v>1.0546904547731919E-5</v>
      </c>
      <c r="BO11">
        <f t="shared" si="12"/>
        <v>9.4016966374346385E-6</v>
      </c>
      <c r="BP11">
        <f t="shared" si="13"/>
        <v>2.8918387950259415E-5</v>
      </c>
      <c r="BQ11">
        <f t="shared" si="14"/>
        <v>1.7465070580569049E-4</v>
      </c>
      <c r="BR11">
        <f t="shared" si="15"/>
        <v>7.5859190436815293E-4</v>
      </c>
      <c r="BS11">
        <f t="shared" si="16"/>
        <v>1.6656249661370583E-6</v>
      </c>
      <c r="BT11">
        <f t="shared" si="17"/>
        <v>1.8556252046136959E-6</v>
      </c>
      <c r="BU11">
        <f t="shared" si="18"/>
        <v>5.4321070419311523E-6</v>
      </c>
      <c r="BV11">
        <f t="shared" si="19"/>
        <v>0.26602180485748994</v>
      </c>
      <c r="BW11">
        <f t="shared" si="20"/>
        <v>1.3056560147323775E-2</v>
      </c>
      <c r="BX11">
        <f t="shared" si="21"/>
        <v>1.2297593024890388E-3</v>
      </c>
      <c r="BY11">
        <f t="shared" si="22"/>
        <v>3.5006942047808658E-3</v>
      </c>
      <c r="BZ11">
        <f t="shared" si="23"/>
        <v>9.3112412582277459E-4</v>
      </c>
      <c r="CA11">
        <f t="shared" si="24"/>
        <v>3.0907530420618938E-3</v>
      </c>
      <c r="CB11">
        <f t="shared" si="25"/>
        <v>1.4380594832899341E-5</v>
      </c>
      <c r="CC11">
        <f t="shared" si="26"/>
        <v>1.3122542791112721E-5</v>
      </c>
      <c r="CD11">
        <f t="shared" si="27"/>
        <v>3.3519963797700288E-5</v>
      </c>
      <c r="CE11">
        <f t="shared" si="28"/>
        <v>1.6097736871937895E-4</v>
      </c>
      <c r="CF11">
        <f t="shared" si="29"/>
        <v>5.8386687428676435E-4</v>
      </c>
      <c r="CG11">
        <f t="shared" si="30"/>
        <v>2.2233553072819717E-6</v>
      </c>
      <c r="CH11">
        <f t="shared" si="31"/>
        <v>2.4302441017673727E-6</v>
      </c>
      <c r="CI11">
        <f t="shared" si="32"/>
        <v>6.0491075102512331E-6</v>
      </c>
      <c r="CJ11">
        <f t="shared" si="99"/>
        <v>0</v>
      </c>
      <c r="CK11">
        <f t="shared" si="100"/>
        <v>0.79353680441432028</v>
      </c>
      <c r="CL11">
        <f t="shared" si="33"/>
        <v>0.62642528117263596</v>
      </c>
      <c r="CM11">
        <f t="shared" si="101"/>
        <v>0</v>
      </c>
      <c r="CN11">
        <f t="shared" si="34"/>
        <v>277.03653197340725</v>
      </c>
      <c r="CO11">
        <f t="shared" si="35"/>
        <v>43.989916867521842</v>
      </c>
      <c r="CP11">
        <f t="shared" si="36"/>
        <v>35.396288808546089</v>
      </c>
      <c r="CQ11">
        <f t="shared" si="37"/>
        <v>37.898682633977359</v>
      </c>
      <c r="CR11">
        <f t="shared" si="38"/>
        <v>14.711379675172326</v>
      </c>
      <c r="CS11">
        <f t="shared" si="39"/>
        <v>0.42169786828166933</v>
      </c>
      <c r="CT11">
        <f t="shared" si="40"/>
        <v>0.48323989753581692</v>
      </c>
      <c r="CU11">
        <f t="shared" si="41"/>
        <v>0.36183271181476412</v>
      </c>
      <c r="CV11">
        <f t="shared" si="42"/>
        <v>5.9476121220145384</v>
      </c>
      <c r="CW11">
        <f t="shared" si="43"/>
        <v>14.914140284378224</v>
      </c>
      <c r="CX11">
        <f t="shared" si="44"/>
        <v>7.4614860220160131E-2</v>
      </c>
      <c r="CY11">
        <f t="shared" si="45"/>
        <v>0.11193852794086931</v>
      </c>
      <c r="CZ11">
        <f t="shared" si="46"/>
        <v>0.16042549684065077</v>
      </c>
      <c r="DA11">
        <f t="shared" si="47"/>
        <v>3701.7541171224029</v>
      </c>
      <c r="DB11">
        <f t="shared" si="48"/>
        <v>426.23097036735174</v>
      </c>
      <c r="DC11">
        <f t="shared" si="49"/>
        <v>63.465952011089065</v>
      </c>
      <c r="DD11">
        <f t="shared" si="50"/>
        <v>81.04678111054271</v>
      </c>
      <c r="DE11">
        <f t="shared" si="51"/>
        <v>53.067636610035265</v>
      </c>
      <c r="DF11">
        <f t="shared" si="52"/>
        <v>57.321717938701923</v>
      </c>
      <c r="DG11">
        <f t="shared" si="53"/>
        <v>0.85123484333859767</v>
      </c>
      <c r="DH11">
        <f t="shared" si="54"/>
        <v>0.92582160943766978</v>
      </c>
      <c r="DI11">
        <f t="shared" si="55"/>
        <v>0.95391486504914258</v>
      </c>
      <c r="DJ11">
        <f t="shared" si="56"/>
        <v>8.1071613239890681</v>
      </c>
      <c r="DK11">
        <f t="shared" si="57"/>
        <v>20.668599839893041</v>
      </c>
      <c r="DL11">
        <f t="shared" si="58"/>
        <v>0.13881179041432173</v>
      </c>
      <c r="DM11">
        <f t="shared" si="59"/>
        <v>0.19655917039821655</v>
      </c>
      <c r="DN11">
        <f t="shared" si="60"/>
        <v>0.28168540088720262</v>
      </c>
      <c r="DO11">
        <f t="shared" si="102"/>
        <v>0</v>
      </c>
      <c r="DP11">
        <f t="shared" si="103"/>
        <v>4846.5192657311836</v>
      </c>
      <c r="DQ11">
        <f t="shared" si="61"/>
        <v>3825.8870626485918</v>
      </c>
    </row>
    <row r="12" spans="1:121" x14ac:dyDescent="0.3">
      <c r="A12">
        <v>9</v>
      </c>
      <c r="B12">
        <v>54</v>
      </c>
      <c r="C12">
        <f t="shared" si="118"/>
        <v>38</v>
      </c>
      <c r="D12">
        <f t="shared" si="1"/>
        <v>125</v>
      </c>
      <c r="E12">
        <f t="shared" si="119"/>
        <v>5.7</v>
      </c>
      <c r="F12">
        <v>4.3400000000000001E-3</v>
      </c>
      <c r="G12">
        <v>7.0899999999999999E-3</v>
      </c>
      <c r="H12">
        <f t="shared" si="3"/>
        <v>4.8900000000000002E-3</v>
      </c>
      <c r="I12">
        <f t="shared" si="104"/>
        <v>5.6857293942168513E-2</v>
      </c>
      <c r="J12">
        <f t="shared" si="62"/>
        <v>0.1152910816957079</v>
      </c>
      <c r="K12">
        <f t="shared" si="63"/>
        <v>0.15764642059897849</v>
      </c>
      <c r="L12">
        <f t="shared" si="105"/>
        <v>6.3853597650266769E-2</v>
      </c>
      <c r="M12">
        <f t="shared" si="106"/>
        <v>8.8267994941903738E-2</v>
      </c>
      <c r="N12">
        <f t="shared" si="107"/>
        <v>0.2825145583211438</v>
      </c>
      <c r="O12">
        <f t="shared" si="108"/>
        <v>0.37444500220193244</v>
      </c>
      <c r="P12">
        <f t="shared" si="109"/>
        <v>0.15067112194129006</v>
      </c>
      <c r="Q12">
        <f t="shared" si="110"/>
        <v>0.20606486929391055</v>
      </c>
      <c r="R12">
        <f t="shared" si="64"/>
        <v>0.42</v>
      </c>
      <c r="S12">
        <f t="shared" si="65"/>
        <v>0.43099999999999999</v>
      </c>
      <c r="T12">
        <f t="shared" si="66"/>
        <v>1.0309286881543787E-2</v>
      </c>
      <c r="U12">
        <f t="shared" si="67"/>
        <v>0.23401320927610503</v>
      </c>
      <c r="V12">
        <f t="shared" si="68"/>
        <v>0.31158091730509507</v>
      </c>
      <c r="W12">
        <f t="shared" si="111"/>
        <v>0.13376602266478577</v>
      </c>
      <c r="X12">
        <f t="shared" si="112"/>
        <v>0.18217825250316555</v>
      </c>
      <c r="Y12">
        <f t="shared" si="113"/>
        <v>0.43161324383101041</v>
      </c>
      <c r="Z12">
        <f t="shared" si="114"/>
        <v>0.54989418946151192</v>
      </c>
      <c r="AA12">
        <f t="shared" si="115"/>
        <v>0.24262355746859032</v>
      </c>
      <c r="AB12">
        <f t="shared" si="116"/>
        <v>0.32474330306373111</v>
      </c>
      <c r="AC12">
        <f t="shared" si="69"/>
        <v>1.9306574932187612E-2</v>
      </c>
      <c r="AD12">
        <f t="shared" si="117"/>
        <v>0.52017532731794369</v>
      </c>
      <c r="AE12">
        <f t="shared" si="70"/>
        <v>2.0911888214464179E-2</v>
      </c>
      <c r="AF12">
        <f t="shared" si="71"/>
        <v>1.8929273979627903E-3</v>
      </c>
      <c r="AG12">
        <f t="shared" si="72"/>
        <v>5.9426954098247813E-3</v>
      </c>
      <c r="AH12">
        <f t="shared" si="73"/>
        <v>1.312386173009678E-3</v>
      </c>
      <c r="AI12">
        <f t="shared" si="74"/>
        <v>5.1362553273563635E-3</v>
      </c>
      <c r="AJ12">
        <f t="shared" si="75"/>
        <v>1.874715118336974E-5</v>
      </c>
      <c r="AK12">
        <f t="shared" si="76"/>
        <v>1.6016740285013557E-5</v>
      </c>
      <c r="AL12">
        <f t="shared" si="77"/>
        <v>4.8667158607092534E-5</v>
      </c>
      <c r="AM12">
        <f t="shared" si="78"/>
        <v>2.2710092215385964E-4</v>
      </c>
      <c r="AN12">
        <f t="shared" si="79"/>
        <v>1.097495790939229E-3</v>
      </c>
      <c r="AO12">
        <f t="shared" si="80"/>
        <v>2.696555983643855E-6</v>
      </c>
      <c r="AP12">
        <f t="shared" si="81"/>
        <v>3.5854149325544076E-6</v>
      </c>
      <c r="AQ12">
        <f t="shared" si="82"/>
        <v>9.9346053550263366E-6</v>
      </c>
      <c r="AR12">
        <f t="shared" si="83"/>
        <v>0.34774335299954595</v>
      </c>
      <c r="AS12">
        <f t="shared" si="84"/>
        <v>2.0830966551423441E-2</v>
      </c>
      <c r="AT12">
        <f t="shared" si="85"/>
        <v>2.1408846076643477E-3</v>
      </c>
      <c r="AU12">
        <f t="shared" si="86"/>
        <v>5.7957362754426211E-3</v>
      </c>
      <c r="AV12">
        <f t="shared" si="87"/>
        <v>1.5320152118310625E-3</v>
      </c>
      <c r="AW12">
        <f t="shared" si="88"/>
        <v>5.0429010002334997E-3</v>
      </c>
      <c r="AX12">
        <f t="shared" si="89"/>
        <v>3.1237469274614846E-5</v>
      </c>
      <c r="AY12">
        <f t="shared" si="90"/>
        <v>2.7312121004307382E-5</v>
      </c>
      <c r="AZ12">
        <f t="shared" si="91"/>
        <v>6.9965005275239567E-5</v>
      </c>
      <c r="BA12">
        <f t="shared" si="92"/>
        <v>2.5267753350871727E-4</v>
      </c>
      <c r="BB12">
        <f t="shared" si="93"/>
        <v>1.0284817663051068E-3</v>
      </c>
      <c r="BC12">
        <f t="shared" si="94"/>
        <v>4.4002495521601197E-6</v>
      </c>
      <c r="BD12">
        <f t="shared" si="95"/>
        <v>5.7170585352598205E-6</v>
      </c>
      <c r="BE12">
        <f t="shared" si="96"/>
        <v>1.3666521315851006E-5</v>
      </c>
      <c r="BF12">
        <f t="shared" si="97"/>
        <v>3.3684961449086358E-2</v>
      </c>
      <c r="BG12">
        <f t="shared" si="98"/>
        <v>0.97499999999999976</v>
      </c>
      <c r="BH12">
        <f t="shared" si="5"/>
        <v>0.44359251475355949</v>
      </c>
      <c r="BI12">
        <f t="shared" si="6"/>
        <v>1.7101976917734015E-2</v>
      </c>
      <c r="BJ12">
        <f t="shared" si="7"/>
        <v>1.3424013127687835E-3</v>
      </c>
      <c r="BK12">
        <f t="shared" si="8"/>
        <v>4.7789184996608683E-3</v>
      </c>
      <c r="BL12">
        <f t="shared" si="9"/>
        <v>9.7037850037162763E-4</v>
      </c>
      <c r="BM12">
        <f t="shared" si="10"/>
        <v>4.1829669806309382E-3</v>
      </c>
      <c r="BN12">
        <f t="shared" si="11"/>
        <v>1.2616445015483666E-5</v>
      </c>
      <c r="BO12">
        <f t="shared" si="12"/>
        <v>1.1099269757289728E-5</v>
      </c>
      <c r="BP12">
        <f t="shared" si="13"/>
        <v>3.7375371269989355E-5</v>
      </c>
      <c r="BQ12">
        <f t="shared" si="14"/>
        <v>1.8010936966747463E-4</v>
      </c>
      <c r="BR12">
        <f t="shared" si="15"/>
        <v>8.7040278499992709E-4</v>
      </c>
      <c r="BS12">
        <f t="shared" si="16"/>
        <v>2.0166872033355169E-6</v>
      </c>
      <c r="BT12">
        <f t="shared" si="17"/>
        <v>2.3408283020438078E-6</v>
      </c>
      <c r="BU12">
        <f t="shared" si="18"/>
        <v>7.4298444427609605E-6</v>
      </c>
      <c r="BV12">
        <f t="shared" si="19"/>
        <v>0.28527805801572864</v>
      </c>
      <c r="BW12">
        <f t="shared" si="20"/>
        <v>1.6388437938966192E-2</v>
      </c>
      <c r="BX12">
        <f t="shared" si="21"/>
        <v>1.4605510549921656E-3</v>
      </c>
      <c r="BY12">
        <f t="shared" si="22"/>
        <v>4.4836307632719367E-3</v>
      </c>
      <c r="BZ12">
        <f t="shared" si="23"/>
        <v>1.0897268940428572E-3</v>
      </c>
      <c r="CA12">
        <f t="shared" si="24"/>
        <v>3.9508755151645815E-3</v>
      </c>
      <c r="CB12">
        <f t="shared" si="25"/>
        <v>2.0223328275517849E-5</v>
      </c>
      <c r="CC12">
        <f t="shared" si="26"/>
        <v>1.8207519053919583E-5</v>
      </c>
      <c r="CD12">
        <f t="shared" si="27"/>
        <v>5.1689873299396081E-5</v>
      </c>
      <c r="CE12">
        <f t="shared" si="28"/>
        <v>1.9277872764748039E-4</v>
      </c>
      <c r="CF12">
        <f t="shared" si="29"/>
        <v>7.8467366514044083E-4</v>
      </c>
      <c r="CG12">
        <f t="shared" si="30"/>
        <v>3.1657854650516732E-6</v>
      </c>
      <c r="CH12">
        <f t="shared" si="31"/>
        <v>3.5906894665889288E-6</v>
      </c>
      <c r="CI12">
        <f t="shared" si="32"/>
        <v>9.8324592791108161E-6</v>
      </c>
      <c r="CJ12">
        <f t="shared" si="99"/>
        <v>0</v>
      </c>
      <c r="CK12">
        <f t="shared" si="100"/>
        <v>0.78682798979517776</v>
      </c>
      <c r="CL12">
        <f t="shared" si="33"/>
        <v>0.60303813685532481</v>
      </c>
      <c r="CM12">
        <f t="shared" si="101"/>
        <v>0</v>
      </c>
      <c r="CN12">
        <f t="shared" si="34"/>
        <v>298.60085181433402</v>
      </c>
      <c r="CO12">
        <f t="shared" si="35"/>
        <v>45.081958909881813</v>
      </c>
      <c r="CP12">
        <f t="shared" si="36"/>
        <v>38.627520163861078</v>
      </c>
      <c r="CQ12">
        <f t="shared" si="37"/>
        <v>38.257369329405122</v>
      </c>
      <c r="CR12">
        <f t="shared" si="38"/>
        <v>16.009707855369786</v>
      </c>
      <c r="CS12">
        <f t="shared" si="39"/>
        <v>0.50491702282169715</v>
      </c>
      <c r="CT12">
        <f t="shared" si="40"/>
        <v>0.57101280790101838</v>
      </c>
      <c r="CU12">
        <f t="shared" si="41"/>
        <v>0.46803206432440891</v>
      </c>
      <c r="CV12">
        <f t="shared" si="42"/>
        <v>6.1385379258188264</v>
      </c>
      <c r="CW12">
        <f t="shared" si="43"/>
        <v>17.126421817606669</v>
      </c>
      <c r="CX12">
        <f t="shared" si="44"/>
        <v>9.0415522131578455E-2</v>
      </c>
      <c r="CY12">
        <f t="shared" si="45"/>
        <v>0.14134064205622729</v>
      </c>
      <c r="CZ12">
        <f t="shared" si="46"/>
        <v>0.21960445137285717</v>
      </c>
      <c r="DA12">
        <f t="shared" si="47"/>
        <v>3972.9678080198123</v>
      </c>
      <c r="DB12">
        <f t="shared" si="48"/>
        <v>535.43916423778808</v>
      </c>
      <c r="DC12">
        <f t="shared" si="49"/>
        <v>75.446914458699283</v>
      </c>
      <c r="DD12">
        <f t="shared" si="50"/>
        <v>103.88857273730898</v>
      </c>
      <c r="DE12">
        <f t="shared" si="51"/>
        <v>62.163049235257191</v>
      </c>
      <c r="DF12">
        <f t="shared" si="52"/>
        <v>73.333866345395549</v>
      </c>
      <c r="DG12">
        <f t="shared" si="53"/>
        <v>1.1982068464356763</v>
      </c>
      <c r="DH12">
        <f t="shared" si="54"/>
        <v>1.2857454083987743</v>
      </c>
      <c r="DI12">
        <f t="shared" si="55"/>
        <v>1.4722036410015911</v>
      </c>
      <c r="DJ12">
        <f t="shared" si="56"/>
        <v>9.7167145510777235</v>
      </c>
      <c r="DK12">
        <f t="shared" si="57"/>
        <v>27.799862143227035</v>
      </c>
      <c r="DL12">
        <f t="shared" si="58"/>
        <v>0.19781321861735818</v>
      </c>
      <c r="DM12">
        <f t="shared" si="59"/>
        <v>0.29068955828382081</v>
      </c>
      <c r="DN12">
        <f t="shared" si="60"/>
        <v>0.45823845972048421</v>
      </c>
      <c r="DO12">
        <f t="shared" si="102"/>
        <v>0</v>
      </c>
      <c r="DP12">
        <f t="shared" si="103"/>
        <v>5327.4965391879077</v>
      </c>
      <c r="DQ12">
        <f t="shared" si="61"/>
        <v>4083.0824891363777</v>
      </c>
    </row>
    <row r="13" spans="1:121" x14ac:dyDescent="0.3">
      <c r="A13">
        <v>10</v>
      </c>
      <c r="B13">
        <v>55</v>
      </c>
      <c r="C13">
        <f t="shared" si="118"/>
        <v>38</v>
      </c>
      <c r="D13">
        <f t="shared" si="1"/>
        <v>125</v>
      </c>
      <c r="E13">
        <f t="shared" si="119"/>
        <v>5.7</v>
      </c>
      <c r="F13">
        <v>4.7000000000000002E-3</v>
      </c>
      <c r="G13">
        <v>7.7799999999999996E-3</v>
      </c>
      <c r="H13">
        <f t="shared" si="3"/>
        <v>5.3159999999999995E-3</v>
      </c>
      <c r="I13">
        <f t="shared" si="104"/>
        <v>5.6857293942168513E-2</v>
      </c>
      <c r="J13">
        <f t="shared" si="62"/>
        <v>0.12082210924240577</v>
      </c>
      <c r="K13">
        <f t="shared" si="63"/>
        <v>0.16501248599155305</v>
      </c>
      <c r="L13">
        <f t="shared" si="105"/>
        <v>6.7010692604206334E-2</v>
      </c>
      <c r="M13">
        <f t="shared" si="106"/>
        <v>9.2571258355645281E-2</v>
      </c>
      <c r="N13">
        <f t="shared" si="107"/>
        <v>0.29638151174254102</v>
      </c>
      <c r="O13">
        <f t="shared" si="108"/>
        <v>0.39145988142874988</v>
      </c>
      <c r="P13">
        <f t="shared" si="109"/>
        <v>0.15878558946731613</v>
      </c>
      <c r="Q13">
        <f t="shared" si="110"/>
        <v>0.21676154082673293</v>
      </c>
      <c r="R13">
        <f t="shared" si="64"/>
        <v>0.42</v>
      </c>
      <c r="S13">
        <f t="shared" si="65"/>
        <v>0.43099999999999999</v>
      </c>
      <c r="T13">
        <f t="shared" si="66"/>
        <v>1.0819510757696041E-2</v>
      </c>
      <c r="U13">
        <f t="shared" si="67"/>
        <v>0.24439680687685106</v>
      </c>
      <c r="V13">
        <f t="shared" si="68"/>
        <v>0.32461487169747938</v>
      </c>
      <c r="W13">
        <f t="shared" si="111"/>
        <v>0.14011110688534767</v>
      </c>
      <c r="X13">
        <f t="shared" si="112"/>
        <v>0.19055552909674034</v>
      </c>
      <c r="Y13">
        <f t="shared" si="113"/>
        <v>0.45017941598463684</v>
      </c>
      <c r="Z13">
        <f t="shared" si="114"/>
        <v>0.57052771440121797</v>
      </c>
      <c r="AA13">
        <f t="shared" si="115"/>
        <v>0.25489533222714067</v>
      </c>
      <c r="AB13">
        <f t="shared" si="116"/>
        <v>0.34015118972522473</v>
      </c>
      <c r="AC13">
        <f t="shared" si="69"/>
        <v>2.0192156715022329E-2</v>
      </c>
      <c r="AD13">
        <f t="shared" si="117"/>
        <v>0.48314280228613499</v>
      </c>
      <c r="AE13">
        <f t="shared" si="70"/>
        <v>2.2229903799413798E-2</v>
      </c>
      <c r="AF13">
        <f t="shared" si="71"/>
        <v>1.9291086324034977E-3</v>
      </c>
      <c r="AG13">
        <f t="shared" si="72"/>
        <v>6.3734253352692397E-3</v>
      </c>
      <c r="AH13">
        <f t="shared" ref="AH13:AH32" si="120">AD12*T12*p_MI*p_MI_rec_mid*(1-I12)+AE12*T12*p_MI*p_MI_rec_mid*(1-I12) + AH12*(PREV_FEMALE*p_recur_MI_F + (1-PREV_FEMALE)*p_recur_MI_M)*p_MI_rec_mid*(1-I12) + AI12*(PREV_FEMALE*p_recur_MI_F + (1-PREV_FEMALE)*p_recur_MI_M)*p_MI_rec_mid*(1-I12)</f>
        <v>1.2144437220836784E-3</v>
      </c>
      <c r="AI13">
        <f t="shared" ref="AI13:AI32" si="121">AH12*(1-(PREV_FEMALE*p_recur_MI_F + (1-PREV_FEMALE)*p_recur_MI_M) - T12*p_Stroke - p_toHF_mid - H12*rr_MI)*(1-I12) + AI12*(1-(PREV_FEMALE*p_recur_MI_F + (1-PREV_FEMALE)*p_recur_MI_M) - T12*p_Stroke - p_toHF_mid - H12*rr_MI)*(1-I12)</f>
        <v>5.3813602423061638E-3</v>
      </c>
      <c r="AJ13">
        <f t="shared" si="75"/>
        <v>2.195461300459861E-5</v>
      </c>
      <c r="AK13">
        <f t="shared" ref="AK13:AK32" si="122">AF12*T12*p_MI*p_MI_rec_mid*(1-I12) + AG12*T12*p_MI*p_MI_rec_mid*(1-I12) + AJ12*(PREV_FEMALE*p_recur_MI_F + (1-PREV_FEMALE)*p_recur_MI_M)*p_MI_rec_mid*(1-I12) + AK12*(PREV_FEMALE*p_recur_MI_F + (1-PREV_FEMALE)*p_recur_MI_M)*p_MI_rec_mid*(1-I12) + AL12*(PREV_FEMALE*p_recur_MI_F + (1-PREV_FEMALE)*p_recur_MI_M)*p_MI_rec_mid*(1-I12)</f>
        <v>1.7061345904066534E-5</v>
      </c>
      <c r="AL13">
        <f t="shared" ref="AL13:AL32" si="123">AJ12*(1-p_recur_Stroke-(PREV_FEMALE*p_recur_MI_F + (1-PREV_FEMALE)*p_recur_MI_M) - p_toHF_mid - H12*rr_MI*rr_Stroke)*(1-I12) + AK12*(1-p_recur_Stroke-(PREV_FEMALE*p_recur_MI_F + (1-PREV_FEMALE)*p_recur_MI_M) - p_toHF_mid - H12*rr_MI*rr_Stroke)*(1-I12) + AL12*(1-p_recur_Stroke-(PREV_FEMALE*p_recur_MI_F + (1-PREV_FEMALE)*p_recur_MI_M) - p_toHF_mid - H12*rr_MI*rr_Stroke)*(1-I12)</f>
        <v>5.9071958136952662E-5</v>
      </c>
      <c r="AM13">
        <f t="shared" ref="AM13:AM32" si="124">AD12*T12*p_MI*p_MI_HF_mid*(1-I12) + AE12*T12*p_MI*p_MI_HF_mid*(1-I12) + AH12*p_toHF_mid*(1-I12) + AH12*(PREV_FEMALE*p_recur_MI_F + (1-PREV_FEMALE)*p_recur_MI_M)*p_MI_HF_mid*(1-I12) + AI12*p_toHF_mid*(1-I12) + AI12*(PREV_FEMALE*p_recur_MI_F + (1-PREV_FEMALE)*p_recur_MI_M)*p_MI_HF_mid*(1-I12)</f>
        <v>4.5355798575555221E-4</v>
      </c>
      <c r="AN13">
        <f t="shared" si="79"/>
        <v>1.2352031314945835E-3</v>
      </c>
      <c r="AO13">
        <f t="shared" ref="AO13:AO32" si="125">AF12*T12*p_MI*p_MI_HF_mid*(1-I12) + AG12*T12*p_MI*p_MI_HF_mid*(1-I12) + AJ12*(PREV_FEMALE*p_recur_MI_F + (1-PREV_FEMALE)*p_recur_MI_M)*p_MI_HF_mid*(1-I12) + AJ12*p_toHF_mid*(1-I12) + AK12*(PREV_FEMALE*p_recur_MI_F + (1-PREV_FEMALE)*p_recur_MI_M)*p_MI_HF_mid*(1-I12) + AK12*p_toHF_mid*(1-I12) + AL12*(PREV_FEMALE*p_recur_MI_F + (1-PREV_FEMALE)*p_recur_MI_M)*p_MI_HF_mid*(1-I12) + AL12*p_toHF_mid*(1-I12)</f>
        <v>6.1624416631528366E-6</v>
      </c>
      <c r="AP13">
        <f t="shared" si="81"/>
        <v>4.4137617103100405E-6</v>
      </c>
      <c r="AQ13">
        <f t="shared" si="82"/>
        <v>1.3033149568985746E-5</v>
      </c>
      <c r="AR13">
        <f t="shared" si="83"/>
        <v>0.36820031615529952</v>
      </c>
      <c r="AS13">
        <f t="shared" si="84"/>
        <v>2.5460097833079523E-2</v>
      </c>
      <c r="AT13">
        <f t="shared" si="85"/>
        <v>2.4982252015369531E-3</v>
      </c>
      <c r="AU13">
        <f t="shared" si="86"/>
        <v>7.1950406488946392E-3</v>
      </c>
      <c r="AV13">
        <f t="shared" ref="AV13:AV32" si="126">AR12*AC12*p_MI*p_MI_rec_mid + AD12*T12*p_MI*p_MI_rec_mid*I12 + AE12*T12*p_MI*p_MI_rec_mid*I12 +AH12*(PREV_FEMALE*p_recur_MI_F + (1-PREV_FEMALE)*p_recur_MI_M)*p_MI_rec_mid*I12 + AI12*(PREV_FEMALE*p_recur_MI_F + (1-PREV_FEMALE)*p_recur_MI_M)*p_MI_rec_mid*I12 + AS12*AC12*p_MI*p_MI_rec_mid + AV12*(PREV_FEMALE*p_recur_MI_F + (1-PREV_FEMALE)*p_recur_MI_M)*p_MI_rec_mid + AW12*(PREV_FEMALE*p_recur_MI_F + (1-PREV_FEMALE)*p_recur_MI_M)*p_MI_rec_mid</f>
        <v>1.6234124444379269E-3</v>
      </c>
      <c r="AW13">
        <f t="shared" ref="AW13:AW32" si="127">AH12*(1-(PREV_FEMALE*p_recur_MI_F + (1-PREV_FEMALE)*p_recur_MI_M) - T12*p_Stroke - p_toHF_mid - H12*rr_MI)*I12 + AI12*(1-(PREV_FEMALE*p_recur_MI_F + (1-PREV_FEMALE)*p_recur_MI_M) - T12*p_Stroke - p_toHF_mid - H12*rr_MI)*I12 + AV12*(1-(PREV_FEMALE*p_recur_MI_F + (1-PREV_FEMALE)*p_recur_MI_M) - AC12*p_Stroke - p_toHF_mid - H12*rr_MI*rr_DM) + AW12*(1-(PREV_FEMALE*p_recur_MI_F + (1-PREV_FEMALE)*p_recur_MI_M) - AC12*p_Stroke - p_toHF_mid - H12*rr_MI*rr_DM)</f>
        <v>6.1206924735232992E-3</v>
      </c>
      <c r="AX13">
        <f t="shared" si="89"/>
        <v>4.2371859911666956E-5</v>
      </c>
      <c r="AY13">
        <f t="shared" ref="AY13:AY32" si="128">AF12*T12*p_MI*p_MI_rec_mid*I12 + AG12*T12*p_MI*p_MI_rec_mid*I12 + AJ12*(PREV_FEMALE*p_recur_MI_F+(1-PREV_FEMALE)*p_recur_MI_M)*p_MI_rec_mid*I12 + AK12*(PREV_FEMALE*p_recur_MI_F+(1-PREV_FEMALE)*p_recur_MI_M)*p_MI_rec_mid*I12 + AL12*(PREV_FEMALE*p_recur_MI_F+(1-PREV_FEMALE)*p_recur_MI_M)*p_MI_rec_mid*I12 + AT12*AC12*p_MI*p_MI_rec_mid + AU12*AC12*p_MI*p_MI_rec_mid + AX12*(PREV_FEMALE*p_recur_MI_F+(1-PREV_FEMALE)*p_recur_MI_M)*p_MI_rec_mid + AY12*(PREV_FEMALE*p_recur_MI_F+(1-PREV_FEMALE)*p_recur_MI_M)*p_MI_rec_mid + AZ12*(PREV_FEMALE*p_recur_MI_F+(1-PREV_FEMALE)*p_recur_MI_M)*p_MI_rec_mid</f>
        <v>3.3678333262174528E-5</v>
      </c>
      <c r="AZ13">
        <f t="shared" ref="AZ13:AZ32" si="129">AJ12*(1-p_recur_Stroke-(PREV_FEMALE*p_recur_MI_F + (1-PREV_FEMALE)*p_recur_MI_M) - p_toHF_mid - H12*rr_MI*rr_Stroke)*I12 + AK12*(1-p_recur_Stroke-(PREV_FEMALE*p_recur_MI_F + (1-PREV_FEMALE)*p_recur_MI_M) - p_toHF_mid - H12*rr_MI*rr_Stroke)*I12 + AL12*(1-p_recur_Stroke-(PREV_FEMALE*p_recur_MI_F + (1-PREV_FEMALE)*p_recur_MI_M) - p_toHF_mid - H12*rr_MI*rr_Stroke)*I12 + AX12*(1-p_recur_Stroke-(PREV_FEMALE*p_recur_MI_F + (1-PREV_FEMALE)*p_recur_MI_M) - p_toHF_mid - H12*rr_MI*rr_Stroke*rr_DM) + AY12*(1-p_recur_Stroke-(PREV_FEMALE*p_recur_MI_F + (1-PREV_FEMALE)*p_recur_MI_M) - p_toHF_mid - H12*rr_MI*rr_Stroke*rr_DM) + AZ12*(1-p_recur_Stroke-(PREV_FEMALE*p_recur_MI_F + (1-PREV_FEMALE)*p_recur_MI_M) - p_toHF_mid - H12*rr_MI*rr_Stroke*rr_DM)</f>
        <v>9.9573059456212079E-5</v>
      </c>
      <c r="BA13">
        <f t="shared" ref="BA13:BA32" si="130">AR12*AC12*p_MI*p_MI_HF_mid + AD12*T12*p_MI*p_MI_HF_mid*I12 + AE12*T12*p_MI*p_MI_HF_mid*I12 + AH12*p_toHF_mid*I12 + AH12*(PREV_FEMALE*p_recur_MI_F + (1-PREV_FEMALE)*p_recur_MI_M)*p_MI_HF_mid*I12 + AI12*p_toHF_mid*I12 + AI12*(PREV_FEMALE*p_recur_MI_F + (1-PREV_FEMALE)*p_recur_MI_M)*p_MI_HF_mid*I12 + AS12*AC12*p_MI*p_MI_HF_mid + AV12*(PREV_FEMALE*p_recur_MI_F + (1-PREV_FEMALE)*p_recur_MI_M)*p_MI_HF_mid + AV12*p_toHF_mid + AW12*(PREV_FEMALE*p_recur_MI_F + (1-PREV_FEMALE)*p_recur_MI_M)*p_MI_HF_mid + AW12*p_toHF_mid</f>
        <v>5.6945023797328235E-4</v>
      </c>
      <c r="BB13">
        <f t="shared" si="93"/>
        <v>1.3368220623440911E-3</v>
      </c>
      <c r="BC13">
        <f t="shared" ref="BC13:BC32" si="131">AF12*T12*p_MI*p_MI_HF_mid*I12 + AG12*T12*p_MI*p_MI_HF_mid*I12 + AJ12*(PREV_FEMALE*p_recur_MI_F + (1-PREV_FEMALE)*p_recur_MI_M)*p_MI_HF_mid*I12 + AJ12*p_toHF_mid*I12 + AK12*(PREV_FEMALE*p_recur_MI_F + (1-PREV_FEMALE)*p_recur_MI_M)*p_MI_HF_mid*I12 + AK12*p_toHF_mid*I12 + AL12*(PREV_FEMALE*p_recur_MI_F + (1-PREV_FEMALE)*p_recur_MI_M)*p_MI_HF_mid*I12 + AL12*p_toHF_mid*I12 + AT12*AC12*p_MI*p_MI_HF_mid + AU12*AC12*p_MI*p_MI_HF_mid + AX12*(PREV_FEMALE*p_recur_MI_F + (1-PREV_FEMALE)*p_recur_MI_M)*p_MI_HF_mid + AX12*p_toHF_mid + AY12*(PREV_FEMALE*p_recur_MI_F + (1-PREV_FEMALE)*p_recur_MI_M)*p_MI_HF_mid + AY12*p_toHF_mid + AZ12*(PREV_FEMALE*p_recur_MI_F + (1-PREV_FEMALE)*p_recur_MI_M)*p_MI_HF_mid + AZ12*p_toHF_mid</f>
        <v>1.1480303338914297E-5</v>
      </c>
      <c r="BD13">
        <f t="shared" si="95"/>
        <v>8.1257013523233038E-6</v>
      </c>
      <c r="BE13">
        <f t="shared" si="96"/>
        <v>2.0953561476898406E-5</v>
      </c>
      <c r="BF13">
        <f t="shared" si="97"/>
        <v>3.96982577192629E-2</v>
      </c>
      <c r="BG13">
        <f t="shared" si="98"/>
        <v>0.97499999999999998</v>
      </c>
      <c r="BH13">
        <f t="shared" si="5"/>
        <v>0.4116739032579585</v>
      </c>
      <c r="BI13">
        <f t="shared" si="6"/>
        <v>1.8164941923410206E-2</v>
      </c>
      <c r="BJ13">
        <f t="shared" si="7"/>
        <v>1.3667864393134312E-3</v>
      </c>
      <c r="BK13">
        <f t="shared" si="8"/>
        <v>5.1210901181742135E-3</v>
      </c>
      <c r="BL13">
        <f t="shared" si="9"/>
        <v>8.9714798428592408E-4</v>
      </c>
      <c r="BM13">
        <f t="shared" si="10"/>
        <v>4.3789830146821881E-3</v>
      </c>
      <c r="BN13">
        <f t="shared" si="11"/>
        <v>1.4761160394802036E-5</v>
      </c>
      <c r="BO13">
        <f t="shared" si="12"/>
        <v>1.1812404450947585E-5</v>
      </c>
      <c r="BP13">
        <f t="shared" si="13"/>
        <v>4.5328803418971736E-5</v>
      </c>
      <c r="BQ13">
        <f t="shared" si="14"/>
        <v>3.5941284126277584E-4</v>
      </c>
      <c r="BR13">
        <f t="shared" si="15"/>
        <v>9.7881170868946996E-4</v>
      </c>
      <c r="BS13">
        <f t="shared" si="16"/>
        <v>4.6049538864500453E-6</v>
      </c>
      <c r="BT13">
        <f t="shared" si="17"/>
        <v>2.8789257491274528E-6</v>
      </c>
      <c r="BU13">
        <f t="shared" si="18"/>
        <v>9.7391676937481371E-6</v>
      </c>
      <c r="BV13">
        <f t="shared" si="19"/>
        <v>0.30181238158128182</v>
      </c>
      <c r="BW13">
        <f t="shared" si="20"/>
        <v>2.001389286133028E-2</v>
      </c>
      <c r="BX13">
        <f t="shared" si="21"/>
        <v>1.7027490003309821E-3</v>
      </c>
      <c r="BY13">
        <f t="shared" si="22"/>
        <v>5.5615755332098686E-3</v>
      </c>
      <c r="BZ13">
        <f t="shared" si="23"/>
        <v>1.1536940008261074E-3</v>
      </c>
      <c r="CA13">
        <f t="shared" si="24"/>
        <v>4.7913381933663785E-3</v>
      </c>
      <c r="CB13">
        <f t="shared" si="25"/>
        <v>2.7406104725309657E-5</v>
      </c>
      <c r="CC13">
        <f t="shared" si="26"/>
        <v>2.243110574727745E-5</v>
      </c>
      <c r="CD13">
        <f t="shared" si="27"/>
        <v>7.35038032361965E-5</v>
      </c>
      <c r="CE13">
        <f t="shared" si="28"/>
        <v>4.3410183594545348E-4</v>
      </c>
      <c r="CF13">
        <f t="shared" si="29"/>
        <v>1.0190827448968156E-3</v>
      </c>
      <c r="CG13">
        <f t="shared" si="30"/>
        <v>8.2527920090636741E-6</v>
      </c>
      <c r="CH13">
        <f t="shared" si="31"/>
        <v>5.098677109809682E-6</v>
      </c>
      <c r="CI13">
        <f t="shared" si="32"/>
        <v>1.5062788814282787E-5</v>
      </c>
      <c r="CJ13">
        <f t="shared" si="99"/>
        <v>0</v>
      </c>
      <c r="CK13">
        <f t="shared" si="100"/>
        <v>0.77967077372620053</v>
      </c>
      <c r="CL13">
        <f t="shared" si="33"/>
        <v>0.58014827835248739</v>
      </c>
      <c r="CM13">
        <f t="shared" si="101"/>
        <v>0</v>
      </c>
      <c r="CN13">
        <f t="shared" si="34"/>
        <v>317.42079635182961</v>
      </c>
      <c r="CO13">
        <f t="shared" si="35"/>
        <v>45.943651189321706</v>
      </c>
      <c r="CP13">
        <f t="shared" si="36"/>
        <v>41.427264679250058</v>
      </c>
      <c r="CQ13">
        <f t="shared" si="37"/>
        <v>35.402248942461306</v>
      </c>
      <c r="CR13">
        <f t="shared" si="38"/>
        <v>16.773699875268314</v>
      </c>
      <c r="CS13">
        <f t="shared" si="39"/>
        <v>0.59130359205285432</v>
      </c>
      <c r="CT13">
        <f t="shared" si="40"/>
        <v>0.60825404282587603</v>
      </c>
      <c r="CU13">
        <f t="shared" si="41"/>
        <v>0.56809502140307377</v>
      </c>
      <c r="CV13">
        <f t="shared" si="42"/>
        <v>12.259672354972576</v>
      </c>
      <c r="CW13">
        <f t="shared" si="43"/>
        <v>19.275344866972976</v>
      </c>
      <c r="CX13">
        <f t="shared" si="44"/>
        <v>0.2066266689655146</v>
      </c>
      <c r="CY13">
        <f t="shared" si="45"/>
        <v>0.17399490038213211</v>
      </c>
      <c r="CZ13">
        <f t="shared" si="46"/>
        <v>0.28809777122242991</v>
      </c>
      <c r="DA13">
        <f t="shared" si="47"/>
        <v>4206.6886120742975</v>
      </c>
      <c r="DB13">
        <f t="shared" si="48"/>
        <v>654.42635470147604</v>
      </c>
      <c r="DC13">
        <f t="shared" si="49"/>
        <v>88.039954327363759</v>
      </c>
      <c r="DD13">
        <f t="shared" si="50"/>
        <v>128.97110363143642</v>
      </c>
      <c r="DE13">
        <f t="shared" si="51"/>
        <v>65.871583345513315</v>
      </c>
      <c r="DF13">
        <f t="shared" si="52"/>
        <v>89.007109949975813</v>
      </c>
      <c r="DG13">
        <f t="shared" si="53"/>
        <v>1.6252998024917211</v>
      </c>
      <c r="DH13">
        <f t="shared" si="54"/>
        <v>1.5854412166501282</v>
      </c>
      <c r="DI13">
        <f t="shared" si="55"/>
        <v>2.0952163170776146</v>
      </c>
      <c r="DJ13">
        <f t="shared" si="56"/>
        <v>21.898208901262574</v>
      </c>
      <c r="DK13">
        <f t="shared" si="57"/>
        <v>36.134300345160781</v>
      </c>
      <c r="DL13">
        <f t="shared" si="58"/>
        <v>0.51609703660089223</v>
      </c>
      <c r="DM13">
        <f t="shared" si="59"/>
        <v>0.41315941096023068</v>
      </c>
      <c r="DN13">
        <f t="shared" si="60"/>
        <v>0.70257291632040353</v>
      </c>
      <c r="DO13">
        <f t="shared" si="102"/>
        <v>0</v>
      </c>
      <c r="DP13">
        <f t="shared" si="103"/>
        <v>5788.914064233516</v>
      </c>
      <c r="DQ13">
        <f t="shared" si="61"/>
        <v>4307.4957290562297</v>
      </c>
    </row>
    <row r="14" spans="1:121" x14ac:dyDescent="0.3">
      <c r="A14">
        <v>11</v>
      </c>
      <c r="B14">
        <v>56</v>
      </c>
      <c r="C14">
        <f t="shared" si="118"/>
        <v>38</v>
      </c>
      <c r="D14">
        <f t="shared" si="1"/>
        <v>125</v>
      </c>
      <c r="E14">
        <f t="shared" si="119"/>
        <v>5.7</v>
      </c>
      <c r="F14">
        <v>5.1799999999999997E-3</v>
      </c>
      <c r="G14">
        <v>8.4600000000000005E-3</v>
      </c>
      <c r="H14">
        <f t="shared" si="3"/>
        <v>5.836E-3</v>
      </c>
      <c r="I14">
        <f t="shared" si="104"/>
        <v>5.6857293942168513E-2</v>
      </c>
      <c r="J14">
        <f t="shared" si="62"/>
        <v>0.12649270982335981</v>
      </c>
      <c r="K14">
        <f t="shared" si="63"/>
        <v>0.17254518678070063</v>
      </c>
      <c r="L14">
        <f t="shared" si="105"/>
        <v>7.0256982948603386E-2</v>
      </c>
      <c r="M14">
        <f t="shared" si="106"/>
        <v>9.6990021856497854E-2</v>
      </c>
      <c r="N14">
        <f t="shared" si="107"/>
        <v>0.31050768497930537</v>
      </c>
      <c r="O14">
        <f t="shared" si="108"/>
        <v>0.40865099105271507</v>
      </c>
      <c r="P14">
        <f t="shared" si="109"/>
        <v>0.16713573569356366</v>
      </c>
      <c r="Q14">
        <f t="shared" si="110"/>
        <v>0.22772448747817897</v>
      </c>
      <c r="R14">
        <f t="shared" si="64"/>
        <v>0.42</v>
      </c>
      <c r="S14">
        <f t="shared" si="65"/>
        <v>0.43099999999999999</v>
      </c>
      <c r="T14">
        <f t="shared" si="66"/>
        <v>1.1342652059669431E-2</v>
      </c>
      <c r="U14">
        <f t="shared" si="67"/>
        <v>0.25496294998294</v>
      </c>
      <c r="V14">
        <f t="shared" si="68"/>
        <v>0.33780452573723974</v>
      </c>
      <c r="W14">
        <f t="shared" si="111"/>
        <v>0.14660917050485023</v>
      </c>
      <c r="X14">
        <f t="shared" si="112"/>
        <v>0.19910915871886059</v>
      </c>
      <c r="Y14">
        <f t="shared" si="113"/>
        <v>0.46883046753736946</v>
      </c>
      <c r="Z14">
        <f t="shared" si="114"/>
        <v>0.59096780417806882</v>
      </c>
      <c r="AA14">
        <f t="shared" si="115"/>
        <v>0.26743710923082042</v>
      </c>
      <c r="AB14">
        <f t="shared" si="116"/>
        <v>0.355790148274439</v>
      </c>
      <c r="AC14">
        <f t="shared" si="69"/>
        <v>2.1093921237492645E-2</v>
      </c>
      <c r="AD14">
        <f t="shared" si="117"/>
        <v>0.44832009966050396</v>
      </c>
      <c r="AE14">
        <f t="shared" si="70"/>
        <v>2.3363713312992807E-2</v>
      </c>
      <c r="AF14">
        <f t="shared" si="71"/>
        <v>1.9557047774427915E-3</v>
      </c>
      <c r="AG14">
        <f t="shared" si="72"/>
        <v>6.7418867234636725E-3</v>
      </c>
      <c r="AH14">
        <f t="shared" si="120"/>
        <v>1.2049210724394781E-3</v>
      </c>
      <c r="AI14">
        <f t="shared" si="121"/>
        <v>5.4992495051530491E-3</v>
      </c>
      <c r="AJ14">
        <f t="shared" si="75"/>
        <v>2.4455120281803312E-5</v>
      </c>
      <c r="AK14">
        <f t="shared" si="122"/>
        <v>1.9252975367705075E-5</v>
      </c>
      <c r="AL14">
        <f t="shared" si="123"/>
        <v>6.9254610940365746E-5</v>
      </c>
      <c r="AM14">
        <f t="shared" si="124"/>
        <v>4.5578260126321392E-4</v>
      </c>
      <c r="AN14">
        <f t="shared" si="79"/>
        <v>1.5733692326332183E-3</v>
      </c>
      <c r="AO14">
        <f t="shared" si="125"/>
        <v>7.0692288201063119E-6</v>
      </c>
      <c r="AP14">
        <f t="shared" si="81"/>
        <v>6.1047142947667814E-6</v>
      </c>
      <c r="AQ14">
        <f t="shared" si="82"/>
        <v>1.8920636314425943E-5</v>
      </c>
      <c r="AR14">
        <f t="shared" si="83"/>
        <v>0.38554154859802681</v>
      </c>
      <c r="AS14">
        <f t="shared" si="84"/>
        <v>3.0430621693503905E-2</v>
      </c>
      <c r="AT14">
        <f t="shared" si="85"/>
        <v>2.8700133259963738E-3</v>
      </c>
      <c r="AU14">
        <f t="shared" si="86"/>
        <v>8.7079679040221597E-3</v>
      </c>
      <c r="AV14">
        <f t="shared" si="126"/>
        <v>1.8266553692029529E-3</v>
      </c>
      <c r="AW14">
        <f t="shared" si="127"/>
        <v>7.1509545909763002E-3</v>
      </c>
      <c r="AX14">
        <f t="shared" si="89"/>
        <v>5.3951012468279724E-5</v>
      </c>
      <c r="AY14">
        <f t="shared" si="128"/>
        <v>4.3507621112069981E-5</v>
      </c>
      <c r="AZ14">
        <f t="shared" si="129"/>
        <v>1.3495581358765316E-4</v>
      </c>
      <c r="BA14">
        <f t="shared" si="130"/>
        <v>6.5030621283791159E-4</v>
      </c>
      <c r="BB14">
        <f t="shared" si="93"/>
        <v>1.9710597300624782E-3</v>
      </c>
      <c r="BC14">
        <f t="shared" si="131"/>
        <v>1.5111456078434482E-5</v>
      </c>
      <c r="BD14">
        <f t="shared" si="95"/>
        <v>1.2990652486013454E-5</v>
      </c>
      <c r="BE14">
        <f t="shared" si="96"/>
        <v>3.5420536500363784E-5</v>
      </c>
      <c r="BF14">
        <f t="shared" si="97"/>
        <v>4.6295151311226808E-2</v>
      </c>
      <c r="BG14">
        <f t="shared" si="98"/>
        <v>0.97499999999999998</v>
      </c>
      <c r="BH14">
        <f t="shared" si="5"/>
        <v>0.38168852484846155</v>
      </c>
      <c r="BI14">
        <f t="shared" si="6"/>
        <v>1.907573888355343E-2</v>
      </c>
      <c r="BJ14">
        <f t="shared" si="7"/>
        <v>1.384339026209256E-3</v>
      </c>
      <c r="BK14">
        <f t="shared" si="8"/>
        <v>5.412701002065117E-3</v>
      </c>
      <c r="BL14">
        <f t="shared" si="9"/>
        <v>8.893078121030326E-4</v>
      </c>
      <c r="BM14">
        <f t="shared" si="10"/>
        <v>4.4712369878144413E-3</v>
      </c>
      <c r="BN14">
        <f t="shared" si="11"/>
        <v>1.6426957370243854E-5</v>
      </c>
      <c r="BO14">
        <f t="shared" si="12"/>
        <v>1.3317639759309617E-5</v>
      </c>
      <c r="BP14">
        <f t="shared" si="13"/>
        <v>5.3098793279498478E-5</v>
      </c>
      <c r="BQ14">
        <f t="shared" si="14"/>
        <v>3.6087897829993598E-4</v>
      </c>
      <c r="BR14">
        <f t="shared" si="15"/>
        <v>1.2457603243027889E-3</v>
      </c>
      <c r="BS14">
        <f t="shared" si="16"/>
        <v>5.2782210446048292E-6</v>
      </c>
      <c r="BT14">
        <f t="shared" si="17"/>
        <v>3.9781209613699283E-6</v>
      </c>
      <c r="BU14">
        <f t="shared" si="18"/>
        <v>1.4127043177337057E-5</v>
      </c>
      <c r="BV14">
        <f t="shared" si="19"/>
        <v>0.31576729937201453</v>
      </c>
      <c r="BW14">
        <f t="shared" si="20"/>
        <v>2.3901513233614669E-2</v>
      </c>
      <c r="BX14">
        <f t="shared" si="21"/>
        <v>1.9543311351441187E-3</v>
      </c>
      <c r="BY14">
        <f t="shared" si="22"/>
        <v>6.7254984619431191E-3</v>
      </c>
      <c r="BZ14">
        <f t="shared" si="23"/>
        <v>1.2969558652284657E-3</v>
      </c>
      <c r="CA14">
        <f t="shared" si="24"/>
        <v>5.5932387419863399E-3</v>
      </c>
      <c r="CB14">
        <f t="shared" si="25"/>
        <v>3.4862778623100524E-5</v>
      </c>
      <c r="CC14">
        <f t="shared" si="26"/>
        <v>2.8951416535304581E-5</v>
      </c>
      <c r="CD14">
        <f t="shared" si="27"/>
        <v>9.9541143928831121E-5</v>
      </c>
      <c r="CE14">
        <f t="shared" si="28"/>
        <v>4.9533249198595026E-4</v>
      </c>
      <c r="CF14">
        <f t="shared" si="29"/>
        <v>1.5013387672929267E-3</v>
      </c>
      <c r="CG14">
        <f t="shared" si="30"/>
        <v>1.085417751099526E-5</v>
      </c>
      <c r="CH14">
        <f t="shared" si="31"/>
        <v>8.1436420857162167E-6</v>
      </c>
      <c r="CI14">
        <f t="shared" si="32"/>
        <v>2.5441677407797807E-5</v>
      </c>
      <c r="CJ14">
        <f t="shared" si="99"/>
        <v>0</v>
      </c>
      <c r="CK14">
        <f t="shared" si="100"/>
        <v>0.77207801754370375</v>
      </c>
      <c r="CL14">
        <f t="shared" si="33"/>
        <v>0.55776558706776402</v>
      </c>
      <c r="CM14">
        <f t="shared" si="101"/>
        <v>0</v>
      </c>
      <c r="CN14">
        <f t="shared" si="34"/>
        <v>333.61046239622431</v>
      </c>
      <c r="CO14">
        <f t="shared" si="35"/>
        <v>46.577064979577521</v>
      </c>
      <c r="CP14">
        <f t="shared" si="36"/>
        <v>43.822263702513872</v>
      </c>
      <c r="CQ14">
        <f t="shared" si="37"/>
        <v>35.124654182683223</v>
      </c>
      <c r="CR14">
        <f t="shared" si="38"/>
        <v>17.141160707562054</v>
      </c>
      <c r="CS14">
        <f t="shared" si="39"/>
        <v>0.65864975454980856</v>
      </c>
      <c r="CT14">
        <f t="shared" si="40"/>
        <v>0.68638782483405358</v>
      </c>
      <c r="CU14">
        <f t="shared" si="41"/>
        <v>0.66602159341349743</v>
      </c>
      <c r="CV14">
        <f t="shared" si="42"/>
        <v>12.319803712144672</v>
      </c>
      <c r="CW14">
        <f t="shared" si="43"/>
        <v>24.55242687524137</v>
      </c>
      <c r="CX14">
        <f t="shared" si="44"/>
        <v>0.23703124233816464</v>
      </c>
      <c r="CY14">
        <f t="shared" si="45"/>
        <v>0.2406539422140013</v>
      </c>
      <c r="CZ14">
        <f t="shared" si="46"/>
        <v>0.41824066573038549</v>
      </c>
      <c r="DA14">
        <f t="shared" si="47"/>
        <v>4404.8121927324564</v>
      </c>
      <c r="DB14">
        <f t="shared" si="48"/>
        <v>782.1887000098244</v>
      </c>
      <c r="DC14">
        <f t="shared" si="49"/>
        <v>101.1421396214382</v>
      </c>
      <c r="DD14">
        <f t="shared" si="50"/>
        <v>156.09032467959722</v>
      </c>
      <c r="DE14">
        <f t="shared" si="51"/>
        <v>74.118368260779022</v>
      </c>
      <c r="DF14">
        <f t="shared" si="52"/>
        <v>103.98918166197736</v>
      </c>
      <c r="DG14">
        <f t="shared" si="53"/>
        <v>2.0694529362582736</v>
      </c>
      <c r="DH14">
        <f t="shared" si="54"/>
        <v>2.0481647714718063</v>
      </c>
      <c r="DI14">
        <f t="shared" si="55"/>
        <v>2.8397402295113978</v>
      </c>
      <c r="DJ14">
        <f t="shared" si="56"/>
        <v>25.00752541468189</v>
      </c>
      <c r="DK14">
        <f t="shared" si="57"/>
        <v>53.277744503588785</v>
      </c>
      <c r="DL14">
        <f t="shared" si="58"/>
        <v>0.67933550800602216</v>
      </c>
      <c r="DM14">
        <f t="shared" si="59"/>
        <v>0.66052271630384007</v>
      </c>
      <c r="DN14">
        <f t="shared" si="60"/>
        <v>1.1876505888571978</v>
      </c>
      <c r="DO14">
        <f t="shared" si="102"/>
        <v>0</v>
      </c>
      <c r="DP14">
        <f t="shared" si="103"/>
        <v>6226.1658652137785</v>
      </c>
      <c r="DQ14">
        <f t="shared" si="61"/>
        <v>4497.9146926633748</v>
      </c>
    </row>
    <row r="15" spans="1:121" x14ac:dyDescent="0.3">
      <c r="A15">
        <v>12</v>
      </c>
      <c r="B15">
        <v>57</v>
      </c>
      <c r="C15">
        <f t="shared" si="118"/>
        <v>38</v>
      </c>
      <c r="D15">
        <f t="shared" si="1"/>
        <v>125</v>
      </c>
      <c r="E15">
        <f t="shared" si="119"/>
        <v>5.7</v>
      </c>
      <c r="F15">
        <v>5.5599999999999998E-3</v>
      </c>
      <c r="G15">
        <v>9.2200000000000008E-3</v>
      </c>
      <c r="H15">
        <f t="shared" si="3"/>
        <v>6.291999999999999E-3</v>
      </c>
      <c r="I15">
        <f t="shared" si="104"/>
        <v>5.6857293942168513E-2</v>
      </c>
      <c r="J15">
        <f t="shared" si="62"/>
        <v>0.13230199195921921</v>
      </c>
      <c r="K15">
        <f t="shared" si="63"/>
        <v>0.18024182619000106</v>
      </c>
      <c r="L15">
        <f t="shared" si="105"/>
        <v>7.3592763344100476E-2</v>
      </c>
      <c r="M15">
        <f t="shared" si="106"/>
        <v>0.10152416432900568</v>
      </c>
      <c r="N15">
        <f t="shared" si="107"/>
        <v>0.32487695705321507</v>
      </c>
      <c r="O15">
        <f t="shared" si="108"/>
        <v>0.42598932108248644</v>
      </c>
      <c r="P15">
        <f t="shared" si="109"/>
        <v>0.17571925247212461</v>
      </c>
      <c r="Q15">
        <f t="shared" si="110"/>
        <v>0.23894660869123441</v>
      </c>
      <c r="R15">
        <f t="shared" si="64"/>
        <v>0.42</v>
      </c>
      <c r="S15">
        <f t="shared" si="65"/>
        <v>0.43099999999999999</v>
      </c>
      <c r="T15">
        <f t="shared" si="66"/>
        <v>1.1878550618561683E-2</v>
      </c>
      <c r="U15">
        <f t="shared" si="67"/>
        <v>0.26570414996231995</v>
      </c>
      <c r="V15">
        <f t="shared" si="68"/>
        <v>0.35113612782305503</v>
      </c>
      <c r="W15">
        <f t="shared" si="111"/>
        <v>0.15325861996171286</v>
      </c>
      <c r="X15">
        <f t="shared" si="112"/>
        <v>0.20783509986911508</v>
      </c>
      <c r="Y15">
        <f t="shared" si="113"/>
        <v>0.48752935734505176</v>
      </c>
      <c r="Z15">
        <f t="shared" si="114"/>
        <v>0.61116486450624397</v>
      </c>
      <c r="AA15">
        <f t="shared" si="115"/>
        <v>0.2802377639101985</v>
      </c>
      <c r="AB15">
        <f t="shared" si="116"/>
        <v>0.37163828091634599</v>
      </c>
      <c r="AC15">
        <f t="shared" si="69"/>
        <v>2.2011176190637638E-2</v>
      </c>
      <c r="AD15">
        <f t="shared" si="117"/>
        <v>0.41556618540999585</v>
      </c>
      <c r="AE15">
        <f t="shared" si="70"/>
        <v>2.4316313303323803E-2</v>
      </c>
      <c r="AF15">
        <f t="shared" si="71"/>
        <v>1.9733420699832955E-3</v>
      </c>
      <c r="AG15">
        <f t="shared" si="72"/>
        <v>7.0483889267029271E-3</v>
      </c>
      <c r="AH15">
        <f t="shared" si="120"/>
        <v>1.1921909342125377E-3</v>
      </c>
      <c r="AI15">
        <f t="shared" si="121"/>
        <v>5.5836443690778555E-3</v>
      </c>
      <c r="AJ15">
        <f t="shared" si="75"/>
        <v>2.6937850805227316E-5</v>
      </c>
      <c r="AK15">
        <f t="shared" si="122"/>
        <v>2.1420806664558797E-5</v>
      </c>
      <c r="AL15">
        <f t="shared" si="123"/>
        <v>7.9482922071884906E-5</v>
      </c>
      <c r="AM15">
        <f t="shared" si="124"/>
        <v>4.5617298678952132E-4</v>
      </c>
      <c r="AN15">
        <f t="shared" si="79"/>
        <v>1.8884598140122845E-3</v>
      </c>
      <c r="AO15">
        <f t="shared" si="125"/>
        <v>7.9771942277109274E-6</v>
      </c>
      <c r="AP15">
        <f t="shared" si="81"/>
        <v>7.9350551288603351E-6</v>
      </c>
      <c r="AQ15">
        <f t="shared" si="82"/>
        <v>2.5631066995598392E-5</v>
      </c>
      <c r="AR15">
        <f t="shared" si="83"/>
        <v>0.39987382123594223</v>
      </c>
      <c r="AS15">
        <f t="shared" si="84"/>
        <v>3.569255321832733E-2</v>
      </c>
      <c r="AT15">
        <f t="shared" si="85"/>
        <v>3.2538527764921403E-3</v>
      </c>
      <c r="AU15">
        <f t="shared" si="86"/>
        <v>1.0316590654664762E-2</v>
      </c>
      <c r="AV15">
        <f t="shared" si="126"/>
        <v>2.03208897810493E-3</v>
      </c>
      <c r="AW15">
        <f t="shared" si="127"/>
        <v>8.2319183015589475E-3</v>
      </c>
      <c r="AX15">
        <f t="shared" si="89"/>
        <v>6.7353827722584013E-5</v>
      </c>
      <c r="AY15">
        <f t="shared" si="128"/>
        <v>5.4873861123475886E-5</v>
      </c>
      <c r="AZ15">
        <f t="shared" si="129"/>
        <v>1.7717561257971524E-4</v>
      </c>
      <c r="BA15">
        <f t="shared" si="130"/>
        <v>7.3356566532356332E-4</v>
      </c>
      <c r="BB15">
        <f t="shared" si="93"/>
        <v>2.6904744660981267E-3</v>
      </c>
      <c r="BC15">
        <f t="shared" si="131"/>
        <v>1.937854580608744E-5</v>
      </c>
      <c r="BD15">
        <f t="shared" si="95"/>
        <v>1.9191662307315101E-5</v>
      </c>
      <c r="BE15">
        <f t="shared" si="96"/>
        <v>5.501648678056125E-5</v>
      </c>
      <c r="BF15">
        <f t="shared" si="97"/>
        <v>5.358806199717614E-2</v>
      </c>
      <c r="BG15">
        <f t="shared" si="98"/>
        <v>0.97499999999999987</v>
      </c>
      <c r="BH15">
        <f t="shared" si="5"/>
        <v>0.35351176477364821</v>
      </c>
      <c r="BI15">
        <f t="shared" si="6"/>
        <v>1.9837183346713468E-2</v>
      </c>
      <c r="BJ15">
        <f t="shared" si="7"/>
        <v>1.3955209211077935E-3</v>
      </c>
      <c r="BK15">
        <f t="shared" si="8"/>
        <v>5.6541226199603003E-3</v>
      </c>
      <c r="BL15">
        <f t="shared" si="9"/>
        <v>8.7911518686205391E-4</v>
      </c>
      <c r="BM15">
        <f t="shared" si="10"/>
        <v>4.536122673350366E-3</v>
      </c>
      <c r="BN15">
        <f t="shared" si="11"/>
        <v>1.8077671960138536E-5</v>
      </c>
      <c r="BO15">
        <f t="shared" si="12"/>
        <v>1.4803665250355083E-5</v>
      </c>
      <c r="BP15">
        <f t="shared" si="13"/>
        <v>6.0890923246275039E-5</v>
      </c>
      <c r="BQ15">
        <f t="shared" si="14"/>
        <v>3.6089110864957372E-4</v>
      </c>
      <c r="BR15">
        <f t="shared" si="15"/>
        <v>1.4940129636249572E-3</v>
      </c>
      <c r="BS15">
        <f t="shared" si="16"/>
        <v>5.9512538766030638E-6</v>
      </c>
      <c r="BT15">
        <f t="shared" si="17"/>
        <v>5.1659864612968953E-6</v>
      </c>
      <c r="BU15">
        <f t="shared" si="18"/>
        <v>1.9121633805674379E-5</v>
      </c>
      <c r="BV15">
        <f t="shared" si="19"/>
        <v>0.3272364816904495</v>
      </c>
      <c r="BW15">
        <f t="shared" si="20"/>
        <v>2.801140963929017E-2</v>
      </c>
      <c r="BX15">
        <f t="shared" si="21"/>
        <v>2.2136397660300531E-3</v>
      </c>
      <c r="BY15">
        <f t="shared" si="22"/>
        <v>7.9613484668427052E-3</v>
      </c>
      <c r="BZ15">
        <f t="shared" si="23"/>
        <v>1.4415103333572177E-3</v>
      </c>
      <c r="CA15">
        <f t="shared" si="24"/>
        <v>6.4334386667238433E-3</v>
      </c>
      <c r="CB15">
        <f t="shared" si="25"/>
        <v>4.3482740920585073E-5</v>
      </c>
      <c r="CC15">
        <f t="shared" si="26"/>
        <v>3.6481612527638344E-5</v>
      </c>
      <c r="CD15">
        <f t="shared" si="27"/>
        <v>1.305743128756912E-4</v>
      </c>
      <c r="CE15">
        <f t="shared" si="28"/>
        <v>5.5829107642186573E-4</v>
      </c>
      <c r="CF15">
        <f t="shared" si="29"/>
        <v>2.0476256683863892E-3</v>
      </c>
      <c r="CG15">
        <f t="shared" si="30"/>
        <v>1.3907676075337343E-5</v>
      </c>
      <c r="CH15">
        <f t="shared" si="31"/>
        <v>1.2019626723424412E-5</v>
      </c>
      <c r="CI15">
        <f t="shared" si="32"/>
        <v>3.9484463106966759E-5</v>
      </c>
      <c r="CJ15">
        <f t="shared" si="99"/>
        <v>0</v>
      </c>
      <c r="CK15">
        <f t="shared" si="100"/>
        <v>0.76397244046824853</v>
      </c>
      <c r="CL15">
        <f t="shared" si="33"/>
        <v>0.53583489876635348</v>
      </c>
      <c r="CM15">
        <f t="shared" si="101"/>
        <v>0</v>
      </c>
      <c r="CN15">
        <f t="shared" si="34"/>
        <v>347.21263765816059</v>
      </c>
      <c r="CO15">
        <f t="shared" si="35"/>
        <v>46.997114738722168</v>
      </c>
      <c r="CP15">
        <f t="shared" si="36"/>
        <v>45.814528023569025</v>
      </c>
      <c r="CQ15">
        <f t="shared" si="37"/>
        <v>34.753557923229685</v>
      </c>
      <c r="CR15">
        <f t="shared" si="38"/>
        <v>17.404219498415674</v>
      </c>
      <c r="CS15">
        <f t="shared" si="39"/>
        <v>0.72551713573718735</v>
      </c>
      <c r="CT15">
        <f t="shared" si="40"/>
        <v>0.76367317839818571</v>
      </c>
      <c r="CU15">
        <f t="shared" si="41"/>
        <v>0.76438726156531711</v>
      </c>
      <c r="CV15">
        <f t="shared" si="42"/>
        <v>12.330355832920761</v>
      </c>
      <c r="CW15">
        <f t="shared" si="43"/>
        <v>29.469415397661699</v>
      </c>
      <c r="CX15">
        <f t="shared" si="44"/>
        <v>0.26747532245514738</v>
      </c>
      <c r="CY15">
        <f t="shared" si="45"/>
        <v>0.31280780823480325</v>
      </c>
      <c r="CZ15">
        <f t="shared" si="46"/>
        <v>0.56657473593770247</v>
      </c>
      <c r="DA15">
        <f t="shared" si="47"/>
        <v>4568.5584076206396</v>
      </c>
      <c r="DB15">
        <f t="shared" si="48"/>
        <v>917.44138792388571</v>
      </c>
      <c r="DC15">
        <f t="shared" si="49"/>
        <v>114.66902569635951</v>
      </c>
      <c r="DD15">
        <f t="shared" si="50"/>
        <v>184.92488748486585</v>
      </c>
      <c r="DE15">
        <f t="shared" si="51"/>
        <v>82.454042375585644</v>
      </c>
      <c r="DF15">
        <f t="shared" si="52"/>
        <v>119.70855594127022</v>
      </c>
      <c r="DG15">
        <f t="shared" si="53"/>
        <v>2.5835581237828777</v>
      </c>
      <c r="DH15">
        <f t="shared" si="54"/>
        <v>2.583241886248751</v>
      </c>
      <c r="DI15">
        <f t="shared" si="55"/>
        <v>3.7281292399023678</v>
      </c>
      <c r="DJ15">
        <f t="shared" si="56"/>
        <v>28.209267660017627</v>
      </c>
      <c r="DK15">
        <f t="shared" si="57"/>
        <v>72.72352481863237</v>
      </c>
      <c r="DL15">
        <f t="shared" si="58"/>
        <v>0.87116252671266081</v>
      </c>
      <c r="DM15">
        <f t="shared" si="59"/>
        <v>0.97581926167774358</v>
      </c>
      <c r="DN15">
        <f t="shared" si="60"/>
        <v>1.8447028017522187</v>
      </c>
      <c r="DO15">
        <f t="shared" si="102"/>
        <v>0</v>
      </c>
      <c r="DP15">
        <f t="shared" si="103"/>
        <v>6638.6579778763398</v>
      </c>
      <c r="DQ15">
        <f t="shared" si="61"/>
        <v>4656.2211371650328</v>
      </c>
    </row>
    <row r="16" spans="1:121" x14ac:dyDescent="0.3">
      <c r="A16">
        <v>13</v>
      </c>
      <c r="B16">
        <v>58</v>
      </c>
      <c r="C16">
        <f t="shared" si="118"/>
        <v>38</v>
      </c>
      <c r="D16">
        <f t="shared" si="1"/>
        <v>125</v>
      </c>
      <c r="E16">
        <f t="shared" si="119"/>
        <v>5.7</v>
      </c>
      <c r="F16">
        <v>5.94E-3</v>
      </c>
      <c r="G16">
        <v>9.8399999999999998E-3</v>
      </c>
      <c r="H16">
        <f t="shared" si="3"/>
        <v>6.7200000000000003E-3</v>
      </c>
      <c r="I16">
        <f t="shared" si="104"/>
        <v>5.6857293942168513E-2</v>
      </c>
      <c r="J16">
        <f t="shared" si="62"/>
        <v>0.13824893036894204</v>
      </c>
      <c r="K16">
        <f t="shared" si="63"/>
        <v>0.18809949597049658</v>
      </c>
      <c r="L16">
        <f t="shared" si="105"/>
        <v>7.7018277977324967E-2</v>
      </c>
      <c r="M16">
        <f t="shared" si="106"/>
        <v>0.10617347757750195</v>
      </c>
      <c r="N16">
        <f t="shared" si="107"/>
        <v>0.33947234022153427</v>
      </c>
      <c r="O16">
        <f t="shared" si="108"/>
        <v>0.44344512613347153</v>
      </c>
      <c r="P16">
        <f t="shared" si="109"/>
        <v>0.18453340798008655</v>
      </c>
      <c r="Q16">
        <f t="shared" si="110"/>
        <v>0.25042014778718646</v>
      </c>
      <c r="R16">
        <f t="shared" si="64"/>
        <v>0.42</v>
      </c>
      <c r="S16">
        <f t="shared" si="65"/>
        <v>0.43099999999999999</v>
      </c>
      <c r="T16">
        <f t="shared" si="66"/>
        <v>1.24270292443066E-2</v>
      </c>
      <c r="U16">
        <f t="shared" si="67"/>
        <v>0.27661259503034208</v>
      </c>
      <c r="V16">
        <f t="shared" si="68"/>
        <v>0.36459560175104233</v>
      </c>
      <c r="W16">
        <f t="shared" si="111"/>
        <v>0.16005769404458148</v>
      </c>
      <c r="X16">
        <f t="shared" si="112"/>
        <v>0.2167290570032917</v>
      </c>
      <c r="Y16">
        <f t="shared" si="113"/>
        <v>0.50623871494937189</v>
      </c>
      <c r="Z16">
        <f t="shared" si="114"/>
        <v>0.63107085513354821</v>
      </c>
      <c r="AA16">
        <f t="shared" si="115"/>
        <v>0.29328539045867963</v>
      </c>
      <c r="AB16">
        <f t="shared" si="116"/>
        <v>0.3876728161522971</v>
      </c>
      <c r="AC16">
        <f t="shared" si="69"/>
        <v>2.2943201908322313E-2</v>
      </c>
      <c r="AD16">
        <f t="shared" si="117"/>
        <v>0.38481648344865887</v>
      </c>
      <c r="AE16">
        <f t="shared" si="70"/>
        <v>2.5097608075289737E-2</v>
      </c>
      <c r="AF16">
        <f t="shared" si="71"/>
        <v>1.9821505292315954E-3</v>
      </c>
      <c r="AG16">
        <f t="shared" si="72"/>
        <v>7.2979188088257204E-3</v>
      </c>
      <c r="AH16">
        <f t="shared" si="120"/>
        <v>1.1763894229148452E-3</v>
      </c>
      <c r="AI16">
        <f t="shared" si="121"/>
        <v>5.6379391808730143E-3</v>
      </c>
      <c r="AJ16">
        <f t="shared" si="75"/>
        <v>2.9373973313521818E-5</v>
      </c>
      <c r="AK16">
        <f t="shared" si="122"/>
        <v>2.353979706636352E-5</v>
      </c>
      <c r="AL16">
        <f t="shared" si="123"/>
        <v>8.9680104023088586E-5</v>
      </c>
      <c r="AM16">
        <f t="shared" si="124"/>
        <v>4.5482006760072524E-4</v>
      </c>
      <c r="AN16">
        <f t="shared" si="79"/>
        <v>2.1799590053994821E-3</v>
      </c>
      <c r="AO16">
        <f t="shared" si="125"/>
        <v>8.8746209469588854E-6</v>
      </c>
      <c r="AP16">
        <f t="shared" si="81"/>
        <v>9.8837769234784766E-6</v>
      </c>
      <c r="AQ16">
        <f t="shared" si="82"/>
        <v>3.3075147955929447E-5</v>
      </c>
      <c r="AR16">
        <f t="shared" si="83"/>
        <v>0.4113773566609773</v>
      </c>
      <c r="AS16">
        <f t="shared" si="84"/>
        <v>4.12022543184822E-2</v>
      </c>
      <c r="AT16">
        <f t="shared" si="85"/>
        <v>3.6463494141664157E-3</v>
      </c>
      <c r="AU16">
        <f t="shared" si="86"/>
        <v>1.2008886310538862E-2</v>
      </c>
      <c r="AV16">
        <f t="shared" si="126"/>
        <v>2.2381727465297886E-3</v>
      </c>
      <c r="AW16">
        <f t="shared" si="127"/>
        <v>9.3558367141246164E-3</v>
      </c>
      <c r="AX16">
        <f t="shared" si="89"/>
        <v>8.2630212316191416E-5</v>
      </c>
      <c r="AY16">
        <f t="shared" si="128"/>
        <v>6.7801248571797975E-5</v>
      </c>
      <c r="AZ16">
        <f t="shared" si="129"/>
        <v>2.267001518727519E-4</v>
      </c>
      <c r="BA16">
        <f t="shared" si="130"/>
        <v>8.1854196656576676E-4</v>
      </c>
      <c r="BB16">
        <f t="shared" si="93"/>
        <v>3.4930326486374026E-3</v>
      </c>
      <c r="BC16">
        <f t="shared" si="131"/>
        <v>2.4302444305257867E-5</v>
      </c>
      <c r="BD16">
        <f t="shared" si="95"/>
        <v>2.6875503006919384E-5</v>
      </c>
      <c r="BE16">
        <f t="shared" si="96"/>
        <v>8.0492631687800471E-5</v>
      </c>
      <c r="BF16">
        <f t="shared" si="97"/>
        <v>6.151307106919332E-2</v>
      </c>
      <c r="BG16">
        <f t="shared" si="98"/>
        <v>0.97499999999999987</v>
      </c>
      <c r="BH16">
        <f t="shared" si="5"/>
        <v>0.32708439051927385</v>
      </c>
      <c r="BI16">
        <f t="shared" si="6"/>
        <v>2.0457713507418825E-2</v>
      </c>
      <c r="BJ16">
        <f t="shared" si="7"/>
        <v>1.4004417272298572E-3</v>
      </c>
      <c r="BK16">
        <f t="shared" si="8"/>
        <v>5.8494747727783382E-3</v>
      </c>
      <c r="BL16">
        <f t="shared" si="9"/>
        <v>8.6667682103504012E-4</v>
      </c>
      <c r="BM16">
        <f t="shared" si="10"/>
        <v>4.576462524275726E-3</v>
      </c>
      <c r="BN16">
        <f t="shared" si="11"/>
        <v>1.969400764143651E-5</v>
      </c>
      <c r="BO16">
        <f t="shared" si="12"/>
        <v>1.6253234985398326E-5</v>
      </c>
      <c r="BP16">
        <f t="shared" si="13"/>
        <v>6.8646329378547867E-5</v>
      </c>
      <c r="BQ16">
        <f t="shared" si="14"/>
        <v>3.5952468887180162E-4</v>
      </c>
      <c r="BR16">
        <f t="shared" si="15"/>
        <v>1.7232069097214151E-3</v>
      </c>
      <c r="BS16">
        <f t="shared" si="16"/>
        <v>6.6153161767868456E-6</v>
      </c>
      <c r="BT16">
        <f t="shared" si="17"/>
        <v>6.4286019884346234E-6</v>
      </c>
      <c r="BU16">
        <f t="shared" si="18"/>
        <v>2.4654862740639835E-5</v>
      </c>
      <c r="BV16">
        <f t="shared" si="19"/>
        <v>0.33637337091625347</v>
      </c>
      <c r="BW16">
        <f t="shared" si="20"/>
        <v>3.2308798651884262E-2</v>
      </c>
      <c r="BX16">
        <f t="shared" si="21"/>
        <v>2.4783450116879521E-3</v>
      </c>
      <c r="BY16">
        <f t="shared" si="22"/>
        <v>9.259673003634384E-3</v>
      </c>
      <c r="BZ16">
        <f t="shared" si="23"/>
        <v>1.5862613619155013E-3</v>
      </c>
      <c r="CA16">
        <f t="shared" si="24"/>
        <v>7.3057907529697217E-3</v>
      </c>
      <c r="CB16">
        <f t="shared" si="25"/>
        <v>5.3294862591937638E-5</v>
      </c>
      <c r="CC16">
        <f t="shared" si="26"/>
        <v>4.5034968508403206E-5</v>
      </c>
      <c r="CD16">
        <f t="shared" si="27"/>
        <v>1.6693526834598397E-4</v>
      </c>
      <c r="CE16">
        <f t="shared" si="28"/>
        <v>6.2245093451767438E-4</v>
      </c>
      <c r="CF16">
        <f t="shared" si="29"/>
        <v>2.6562369741007122E-3</v>
      </c>
      <c r="CG16">
        <f t="shared" si="30"/>
        <v>1.7427128038522741E-5</v>
      </c>
      <c r="CH16">
        <f t="shared" si="31"/>
        <v>1.6816099826875759E-5</v>
      </c>
      <c r="CI16">
        <f t="shared" si="32"/>
        <v>5.772075355718287E-5</v>
      </c>
      <c r="CJ16">
        <f t="shared" si="99"/>
        <v>0</v>
      </c>
      <c r="CK16">
        <f t="shared" si="100"/>
        <v>0.75540834051134875</v>
      </c>
      <c r="CL16">
        <f t="shared" si="33"/>
        <v>0.5143963217132258</v>
      </c>
      <c r="CM16">
        <f t="shared" si="101"/>
        <v>0</v>
      </c>
      <c r="CN16">
        <f t="shared" si="34"/>
        <v>358.36874570706215</v>
      </c>
      <c r="CO16">
        <f t="shared" si="35"/>
        <v>47.206897004179673</v>
      </c>
      <c r="CP16">
        <f t="shared" si="36"/>
        <v>47.436472257367186</v>
      </c>
      <c r="CQ16">
        <f t="shared" si="37"/>
        <v>34.292928067390655</v>
      </c>
      <c r="CR16">
        <f t="shared" si="38"/>
        <v>17.573456426781185</v>
      </c>
      <c r="CS16">
        <f t="shared" si="39"/>
        <v>0.7911292232530831</v>
      </c>
      <c r="CT16">
        <f t="shared" si="40"/>
        <v>0.83921730521292581</v>
      </c>
      <c r="CU16">
        <f t="shared" si="41"/>
        <v>0.86245356039004295</v>
      </c>
      <c r="CV16">
        <f t="shared" si="42"/>
        <v>12.293786427247603</v>
      </c>
      <c r="CW16">
        <f t="shared" si="43"/>
        <v>34.018260279258918</v>
      </c>
      <c r="CX16">
        <f t="shared" si="44"/>
        <v>0.29756604035153145</v>
      </c>
      <c r="CY16">
        <f t="shared" si="45"/>
        <v>0.38962837010044504</v>
      </c>
      <c r="CZ16">
        <f t="shared" si="46"/>
        <v>0.73112614556582045</v>
      </c>
      <c r="DA16">
        <f t="shared" si="47"/>
        <v>4699.9862998516655</v>
      </c>
      <c r="DB16">
        <f t="shared" si="48"/>
        <v>1059.0627450022664</v>
      </c>
      <c r="DC16">
        <f t="shared" si="49"/>
        <v>128.50099970463864</v>
      </c>
      <c r="DD16">
        <f t="shared" si="50"/>
        <v>215.2592871164091</v>
      </c>
      <c r="DE16">
        <f t="shared" si="51"/>
        <v>90.816097363192696</v>
      </c>
      <c r="DF16">
        <f t="shared" si="52"/>
        <v>136.05257749680018</v>
      </c>
      <c r="DG16">
        <f t="shared" si="53"/>
        <v>3.1695296840244702</v>
      </c>
      <c r="DH16">
        <f t="shared" si="54"/>
        <v>3.1918115777659617</v>
      </c>
      <c r="DI16">
        <f t="shared" si="55"/>
        <v>4.7702245957064457</v>
      </c>
      <c r="DJ16">
        <f t="shared" si="56"/>
        <v>31.47703132428656</v>
      </c>
      <c r="DK16">
        <f t="shared" si="57"/>
        <v>94.416672492668994</v>
      </c>
      <c r="DL16">
        <f t="shared" si="58"/>
        <v>1.0925163837428673</v>
      </c>
      <c r="DM16">
        <f t="shared" si="59"/>
        <v>1.366511825889823</v>
      </c>
      <c r="DN16">
        <f t="shared" si="60"/>
        <v>2.6989179404919499</v>
      </c>
      <c r="DO16">
        <f t="shared" si="102"/>
        <v>0</v>
      </c>
      <c r="DP16">
        <f t="shared" si="103"/>
        <v>7026.9628891737102</v>
      </c>
      <c r="DQ16">
        <f t="shared" si="61"/>
        <v>4785.0197954651712</v>
      </c>
    </row>
    <row r="17" spans="1:121" x14ac:dyDescent="0.3">
      <c r="A17">
        <v>14</v>
      </c>
      <c r="B17">
        <v>59</v>
      </c>
      <c r="C17">
        <f t="shared" si="118"/>
        <v>38</v>
      </c>
      <c r="D17">
        <f t="shared" si="1"/>
        <v>125</v>
      </c>
      <c r="E17">
        <f t="shared" si="119"/>
        <v>5.7</v>
      </c>
      <c r="F17">
        <v>6.3899999999999998E-3</v>
      </c>
      <c r="G17">
        <v>1.0619999999999999E-2</v>
      </c>
      <c r="H17">
        <f t="shared" si="3"/>
        <v>7.2359999999999994E-3</v>
      </c>
      <c r="I17">
        <f t="shared" si="104"/>
        <v>5.6857293942168513E-2</v>
      </c>
      <c r="J17">
        <f t="shared" si="62"/>
        <v>0.14433236609598643</v>
      </c>
      <c r="K17">
        <f t="shared" si="63"/>
        <v>0.19611507902194791</v>
      </c>
      <c r="L17">
        <f t="shared" si="105"/>
        <v>8.0533720122064612E-2</v>
      </c>
      <c r="M17">
        <f t="shared" si="106"/>
        <v>0.11093766591234644</v>
      </c>
      <c r="N17">
        <f t="shared" si="107"/>
        <v>0.35427602730300467</v>
      </c>
      <c r="O17">
        <f t="shared" si="108"/>
        <v>0.46098805685556188</v>
      </c>
      <c r="P17">
        <f t="shared" si="109"/>
        <v>0.19357504401760717</v>
      </c>
      <c r="Q17">
        <f t="shared" si="110"/>
        <v>0.26213670075718443</v>
      </c>
      <c r="R17">
        <f t="shared" si="64"/>
        <v>0.42</v>
      </c>
      <c r="S17">
        <f t="shared" si="65"/>
        <v>0.43099999999999999</v>
      </c>
      <c r="T17">
        <f t="shared" si="66"/>
        <v>1.2987894053467938E-2</v>
      </c>
      <c r="U17">
        <f t="shared" si="67"/>
        <v>0.28768016452690992</v>
      </c>
      <c r="V17">
        <f t="shared" si="68"/>
        <v>0.37816858406632059</v>
      </c>
      <c r="W17">
        <f t="shared" si="111"/>
        <v>0.1670044648217448</v>
      </c>
      <c r="X17">
        <f t="shared" si="112"/>
        <v>0.22578648578709981</v>
      </c>
      <c r="Y17">
        <f t="shared" si="113"/>
        <v>0.52492103997738415</v>
      </c>
      <c r="Z17">
        <f t="shared" si="114"/>
        <v>0.6506396193484929</v>
      </c>
      <c r="AA17">
        <f t="shared" si="115"/>
        <v>0.30656732547089294</v>
      </c>
      <c r="AB17">
        <f t="shared" si="116"/>
        <v>0.40387018989728529</v>
      </c>
      <c r="AC17">
        <f t="shared" si="69"/>
        <v>2.3889253453378691E-2</v>
      </c>
      <c r="AD17">
        <f t="shared" si="117"/>
        <v>0.35598769687206522</v>
      </c>
      <c r="AE17">
        <f t="shared" si="70"/>
        <v>2.5716654272334535E-2</v>
      </c>
      <c r="AF17">
        <f t="shared" si="71"/>
        <v>1.9828755828384288E-3</v>
      </c>
      <c r="AG17">
        <f t="shared" si="72"/>
        <v>7.4941143634611072E-3</v>
      </c>
      <c r="AH17">
        <f t="shared" si="120"/>
        <v>1.1578698339723007E-3</v>
      </c>
      <c r="AI17">
        <f t="shared" si="121"/>
        <v>5.6648112621728326E-3</v>
      </c>
      <c r="AJ17">
        <f t="shared" si="75"/>
        <v>3.174716953004745E-5</v>
      </c>
      <c r="AK17">
        <f t="shared" si="122"/>
        <v>2.5596835039384265E-5</v>
      </c>
      <c r="AL17">
        <f t="shared" si="123"/>
        <v>9.9744092651327839E-5</v>
      </c>
      <c r="AM17">
        <f t="shared" si="124"/>
        <v>4.5190416156734098E-4</v>
      </c>
      <c r="AN17">
        <f t="shared" si="79"/>
        <v>2.4474778646601256E-3</v>
      </c>
      <c r="AO17">
        <f t="shared" si="125"/>
        <v>9.7548275689100999E-6</v>
      </c>
      <c r="AP17">
        <f t="shared" si="81"/>
        <v>1.1931445146364348E-5</v>
      </c>
      <c r="AQ17">
        <f t="shared" si="82"/>
        <v>4.1148630110805147E-5</v>
      </c>
      <c r="AR17">
        <f t="shared" si="83"/>
        <v>0.42022061280862749</v>
      </c>
      <c r="AS17">
        <f t="shared" si="84"/>
        <v>4.6913282460024464E-2</v>
      </c>
      <c r="AT17">
        <f t="shared" si="85"/>
        <v>4.045050677202032E-3</v>
      </c>
      <c r="AU17">
        <f t="shared" si="86"/>
        <v>1.3770690880295321E-2</v>
      </c>
      <c r="AV17">
        <f t="shared" si="126"/>
        <v>2.4437836412668714E-3</v>
      </c>
      <c r="AW17">
        <f t="shared" si="127"/>
        <v>1.0514235339246962E-2</v>
      </c>
      <c r="AX17">
        <f t="shared" si="89"/>
        <v>9.9835588922842264E-5</v>
      </c>
      <c r="AY17">
        <f t="shared" si="128"/>
        <v>8.2323316160420168E-5</v>
      </c>
      <c r="AZ17">
        <f t="shared" si="129"/>
        <v>2.8383911728991154E-4</v>
      </c>
      <c r="BA17">
        <f t="shared" si="130"/>
        <v>9.0470836069654441E-4</v>
      </c>
      <c r="BB17">
        <f t="shared" si="93"/>
        <v>4.3757266222566524E-3</v>
      </c>
      <c r="BC17">
        <f t="shared" si="131"/>
        <v>2.9907034511088499E-5</v>
      </c>
      <c r="BD17">
        <f t="shared" si="95"/>
        <v>3.618747106180651E-5</v>
      </c>
      <c r="BE17">
        <f t="shared" si="96"/>
        <v>1.1255417522397984E-4</v>
      </c>
      <c r="BF17">
        <f t="shared" si="97"/>
        <v>7.0043935294094598E-2</v>
      </c>
      <c r="BG17">
        <f t="shared" si="98"/>
        <v>0.97499999999999976</v>
      </c>
      <c r="BH17">
        <f t="shared" si="5"/>
        <v>0.30233145126102318</v>
      </c>
      <c r="BI17">
        <f t="shared" si="6"/>
        <v>2.0945050583294298E-2</v>
      </c>
      <c r="BJ17">
        <f t="shared" si="7"/>
        <v>1.3996451005903949E-3</v>
      </c>
      <c r="BK17">
        <f t="shared" si="8"/>
        <v>6.0017838293948108E-3</v>
      </c>
      <c r="BL17">
        <f t="shared" si="9"/>
        <v>8.5225892005279605E-4</v>
      </c>
      <c r="BM17">
        <f t="shared" si="10"/>
        <v>4.5944883683711503E-3</v>
      </c>
      <c r="BN17">
        <f t="shared" si="11"/>
        <v>2.1265122130745923E-5</v>
      </c>
      <c r="BO17">
        <f t="shared" si="12"/>
        <v>1.7657396637236056E-5</v>
      </c>
      <c r="BP17">
        <f t="shared" si="13"/>
        <v>7.6287009100632652E-5</v>
      </c>
      <c r="BQ17">
        <f t="shared" si="14"/>
        <v>3.5692554333804628E-4</v>
      </c>
      <c r="BR17">
        <f t="shared" si="15"/>
        <v>1.9330810400635821E-3</v>
      </c>
      <c r="BS17">
        <f t="shared" si="16"/>
        <v>7.2654510026931957E-6</v>
      </c>
      <c r="BT17">
        <f t="shared" si="17"/>
        <v>7.7531208535617367E-6</v>
      </c>
      <c r="BU17">
        <f t="shared" si="18"/>
        <v>3.0647733523331119E-5</v>
      </c>
      <c r="BV17">
        <f t="shared" si="19"/>
        <v>0.34332131222721129</v>
      </c>
      <c r="BW17">
        <f t="shared" si="20"/>
        <v>3.6756812271363133E-2</v>
      </c>
      <c r="BX17">
        <f t="shared" si="21"/>
        <v>2.746764983829056E-3</v>
      </c>
      <c r="BY17">
        <f t="shared" si="22"/>
        <v>1.060940025928863E-2</v>
      </c>
      <c r="BZ17">
        <f t="shared" si="23"/>
        <v>1.7304124908505652E-3</v>
      </c>
      <c r="CA17">
        <f t="shared" si="24"/>
        <v>8.2036000147089633E-3</v>
      </c>
      <c r="CB17">
        <f t="shared" si="25"/>
        <v>6.4331447936846799E-5</v>
      </c>
      <c r="CC17">
        <f t="shared" si="26"/>
        <v>5.4630897016756776E-5</v>
      </c>
      <c r="CD17">
        <f t="shared" si="27"/>
        <v>2.0883857631872395E-4</v>
      </c>
      <c r="CE17">
        <f t="shared" si="28"/>
        <v>6.8740860505671873E-4</v>
      </c>
      <c r="CF17">
        <f t="shared" si="29"/>
        <v>3.3247312218925114E-3</v>
      </c>
      <c r="CG17">
        <f t="shared" si="30"/>
        <v>2.1428481931867554E-5</v>
      </c>
      <c r="CH17">
        <f t="shared" si="31"/>
        <v>2.2621260997974978E-5</v>
      </c>
      <c r="CI17">
        <f t="shared" si="32"/>
        <v>8.064541167560662E-5</v>
      </c>
      <c r="CJ17">
        <f t="shared" si="99"/>
        <v>0</v>
      </c>
      <c r="CK17">
        <f t="shared" si="100"/>
        <v>0.74640849862945502</v>
      </c>
      <c r="CL17">
        <f t="shared" si="33"/>
        <v>0.49346394885827516</v>
      </c>
      <c r="CM17">
        <f t="shared" si="101"/>
        <v>0</v>
      </c>
      <c r="CN17">
        <f t="shared" si="34"/>
        <v>367.20810635466484</v>
      </c>
      <c r="CO17">
        <f t="shared" si="35"/>
        <v>47.224164880880018</v>
      </c>
      <c r="CP17">
        <f t="shared" si="36"/>
        <v>48.711743362497195</v>
      </c>
      <c r="CQ17">
        <f t="shared" si="37"/>
        <v>33.753063530126539</v>
      </c>
      <c r="CR17">
        <f t="shared" si="38"/>
        <v>17.65721670419272</v>
      </c>
      <c r="CS17">
        <f t="shared" si="39"/>
        <v>0.85504651695276801</v>
      </c>
      <c r="CT17">
        <f t="shared" si="40"/>
        <v>0.91255276598908841</v>
      </c>
      <c r="CU17">
        <f t="shared" si="41"/>
        <v>0.95923893902781987</v>
      </c>
      <c r="CV17">
        <f t="shared" si="42"/>
        <v>12.214969487165227</v>
      </c>
      <c r="CW17">
        <f t="shared" si="43"/>
        <v>38.192892078021259</v>
      </c>
      <c r="CX17">
        <f t="shared" si="44"/>
        <v>0.32707936838555562</v>
      </c>
      <c r="CY17">
        <f t="shared" si="45"/>
        <v>0.47034949911482893</v>
      </c>
      <c r="CZ17">
        <f t="shared" si="46"/>
        <v>0.90959046859934778</v>
      </c>
      <c r="DA17">
        <f t="shared" si="47"/>
        <v>4801.0205013385694</v>
      </c>
      <c r="DB17">
        <f t="shared" si="48"/>
        <v>1205.8590123524689</v>
      </c>
      <c r="DC17">
        <f t="shared" si="49"/>
        <v>142.5516309152768</v>
      </c>
      <c r="DD17">
        <f t="shared" si="50"/>
        <v>246.83963402929365</v>
      </c>
      <c r="DE17">
        <f t="shared" si="51"/>
        <v>99.158965028044577</v>
      </c>
      <c r="DF17">
        <f t="shared" si="52"/>
        <v>152.89801030332933</v>
      </c>
      <c r="DG17">
        <f t="shared" si="53"/>
        <v>3.8294935199023836</v>
      </c>
      <c r="DH17">
        <f t="shared" si="54"/>
        <v>3.8754524315679397</v>
      </c>
      <c r="DI17">
        <f t="shared" si="55"/>
        <v>5.9725427060143188</v>
      </c>
      <c r="DJ17">
        <f t="shared" si="56"/>
        <v>34.790560010585615</v>
      </c>
      <c r="DK17">
        <f t="shared" si="57"/>
        <v>118.27589059959732</v>
      </c>
      <c r="DL17">
        <f t="shared" si="58"/>
        <v>1.3444707364459836</v>
      </c>
      <c r="DM17">
        <f t="shared" si="59"/>
        <v>1.8399881536086138</v>
      </c>
      <c r="DN17">
        <f t="shared" si="60"/>
        <v>3.7739414952600439</v>
      </c>
      <c r="DO17">
        <f t="shared" si="102"/>
        <v>0</v>
      </c>
      <c r="DP17">
        <f t="shared" si="103"/>
        <v>7391.426107575584</v>
      </c>
      <c r="DQ17">
        <f t="shared" si="61"/>
        <v>4886.603410110828</v>
      </c>
    </row>
    <row r="18" spans="1:121" x14ac:dyDescent="0.3">
      <c r="A18">
        <v>15</v>
      </c>
      <c r="B18">
        <v>60</v>
      </c>
      <c r="C18">
        <f t="shared" si="118"/>
        <v>38</v>
      </c>
      <c r="D18">
        <f t="shared" si="1"/>
        <v>125</v>
      </c>
      <c r="E18">
        <f t="shared" si="119"/>
        <v>5.7</v>
      </c>
      <c r="F18">
        <v>6.8700000000000002E-3</v>
      </c>
      <c r="G18">
        <v>1.142E-2</v>
      </c>
      <c r="H18">
        <f t="shared" si="3"/>
        <v>7.7800000000000005E-3</v>
      </c>
      <c r="I18">
        <f t="shared" si="104"/>
        <v>5.6857293942168513E-2</v>
      </c>
      <c r="J18">
        <f t="shared" si="62"/>
        <v>0.15055100679724831</v>
      </c>
      <c r="K18">
        <f t="shared" si="63"/>
        <v>0.20428525239562223</v>
      </c>
      <c r="L18">
        <f t="shared" si="105"/>
        <v>8.4139231724856378E-2</v>
      </c>
      <c r="M18">
        <f t="shared" si="106"/>
        <v>0.11581634580887656</v>
      </c>
      <c r="N18">
        <f t="shared" si="107"/>
        <v>0.36926944386695126</v>
      </c>
      <c r="O18">
        <f t="shared" si="108"/>
        <v>0.47858729727860949</v>
      </c>
      <c r="P18">
        <f t="shared" si="109"/>
        <v>0.20284057436943737</v>
      </c>
      <c r="Q18">
        <f t="shared" si="110"/>
        <v>0.2740872275377001</v>
      </c>
      <c r="R18">
        <f t="shared" si="64"/>
        <v>0.42</v>
      </c>
      <c r="S18">
        <f t="shared" si="65"/>
        <v>0.43099999999999999</v>
      </c>
      <c r="T18">
        <f t="shared" si="66"/>
        <v>1.3560934844156304E-2</v>
      </c>
      <c r="U18">
        <f t="shared" si="67"/>
        <v>0.29889844410631794</v>
      </c>
      <c r="V18">
        <f t="shared" si="68"/>
        <v>0.39184046261498451</v>
      </c>
      <c r="W18">
        <f t="shared" si="111"/>
        <v>0.17409683881768612</v>
      </c>
      <c r="X18">
        <f t="shared" si="112"/>
        <v>0.23500259889329544</v>
      </c>
      <c r="Y18">
        <f t="shared" si="113"/>
        <v>0.54353890503009594</v>
      </c>
      <c r="Z18">
        <f t="shared" si="114"/>
        <v>0.66982719681992742</v>
      </c>
      <c r="AA18">
        <f t="shared" si="115"/>
        <v>0.32007017521152192</v>
      </c>
      <c r="AB18">
        <f t="shared" si="116"/>
        <v>0.42020613242730909</v>
      </c>
      <c r="AC18">
        <f t="shared" si="69"/>
        <v>2.4848562783865234E-2</v>
      </c>
      <c r="AD18">
        <f t="shared" si="117"/>
        <v>0.32895708395469753</v>
      </c>
      <c r="AE18">
        <f t="shared" si="70"/>
        <v>2.6177615113294191E-2</v>
      </c>
      <c r="AF18">
        <f t="shared" si="71"/>
        <v>1.9761426150941477E-3</v>
      </c>
      <c r="AG18">
        <f t="shared" si="72"/>
        <v>7.6375987663777917E-3</v>
      </c>
      <c r="AH18">
        <f t="shared" si="120"/>
        <v>1.1369247904257499E-3</v>
      </c>
      <c r="AI18">
        <f t="shared" si="121"/>
        <v>5.6656785525438765E-3</v>
      </c>
      <c r="AJ18">
        <f t="shared" si="75"/>
        <v>3.4040736501105945E-5</v>
      </c>
      <c r="AK18">
        <f t="shared" si="122"/>
        <v>2.7578175617192317E-5</v>
      </c>
      <c r="AL18">
        <f t="shared" si="123"/>
        <v>1.0950469908147484E-4</v>
      </c>
      <c r="AM18">
        <f t="shared" si="124"/>
        <v>4.4757773242416705E-4</v>
      </c>
      <c r="AN18">
        <f t="shared" si="79"/>
        <v>2.6903499155029177E-3</v>
      </c>
      <c r="AO18">
        <f t="shared" si="125"/>
        <v>1.0610970117887964E-5</v>
      </c>
      <c r="AP18">
        <f t="shared" si="81"/>
        <v>1.4057698821579543E-5</v>
      </c>
      <c r="AQ18">
        <f t="shared" si="82"/>
        <v>4.9707980043378513E-5</v>
      </c>
      <c r="AR18">
        <f t="shared" si="83"/>
        <v>0.42651618772697136</v>
      </c>
      <c r="AS18">
        <f t="shared" si="84"/>
        <v>5.2766658966122863E-2</v>
      </c>
      <c r="AT18">
        <f t="shared" si="85"/>
        <v>4.4473354635951607E-3</v>
      </c>
      <c r="AU18">
        <f t="shared" si="86"/>
        <v>1.5580623160866331E-2</v>
      </c>
      <c r="AV18">
        <f t="shared" si="126"/>
        <v>2.6477549710105033E-3</v>
      </c>
      <c r="AW18">
        <f t="shared" si="127"/>
        <v>1.1696118432808707E-2</v>
      </c>
      <c r="AX18">
        <f t="shared" si="89"/>
        <v>1.1900067092879958E-4</v>
      </c>
      <c r="AY18">
        <f t="shared" si="128"/>
        <v>9.8451625058049397E-5</v>
      </c>
      <c r="AZ18">
        <f t="shared" si="129"/>
        <v>3.4852629663718816E-4</v>
      </c>
      <c r="BA18">
        <f t="shared" si="130"/>
        <v>9.9151807043517206E-4</v>
      </c>
      <c r="BB18">
        <f t="shared" si="93"/>
        <v>5.3336371321288188E-3</v>
      </c>
      <c r="BC18">
        <f t="shared" si="131"/>
        <v>3.6206965414841554E-5</v>
      </c>
      <c r="BD18">
        <f t="shared" si="95"/>
        <v>4.7262701244456921E-5</v>
      </c>
      <c r="BE18">
        <f t="shared" si="96"/>
        <v>1.5173887510985882E-4</v>
      </c>
      <c r="BF18">
        <f t="shared" si="97"/>
        <v>7.9284507241124624E-2</v>
      </c>
      <c r="BG18">
        <f t="shared" si="98"/>
        <v>0.97499999999999987</v>
      </c>
      <c r="BH18">
        <f t="shared" si="5"/>
        <v>0.27914475751685747</v>
      </c>
      <c r="BI18">
        <f t="shared" si="6"/>
        <v>2.1302909285228308E-2</v>
      </c>
      <c r="BJ18">
        <f t="shared" si="7"/>
        <v>1.3935880736521719E-3</v>
      </c>
      <c r="BK18">
        <f t="shared" si="8"/>
        <v>6.1116540769078293E-3</v>
      </c>
      <c r="BL18">
        <f t="shared" si="9"/>
        <v>8.3608212682200053E-4</v>
      </c>
      <c r="BM18">
        <f t="shared" si="10"/>
        <v>4.5914042847272985E-3</v>
      </c>
      <c r="BN18">
        <f t="shared" si="11"/>
        <v>2.2779956867834994E-5</v>
      </c>
      <c r="BO18">
        <f t="shared" si="12"/>
        <v>1.9006794380595162E-5</v>
      </c>
      <c r="BP18">
        <f t="shared" si="13"/>
        <v>8.3683156487519278E-5</v>
      </c>
      <c r="BQ18">
        <f t="shared" si="14"/>
        <v>3.5321704509140892E-4</v>
      </c>
      <c r="BR18">
        <f t="shared" si="15"/>
        <v>2.1231562219795365E-3</v>
      </c>
      <c r="BS18">
        <f t="shared" si="16"/>
        <v>7.8965968377093259E-6</v>
      </c>
      <c r="BT18">
        <f t="shared" si="17"/>
        <v>9.1261426507188405E-6</v>
      </c>
      <c r="BU18">
        <f t="shared" si="18"/>
        <v>3.6992270608485145E-5</v>
      </c>
      <c r="BV18">
        <f t="shared" si="19"/>
        <v>0.34817759698839895</v>
      </c>
      <c r="BW18">
        <f t="shared" si="20"/>
        <v>4.1308888425806593E-2</v>
      </c>
      <c r="BX18">
        <f t="shared" si="21"/>
        <v>3.0171096847541263E-3</v>
      </c>
      <c r="BY18">
        <f t="shared" si="22"/>
        <v>1.1993938600281645E-2</v>
      </c>
      <c r="BZ18">
        <f t="shared" si="23"/>
        <v>1.8731392633146735E-3</v>
      </c>
      <c r="CA18">
        <f t="shared" si="24"/>
        <v>9.1182277097191303E-3</v>
      </c>
      <c r="CB18">
        <f t="shared" si="25"/>
        <v>7.6608759777530044E-5</v>
      </c>
      <c r="CC18">
        <f t="shared" si="26"/>
        <v>6.5274161958083147E-5</v>
      </c>
      <c r="CD18">
        <f t="shared" si="27"/>
        <v>2.5622170731698515E-4</v>
      </c>
      <c r="CE18">
        <f t="shared" si="28"/>
        <v>7.5274674639262522E-4</v>
      </c>
      <c r="CF18">
        <f t="shared" si="29"/>
        <v>4.0492232238256154E-3</v>
      </c>
      <c r="CG18">
        <f t="shared" si="30"/>
        <v>2.5921019173119216E-5</v>
      </c>
      <c r="CH18">
        <f t="shared" si="31"/>
        <v>2.9516620397421455E-5</v>
      </c>
      <c r="CI18">
        <f t="shared" si="32"/>
        <v>1.0863175761805016E-4</v>
      </c>
      <c r="CJ18">
        <f t="shared" si="99"/>
        <v>0</v>
      </c>
      <c r="CK18">
        <f t="shared" si="100"/>
        <v>0.73688929821783355</v>
      </c>
      <c r="CL18">
        <f t="shared" si="33"/>
        <v>0.47298119996989929</v>
      </c>
      <c r="CM18">
        <f t="shared" si="101"/>
        <v>0</v>
      </c>
      <c r="CN18">
        <f t="shared" si="34"/>
        <v>373.79016620272773</v>
      </c>
      <c r="CO18">
        <f t="shared" si="35"/>
        <v>47.06381252108222</v>
      </c>
      <c r="CP18">
        <f t="shared" si="36"/>
        <v>49.644391981455648</v>
      </c>
      <c r="CQ18">
        <f t="shared" si="37"/>
        <v>33.142494565701035</v>
      </c>
      <c r="CR18">
        <f t="shared" si="38"/>
        <v>17.659920048279265</v>
      </c>
      <c r="CS18">
        <f t="shared" si="39"/>
        <v>0.91681915618428644</v>
      </c>
      <c r="CT18">
        <f t="shared" si="40"/>
        <v>0.98318953892852323</v>
      </c>
      <c r="CU18">
        <f t="shared" si="41"/>
        <v>1.0531066910665434</v>
      </c>
      <c r="CV18">
        <f t="shared" si="42"/>
        <v>12.098026107425236</v>
      </c>
      <c r="CW18">
        <f t="shared" si="43"/>
        <v>41.982910431423029</v>
      </c>
      <c r="CX18">
        <f t="shared" si="44"/>
        <v>0.35578582805278341</v>
      </c>
      <c r="CY18">
        <f t="shared" si="45"/>
        <v>0.5541685452454872</v>
      </c>
      <c r="CZ18">
        <f t="shared" si="46"/>
        <v>1.098794898858882</v>
      </c>
      <c r="DA18">
        <f t="shared" si="47"/>
        <v>4872.9474447806479</v>
      </c>
      <c r="DB18">
        <f t="shared" si="48"/>
        <v>1356.3142020652222</v>
      </c>
      <c r="DC18">
        <f t="shared" si="49"/>
        <v>156.72854907255706</v>
      </c>
      <c r="DD18">
        <f t="shared" si="50"/>
        <v>279.28267015852896</v>
      </c>
      <c r="DE18">
        <f t="shared" si="51"/>
        <v>107.43530570372218</v>
      </c>
      <c r="DF18">
        <f t="shared" si="52"/>
        <v>170.08495424990423</v>
      </c>
      <c r="DG18">
        <f t="shared" si="53"/>
        <v>4.5646277354868943</v>
      </c>
      <c r="DH18">
        <f t="shared" si="54"/>
        <v>4.634708701232733</v>
      </c>
      <c r="DI18">
        <f t="shared" si="55"/>
        <v>7.333690333839713</v>
      </c>
      <c r="DJ18">
        <f t="shared" si="56"/>
        <v>38.128827398584541</v>
      </c>
      <c r="DK18">
        <f t="shared" si="57"/>
        <v>144.16821168144196</v>
      </c>
      <c r="DL18">
        <f t="shared" si="58"/>
        <v>1.627684130224202</v>
      </c>
      <c r="DM18">
        <f t="shared" si="59"/>
        <v>2.4031193074756567</v>
      </c>
      <c r="DN18">
        <f t="shared" si="60"/>
        <v>5.0878044824335662</v>
      </c>
      <c r="DO18">
        <f t="shared" si="102"/>
        <v>0</v>
      </c>
      <c r="DP18">
        <f t="shared" si="103"/>
        <v>7731.0853863177335</v>
      </c>
      <c r="DQ18">
        <f t="shared" si="61"/>
        <v>4962.2895215522058</v>
      </c>
    </row>
    <row r="19" spans="1:121" x14ac:dyDescent="0.3">
      <c r="A19">
        <v>16</v>
      </c>
      <c r="B19">
        <v>61</v>
      </c>
      <c r="C19">
        <f t="shared" si="118"/>
        <v>38</v>
      </c>
      <c r="D19">
        <f t="shared" si="1"/>
        <v>125</v>
      </c>
      <c r="E19">
        <f t="shared" si="119"/>
        <v>5.7</v>
      </c>
      <c r="F19">
        <v>7.45E-3</v>
      </c>
      <c r="G19">
        <v>1.244E-2</v>
      </c>
      <c r="H19">
        <f t="shared" si="3"/>
        <v>8.4479999999999989E-3</v>
      </c>
      <c r="I19">
        <f t="shared" si="104"/>
        <v>5.6857293942168513E-2</v>
      </c>
      <c r="J19">
        <f t="shared" si="62"/>
        <v>0.15690342719850481</v>
      </c>
      <c r="K19">
        <f t="shared" si="63"/>
        <v>0.21260649068041038</v>
      </c>
      <c r="L19">
        <f t="shared" si="105"/>
        <v>8.7834903016497989E-2</v>
      </c>
      <c r="M19">
        <f t="shared" si="106"/>
        <v>0.12080904564181083</v>
      </c>
      <c r="N19">
        <f t="shared" si="107"/>
        <v>0.38443330512479745</v>
      </c>
      <c r="O19">
        <f t="shared" si="108"/>
        <v>0.49621170717274032</v>
      </c>
      <c r="P19">
        <f t="shared" si="109"/>
        <v>0.21232598427209914</v>
      </c>
      <c r="Q19">
        <f t="shared" si="110"/>
        <v>0.28626206580165348</v>
      </c>
      <c r="R19">
        <f t="shared" si="64"/>
        <v>0.42</v>
      </c>
      <c r="S19">
        <f t="shared" si="65"/>
        <v>0.43099999999999999</v>
      </c>
      <c r="T19">
        <f t="shared" si="66"/>
        <v>1.4145925516937838E-2</v>
      </c>
      <c r="U19">
        <f t="shared" si="67"/>
        <v>0.31025874180758528</v>
      </c>
      <c r="V19">
        <f t="shared" si="68"/>
        <v>0.40559641615088704</v>
      </c>
      <c r="W19">
        <f t="shared" si="111"/>
        <v>0.18133255844045704</v>
      </c>
      <c r="X19">
        <f t="shared" si="112"/>
        <v>0.24437237233875142</v>
      </c>
      <c r="Y19">
        <f t="shared" si="113"/>
        <v>0.56205516034703007</v>
      </c>
      <c r="Z19">
        <f t="shared" si="114"/>
        <v>0.68859211604288417</v>
      </c>
      <c r="AA19">
        <f t="shared" si="115"/>
        <v>0.33377984648983594</v>
      </c>
      <c r="AB19">
        <f t="shared" si="116"/>
        <v>0.43665576073864132</v>
      </c>
      <c r="AC19">
        <f t="shared" si="69"/>
        <v>2.5820340987704665E-2</v>
      </c>
      <c r="AD19">
        <f t="shared" si="117"/>
        <v>0.30363237515690783</v>
      </c>
      <c r="AE19">
        <f t="shared" si="70"/>
        <v>2.6487636491126079E-2</v>
      </c>
      <c r="AF19">
        <f t="shared" si="71"/>
        <v>1.9621271673361798E-3</v>
      </c>
      <c r="AG19">
        <f t="shared" si="72"/>
        <v>7.7312262162514637E-3</v>
      </c>
      <c r="AH19">
        <f t="shared" si="120"/>
        <v>1.1136803284935847E-3</v>
      </c>
      <c r="AI19">
        <f t="shared" si="121"/>
        <v>5.6426454885072155E-3</v>
      </c>
      <c r="AJ19">
        <f t="shared" si="75"/>
        <v>3.6228068249089708E-5</v>
      </c>
      <c r="AK19">
        <f t="shared" si="122"/>
        <v>2.9460519308113763E-5</v>
      </c>
      <c r="AL19">
        <f t="shared" si="123"/>
        <v>1.1885453173109727E-4</v>
      </c>
      <c r="AM19">
        <f t="shared" si="124"/>
        <v>4.4191829628154462E-4</v>
      </c>
      <c r="AN19">
        <f t="shared" si="79"/>
        <v>2.9083772776177692E-3</v>
      </c>
      <c r="AO19">
        <f t="shared" si="125"/>
        <v>1.143209806789091E-5</v>
      </c>
      <c r="AP19">
        <f t="shared" si="81"/>
        <v>1.6236622344492026E-5</v>
      </c>
      <c r="AQ19">
        <f t="shared" si="82"/>
        <v>5.8621140187693234E-5</v>
      </c>
      <c r="AR19">
        <f t="shared" si="83"/>
        <v>0.43040629022889842</v>
      </c>
      <c r="AS19">
        <f t="shared" si="84"/>
        <v>5.8705511877015858E-2</v>
      </c>
      <c r="AT19">
        <f t="shared" si="85"/>
        <v>4.8494213994655106E-3</v>
      </c>
      <c r="AU19">
        <f t="shared" si="86"/>
        <v>1.7420328362983347E-2</v>
      </c>
      <c r="AV19">
        <f t="shared" si="126"/>
        <v>2.8485161797944356E-3</v>
      </c>
      <c r="AW19">
        <f t="shared" si="127"/>
        <v>1.2891752418122569E-2</v>
      </c>
      <c r="AX19">
        <f t="shared" si="89"/>
        <v>1.4008749683641435E-4</v>
      </c>
      <c r="AY19">
        <f t="shared" si="128"/>
        <v>1.1613258635691367E-4</v>
      </c>
      <c r="AZ19">
        <f t="shared" si="129"/>
        <v>4.2069938050338424E-4</v>
      </c>
      <c r="BA19">
        <f t="shared" si="130"/>
        <v>1.0782543480249815E-3</v>
      </c>
      <c r="BB19">
        <f t="shared" si="93"/>
        <v>6.3613412776365608E-3</v>
      </c>
      <c r="BC19">
        <f t="shared" si="131"/>
        <v>4.3189447122464632E-5</v>
      </c>
      <c r="BD19">
        <f t="shared" si="95"/>
        <v>6.0203233707247639E-5</v>
      </c>
      <c r="BE19">
        <f t="shared" si="96"/>
        <v>1.9852950151390489E-4</v>
      </c>
      <c r="BF19">
        <f t="shared" si="97"/>
        <v>8.9268922859607594E-2</v>
      </c>
      <c r="BG19">
        <f t="shared" si="98"/>
        <v>0.97499999999999964</v>
      </c>
      <c r="BH19">
        <f t="shared" si="5"/>
        <v>0.25744230008616326</v>
      </c>
      <c r="BI19">
        <f t="shared" si="6"/>
        <v>2.1537418393527068E-2</v>
      </c>
      <c r="BJ19">
        <f t="shared" si="7"/>
        <v>1.3824090925039321E-3</v>
      </c>
      <c r="BK19">
        <f t="shared" si="8"/>
        <v>6.1814719627022695E-3</v>
      </c>
      <c r="BL19">
        <f t="shared" si="9"/>
        <v>8.1824390700101191E-4</v>
      </c>
      <c r="BM19">
        <f t="shared" si="10"/>
        <v>4.5689664316074926E-3</v>
      </c>
      <c r="BN19">
        <f t="shared" si="11"/>
        <v>2.4220874579815905E-5</v>
      </c>
      <c r="BO19">
        <f t="shared" si="12"/>
        <v>2.0285528122783457E-5</v>
      </c>
      <c r="BP19">
        <f t="shared" si="13"/>
        <v>9.0753344671495395E-5</v>
      </c>
      <c r="BQ19">
        <f t="shared" si="14"/>
        <v>3.4846307217753465E-4</v>
      </c>
      <c r="BR19">
        <f t="shared" si="15"/>
        <v>2.2933245573619546E-3</v>
      </c>
      <c r="BS19">
        <f t="shared" si="16"/>
        <v>8.5006554310460138E-6</v>
      </c>
      <c r="BT19">
        <f t="shared" si="17"/>
        <v>1.0530714362396383E-5</v>
      </c>
      <c r="BU19">
        <f t="shared" si="18"/>
        <v>4.3589384096541267E-5</v>
      </c>
      <c r="BV19">
        <f t="shared" si="19"/>
        <v>0.35106336546136985</v>
      </c>
      <c r="BW19">
        <f t="shared" si="20"/>
        <v>4.5920265298094842E-2</v>
      </c>
      <c r="BX19">
        <f t="shared" si="21"/>
        <v>3.2868086953770537E-3</v>
      </c>
      <c r="BY19">
        <f t="shared" si="22"/>
        <v>1.3399078509374593E-2</v>
      </c>
      <c r="BZ19">
        <f t="shared" si="23"/>
        <v>2.0133347715994153E-3</v>
      </c>
      <c r="CA19">
        <f t="shared" si="24"/>
        <v>1.0042046547984263E-2</v>
      </c>
      <c r="CB19">
        <f t="shared" si="25"/>
        <v>9.0098817424423672E-5</v>
      </c>
      <c r="CC19">
        <f t="shared" si="26"/>
        <v>7.6926343715978831E-5</v>
      </c>
      <c r="CD19">
        <f t="shared" si="27"/>
        <v>3.0902515927195282E-4</v>
      </c>
      <c r="CE19">
        <f t="shared" si="28"/>
        <v>8.1792045380404195E-4</v>
      </c>
      <c r="CF19">
        <f t="shared" si="29"/>
        <v>4.8254580694594455E-3</v>
      </c>
      <c r="CG19">
        <f t="shared" si="30"/>
        <v>3.0894358938725001E-5</v>
      </c>
      <c r="CH19">
        <f t="shared" si="31"/>
        <v>3.7562720172012605E-5</v>
      </c>
      <c r="CI19">
        <f t="shared" si="32"/>
        <v>1.4201250741425832E-4</v>
      </c>
      <c r="CJ19">
        <f t="shared" si="99"/>
        <v>0</v>
      </c>
      <c r="CK19">
        <f t="shared" si="100"/>
        <v>0.72682527571830946</v>
      </c>
      <c r="CL19">
        <f t="shared" si="33"/>
        <v>0.45293348241719461</v>
      </c>
      <c r="CM19">
        <f t="shared" si="101"/>
        <v>0</v>
      </c>
      <c r="CN19">
        <f t="shared" si="34"/>
        <v>378.21696145678931</v>
      </c>
      <c r="CO19">
        <f t="shared" si="35"/>
        <v>46.730020617278456</v>
      </c>
      <c r="CP19">
        <f t="shared" si="36"/>
        <v>50.252970405634514</v>
      </c>
      <c r="CQ19">
        <f t="shared" si="37"/>
        <v>32.464895255916488</v>
      </c>
      <c r="CR19">
        <f t="shared" si="38"/>
        <v>17.588125987676992</v>
      </c>
      <c r="CS19">
        <f t="shared" si="39"/>
        <v>0.97573056215273313</v>
      </c>
      <c r="CT19">
        <f t="shared" si="40"/>
        <v>1.0502969738535637</v>
      </c>
      <c r="CU19">
        <f t="shared" si="41"/>
        <v>1.1430240316579625</v>
      </c>
      <c r="CV19">
        <f t="shared" si="42"/>
        <v>11.94505154849015</v>
      </c>
      <c r="CW19">
        <f t="shared" si="43"/>
        <v>45.385227417225288</v>
      </c>
      <c r="CX19">
        <f t="shared" si="44"/>
        <v>0.38331824821638222</v>
      </c>
      <c r="CY19">
        <f t="shared" si="45"/>
        <v>0.64006388944222015</v>
      </c>
      <c r="CZ19">
        <f t="shared" si="46"/>
        <v>1.2958203038489589</v>
      </c>
      <c r="DA19">
        <f t="shared" si="47"/>
        <v>4917.3918658651646</v>
      </c>
      <c r="DB19">
        <f t="shared" si="48"/>
        <v>1508.9664772868157</v>
      </c>
      <c r="DC19">
        <f t="shared" si="49"/>
        <v>170.89845953856405</v>
      </c>
      <c r="DD19">
        <f t="shared" si="50"/>
        <v>312.2593859064765</v>
      </c>
      <c r="DE19">
        <f t="shared" si="51"/>
        <v>115.58139251133902</v>
      </c>
      <c r="DF19">
        <f t="shared" si="52"/>
        <v>187.4718636643384</v>
      </c>
      <c r="DG19">
        <f t="shared" si="53"/>
        <v>5.3734762036511814</v>
      </c>
      <c r="DH19">
        <f t="shared" si="54"/>
        <v>5.467057635338068</v>
      </c>
      <c r="DI19">
        <f t="shared" si="55"/>
        <v>8.852356364552211</v>
      </c>
      <c r="DJ19">
        <f t="shared" si="56"/>
        <v>41.464270953300662</v>
      </c>
      <c r="DK19">
        <f t="shared" si="57"/>
        <v>171.94705473451623</v>
      </c>
      <c r="DL19">
        <f t="shared" si="58"/>
        <v>1.9415815953903974</v>
      </c>
      <c r="DM19">
        <f t="shared" si="59"/>
        <v>3.0610936210787134</v>
      </c>
      <c r="DN19">
        <f t="shared" si="60"/>
        <v>6.6566941857612312</v>
      </c>
      <c r="DO19">
        <f t="shared" si="102"/>
        <v>0</v>
      </c>
      <c r="DP19">
        <f t="shared" si="103"/>
        <v>8045.4045367644694</v>
      </c>
      <c r="DQ19">
        <f t="shared" si="61"/>
        <v>5013.6301199631362</v>
      </c>
    </row>
    <row r="20" spans="1:121" x14ac:dyDescent="0.3">
      <c r="A20">
        <v>17</v>
      </c>
      <c r="B20">
        <v>62</v>
      </c>
      <c r="C20">
        <f t="shared" si="118"/>
        <v>38</v>
      </c>
      <c r="D20">
        <f t="shared" si="1"/>
        <v>125</v>
      </c>
      <c r="E20">
        <f t="shared" si="119"/>
        <v>5.7</v>
      </c>
      <c r="F20">
        <v>7.8600000000000007E-3</v>
      </c>
      <c r="G20">
        <v>1.3310000000000001E-2</v>
      </c>
      <c r="H20">
        <f t="shared" si="3"/>
        <v>8.9499999999999996E-3</v>
      </c>
      <c r="I20">
        <f t="shared" si="104"/>
        <v>5.6857293942168513E-2</v>
      </c>
      <c r="J20">
        <f t="shared" si="62"/>
        <v>0.16338806971974529</v>
      </c>
      <c r="K20">
        <f t="shared" si="63"/>
        <v>0.22107506977288083</v>
      </c>
      <c r="L20">
        <f t="shared" si="105"/>
        <v>9.1620772150942442E-2</v>
      </c>
      <c r="M20">
        <f t="shared" si="106"/>
        <v>0.12591520549769275</v>
      </c>
      <c r="N20">
        <f t="shared" si="107"/>
        <v>0.39974767732337146</v>
      </c>
      <c r="O20">
        <f t="shared" si="108"/>
        <v>0.51382996844569806</v>
      </c>
      <c r="P20">
        <f t="shared" si="109"/>
        <v>0.22202683102575449</v>
      </c>
      <c r="Q20">
        <f t="shared" si="110"/>
        <v>0.29865094728417563</v>
      </c>
      <c r="R20">
        <f t="shared" si="64"/>
        <v>0.42</v>
      </c>
      <c r="S20">
        <f t="shared" si="65"/>
        <v>0.43099999999999999</v>
      </c>
      <c r="T20">
        <f t="shared" si="66"/>
        <v>1.4742624540334762E-2</v>
      </c>
      <c r="U20">
        <f t="shared" si="67"/>
        <v>0.32175210496878115</v>
      </c>
      <c r="V20">
        <f t="shared" si="68"/>
        <v>0.41942145484360283</v>
      </c>
      <c r="W20">
        <f t="shared" si="111"/>
        <v>0.18870920366291344</v>
      </c>
      <c r="X20">
        <f t="shared" si="112"/>
        <v>0.25389055235605928</v>
      </c>
      <c r="Y20">
        <f t="shared" si="113"/>
        <v>0.58043313846874378</v>
      </c>
      <c r="Z20">
        <f t="shared" si="114"/>
        <v>0.70689566289179329</v>
      </c>
      <c r="AA20">
        <f t="shared" si="115"/>
        <v>0.34768158109126879</v>
      </c>
      <c r="AB20">
        <f t="shared" si="116"/>
        <v>0.45319367584219483</v>
      </c>
      <c r="AC20">
        <f t="shared" si="69"/>
        <v>2.6803780573591986E-2</v>
      </c>
      <c r="AD20">
        <f t="shared" si="117"/>
        <v>0.2798984677789062</v>
      </c>
      <c r="AE20">
        <f t="shared" si="70"/>
        <v>2.6649633845052222E-2</v>
      </c>
      <c r="AF20">
        <f t="shared" si="71"/>
        <v>1.9412584924545422E-3</v>
      </c>
      <c r="AG20">
        <f t="shared" si="72"/>
        <v>7.7749574965664588E-3</v>
      </c>
      <c r="AH20">
        <f t="shared" si="120"/>
        <v>1.0883435128816266E-3</v>
      </c>
      <c r="AI20">
        <f t="shared" si="121"/>
        <v>5.5966762400317897E-3</v>
      </c>
      <c r="AJ20">
        <f t="shared" si="75"/>
        <v>3.8288878287523923E-5</v>
      </c>
      <c r="AK20">
        <f t="shared" si="122"/>
        <v>3.1226510934647532E-5</v>
      </c>
      <c r="AL20">
        <f t="shared" si="123"/>
        <v>1.2760011973746789E-4</v>
      </c>
      <c r="AM20">
        <f t="shared" si="124"/>
        <v>4.3503625214672312E-4</v>
      </c>
      <c r="AN20">
        <f t="shared" si="79"/>
        <v>3.1009430358760947E-3</v>
      </c>
      <c r="AO20">
        <f t="shared" si="125"/>
        <v>1.2209825205624283E-5</v>
      </c>
      <c r="AP20">
        <f t="shared" si="81"/>
        <v>1.8442935022472328E-5</v>
      </c>
      <c r="AQ20">
        <f t="shared" si="82"/>
        <v>6.7701036059468841E-5</v>
      </c>
      <c r="AR20">
        <f t="shared" si="83"/>
        <v>0.43198522997027899</v>
      </c>
      <c r="AS20">
        <f t="shared" si="84"/>
        <v>6.46586173400715E-2</v>
      </c>
      <c r="AT20">
        <f t="shared" si="85"/>
        <v>5.247912501101468E-3</v>
      </c>
      <c r="AU20">
        <f t="shared" si="86"/>
        <v>1.9262398439958424E-2</v>
      </c>
      <c r="AV20">
        <f t="shared" si="126"/>
        <v>3.0446793260718477E-3</v>
      </c>
      <c r="AW20">
        <f t="shared" si="127"/>
        <v>1.4088271846693933E-2</v>
      </c>
      <c r="AX20">
        <f t="shared" si="89"/>
        <v>1.6303843329322455E-4</v>
      </c>
      <c r="AY20">
        <f t="shared" si="128"/>
        <v>1.3529800010487252E-4</v>
      </c>
      <c r="AZ20">
        <f t="shared" si="129"/>
        <v>4.9971428897255114E-4</v>
      </c>
      <c r="BA20">
        <f t="shared" si="130"/>
        <v>1.1642678196568472E-3</v>
      </c>
      <c r="BB20">
        <f t="shared" si="93"/>
        <v>7.4508099696527713E-3</v>
      </c>
      <c r="BC20">
        <f t="shared" si="131"/>
        <v>5.0834550114941984E-5</v>
      </c>
      <c r="BD20">
        <f t="shared" si="95"/>
        <v>7.5090896780330619E-5</v>
      </c>
      <c r="BE20">
        <f t="shared" si="96"/>
        <v>2.5306340981776868E-4</v>
      </c>
      <c r="BF20">
        <f t="shared" si="97"/>
        <v>0.10013998724826728</v>
      </c>
      <c r="BG20">
        <f t="shared" si="98"/>
        <v>0.97499999999999964</v>
      </c>
      <c r="BH20">
        <f t="shared" si="5"/>
        <v>0.23712298444059488</v>
      </c>
      <c r="BI20">
        <f t="shared" si="6"/>
        <v>2.165125050702215E-2</v>
      </c>
      <c r="BJ20">
        <f t="shared" si="7"/>
        <v>1.3664247237513201E-3</v>
      </c>
      <c r="BK20">
        <f t="shared" si="8"/>
        <v>6.2113048889759293E-3</v>
      </c>
      <c r="BL20">
        <f t="shared" si="9"/>
        <v>7.9890086836072291E-4</v>
      </c>
      <c r="BM20">
        <f t="shared" si="10"/>
        <v>4.5280028049347297E-3</v>
      </c>
      <c r="BN20">
        <f t="shared" si="11"/>
        <v>2.5574526099556724E-5</v>
      </c>
      <c r="BO20">
        <f t="shared" si="12"/>
        <v>2.1481845831317052E-5</v>
      </c>
      <c r="BP20">
        <f t="shared" si="13"/>
        <v>9.7350744586493219E-5</v>
      </c>
      <c r="BQ20">
        <f t="shared" si="14"/>
        <v>3.4275320832853216E-4</v>
      </c>
      <c r="BR20">
        <f t="shared" si="15"/>
        <v>2.4431485172690475E-3</v>
      </c>
      <c r="BS20">
        <f t="shared" si="16"/>
        <v>9.0714606137533719E-6</v>
      </c>
      <c r="BT20">
        <f t="shared" si="17"/>
        <v>1.1950358008840798E-5</v>
      </c>
      <c r="BU20">
        <f t="shared" si="18"/>
        <v>5.0299432774915575E-5</v>
      </c>
      <c r="BV20">
        <f t="shared" si="19"/>
        <v>0.3520603378864684</v>
      </c>
      <c r="BW20">
        <f t="shared" si="20"/>
        <v>5.0535110999352165E-2</v>
      </c>
      <c r="BX20">
        <f t="shared" si="21"/>
        <v>3.5535628436900914E-3</v>
      </c>
      <c r="BY20">
        <f t="shared" si="22"/>
        <v>1.480369940664133E-2</v>
      </c>
      <c r="BZ20">
        <f t="shared" si="23"/>
        <v>2.1500251027352368E-3</v>
      </c>
      <c r="CA20">
        <f t="shared" si="24"/>
        <v>1.0965016716689875E-2</v>
      </c>
      <c r="CB20">
        <f t="shared" si="25"/>
        <v>1.0476109203311021E-4</v>
      </c>
      <c r="CC20">
        <f t="shared" si="26"/>
        <v>8.9539483157998579E-5</v>
      </c>
      <c r="CD20">
        <f t="shared" si="27"/>
        <v>3.6676259395382468E-4</v>
      </c>
      <c r="CE20">
        <f t="shared" si="28"/>
        <v>8.8243768303478164E-4</v>
      </c>
      <c r="CF20">
        <f t="shared" si="29"/>
        <v>5.6472191151780713E-3</v>
      </c>
      <c r="CG20">
        <f t="shared" si="30"/>
        <v>3.6333047704251261E-5</v>
      </c>
      <c r="CH20">
        <f t="shared" si="31"/>
        <v>4.6807262558169773E-5</v>
      </c>
      <c r="CI20">
        <f t="shared" si="32"/>
        <v>1.808723578810012E-4</v>
      </c>
      <c r="CJ20">
        <f t="shared" si="99"/>
        <v>0</v>
      </c>
      <c r="CK20">
        <f t="shared" si="100"/>
        <v>0.71610298391823046</v>
      </c>
      <c r="CL20">
        <f t="shared" si="33"/>
        <v>0.43325408218904315</v>
      </c>
      <c r="CM20">
        <f t="shared" si="101"/>
        <v>0</v>
      </c>
      <c r="CN20">
        <f t="shared" si="34"/>
        <v>380.53012167350067</v>
      </c>
      <c r="CO20">
        <f t="shared" si="35"/>
        <v>46.233012256297378</v>
      </c>
      <c r="CP20">
        <f t="shared" si="36"/>
        <v>50.537223727681983</v>
      </c>
      <c r="CQ20">
        <f t="shared" si="37"/>
        <v>31.726301744012297</v>
      </c>
      <c r="CR20">
        <f t="shared" si="38"/>
        <v>17.444839840179089</v>
      </c>
      <c r="CS20">
        <f t="shared" si="39"/>
        <v>1.0312343589178818</v>
      </c>
      <c r="CT20">
        <f t="shared" si="40"/>
        <v>1.1132563413311192</v>
      </c>
      <c r="CU20">
        <f t="shared" si="41"/>
        <v>1.2271303515152288</v>
      </c>
      <c r="CV20">
        <f t="shared" si="42"/>
        <v>11.759029895525925</v>
      </c>
      <c r="CW20">
        <f t="shared" si="43"/>
        <v>48.390216074846457</v>
      </c>
      <c r="CX20">
        <f t="shared" si="44"/>
        <v>0.40939543914458221</v>
      </c>
      <c r="CY20">
        <f t="shared" si="45"/>
        <v>0.72703894152088167</v>
      </c>
      <c r="CZ20">
        <f t="shared" si="46"/>
        <v>1.4965314020945588</v>
      </c>
      <c r="DA20">
        <f t="shared" si="47"/>
        <v>4935.4312524104371</v>
      </c>
      <c r="DB20">
        <f t="shared" si="48"/>
        <v>1661.9851001091979</v>
      </c>
      <c r="DC20">
        <f t="shared" si="49"/>
        <v>184.94168445131683</v>
      </c>
      <c r="DD20">
        <f t="shared" si="50"/>
        <v>345.27849203625476</v>
      </c>
      <c r="DE20">
        <f t="shared" si="51"/>
        <v>123.5409083346913</v>
      </c>
      <c r="DF20">
        <f t="shared" si="52"/>
        <v>204.87164919462319</v>
      </c>
      <c r="DG20">
        <f t="shared" si="53"/>
        <v>6.2538282242615075</v>
      </c>
      <c r="DH20">
        <f t="shared" si="54"/>
        <v>6.3692886529369792</v>
      </c>
      <c r="DI20">
        <f t="shared" si="55"/>
        <v>10.51498806856042</v>
      </c>
      <c r="DJ20">
        <f t="shared" si="56"/>
        <v>44.771919004904063</v>
      </c>
      <c r="DK20">
        <f t="shared" si="57"/>
        <v>201.39539347971441</v>
      </c>
      <c r="DL20">
        <f t="shared" si="58"/>
        <v>2.2852672004172168</v>
      </c>
      <c r="DM20">
        <f t="shared" si="59"/>
        <v>3.8180717376926907</v>
      </c>
      <c r="DN20">
        <f t="shared" si="60"/>
        <v>8.4852161311897838</v>
      </c>
      <c r="DO20">
        <f t="shared" si="102"/>
        <v>0</v>
      </c>
      <c r="DP20">
        <f t="shared" si="103"/>
        <v>8332.5683910827647</v>
      </c>
      <c r="DQ20">
        <f t="shared" si="61"/>
        <v>5041.340912731378</v>
      </c>
    </row>
    <row r="21" spans="1:121" x14ac:dyDescent="0.3">
      <c r="A21">
        <v>18</v>
      </c>
      <c r="B21">
        <v>63</v>
      </c>
      <c r="C21">
        <f t="shared" si="118"/>
        <v>38</v>
      </c>
      <c r="D21">
        <f t="shared" si="1"/>
        <v>125</v>
      </c>
      <c r="E21">
        <f t="shared" si="119"/>
        <v>5.7</v>
      </c>
      <c r="F21">
        <v>8.4799999999999997E-3</v>
      </c>
      <c r="G21">
        <v>1.4420000000000001E-2</v>
      </c>
      <c r="H21">
        <f t="shared" si="3"/>
        <v>9.6679999999999995E-3</v>
      </c>
      <c r="I21">
        <f t="shared" si="104"/>
        <v>5.6857293942168513E-2</v>
      </c>
      <c r="J21">
        <f t="shared" si="62"/>
        <v>0.17000324527341293</v>
      </c>
      <c r="K21">
        <f t="shared" si="63"/>
        <v>0.22968707103072661</v>
      </c>
      <c r="L21">
        <f t="shared" si="105"/>
        <v>9.5496824872994934E-2</v>
      </c>
      <c r="M21">
        <f t="shared" si="106"/>
        <v>0.13113417706784181</v>
      </c>
      <c r="N21">
        <f t="shared" si="107"/>
        <v>0.41519204339966309</v>
      </c>
      <c r="O21">
        <f t="shared" si="108"/>
        <v>0.53141073453278997</v>
      </c>
      <c r="P21">
        <f t="shared" si="109"/>
        <v>0.23193824578633826</v>
      </c>
      <c r="Q21">
        <f t="shared" si="110"/>
        <v>0.31124301664856635</v>
      </c>
      <c r="R21">
        <f t="shared" si="64"/>
        <v>0.42</v>
      </c>
      <c r="S21">
        <f t="shared" si="65"/>
        <v>0.43099999999999999</v>
      </c>
      <c r="T21">
        <f t="shared" si="66"/>
        <v>1.5350775459269066E-2</v>
      </c>
      <c r="U21">
        <f t="shared" si="67"/>
        <v>0.33336933794467227</v>
      </c>
      <c r="V21">
        <f t="shared" si="68"/>
        <v>0.43330046152679769</v>
      </c>
      <c r="W21">
        <f t="shared" si="111"/>
        <v>0.19622419396021684</v>
      </c>
      <c r="X21">
        <f t="shared" si="112"/>
        <v>0.26355166279233133</v>
      </c>
      <c r="Y21">
        <f t="shared" si="113"/>
        <v>0.59863685707515391</v>
      </c>
      <c r="Z21">
        <f t="shared" si="114"/>
        <v>0.72470212207280416</v>
      </c>
      <c r="AA21">
        <f t="shared" si="115"/>
        <v>0.36175999369291867</v>
      </c>
      <c r="AB21">
        <f t="shared" si="116"/>
        <v>0.4697940644600046</v>
      </c>
      <c r="AC21">
        <f t="shared" si="69"/>
        <v>2.7798057805815124E-2</v>
      </c>
      <c r="AD21">
        <f t="shared" si="117"/>
        <v>0.25772971982700354</v>
      </c>
      <c r="AE21">
        <f t="shared" si="70"/>
        <v>2.6680751920394347E-2</v>
      </c>
      <c r="AF21">
        <f t="shared" si="71"/>
        <v>1.913597987098877E-3</v>
      </c>
      <c r="AG21">
        <f t="shared" si="72"/>
        <v>7.7776937586896818E-3</v>
      </c>
      <c r="AH21">
        <f t="shared" si="120"/>
        <v>1.0609924795652759E-3</v>
      </c>
      <c r="AI21">
        <f t="shared" si="121"/>
        <v>5.5317429739485504E-3</v>
      </c>
      <c r="AJ21">
        <f t="shared" si="75"/>
        <v>4.0192719045839029E-5</v>
      </c>
      <c r="AK21">
        <f t="shared" si="122"/>
        <v>3.2849219921489314E-5</v>
      </c>
      <c r="AL21">
        <f t="shared" si="123"/>
        <v>1.3583161370128174E-4</v>
      </c>
      <c r="AM21">
        <f t="shared" si="124"/>
        <v>4.2698289476339934E-4</v>
      </c>
      <c r="AN21">
        <f t="shared" si="79"/>
        <v>3.2693022462018401E-3</v>
      </c>
      <c r="AO21">
        <f t="shared" si="125"/>
        <v>1.2931517596907175E-5</v>
      </c>
      <c r="AP21">
        <f t="shared" si="81"/>
        <v>2.0644342844144477E-5</v>
      </c>
      <c r="AQ21">
        <f t="shared" si="82"/>
        <v>7.6900852079741806E-5</v>
      </c>
      <c r="AR21">
        <f t="shared" si="83"/>
        <v>0.43149740332105585</v>
      </c>
      <c r="AS21">
        <f t="shared" si="84"/>
        <v>7.0591084497635084E-2</v>
      </c>
      <c r="AT21">
        <f t="shared" si="85"/>
        <v>5.6381044132061426E-3</v>
      </c>
      <c r="AU21">
        <f t="shared" si="86"/>
        <v>2.1103805653776182E-2</v>
      </c>
      <c r="AV21">
        <f t="shared" si="126"/>
        <v>3.2344250372956865E-3</v>
      </c>
      <c r="AW21">
        <f t="shared" si="127"/>
        <v>1.5281517723184415E-2</v>
      </c>
      <c r="AX21">
        <f t="shared" si="89"/>
        <v>1.8770043106885315E-4</v>
      </c>
      <c r="AY21">
        <f t="shared" si="128"/>
        <v>1.557909437044844E-4</v>
      </c>
      <c r="AZ21">
        <f t="shared" si="129"/>
        <v>5.8597690002985402E-4</v>
      </c>
      <c r="BA21">
        <f t="shared" si="130"/>
        <v>1.2487216705357894E-3</v>
      </c>
      <c r="BB21">
        <f t="shared" si="93"/>
        <v>8.597675970047014E-3</v>
      </c>
      <c r="BC21">
        <f t="shared" si="131"/>
        <v>5.908375602660989E-5</v>
      </c>
      <c r="BD21">
        <f t="shared" si="95"/>
        <v>9.1946876718774541E-5</v>
      </c>
      <c r="BE21">
        <f t="shared" si="96"/>
        <v>3.1592518507075109E-4</v>
      </c>
      <c r="BF21">
        <f t="shared" si="97"/>
        <v>0.11170070326778914</v>
      </c>
      <c r="BG21">
        <f t="shared" si="98"/>
        <v>0.97499999999999942</v>
      </c>
      <c r="BH21">
        <f t="shared" si="5"/>
        <v>0.21816176459056283</v>
      </c>
      <c r="BI21">
        <f t="shared" si="6"/>
        <v>2.1658621313061358E-2</v>
      </c>
      <c r="BJ21">
        <f t="shared" si="7"/>
        <v>1.3456917145557457E-3</v>
      </c>
      <c r="BK21">
        <f t="shared" si="8"/>
        <v>6.2083567948967976E-3</v>
      </c>
      <c r="BL21">
        <f t="shared" si="9"/>
        <v>7.781145107613205E-4</v>
      </c>
      <c r="BM21">
        <f t="shared" si="10"/>
        <v>4.4717704378488092E-3</v>
      </c>
      <c r="BN21">
        <f t="shared" si="11"/>
        <v>2.6820832864036917E-5</v>
      </c>
      <c r="BO21">
        <f t="shared" si="12"/>
        <v>2.2577458010166371E-5</v>
      </c>
      <c r="BP21">
        <f t="shared" si="13"/>
        <v>1.0354522129385561E-4</v>
      </c>
      <c r="BQ21">
        <f t="shared" si="14"/>
        <v>3.361302216357091E-4</v>
      </c>
      <c r="BR21">
        <f t="shared" si="15"/>
        <v>2.5736658355339438E-3</v>
      </c>
      <c r="BS21">
        <f t="shared" si="16"/>
        <v>9.599713513763856E-6</v>
      </c>
      <c r="BT21">
        <f t="shared" si="17"/>
        <v>1.3364117616195725E-5</v>
      </c>
      <c r="BU21">
        <f t="shared" si="18"/>
        <v>5.7087356019715266E-5</v>
      </c>
      <c r="BV21">
        <f t="shared" si="19"/>
        <v>0.35137219742609549</v>
      </c>
      <c r="BW21">
        <f t="shared" si="20"/>
        <v>5.5126150868868642E-2</v>
      </c>
      <c r="BX21">
        <f t="shared" si="21"/>
        <v>3.8141964659569793E-3</v>
      </c>
      <c r="BY21">
        <f t="shared" si="22"/>
        <v>1.6205471807023503E-2</v>
      </c>
      <c r="BZ21">
        <f t="shared" si="23"/>
        <v>2.2819355330142492E-3</v>
      </c>
      <c r="CA21">
        <f t="shared" si="24"/>
        <v>1.188390220225192E-2</v>
      </c>
      <c r="CB21">
        <f t="shared" si="25"/>
        <v>1.2049394251865026E-4</v>
      </c>
      <c r="CC21">
        <f t="shared" si="26"/>
        <v>1.0300712422775841E-4</v>
      </c>
      <c r="CD21">
        <f t="shared" si="27"/>
        <v>4.2971920969112477E-4</v>
      </c>
      <c r="CE21">
        <f t="shared" si="28"/>
        <v>9.4566606610990754E-4</v>
      </c>
      <c r="CF21">
        <f t="shared" si="29"/>
        <v>6.5110829771965707E-3</v>
      </c>
      <c r="CG21">
        <f t="shared" si="30"/>
        <v>4.2194121153925105E-5</v>
      </c>
      <c r="CH21">
        <f t="shared" si="31"/>
        <v>5.7259991591362259E-5</v>
      </c>
      <c r="CI21">
        <f t="shared" si="32"/>
        <v>2.2561506632123878E-4</v>
      </c>
      <c r="CJ21">
        <f t="shared" si="99"/>
        <v>0</v>
      </c>
      <c r="CK21">
        <f t="shared" si="100"/>
        <v>0.70488600292019543</v>
      </c>
      <c r="CL21">
        <f t="shared" si="33"/>
        <v>0.4140462370995181</v>
      </c>
      <c r="CM21">
        <f t="shared" si="101"/>
        <v>0</v>
      </c>
      <c r="CN21">
        <f t="shared" si="34"/>
        <v>380.97445667131086</v>
      </c>
      <c r="CO21">
        <f t="shared" si="35"/>
        <v>45.574249660746851</v>
      </c>
      <c r="CP21">
        <f t="shared" si="36"/>
        <v>50.555009431482929</v>
      </c>
      <c r="CQ21">
        <f t="shared" si="37"/>
        <v>30.928991771807357</v>
      </c>
      <c r="CR21">
        <f t="shared" si="38"/>
        <v>17.24244284979763</v>
      </c>
      <c r="CS21">
        <f t="shared" si="39"/>
        <v>1.0825105020615826</v>
      </c>
      <c r="CT21">
        <f t="shared" si="40"/>
        <v>1.1711075394210155</v>
      </c>
      <c r="CU21">
        <f t="shared" si="41"/>
        <v>1.3062926289652264</v>
      </c>
      <c r="CV21">
        <f t="shared" si="42"/>
        <v>11.541347645454684</v>
      </c>
      <c r="CW21">
        <f t="shared" si="43"/>
        <v>51.017461551979714</v>
      </c>
      <c r="CX21">
        <f t="shared" si="44"/>
        <v>0.43359378502429757</v>
      </c>
      <c r="CY21">
        <f t="shared" si="45"/>
        <v>0.81382063925901937</v>
      </c>
      <c r="CZ21">
        <f t="shared" si="46"/>
        <v>1.6998933352226926</v>
      </c>
      <c r="DA21">
        <f t="shared" si="47"/>
        <v>4929.8578329430629</v>
      </c>
      <c r="DB21">
        <f t="shared" si="48"/>
        <v>1814.4732359272123</v>
      </c>
      <c r="DC21">
        <f t="shared" si="49"/>
        <v>198.69243762579768</v>
      </c>
      <c r="DD21">
        <f t="shared" si="50"/>
        <v>378.28571634393808</v>
      </c>
      <c r="DE21">
        <f t="shared" si="51"/>
        <v>131.24003031330977</v>
      </c>
      <c r="DF21">
        <f t="shared" si="52"/>
        <v>222.22383073054775</v>
      </c>
      <c r="DG21">
        <f t="shared" si="53"/>
        <v>7.1998131349390686</v>
      </c>
      <c r="DH21">
        <f t="shared" si="54"/>
        <v>7.3340144658323076</v>
      </c>
      <c r="DI21">
        <f t="shared" si="55"/>
        <v>12.330125930428188</v>
      </c>
      <c r="DJ21">
        <f t="shared" si="56"/>
        <v>48.019591840453778</v>
      </c>
      <c r="DK21">
        <f t="shared" si="57"/>
        <v>232.3951814703708</v>
      </c>
      <c r="DL21">
        <f t="shared" si="58"/>
        <v>2.6561102521762474</v>
      </c>
      <c r="DM21">
        <f t="shared" si="59"/>
        <v>4.6751308936428106</v>
      </c>
      <c r="DN21">
        <f t="shared" si="60"/>
        <v>10.592971455422283</v>
      </c>
      <c r="DO21">
        <f t="shared" si="102"/>
        <v>0</v>
      </c>
      <c r="DP21">
        <f t="shared" si="103"/>
        <v>8594.317201339667</v>
      </c>
      <c r="DQ21">
        <f t="shared" si="61"/>
        <v>5048.2555802107827</v>
      </c>
    </row>
    <row r="22" spans="1:121" x14ac:dyDescent="0.3">
      <c r="A22">
        <v>19</v>
      </c>
      <c r="B22">
        <v>64</v>
      </c>
      <c r="C22">
        <f t="shared" si="118"/>
        <v>38</v>
      </c>
      <c r="D22">
        <f t="shared" si="1"/>
        <v>125</v>
      </c>
      <c r="E22">
        <f t="shared" si="119"/>
        <v>5.7</v>
      </c>
      <c r="F22">
        <v>8.9599999999999992E-3</v>
      </c>
      <c r="G22">
        <v>1.523E-2</v>
      </c>
      <c r="H22">
        <f t="shared" si="3"/>
        <v>1.0213999999999999E-2</v>
      </c>
      <c r="I22">
        <f t="shared" si="104"/>
        <v>5.6857293942168513E-2</v>
      </c>
      <c r="J22">
        <f t="shared" si="62"/>
        <v>0.17674713423817756</v>
      </c>
      <c r="K22">
        <f t="shared" si="63"/>
        <v>0.23843838580784438</v>
      </c>
      <c r="L22">
        <f t="shared" si="105"/>
        <v>9.9462994216178546E-2</v>
      </c>
      <c r="M22">
        <f t="shared" si="106"/>
        <v>0.13646522362411928</v>
      </c>
      <c r="N22">
        <f t="shared" si="107"/>
        <v>0.43074537261737778</v>
      </c>
      <c r="O22">
        <f t="shared" si="108"/>
        <v>0.54892278167769382</v>
      </c>
      <c r="P22">
        <f t="shared" si="109"/>
        <v>0.24205493656968358</v>
      </c>
      <c r="Q22">
        <f t="shared" si="110"/>
        <v>0.3240268528839334</v>
      </c>
      <c r="R22">
        <f t="shared" si="64"/>
        <v>0.42</v>
      </c>
      <c r="S22">
        <f t="shared" si="65"/>
        <v>0.43099999999999999</v>
      </c>
      <c r="T22">
        <f t="shared" si="66"/>
        <v>1.597010744455115E-2</v>
      </c>
      <c r="U22">
        <f t="shared" si="67"/>
        <v>0.34510102058291836</v>
      </c>
      <c r="V22">
        <f t="shared" si="68"/>
        <v>0.44721823351989987</v>
      </c>
      <c r="W22">
        <f t="shared" si="111"/>
        <v>0.20387479050532364</v>
      </c>
      <c r="X22">
        <f t="shared" si="112"/>
        <v>0.27335001302590789</v>
      </c>
      <c r="Y22">
        <f t="shared" si="113"/>
        <v>0.61663121815541189</v>
      </c>
      <c r="Z22">
        <f t="shared" si="114"/>
        <v>0.74197898861652956</v>
      </c>
      <c r="AA22">
        <f t="shared" si="115"/>
        <v>0.37599911316483481</v>
      </c>
      <c r="AB22">
        <f t="shared" si="116"/>
        <v>0.4864308045377197</v>
      </c>
      <c r="AC22">
        <f t="shared" si="69"/>
        <v>2.8802335070491965E-2</v>
      </c>
      <c r="AD22">
        <f t="shared" si="117"/>
        <v>0.23699444389267676</v>
      </c>
      <c r="AE22">
        <f t="shared" si="70"/>
        <v>2.6579963062962647E-2</v>
      </c>
      <c r="AF22">
        <f t="shared" si="71"/>
        <v>1.8803884630037033E-3</v>
      </c>
      <c r="AG22">
        <f t="shared" si="72"/>
        <v>7.7359780507317375E-3</v>
      </c>
      <c r="AH22">
        <f t="shared" si="120"/>
        <v>1.0320840930563159E-3</v>
      </c>
      <c r="AI22">
        <f t="shared" si="121"/>
        <v>5.4474556975836978E-3</v>
      </c>
      <c r="AJ22">
        <f t="shared" si="75"/>
        <v>4.1945632698382292E-5</v>
      </c>
      <c r="AK22">
        <f t="shared" si="122"/>
        <v>3.4335753042480548E-5</v>
      </c>
      <c r="AL22">
        <f t="shared" si="123"/>
        <v>1.4323454243688627E-4</v>
      </c>
      <c r="AM22">
        <f t="shared" si="124"/>
        <v>4.1797634168022738E-4</v>
      </c>
      <c r="AN22">
        <f t="shared" si="79"/>
        <v>3.4124749786039739E-3</v>
      </c>
      <c r="AO22">
        <f t="shared" si="125"/>
        <v>1.3599684266489787E-5</v>
      </c>
      <c r="AP22">
        <f t="shared" si="81"/>
        <v>2.2826874888827297E-5</v>
      </c>
      <c r="AQ22">
        <f t="shared" si="82"/>
        <v>8.5953340732514898E-5</v>
      </c>
      <c r="AR22">
        <f t="shared" si="83"/>
        <v>0.42899233307566853</v>
      </c>
      <c r="AS22">
        <f t="shared" si="84"/>
        <v>7.6416350349821305E-2</v>
      </c>
      <c r="AT22">
        <f t="shared" si="85"/>
        <v>6.0189851074793736E-3</v>
      </c>
      <c r="AU22">
        <f t="shared" si="86"/>
        <v>2.2905084113304424E-2</v>
      </c>
      <c r="AV22">
        <f t="shared" si="126"/>
        <v>3.4172630997347788E-3</v>
      </c>
      <c r="AW22">
        <f t="shared" si="127"/>
        <v>1.6454668957457445E-2</v>
      </c>
      <c r="AX22">
        <f t="shared" si="89"/>
        <v>2.1405404065936645E-4</v>
      </c>
      <c r="AY22">
        <f t="shared" si="128"/>
        <v>1.7759026123403978E-4</v>
      </c>
      <c r="AZ22">
        <f t="shared" si="129"/>
        <v>6.7777401711136237E-4</v>
      </c>
      <c r="BA22">
        <f t="shared" si="130"/>
        <v>1.3313307356177429E-3</v>
      </c>
      <c r="BB22">
        <f t="shared" si="93"/>
        <v>9.7899219174759772E-3</v>
      </c>
      <c r="BC22">
        <f t="shared" si="131"/>
        <v>6.7935479059885205E-5</v>
      </c>
      <c r="BD22">
        <f t="shared" si="95"/>
        <v>1.1084522952392267E-4</v>
      </c>
      <c r="BE22">
        <f t="shared" si="96"/>
        <v>3.8652772620120763E-4</v>
      </c>
      <c r="BF22">
        <f t="shared" si="97"/>
        <v>0.12419667548128557</v>
      </c>
      <c r="BG22">
        <f t="shared" si="98"/>
        <v>0.97499999999999931</v>
      </c>
      <c r="BH22">
        <f t="shared" si="5"/>
        <v>0.2004439757833287</v>
      </c>
      <c r="BI22">
        <f t="shared" si="6"/>
        <v>2.1558960860934569E-2</v>
      </c>
      <c r="BJ22">
        <f t="shared" si="7"/>
        <v>1.3210966718306789E-3</v>
      </c>
      <c r="BK22">
        <f t="shared" si="8"/>
        <v>6.1699517162137505E-3</v>
      </c>
      <c r="BL22">
        <f t="shared" si="9"/>
        <v>7.5622362525427011E-4</v>
      </c>
      <c r="BM22">
        <f t="shared" si="10"/>
        <v>4.3999923597057783E-3</v>
      </c>
      <c r="BN22">
        <f t="shared" si="11"/>
        <v>2.7964119900215484E-5</v>
      </c>
      <c r="BO22">
        <f t="shared" si="12"/>
        <v>2.3577515680031718E-5</v>
      </c>
      <c r="BP22">
        <f t="shared" si="13"/>
        <v>1.0909822208684993E-4</v>
      </c>
      <c r="BQ22">
        <f t="shared" si="14"/>
        <v>3.2876796455767277E-4</v>
      </c>
      <c r="BR22">
        <f t="shared" si="15"/>
        <v>2.684153003276762E-3</v>
      </c>
      <c r="BS22">
        <f t="shared" si="16"/>
        <v>1.0087378363620476E-5</v>
      </c>
      <c r="BT22">
        <f t="shared" si="17"/>
        <v>1.4762966717239181E-5</v>
      </c>
      <c r="BU22">
        <f t="shared" si="18"/>
        <v>6.3754705814935943E-5</v>
      </c>
      <c r="BV22">
        <f t="shared" si="19"/>
        <v>0.34904341286780477</v>
      </c>
      <c r="BW22">
        <f t="shared" si="20"/>
        <v>5.9625881816788899E-2</v>
      </c>
      <c r="BX22">
        <f t="shared" si="21"/>
        <v>4.0680413746664E-3</v>
      </c>
      <c r="BY22">
        <f t="shared" si="22"/>
        <v>1.7574116439836199E-2</v>
      </c>
      <c r="BZ22">
        <f t="shared" si="23"/>
        <v>2.408732905627414E-3</v>
      </c>
      <c r="CA22">
        <f t="shared" si="24"/>
        <v>1.2785638964041718E-2</v>
      </c>
      <c r="CB22">
        <f t="shared" si="25"/>
        <v>1.3728178213264831E-4</v>
      </c>
      <c r="CC22">
        <f t="shared" si="26"/>
        <v>1.1731287650706421E-4</v>
      </c>
      <c r="CD22">
        <f t="shared" si="27"/>
        <v>4.966265071541827E-4</v>
      </c>
      <c r="CE22">
        <f t="shared" si="28"/>
        <v>1.0073927542348096E-3</v>
      </c>
      <c r="CF22">
        <f t="shared" si="29"/>
        <v>7.4078485085178379E-3</v>
      </c>
      <c r="CG22">
        <f t="shared" si="30"/>
        <v>4.8475377455257899E-5</v>
      </c>
      <c r="CH22">
        <f t="shared" si="31"/>
        <v>6.8963494713694405E-5</v>
      </c>
      <c r="CI22">
        <f t="shared" si="32"/>
        <v>2.7580695218192784E-4</v>
      </c>
      <c r="CJ22">
        <f t="shared" si="99"/>
        <v>0</v>
      </c>
      <c r="CK22">
        <f t="shared" si="100"/>
        <v>0.69297789951532784</v>
      </c>
      <c r="CL22">
        <f t="shared" si="33"/>
        <v>0.39519561298306971</v>
      </c>
      <c r="CM22">
        <f t="shared" si="101"/>
        <v>0</v>
      </c>
      <c r="CN22">
        <f t="shared" si="34"/>
        <v>379.53529257604362</v>
      </c>
      <c r="CO22">
        <f t="shared" si="35"/>
        <v>44.7833316348962</v>
      </c>
      <c r="CP22">
        <f t="shared" si="36"/>
        <v>50.283857329756295</v>
      </c>
      <c r="CQ22">
        <f t="shared" si="37"/>
        <v>30.086283396684664</v>
      </c>
      <c r="CR22">
        <f t="shared" si="38"/>
        <v>16.979719409368386</v>
      </c>
      <c r="CS22">
        <f t="shared" si="39"/>
        <v>1.1297217254655303</v>
      </c>
      <c r="CT22">
        <f t="shared" si="40"/>
        <v>1.224103931717474</v>
      </c>
      <c r="CU22">
        <f t="shared" si="41"/>
        <v>1.3774865946155352</v>
      </c>
      <c r="CV22">
        <f t="shared" si="42"/>
        <v>11.297900515616545</v>
      </c>
      <c r="CW22">
        <f t="shared" si="43"/>
        <v>53.251672041115015</v>
      </c>
      <c r="CX22">
        <f t="shared" si="44"/>
        <v>0.45599741345540257</v>
      </c>
      <c r="CY22">
        <f t="shared" si="45"/>
        <v>0.89985823499246087</v>
      </c>
      <c r="CZ22">
        <f t="shared" si="46"/>
        <v>1.8999985968922417</v>
      </c>
      <c r="DA22">
        <f t="shared" si="47"/>
        <v>4901.2374053895128</v>
      </c>
      <c r="DB22">
        <f t="shared" si="48"/>
        <v>1964.2058693918068</v>
      </c>
      <c r="DC22">
        <f t="shared" si="49"/>
        <v>212.1150541726806</v>
      </c>
      <c r="DD22">
        <f t="shared" si="50"/>
        <v>410.57363273098179</v>
      </c>
      <c r="DE22">
        <f t="shared" si="51"/>
        <v>138.65886753483838</v>
      </c>
      <c r="DF22">
        <f t="shared" si="52"/>
        <v>239.28379597934617</v>
      </c>
      <c r="DG22">
        <f t="shared" si="53"/>
        <v>8.2106848916119777</v>
      </c>
      <c r="DH22">
        <f t="shared" si="54"/>
        <v>8.3602391378536574</v>
      </c>
      <c r="DI22">
        <f t="shared" si="55"/>
        <v>14.261720868057287</v>
      </c>
      <c r="DJ22">
        <f t="shared" si="56"/>
        <v>51.196323438180301</v>
      </c>
      <c r="DK22">
        <f t="shared" si="57"/>
        <v>264.62158942937566</v>
      </c>
      <c r="DL22">
        <f t="shared" si="58"/>
        <v>3.0540394611371395</v>
      </c>
      <c r="DM22">
        <f t="shared" si="59"/>
        <v>5.6360365403733717</v>
      </c>
      <c r="DN22">
        <f t="shared" si="60"/>
        <v>12.960274659526492</v>
      </c>
      <c r="DO22">
        <f t="shared" si="102"/>
        <v>0</v>
      </c>
      <c r="DP22">
        <f t="shared" si="103"/>
        <v>8827.5807570259021</v>
      </c>
      <c r="DQ22">
        <f t="shared" si="61"/>
        <v>5034.2459562857066</v>
      </c>
    </row>
    <row r="23" spans="1:121" x14ac:dyDescent="0.3">
      <c r="A23">
        <v>20</v>
      </c>
      <c r="B23">
        <v>65</v>
      </c>
      <c r="C23">
        <f t="shared" si="118"/>
        <v>38</v>
      </c>
      <c r="D23">
        <f t="shared" si="1"/>
        <v>125</v>
      </c>
      <c r="E23">
        <f t="shared" si="119"/>
        <v>5.7</v>
      </c>
      <c r="F23">
        <v>9.7199999999999995E-3</v>
      </c>
      <c r="G23">
        <v>1.6250000000000001E-2</v>
      </c>
      <c r="H23">
        <f t="shared" si="3"/>
        <v>1.1025999999999999E-2</v>
      </c>
      <c r="I23">
        <f t="shared" si="104"/>
        <v>5.6857293942168513E-2</v>
      </c>
      <c r="J23">
        <f t="shared" si="62"/>
        <v>0.18361778761047653</v>
      </c>
      <c r="K23">
        <f t="shared" si="63"/>
        <v>0.24732472036809261</v>
      </c>
      <c r="L23">
        <f t="shared" si="105"/>
        <v>0.10351916023209251</v>
      </c>
      <c r="M23">
        <f t="shared" si="106"/>
        <v>0.14190752007968155</v>
      </c>
      <c r="N23">
        <f t="shared" si="107"/>
        <v>0.44638619386734046</v>
      </c>
      <c r="O23">
        <f t="shared" si="108"/>
        <v>0.56633516095568992</v>
      </c>
      <c r="P23">
        <f t="shared" si="109"/>
        <v>0.25237119249524065</v>
      </c>
      <c r="Q23">
        <f t="shared" si="110"/>
        <v>0.33699049321146501</v>
      </c>
      <c r="R23">
        <f t="shared" si="64"/>
        <v>0.42</v>
      </c>
      <c r="S23">
        <f t="shared" si="65"/>
        <v>0.43099999999999999</v>
      </c>
      <c r="T23">
        <f t="shared" si="66"/>
        <v>1.660033588129084E-2</v>
      </c>
      <c r="U23">
        <f t="shared" si="67"/>
        <v>0.35693752741012841</v>
      </c>
      <c r="V23">
        <f t="shared" si="68"/>
        <v>0.46115952485063361</v>
      </c>
      <c r="W23">
        <f t="shared" si="111"/>
        <v>0.21165809862351648</v>
      </c>
      <c r="X23">
        <f t="shared" si="112"/>
        <v>0.28327970638974265</v>
      </c>
      <c r="Y23">
        <f t="shared" si="113"/>
        <v>0.63438220166633008</v>
      </c>
      <c r="Z23">
        <f t="shared" si="114"/>
        <v>0.75869714695595181</v>
      </c>
      <c r="AA23">
        <f t="shared" si="115"/>
        <v>0.39038242713377103</v>
      </c>
      <c r="AB23">
        <f t="shared" si="116"/>
        <v>0.50307757393780883</v>
      </c>
      <c r="AC23">
        <f t="shared" si="69"/>
        <v>2.9815763260698482E-2</v>
      </c>
      <c r="AD23">
        <f t="shared" si="117"/>
        <v>0.21766692040524654</v>
      </c>
      <c r="AE23">
        <f t="shared" si="70"/>
        <v>2.6365340127213695E-2</v>
      </c>
      <c r="AF23">
        <f t="shared" si="71"/>
        <v>1.8413325874975127E-3</v>
      </c>
      <c r="AG23">
        <f t="shared" si="72"/>
        <v>7.6594341867300252E-3</v>
      </c>
      <c r="AH23">
        <f t="shared" si="120"/>
        <v>1.0015694407229344E-3</v>
      </c>
      <c r="AI23">
        <f t="shared" si="121"/>
        <v>5.3477817507974939E-3</v>
      </c>
      <c r="AJ23">
        <f t="shared" si="75"/>
        <v>4.3507836608198817E-5</v>
      </c>
      <c r="AK23">
        <f t="shared" si="122"/>
        <v>3.565046208700222E-5</v>
      </c>
      <c r="AL23">
        <f t="shared" si="123"/>
        <v>1.4997349306388971E-4</v>
      </c>
      <c r="AM23">
        <f t="shared" si="124"/>
        <v>4.0800787432638554E-4</v>
      </c>
      <c r="AN23">
        <f t="shared" si="79"/>
        <v>3.532234952591968E-3</v>
      </c>
      <c r="AO23">
        <f t="shared" si="125"/>
        <v>1.4197736163783151E-5</v>
      </c>
      <c r="AP23">
        <f t="shared" si="81"/>
        <v>2.4950734957567004E-5</v>
      </c>
      <c r="AQ23">
        <f t="shared" si="82"/>
        <v>9.4855284203805562E-5</v>
      </c>
      <c r="AR23">
        <f t="shared" si="83"/>
        <v>0.42471940081699361</v>
      </c>
      <c r="AS23">
        <f t="shared" si="84"/>
        <v>8.2105707619811438E-2</v>
      </c>
      <c r="AT23">
        <f t="shared" si="85"/>
        <v>6.3844725242646876E-3</v>
      </c>
      <c r="AU23">
        <f t="shared" si="86"/>
        <v>2.4668249742749431E-2</v>
      </c>
      <c r="AV23">
        <f t="shared" si="126"/>
        <v>3.5909691645398594E-3</v>
      </c>
      <c r="AW23">
        <f t="shared" si="127"/>
        <v>1.7605340339125888E-2</v>
      </c>
      <c r="AX23">
        <f t="shared" si="89"/>
        <v>2.4179761184234646E-4</v>
      </c>
      <c r="AY23">
        <f t="shared" si="128"/>
        <v>2.0040554238285761E-4</v>
      </c>
      <c r="AZ23">
        <f t="shared" si="129"/>
        <v>7.7561178225081301E-4</v>
      </c>
      <c r="BA23">
        <f t="shared" si="130"/>
        <v>1.4110730841896081E-3</v>
      </c>
      <c r="BB23">
        <f t="shared" si="93"/>
        <v>1.1022770997414744E-2</v>
      </c>
      <c r="BC23">
        <f t="shared" si="131"/>
        <v>7.7271446813272267E-5</v>
      </c>
      <c r="BD23">
        <f t="shared" si="95"/>
        <v>1.3169350295091142E-4</v>
      </c>
      <c r="BE23">
        <f t="shared" si="96"/>
        <v>4.6536337793578065E-4</v>
      </c>
      <c r="BF23">
        <f t="shared" si="97"/>
        <v>0.13741411557452349</v>
      </c>
      <c r="BG23">
        <f t="shared" si="98"/>
        <v>0.97499999999999964</v>
      </c>
      <c r="BH23">
        <f t="shared" si="5"/>
        <v>0.18394487276146373</v>
      </c>
      <c r="BI23">
        <f t="shared" si="6"/>
        <v>2.1367181525876904E-2</v>
      </c>
      <c r="BJ23">
        <f t="shared" si="7"/>
        <v>1.2924418847935677E-3</v>
      </c>
      <c r="BK23">
        <f t="shared" si="8"/>
        <v>6.1038469536658759E-3</v>
      </c>
      <c r="BL23">
        <f t="shared" si="9"/>
        <v>7.3319552878436175E-4</v>
      </c>
      <c r="BM23">
        <f t="shared" si="10"/>
        <v>4.3159092132177088E-3</v>
      </c>
      <c r="BN23">
        <f t="shared" si="11"/>
        <v>2.8978175614264609E-5</v>
      </c>
      <c r="BO23">
        <f t="shared" si="12"/>
        <v>2.4457820099381111E-5</v>
      </c>
      <c r="BP23">
        <f t="shared" si="13"/>
        <v>1.1413657213592272E-4</v>
      </c>
      <c r="BQ23">
        <f t="shared" si="14"/>
        <v>3.2066144658862434E-4</v>
      </c>
      <c r="BR23">
        <f t="shared" si="15"/>
        <v>2.7760532108823412E-3</v>
      </c>
      <c r="BS23">
        <f t="shared" si="16"/>
        <v>1.0522259224791249E-5</v>
      </c>
      <c r="BT23">
        <f t="shared" si="17"/>
        <v>1.6121226862528919E-5</v>
      </c>
      <c r="BU23">
        <f t="shared" si="18"/>
        <v>7.0299368696518695E-5</v>
      </c>
      <c r="BV23">
        <f t="shared" si="19"/>
        <v>0.34528079723489485</v>
      </c>
      <c r="BW23">
        <f t="shared" si="20"/>
        <v>6.4012130457524477E-2</v>
      </c>
      <c r="BX23">
        <f t="shared" si="21"/>
        <v>4.3110084988828949E-3</v>
      </c>
      <c r="BY23">
        <f t="shared" si="22"/>
        <v>1.8911255206789178E-2</v>
      </c>
      <c r="BZ23">
        <f t="shared" si="23"/>
        <v>2.5288640968000159E-3</v>
      </c>
      <c r="CA23">
        <f t="shared" si="24"/>
        <v>1.3668413943566523E-2</v>
      </c>
      <c r="CB23">
        <f t="shared" si="25"/>
        <v>1.5492825535623478E-4</v>
      </c>
      <c r="CC23">
        <f t="shared" si="26"/>
        <v>1.3226269966195567E-4</v>
      </c>
      <c r="CD23">
        <f t="shared" si="27"/>
        <v>5.6784497666502356E-4</v>
      </c>
      <c r="CE23">
        <f t="shared" si="28"/>
        <v>1.0668485777468207E-3</v>
      </c>
      <c r="CF23">
        <f t="shared" si="29"/>
        <v>8.3338189163848185E-3</v>
      </c>
      <c r="CG23">
        <f t="shared" si="30"/>
        <v>5.5091425678516916E-5</v>
      </c>
      <c r="CH23">
        <f t="shared" si="31"/>
        <v>8.1856687951086963E-5</v>
      </c>
      <c r="CI23">
        <f t="shared" si="32"/>
        <v>3.3178532312208624E-4</v>
      </c>
      <c r="CJ23">
        <f t="shared" si="99"/>
        <v>0</v>
      </c>
      <c r="CK23">
        <f t="shared" si="100"/>
        <v>0.68055558424893114</v>
      </c>
      <c r="CL23">
        <f t="shared" si="33"/>
        <v>0.37680712637474878</v>
      </c>
      <c r="CM23">
        <f t="shared" si="101"/>
        <v>0</v>
      </c>
      <c r="CN23">
        <f t="shared" si="34"/>
        <v>376.47069167648436</v>
      </c>
      <c r="CO23">
        <f t="shared" si="35"/>
        <v>43.853176903840762</v>
      </c>
      <c r="CP23">
        <f t="shared" si="36"/>
        <v>49.786322213745166</v>
      </c>
      <c r="CQ23">
        <f t="shared" si="37"/>
        <v>29.19675076651426</v>
      </c>
      <c r="CR23">
        <f t="shared" si="38"/>
        <v>16.66903571723579</v>
      </c>
      <c r="CS23">
        <f t="shared" si="39"/>
        <v>1.1717965633686187</v>
      </c>
      <c r="CT23">
        <f t="shared" si="40"/>
        <v>1.2709746238637161</v>
      </c>
      <c r="CU23">
        <f t="shared" si="41"/>
        <v>1.4422950827954273</v>
      </c>
      <c r="CV23">
        <f t="shared" si="42"/>
        <v>11.028452843042201</v>
      </c>
      <c r="CW23">
        <f t="shared" si="43"/>
        <v>55.120526435197661</v>
      </c>
      <c r="CX23">
        <f t="shared" si="44"/>
        <v>0.47605009357164907</v>
      </c>
      <c r="CY23">
        <f t="shared" si="45"/>
        <v>0.9835829227622489</v>
      </c>
      <c r="CZ23">
        <f t="shared" si="46"/>
        <v>2.0967760573251217</v>
      </c>
      <c r="DA23">
        <f t="shared" si="47"/>
        <v>4852.4191543341522</v>
      </c>
      <c r="DB23">
        <f t="shared" si="48"/>
        <v>2110.4451086596332</v>
      </c>
      <c r="DC23">
        <f t="shared" si="49"/>
        <v>224.99519622761187</v>
      </c>
      <c r="DD23">
        <f t="shared" si="50"/>
        <v>442.17837663878356</v>
      </c>
      <c r="DE23">
        <f t="shared" si="51"/>
        <v>145.70716482036934</v>
      </c>
      <c r="DF23">
        <f t="shared" si="52"/>
        <v>256.01685921156866</v>
      </c>
      <c r="DG23">
        <f t="shared" si="53"/>
        <v>9.2748727950487257</v>
      </c>
      <c r="DH23">
        <f t="shared" si="54"/>
        <v>9.4342913132154056</v>
      </c>
      <c r="DI23">
        <f t="shared" si="55"/>
        <v>16.320423122121607</v>
      </c>
      <c r="DJ23">
        <f t="shared" si="56"/>
        <v>54.262815452511376</v>
      </c>
      <c r="DK23">
        <f t="shared" si="57"/>
        <v>297.94550006012054</v>
      </c>
      <c r="DL23">
        <f t="shared" si="58"/>
        <v>3.4737378914906549</v>
      </c>
      <c r="DM23">
        <f t="shared" si="59"/>
        <v>6.6960878510420416</v>
      </c>
      <c r="DN23">
        <f t="shared" si="60"/>
        <v>15.603634062186725</v>
      </c>
      <c r="DO23">
        <f t="shared" si="102"/>
        <v>0</v>
      </c>
      <c r="DP23">
        <f t="shared" si="103"/>
        <v>9034.3396543396011</v>
      </c>
      <c r="DQ23">
        <f t="shared" si="61"/>
        <v>5002.0948216919915</v>
      </c>
    </row>
    <row r="24" spans="1:121" x14ac:dyDescent="0.3">
      <c r="A24">
        <v>21</v>
      </c>
      <c r="B24">
        <v>66</v>
      </c>
      <c r="C24">
        <f t="shared" si="118"/>
        <v>38</v>
      </c>
      <c r="D24">
        <f t="shared" si="1"/>
        <v>125</v>
      </c>
      <c r="E24">
        <f t="shared" si="119"/>
        <v>5.7</v>
      </c>
      <c r="F24">
        <v>1.042E-2</v>
      </c>
      <c r="G24">
        <v>1.7409999999999998E-2</v>
      </c>
      <c r="H24">
        <f t="shared" si="3"/>
        <v>1.1818E-2</v>
      </c>
      <c r="I24">
        <f t="shared" si="104"/>
        <v>5.6857293942168513E-2</v>
      </c>
      <c r="J24">
        <f t="shared" si="62"/>
        <v>0.19061312833565169</v>
      </c>
      <c r="K24">
        <f t="shared" si="63"/>
        <v>0.25634160117355353</v>
      </c>
      <c r="L24">
        <f t="shared" si="105"/>
        <v>0.10766514975253938</v>
      </c>
      <c r="M24">
        <f t="shared" si="106"/>
        <v>0.14746015313673289</v>
      </c>
      <c r="N24">
        <f t="shared" si="107"/>
        <v>0.46209267227680184</v>
      </c>
      <c r="O24">
        <f t="shared" si="108"/>
        <v>0.58361734985565961</v>
      </c>
      <c r="P24">
        <f t="shared" si="109"/>
        <v>0.26288088929252929</v>
      </c>
      <c r="Q24">
        <f t="shared" si="110"/>
        <v>0.35012145946127471</v>
      </c>
      <c r="R24">
        <f t="shared" si="64"/>
        <v>0.42</v>
      </c>
      <c r="S24">
        <f t="shared" si="65"/>
        <v>0.43099999999999999</v>
      </c>
      <c r="T24">
        <f t="shared" si="66"/>
        <v>1.7241162993889038E-2</v>
      </c>
      <c r="U24">
        <f t="shared" si="67"/>
        <v>0.36886904747531601</v>
      </c>
      <c r="V24">
        <f t="shared" si="68"/>
        <v>0.47510908870159541</v>
      </c>
      <c r="W24">
        <f t="shared" si="111"/>
        <v>0.21957107050633728</v>
      </c>
      <c r="X24">
        <f t="shared" si="112"/>
        <v>0.29333464908830365</v>
      </c>
      <c r="Y24">
        <f t="shared" si="113"/>
        <v>0.6518570518616047</v>
      </c>
      <c r="Z24">
        <f t="shared" si="114"/>
        <v>0.77483101558464695</v>
      </c>
      <c r="AA24">
        <f t="shared" si="115"/>
        <v>0.40489292966082036</v>
      </c>
      <c r="AB24">
        <f t="shared" si="116"/>
        <v>0.51970796163352184</v>
      </c>
      <c r="AC24">
        <f t="shared" si="69"/>
        <v>3.0837484168050669E-2</v>
      </c>
      <c r="AD24">
        <f t="shared" si="117"/>
        <v>0.19961953108579111</v>
      </c>
      <c r="AE24">
        <f t="shared" si="70"/>
        <v>2.6033934232850203E-2</v>
      </c>
      <c r="AF24">
        <f t="shared" si="71"/>
        <v>1.79770540474904E-3</v>
      </c>
      <c r="AG24">
        <f t="shared" si="72"/>
        <v>7.5433427797181266E-3</v>
      </c>
      <c r="AH24">
        <f t="shared" si="120"/>
        <v>9.698939816716758E-4</v>
      </c>
      <c r="AI24">
        <f t="shared" si="121"/>
        <v>5.2317818967684039E-3</v>
      </c>
      <c r="AJ24">
        <f t="shared" si="75"/>
        <v>4.4892723320973771E-5</v>
      </c>
      <c r="AK24">
        <f t="shared" si="122"/>
        <v>3.680693835459929E-5</v>
      </c>
      <c r="AL24">
        <f t="shared" si="123"/>
        <v>1.5567525916445476E-4</v>
      </c>
      <c r="AM24">
        <f t="shared" si="124"/>
        <v>3.9728926565695888E-4</v>
      </c>
      <c r="AN24">
        <f t="shared" si="79"/>
        <v>3.6274480995519328E-3</v>
      </c>
      <c r="AO24">
        <f t="shared" si="125"/>
        <v>1.4731245886498911E-5</v>
      </c>
      <c r="AP24">
        <f t="shared" si="81"/>
        <v>2.7006546174016995E-5</v>
      </c>
      <c r="AQ24">
        <f t="shared" si="82"/>
        <v>1.0328019398146334E-4</v>
      </c>
      <c r="AR24">
        <f t="shared" si="83"/>
        <v>0.41870471804568293</v>
      </c>
      <c r="AS24">
        <f t="shared" si="84"/>
        <v>8.7560299723482699E-2</v>
      </c>
      <c r="AT24">
        <f t="shared" si="85"/>
        <v>6.7341625543777591E-3</v>
      </c>
      <c r="AU24">
        <f t="shared" si="86"/>
        <v>2.6345033023452688E-2</v>
      </c>
      <c r="AV24">
        <f t="shared" si="126"/>
        <v>3.7552869500943956E-3</v>
      </c>
      <c r="AW24">
        <f t="shared" si="127"/>
        <v>1.8713966643223851E-2</v>
      </c>
      <c r="AX24">
        <f t="shared" si="89"/>
        <v>2.7088096908944702E-4</v>
      </c>
      <c r="AY24">
        <f t="shared" si="128"/>
        <v>2.2419440346052566E-4</v>
      </c>
      <c r="AZ24">
        <f t="shared" si="129"/>
        <v>8.767039293598335E-4</v>
      </c>
      <c r="BA24">
        <f t="shared" si="130"/>
        <v>1.487756800580053E-3</v>
      </c>
      <c r="BB24">
        <f t="shared" si="93"/>
        <v>1.2280316879701493E-2</v>
      </c>
      <c r="BC24">
        <f t="shared" si="131"/>
        <v>8.7079903974717127E-5</v>
      </c>
      <c r="BD24">
        <f t="shared" si="95"/>
        <v>1.5451925028848865E-4</v>
      </c>
      <c r="BE24">
        <f t="shared" si="96"/>
        <v>5.509268694194933E-4</v>
      </c>
      <c r="BF24">
        <f t="shared" si="97"/>
        <v>0.15165083440017171</v>
      </c>
      <c r="BG24">
        <f t="shared" si="98"/>
        <v>0.97499999999999964</v>
      </c>
      <c r="BH24">
        <f t="shared" si="5"/>
        <v>0.16855374156056488</v>
      </c>
      <c r="BI24">
        <f t="shared" si="6"/>
        <v>2.108112468593051E-2</v>
      </c>
      <c r="BJ24">
        <f t="shared" si="7"/>
        <v>1.2606330501191184E-3</v>
      </c>
      <c r="BK24">
        <f t="shared" si="8"/>
        <v>6.0063536862258972E-3</v>
      </c>
      <c r="BL24">
        <f t="shared" si="9"/>
        <v>7.093592417638146E-4</v>
      </c>
      <c r="BM24">
        <f t="shared" si="10"/>
        <v>4.2187944763250485E-3</v>
      </c>
      <c r="BN24">
        <f t="shared" si="11"/>
        <v>2.9872272268928589E-5</v>
      </c>
      <c r="BO24">
        <f t="shared" si="12"/>
        <v>2.5228011894347188E-5</v>
      </c>
      <c r="BP24">
        <f t="shared" si="13"/>
        <v>1.1837773554906853E-4</v>
      </c>
      <c r="BQ24">
        <f t="shared" si="14"/>
        <v>3.1197884503085809E-4</v>
      </c>
      <c r="BR24">
        <f t="shared" si="15"/>
        <v>2.8485216348250221E-3</v>
      </c>
      <c r="BS24">
        <f t="shared" si="16"/>
        <v>1.0908611781769324E-5</v>
      </c>
      <c r="BT24">
        <f t="shared" si="17"/>
        <v>1.7432953254270399E-5</v>
      </c>
      <c r="BU24">
        <f t="shared" si="18"/>
        <v>7.6479854424409111E-5</v>
      </c>
      <c r="BV24">
        <f t="shared" si="19"/>
        <v>0.34010913204043025</v>
      </c>
      <c r="BW24">
        <f t="shared" si="20"/>
        <v>6.8208152309120557E-2</v>
      </c>
      <c r="BX24">
        <f t="shared" si="21"/>
        <v>4.542854552182971E-3</v>
      </c>
      <c r="BY24">
        <f t="shared" si="22"/>
        <v>2.0179986828559343E-2</v>
      </c>
      <c r="BZ24">
        <f t="shared" si="23"/>
        <v>2.6421664087179211E-3</v>
      </c>
      <c r="CA24">
        <f t="shared" si="24"/>
        <v>1.4517093066418527E-2</v>
      </c>
      <c r="CB24">
        <f t="shared" si="25"/>
        <v>1.733987146008614E-4</v>
      </c>
      <c r="CC24">
        <f t="shared" si="26"/>
        <v>1.4782679884420985E-4</v>
      </c>
      <c r="CD24">
        <f t="shared" si="27"/>
        <v>6.413254222672871E-4</v>
      </c>
      <c r="CE24">
        <f t="shared" si="28"/>
        <v>1.1238939440178686E-3</v>
      </c>
      <c r="CF24">
        <f t="shared" si="29"/>
        <v>9.2769018204694638E-3</v>
      </c>
      <c r="CG24">
        <f t="shared" si="30"/>
        <v>6.2033033768461125E-5</v>
      </c>
      <c r="CH24">
        <f t="shared" si="31"/>
        <v>9.5953226655285788E-5</v>
      </c>
      <c r="CI24">
        <f t="shared" si="32"/>
        <v>3.9246328411862507E-4</v>
      </c>
      <c r="CJ24">
        <f t="shared" si="99"/>
        <v>0</v>
      </c>
      <c r="CK24">
        <f t="shared" si="100"/>
        <v>0.66738198807012961</v>
      </c>
      <c r="CL24">
        <f t="shared" si="33"/>
        <v>0.3587507044418492</v>
      </c>
      <c r="CM24">
        <f t="shared" si="101"/>
        <v>0</v>
      </c>
      <c r="CN24">
        <f t="shared" si="34"/>
        <v>371.73854691086802</v>
      </c>
      <c r="CO24">
        <f t="shared" si="35"/>
        <v>42.814151919503139</v>
      </c>
      <c r="CP24">
        <f t="shared" si="36"/>
        <v>49.031728068167823</v>
      </c>
      <c r="CQ24">
        <f t="shared" si="37"/>
        <v>28.27337945971102</v>
      </c>
      <c r="CR24">
        <f t="shared" si="38"/>
        <v>16.307464172227114</v>
      </c>
      <c r="CS24">
        <f t="shared" si="39"/>
        <v>1.2090957172037866</v>
      </c>
      <c r="CT24">
        <f t="shared" si="40"/>
        <v>1.3122041592798193</v>
      </c>
      <c r="CU24">
        <f t="shared" si="41"/>
        <v>1.4971289673845616</v>
      </c>
      <c r="CV24">
        <f t="shared" si="42"/>
        <v>10.738728850707599</v>
      </c>
      <c r="CW24">
        <f t="shared" si="43"/>
        <v>56.606327593507913</v>
      </c>
      <c r="CX24">
        <f t="shared" si="44"/>
        <v>0.49393867457430851</v>
      </c>
      <c r="CY24">
        <f t="shared" si="45"/>
        <v>1.0646250567259239</v>
      </c>
      <c r="CZ24">
        <f t="shared" si="46"/>
        <v>2.2830086879602471</v>
      </c>
      <c r="DA24">
        <f t="shared" si="47"/>
        <v>4783.7014036719274</v>
      </c>
      <c r="DB24">
        <f t="shared" si="48"/>
        <v>2250.6499440923994</v>
      </c>
      <c r="DC24">
        <f t="shared" si="49"/>
        <v>237.31862257882662</v>
      </c>
      <c r="DD24">
        <f t="shared" si="50"/>
        <v>472.23471694538944</v>
      </c>
      <c r="DE24">
        <f t="shared" si="51"/>
        <v>152.3745232870302</v>
      </c>
      <c r="DF24">
        <f t="shared" si="52"/>
        <v>272.13850292576126</v>
      </c>
      <c r="DG24">
        <f t="shared" si="53"/>
        <v>10.390452212333008</v>
      </c>
      <c r="DH24">
        <f t="shared" si="54"/>
        <v>10.554175737307705</v>
      </c>
      <c r="DI24">
        <f t="shared" si="55"/>
        <v>18.447604081589617</v>
      </c>
      <c r="DJ24">
        <f t="shared" si="56"/>
        <v>57.211687766305936</v>
      </c>
      <c r="DK24">
        <f t="shared" si="57"/>
        <v>331.93696525833138</v>
      </c>
      <c r="DL24">
        <f t="shared" si="58"/>
        <v>3.9146770831834083</v>
      </c>
      <c r="DM24">
        <f t="shared" si="59"/>
        <v>7.8566858001684938</v>
      </c>
      <c r="DN24">
        <f t="shared" si="60"/>
        <v>18.472577931635609</v>
      </c>
      <c r="DO24">
        <f t="shared" si="102"/>
        <v>0</v>
      </c>
      <c r="DP24">
        <f t="shared" si="103"/>
        <v>9210.5728676100134</v>
      </c>
      <c r="DQ24">
        <f t="shared" si="61"/>
        <v>4951.136775691426</v>
      </c>
    </row>
    <row r="25" spans="1:121" x14ac:dyDescent="0.3">
      <c r="A25">
        <v>22</v>
      </c>
      <c r="B25">
        <v>67</v>
      </c>
      <c r="C25">
        <f t="shared" si="118"/>
        <v>38</v>
      </c>
      <c r="D25">
        <f t="shared" si="1"/>
        <v>125</v>
      </c>
      <c r="E25">
        <f t="shared" si="119"/>
        <v>5.7</v>
      </c>
      <c r="F25">
        <v>1.125E-2</v>
      </c>
      <c r="G25">
        <v>1.8259999999999998E-2</v>
      </c>
      <c r="H25">
        <f t="shared" si="3"/>
        <v>1.2651999999999998E-2</v>
      </c>
      <c r="I25">
        <f t="shared" si="104"/>
        <v>5.6857293942168513E-2</v>
      </c>
      <c r="J25">
        <f t="shared" si="62"/>
        <v>0.19773095282010011</v>
      </c>
      <c r="K25">
        <f t="shared" si="63"/>
        <v>0.26548438054191004</v>
      </c>
      <c r="L25">
        <f t="shared" si="105"/>
        <v>0.11190073618564633</v>
      </c>
      <c r="M25">
        <f t="shared" si="106"/>
        <v>0.15312212152314586</v>
      </c>
      <c r="N25">
        <f t="shared" si="107"/>
        <v>0.47784268873754021</v>
      </c>
      <c r="O25">
        <f t="shared" si="108"/>
        <v>0.6007394022144712</v>
      </c>
      <c r="P25">
        <f t="shared" si="109"/>
        <v>0.27357749608871329</v>
      </c>
      <c r="Q25">
        <f t="shared" si="110"/>
        <v>0.36340678686646066</v>
      </c>
      <c r="R25">
        <f t="shared" si="64"/>
        <v>0.42</v>
      </c>
      <c r="S25">
        <f t="shared" si="65"/>
        <v>0.43099999999999999</v>
      </c>
      <c r="T25">
        <f t="shared" si="66"/>
        <v>1.7892278505075094E-2</v>
      </c>
      <c r="U25">
        <f t="shared" si="67"/>
        <v>0.38088560479471856</v>
      </c>
      <c r="V25">
        <f t="shared" si="68"/>
        <v>0.48905171990074237</v>
      </c>
      <c r="W25">
        <f t="shared" si="111"/>
        <v>0.22761050818458528</v>
      </c>
      <c r="X25">
        <f t="shared" si="112"/>
        <v>0.30350855959291878</v>
      </c>
      <c r="Y25">
        <f t="shared" si="113"/>
        <v>0.66902445452379977</v>
      </c>
      <c r="Z25">
        <f t="shared" si="114"/>
        <v>0.79035865578006415</v>
      </c>
      <c r="AA25">
        <f t="shared" si="115"/>
        <v>0.41951317185930115</v>
      </c>
      <c r="AB25">
        <f t="shared" si="116"/>
        <v>0.53629558068432526</v>
      </c>
      <c r="AC25">
        <f t="shared" si="69"/>
        <v>3.1866632868490112E-2</v>
      </c>
      <c r="AD25">
        <f t="shared" si="117"/>
        <v>0.18279874469368079</v>
      </c>
      <c r="AE25">
        <f t="shared" si="70"/>
        <v>2.5597174344106088E-2</v>
      </c>
      <c r="AF25">
        <f t="shared" si="71"/>
        <v>1.7490463416920351E-3</v>
      </c>
      <c r="AG25">
        <f t="shared" si="72"/>
        <v>7.3934491565201448E-3</v>
      </c>
      <c r="AH25">
        <f t="shared" si="120"/>
        <v>9.3695161545074451E-4</v>
      </c>
      <c r="AI25">
        <f t="shared" si="121"/>
        <v>5.1019179989468246E-3</v>
      </c>
      <c r="AJ25">
        <f t="shared" si="75"/>
        <v>4.60549144197616E-5</v>
      </c>
      <c r="AK25">
        <f t="shared" si="122"/>
        <v>3.7764524693170578E-5</v>
      </c>
      <c r="AL25">
        <f t="shared" si="123"/>
        <v>1.603988759557026E-4</v>
      </c>
      <c r="AM25">
        <f t="shared" si="124"/>
        <v>3.8578292560703079E-4</v>
      </c>
      <c r="AN25">
        <f t="shared" si="79"/>
        <v>3.699204026624998E-3</v>
      </c>
      <c r="AO25">
        <f t="shared" si="125"/>
        <v>1.5181218561008626E-5</v>
      </c>
      <c r="AP25">
        <f t="shared" si="81"/>
        <v>2.8948023959929826E-5</v>
      </c>
      <c r="AQ25">
        <f t="shared" si="82"/>
        <v>1.1115207107577601E-4</v>
      </c>
      <c r="AR25">
        <f t="shared" si="83"/>
        <v>0.41112243762184225</v>
      </c>
      <c r="AS25">
        <f t="shared" si="84"/>
        <v>9.2728840037157451E-2</v>
      </c>
      <c r="AT25">
        <f t="shared" si="85"/>
        <v>7.0608707235569196E-3</v>
      </c>
      <c r="AU25">
        <f t="shared" si="86"/>
        <v>2.7923835976023739E-2</v>
      </c>
      <c r="AV25">
        <f t="shared" si="126"/>
        <v>3.9077007570614986E-3</v>
      </c>
      <c r="AW25">
        <f t="shared" si="127"/>
        <v>1.9773448754569475E-2</v>
      </c>
      <c r="AX25">
        <f t="shared" si="89"/>
        <v>3.0083748762992952E-4</v>
      </c>
      <c r="AY25">
        <f t="shared" si="128"/>
        <v>2.4852187411675806E-4</v>
      </c>
      <c r="AZ25">
        <f t="shared" si="129"/>
        <v>9.8046214347078178E-4</v>
      </c>
      <c r="BA25">
        <f t="shared" si="130"/>
        <v>1.5602175710021406E-3</v>
      </c>
      <c r="BB25">
        <f t="shared" si="93"/>
        <v>1.3552873888870791E-2</v>
      </c>
      <c r="BC25">
        <f t="shared" si="131"/>
        <v>9.717607733877573E-5</v>
      </c>
      <c r="BD25">
        <f t="shared" si="95"/>
        <v>1.7907959744786677E-4</v>
      </c>
      <c r="BE25">
        <f t="shared" si="96"/>
        <v>6.4276571168438504E-4</v>
      </c>
      <c r="BF25">
        <f t="shared" si="97"/>
        <v>0.1668591610469328</v>
      </c>
      <c r="BG25">
        <f t="shared" si="98"/>
        <v>0.97499999999999942</v>
      </c>
      <c r="BH25">
        <f t="shared" si="5"/>
        <v>0.15422273092944114</v>
      </c>
      <c r="BI25">
        <f t="shared" si="6"/>
        <v>2.0710272526108391E-2</v>
      </c>
      <c r="BJ25">
        <f t="shared" si="7"/>
        <v>1.2253565495436436E-3</v>
      </c>
      <c r="BK25">
        <f t="shared" si="8"/>
        <v>5.8821211287508855E-3</v>
      </c>
      <c r="BL25">
        <f t="shared" si="9"/>
        <v>6.8463956356915761E-4</v>
      </c>
      <c r="BM25">
        <f t="shared" si="10"/>
        <v>4.1106644377121955E-3</v>
      </c>
      <c r="BN25">
        <f t="shared" si="11"/>
        <v>3.0616578350562326E-5</v>
      </c>
      <c r="BO25">
        <f t="shared" si="12"/>
        <v>2.5860548938206163E-5</v>
      </c>
      <c r="BP25">
        <f t="shared" si="13"/>
        <v>1.2186852785947929E-4</v>
      </c>
      <c r="BQ25">
        <f t="shared" si="14"/>
        <v>3.0269213107820587E-4</v>
      </c>
      <c r="BR25">
        <f t="shared" si="15"/>
        <v>2.9024611401614461E-3</v>
      </c>
      <c r="BS25">
        <f t="shared" si="16"/>
        <v>1.1232500697269805E-5</v>
      </c>
      <c r="BT25">
        <f t="shared" si="17"/>
        <v>1.8668422544888881E-5</v>
      </c>
      <c r="BU25">
        <f t="shared" si="18"/>
        <v>8.2240810304142468E-5</v>
      </c>
      <c r="BV25">
        <f t="shared" si="19"/>
        <v>0.33367328110330463</v>
      </c>
      <c r="BW25">
        <f t="shared" si="20"/>
        <v>7.2174483813415638E-2</v>
      </c>
      <c r="BX25">
        <f t="shared" si="21"/>
        <v>4.7587675575530841E-3</v>
      </c>
      <c r="BY25">
        <f t="shared" si="22"/>
        <v>2.1371599316208776E-2</v>
      </c>
      <c r="BZ25">
        <f t="shared" si="23"/>
        <v>2.7468895617220475E-3</v>
      </c>
      <c r="CA25">
        <f t="shared" si="24"/>
        <v>1.5326254977722852E-2</v>
      </c>
      <c r="CB25">
        <f t="shared" si="25"/>
        <v>1.9239230538218904E-4</v>
      </c>
      <c r="CC25">
        <f t="shared" si="26"/>
        <v>1.6371686069684339E-4</v>
      </c>
      <c r="CD25">
        <f t="shared" si="27"/>
        <v>7.1663191650235005E-4</v>
      </c>
      <c r="CE25">
        <f t="shared" si="28"/>
        <v>1.1776557728674986E-3</v>
      </c>
      <c r="CF25">
        <f t="shared" si="29"/>
        <v>1.0229740050884208E-2</v>
      </c>
      <c r="CG25">
        <f t="shared" si="30"/>
        <v>6.9167847014402E-5</v>
      </c>
      <c r="CH25">
        <f t="shared" si="31"/>
        <v>1.1109893104250466E-4</v>
      </c>
      <c r="CI25">
        <f t="shared" si="32"/>
        <v>4.5750684355056392E-4</v>
      </c>
      <c r="CJ25">
        <f t="shared" si="99"/>
        <v>0</v>
      </c>
      <c r="CK25">
        <f t="shared" si="100"/>
        <v>0.65350061265292736</v>
      </c>
      <c r="CL25">
        <f t="shared" si="33"/>
        <v>0.34105706906573807</v>
      </c>
      <c r="CM25">
        <f t="shared" si="101"/>
        <v>0</v>
      </c>
      <c r="CN25">
        <f t="shared" si="34"/>
        <v>365.50205245949081</v>
      </c>
      <c r="CO25">
        <f t="shared" si="35"/>
        <v>41.655287673737512</v>
      </c>
      <c r="CP25">
        <f t="shared" si="36"/>
        <v>48.057419517380943</v>
      </c>
      <c r="CQ25">
        <f t="shared" si="37"/>
        <v>27.313076542004652</v>
      </c>
      <c r="CR25">
        <f t="shared" si="38"/>
        <v>15.902678402717253</v>
      </c>
      <c r="CS25">
        <f t="shared" si="39"/>
        <v>1.2403970100674391</v>
      </c>
      <c r="CT25">
        <f t="shared" si="40"/>
        <v>1.3463430698362242</v>
      </c>
      <c r="CU25">
        <f t="shared" si="41"/>
        <v>1.542555990065992</v>
      </c>
      <c r="CV25">
        <f t="shared" si="42"/>
        <v>10.427712479158043</v>
      </c>
      <c r="CW25">
        <f t="shared" si="43"/>
        <v>57.726078835483094</v>
      </c>
      <c r="CX25">
        <f t="shared" si="44"/>
        <v>0.50902625835061921</v>
      </c>
      <c r="CY25">
        <f t="shared" si="45"/>
        <v>1.1411600525243937</v>
      </c>
      <c r="CZ25">
        <f t="shared" si="46"/>
        <v>2.4570165311300287</v>
      </c>
      <c r="DA25">
        <f t="shared" si="47"/>
        <v>4697.0738498295477</v>
      </c>
      <c r="DB25">
        <f t="shared" si="48"/>
        <v>2383.502104315095</v>
      </c>
      <c r="DC25">
        <f t="shared" si="49"/>
        <v>248.8321451688694</v>
      </c>
      <c r="DD25">
        <f t="shared" si="50"/>
        <v>500.53475987022551</v>
      </c>
      <c r="DE25">
        <f t="shared" si="51"/>
        <v>158.55886591852737</v>
      </c>
      <c r="DF25">
        <f t="shared" si="52"/>
        <v>287.54549178894933</v>
      </c>
      <c r="DG25">
        <f t="shared" si="53"/>
        <v>11.539524350508836</v>
      </c>
      <c r="DH25">
        <f t="shared" si="54"/>
        <v>11.699415745920502</v>
      </c>
      <c r="DI25">
        <f t="shared" si="55"/>
        <v>20.630884422912189</v>
      </c>
      <c r="DJ25">
        <f t="shared" si="56"/>
        <v>59.998166692887317</v>
      </c>
      <c r="DK25">
        <f t="shared" si="57"/>
        <v>366.33418121617751</v>
      </c>
      <c r="DL25">
        <f t="shared" si="58"/>
        <v>4.3685505567646628</v>
      </c>
      <c r="DM25">
        <f t="shared" si="59"/>
        <v>9.105481211834233</v>
      </c>
      <c r="DN25">
        <f t="shared" si="60"/>
        <v>21.55193431277743</v>
      </c>
      <c r="DO25">
        <f t="shared" si="102"/>
        <v>0</v>
      </c>
      <c r="DP25">
        <f t="shared" si="103"/>
        <v>9356.0961602229436</v>
      </c>
      <c r="DQ25">
        <f t="shared" si="61"/>
        <v>4882.8764235567078</v>
      </c>
    </row>
    <row r="26" spans="1:121" x14ac:dyDescent="0.3">
      <c r="A26">
        <v>23</v>
      </c>
      <c r="B26">
        <v>68</v>
      </c>
      <c r="C26">
        <f t="shared" si="118"/>
        <v>38</v>
      </c>
      <c r="D26">
        <f t="shared" si="1"/>
        <v>125</v>
      </c>
      <c r="E26">
        <f t="shared" si="119"/>
        <v>5.7</v>
      </c>
      <c r="F26">
        <v>1.205E-2</v>
      </c>
      <c r="G26">
        <v>1.9130000000000001E-2</v>
      </c>
      <c r="H26">
        <f t="shared" si="3"/>
        <v>1.3466000000000001E-2</v>
      </c>
      <c r="I26">
        <f t="shared" si="104"/>
        <v>5.6857293942168513E-2</v>
      </c>
      <c r="J26">
        <f t="shared" si="62"/>
        <v>0.20496893262543503</v>
      </c>
      <c r="K26">
        <f t="shared" si="63"/>
        <v>0.27474824266632292</v>
      </c>
      <c r="L26">
        <f t="shared" si="105"/>
        <v>0.11622563934716068</v>
      </c>
      <c r="M26">
        <f t="shared" si="106"/>
        <v>0.1588923363196455</v>
      </c>
      <c r="N26">
        <f t="shared" si="107"/>
        <v>0.49361392192968434</v>
      </c>
      <c r="O26">
        <f t="shared" si="108"/>
        <v>0.61767209528777356</v>
      </c>
      <c r="P26">
        <f t="shared" si="109"/>
        <v>0.28445408349064571</v>
      </c>
      <c r="Q26">
        <f t="shared" si="110"/>
        <v>0.37683305520545485</v>
      </c>
      <c r="R26">
        <f t="shared" si="64"/>
        <v>0.42</v>
      </c>
      <c r="S26">
        <f t="shared" si="65"/>
        <v>0.43099999999999999</v>
      </c>
      <c r="T26">
        <f t="shared" si="66"/>
        <v>1.8553360326272132E-2</v>
      </c>
      <c r="U26">
        <f t="shared" si="67"/>
        <v>0.39297707933857517</v>
      </c>
      <c r="V26">
        <f t="shared" si="68"/>
        <v>0.5029722972734183</v>
      </c>
      <c r="W26">
        <f t="shared" si="111"/>
        <v>0.23577306675933107</v>
      </c>
      <c r="X26">
        <f t="shared" si="112"/>
        <v>0.31379497849860227</v>
      </c>
      <c r="Y26">
        <f t="shared" si="113"/>
        <v>0.6858547034051703</v>
      </c>
      <c r="Z26">
        <f t="shared" si="114"/>
        <v>0.80526184339624896</v>
      </c>
      <c r="AA26">
        <f t="shared" si="115"/>
        <v>0.43422531525461283</v>
      </c>
      <c r="AB26">
        <f t="shared" si="116"/>
        <v>0.55281418224012413</v>
      </c>
      <c r="AC26">
        <f t="shared" si="69"/>
        <v>3.2902340090317013E-2</v>
      </c>
      <c r="AD26">
        <f t="shared" si="117"/>
        <v>0.16713930715190228</v>
      </c>
      <c r="AE26">
        <f t="shared" si="70"/>
        <v>2.5063668469251506E-2</v>
      </c>
      <c r="AF26">
        <f t="shared" si="71"/>
        <v>1.6960721367880887E-3</v>
      </c>
      <c r="AG26">
        <f t="shared" si="72"/>
        <v>7.2125505330064036E-3</v>
      </c>
      <c r="AH26">
        <f t="shared" si="120"/>
        <v>9.0299738806692159E-4</v>
      </c>
      <c r="AI26">
        <f t="shared" si="121"/>
        <v>4.9596245194849968E-3</v>
      </c>
      <c r="AJ26">
        <f t="shared" si="75"/>
        <v>4.6991990422829116E-5</v>
      </c>
      <c r="AK26">
        <f t="shared" si="122"/>
        <v>3.8522082056803363E-5</v>
      </c>
      <c r="AL26">
        <f t="shared" si="123"/>
        <v>1.6407309233076498E-4</v>
      </c>
      <c r="AM26">
        <f t="shared" si="124"/>
        <v>3.7361338684402655E-4</v>
      </c>
      <c r="AN26">
        <f t="shared" si="79"/>
        <v>3.7481554925461219E-3</v>
      </c>
      <c r="AO26">
        <f t="shared" si="125"/>
        <v>1.5546616203592732E-5</v>
      </c>
      <c r="AP26">
        <f t="shared" si="81"/>
        <v>3.0754792117231437E-5</v>
      </c>
      <c r="AQ26">
        <f t="shared" si="82"/>
        <v>1.183228230025319E-4</v>
      </c>
      <c r="AR26">
        <f t="shared" si="83"/>
        <v>0.40211558236871459</v>
      </c>
      <c r="AS26">
        <f t="shared" si="84"/>
        <v>9.7552216166951478E-2</v>
      </c>
      <c r="AT26">
        <f t="shared" si="85"/>
        <v>7.3620180569884779E-3</v>
      </c>
      <c r="AU26">
        <f t="shared" si="86"/>
        <v>2.9382850037672551E-2</v>
      </c>
      <c r="AV26">
        <f t="shared" si="126"/>
        <v>4.0472571628941542E-3</v>
      </c>
      <c r="AW26">
        <f t="shared" si="127"/>
        <v>2.0773286007798208E-2</v>
      </c>
      <c r="AX26">
        <f t="shared" si="89"/>
        <v>3.3140670917317398E-4</v>
      </c>
      <c r="AY26">
        <f t="shared" si="128"/>
        <v>2.7315637725727949E-4</v>
      </c>
      <c r="AZ26">
        <f t="shared" si="129"/>
        <v>1.0852721543240435E-3</v>
      </c>
      <c r="BA26">
        <f t="shared" si="130"/>
        <v>1.6279534322259743E-3</v>
      </c>
      <c r="BB26">
        <f t="shared" si="93"/>
        <v>1.4828075717722808E-2</v>
      </c>
      <c r="BC26">
        <f t="shared" si="131"/>
        <v>1.0746319727051069E-4</v>
      </c>
      <c r="BD26">
        <f t="shared" si="95"/>
        <v>2.0522127774103471E-4</v>
      </c>
      <c r="BE26">
        <f t="shared" si="96"/>
        <v>7.3969937579888585E-4</v>
      </c>
      <c r="BF26">
        <f t="shared" si="97"/>
        <v>0.18305834148344227</v>
      </c>
      <c r="BG26">
        <f t="shared" si="98"/>
        <v>0.97499999999999976</v>
      </c>
      <c r="BH26">
        <f t="shared" si="5"/>
        <v>0.14089425744637482</v>
      </c>
      <c r="BI26">
        <f t="shared" si="6"/>
        <v>2.0261796044824729E-2</v>
      </c>
      <c r="BJ26">
        <f t="shared" si="7"/>
        <v>1.1871240111720612E-3</v>
      </c>
      <c r="BK26">
        <f t="shared" si="8"/>
        <v>5.7334397977840913E-3</v>
      </c>
      <c r="BL26">
        <f t="shared" si="9"/>
        <v>6.5922522905643706E-4</v>
      </c>
      <c r="BM26">
        <f t="shared" si="10"/>
        <v>3.9927017027437863E-3</v>
      </c>
      <c r="BN26">
        <f t="shared" si="11"/>
        <v>3.1209908110163746E-5</v>
      </c>
      <c r="BO26">
        <f t="shared" si="12"/>
        <v>2.6355028086339018E-5</v>
      </c>
      <c r="BP26">
        <f t="shared" si="13"/>
        <v>1.245567083827532E-4</v>
      </c>
      <c r="BQ26">
        <f t="shared" si="14"/>
        <v>2.929004726406043E-4</v>
      </c>
      <c r="BR26">
        <f t="shared" si="15"/>
        <v>2.9384292799860324E-3</v>
      </c>
      <c r="BS26">
        <f t="shared" si="16"/>
        <v>1.1493312458446141E-5</v>
      </c>
      <c r="BT26">
        <f t="shared" si="17"/>
        <v>1.9814717309819487E-5</v>
      </c>
      <c r="BU26">
        <f t="shared" si="18"/>
        <v>8.7473772937113328E-5</v>
      </c>
      <c r="BV26">
        <f t="shared" si="19"/>
        <v>0.32609239449147104</v>
      </c>
      <c r="BW26">
        <f t="shared" si="20"/>
        <v>7.5865707844633937E-2</v>
      </c>
      <c r="BX26">
        <f t="shared" si="21"/>
        <v>4.9570547999343113E-3</v>
      </c>
      <c r="BY26">
        <f t="shared" si="22"/>
        <v>2.2469601920859606E-2</v>
      </c>
      <c r="BZ26">
        <f t="shared" si="23"/>
        <v>2.8423869338137413E-3</v>
      </c>
      <c r="CA26">
        <f t="shared" si="24"/>
        <v>1.6087862255233371E-2</v>
      </c>
      <c r="CB26">
        <f t="shared" si="25"/>
        <v>2.1174102818632626E-4</v>
      </c>
      <c r="CC26">
        <f t="shared" si="26"/>
        <v>1.7977949147639959E-4</v>
      </c>
      <c r="CD26">
        <f t="shared" si="27"/>
        <v>7.9258069778258289E-4</v>
      </c>
      <c r="CE26">
        <f t="shared" si="28"/>
        <v>1.2277634296798277E-3</v>
      </c>
      <c r="CF26">
        <f t="shared" si="29"/>
        <v>1.1182979032668338E-2</v>
      </c>
      <c r="CG26">
        <f t="shared" si="30"/>
        <v>7.6426534269657883E-5</v>
      </c>
      <c r="CH26">
        <f t="shared" si="31"/>
        <v>1.2719573354682645E-4</v>
      </c>
      <c r="CI26">
        <f t="shared" si="32"/>
        <v>5.2606530542202094E-4</v>
      </c>
      <c r="CJ26">
        <f t="shared" si="99"/>
        <v>0</v>
      </c>
      <c r="CK26">
        <f t="shared" si="100"/>
        <v>0.63890031693084515</v>
      </c>
      <c r="CL26">
        <f t="shared" si="33"/>
        <v>0.323725518657976</v>
      </c>
      <c r="CM26">
        <f t="shared" si="101"/>
        <v>0</v>
      </c>
      <c r="CN26">
        <f t="shared" si="34"/>
        <v>357.88412207244227</v>
      </c>
      <c r="CO26">
        <f t="shared" si="35"/>
        <v>40.39365400974512</v>
      </c>
      <c r="CP26">
        <f t="shared" si="36"/>
        <v>46.881578464541626</v>
      </c>
      <c r="CQ26">
        <f t="shared" si="37"/>
        <v>26.323276859538833</v>
      </c>
      <c r="CR26">
        <f t="shared" si="38"/>
        <v>15.459149627234735</v>
      </c>
      <c r="CS26">
        <f t="shared" si="39"/>
        <v>1.2656352780580566</v>
      </c>
      <c r="CT26">
        <f t="shared" si="40"/>
        <v>1.3733507474070967</v>
      </c>
      <c r="CU26">
        <f t="shared" si="41"/>
        <v>1.5778909289449667</v>
      </c>
      <c r="CV26">
        <f t="shared" si="42"/>
        <v>10.098769846394038</v>
      </c>
      <c r="CW26">
        <f t="shared" si="43"/>
        <v>58.489966461182235</v>
      </c>
      <c r="CX26">
        <f t="shared" si="44"/>
        <v>0.52127804130646427</v>
      </c>
      <c r="CY26">
        <f t="shared" si="45"/>
        <v>1.2123846600533805</v>
      </c>
      <c r="CZ26">
        <f t="shared" si="46"/>
        <v>2.6155260024709674</v>
      </c>
      <c r="DA26">
        <f t="shared" si="47"/>
        <v>4594.170528562564</v>
      </c>
      <c r="DB26">
        <f t="shared" si="48"/>
        <v>2507.4821643553209</v>
      </c>
      <c r="DC26">
        <f t="shared" si="49"/>
        <v>259.44487834633094</v>
      </c>
      <c r="DD26">
        <f t="shared" si="50"/>
        <v>526.68758692528047</v>
      </c>
      <c r="DE26">
        <f t="shared" si="51"/>
        <v>164.22150664159321</v>
      </c>
      <c r="DF26">
        <f t="shared" si="52"/>
        <v>302.08512512540153</v>
      </c>
      <c r="DG26">
        <f t="shared" si="53"/>
        <v>12.712098550464608</v>
      </c>
      <c r="DH26">
        <f t="shared" si="54"/>
        <v>12.859109615763689</v>
      </c>
      <c r="DI26">
        <f t="shared" si="55"/>
        <v>22.836296671286522</v>
      </c>
      <c r="DJ26">
        <f t="shared" si="56"/>
        <v>62.602949236249842</v>
      </c>
      <c r="DK26">
        <f t="shared" si="57"/>
        <v>400.80288665004747</v>
      </c>
      <c r="DL26">
        <f t="shared" si="58"/>
        <v>4.8310080332958076</v>
      </c>
      <c r="DM26">
        <f t="shared" si="59"/>
        <v>10.434681088020652</v>
      </c>
      <c r="DN26">
        <f t="shared" si="60"/>
        <v>24.802120070536642</v>
      </c>
      <c r="DO26">
        <f t="shared" si="102"/>
        <v>0</v>
      </c>
      <c r="DP26">
        <f t="shared" si="103"/>
        <v>9470.0695228714794</v>
      </c>
      <c r="DQ26">
        <f t="shared" si="61"/>
        <v>4798.4060842945146</v>
      </c>
    </row>
    <row r="27" spans="1:121" x14ac:dyDescent="0.3">
      <c r="A27">
        <v>24</v>
      </c>
      <c r="B27">
        <v>69</v>
      </c>
      <c r="C27">
        <f t="shared" si="118"/>
        <v>38</v>
      </c>
      <c r="D27">
        <f t="shared" si="1"/>
        <v>125</v>
      </c>
      <c r="E27">
        <f t="shared" si="119"/>
        <v>5.7</v>
      </c>
      <c r="F27">
        <v>1.321E-2</v>
      </c>
      <c r="G27">
        <v>2.0879999999999999E-2</v>
      </c>
      <c r="H27">
        <f t="shared" si="3"/>
        <v>1.4744E-2</v>
      </c>
      <c r="I27">
        <f t="shared" si="104"/>
        <v>5.6857293942168513E-2</v>
      </c>
      <c r="J27">
        <f t="shared" si="62"/>
        <v>0.21232461634522393</v>
      </c>
      <c r="K27">
        <f t="shared" si="63"/>
        <v>0.28412820998998933</v>
      </c>
      <c r="L27">
        <f t="shared" si="105"/>
        <v>0.12063952532804434</v>
      </c>
      <c r="M27">
        <f t="shared" si="106"/>
        <v>0.16476962137910789</v>
      </c>
      <c r="N27">
        <f t="shared" si="107"/>
        <v>0.50938393238789381</v>
      </c>
      <c r="O27">
        <f t="shared" si="108"/>
        <v>0.63438707274539841</v>
      </c>
      <c r="P27">
        <f t="shared" si="109"/>
        <v>0.2955033329694281</v>
      </c>
      <c r="Q27">
        <f t="shared" si="110"/>
        <v>0.39038642220808906</v>
      </c>
      <c r="R27">
        <f t="shared" si="64"/>
        <v>0.42</v>
      </c>
      <c r="S27">
        <f t="shared" si="65"/>
        <v>0.43099999999999999</v>
      </c>
      <c r="T27">
        <f t="shared" si="66"/>
        <v>1.9224075276416355E-2</v>
      </c>
      <c r="U27">
        <f t="shared" si="67"/>
        <v>0.40513322849732569</v>
      </c>
      <c r="V27">
        <f t="shared" si="68"/>
        <v>0.51685582567243049</v>
      </c>
      <c r="W27">
        <f t="shared" si="111"/>
        <v>0.24405525788918603</v>
      </c>
      <c r="X27">
        <f t="shared" si="112"/>
        <v>0.32418727882356235</v>
      </c>
      <c r="Y27">
        <f t="shared" si="113"/>
        <v>0.70231985428150057</v>
      </c>
      <c r="Z27">
        <f t="shared" si="114"/>
        <v>0.81952610327027742</v>
      </c>
      <c r="AA27">
        <f t="shared" si="115"/>
        <v>0.44901118766381498</v>
      </c>
      <c r="AB27">
        <f t="shared" si="116"/>
        <v>0.56923776979474672</v>
      </c>
      <c r="AC27">
        <f t="shared" si="69"/>
        <v>3.394373455290315E-2</v>
      </c>
      <c r="AD27">
        <f t="shared" si="117"/>
        <v>0.15258880755730694</v>
      </c>
      <c r="AE27">
        <f t="shared" si="70"/>
        <v>2.4445028420989921E-2</v>
      </c>
      <c r="AF27">
        <f t="shared" si="71"/>
        <v>1.6392573647313858E-3</v>
      </c>
      <c r="AG27">
        <f t="shared" si="72"/>
        <v>7.005418312232406E-3</v>
      </c>
      <c r="AH27">
        <f t="shared" si="120"/>
        <v>8.6820581159833795E-4</v>
      </c>
      <c r="AI27">
        <f t="shared" si="121"/>
        <v>4.8069231188286026E-3</v>
      </c>
      <c r="AJ27">
        <f t="shared" si="75"/>
        <v>4.7695139593188323E-5</v>
      </c>
      <c r="AK27">
        <f t="shared" si="122"/>
        <v>3.9072581836519748E-5</v>
      </c>
      <c r="AL27">
        <f t="shared" si="123"/>
        <v>1.6673244354205595E-4</v>
      </c>
      <c r="AM27">
        <f t="shared" si="124"/>
        <v>3.6086812831899982E-4</v>
      </c>
      <c r="AN27">
        <f t="shared" si="79"/>
        <v>3.7755543246565143E-3</v>
      </c>
      <c r="AO27">
        <f t="shared" si="125"/>
        <v>1.5823717787822324E-5</v>
      </c>
      <c r="AP27">
        <f t="shared" si="81"/>
        <v>3.2402734051117144E-5</v>
      </c>
      <c r="AQ27">
        <f t="shared" si="82"/>
        <v>1.2472206891313531E-4</v>
      </c>
      <c r="AR27">
        <f t="shared" si="83"/>
        <v>0.3918567229192147</v>
      </c>
      <c r="AS27">
        <f t="shared" si="84"/>
        <v>0.10198801942076166</v>
      </c>
      <c r="AT27">
        <f t="shared" si="85"/>
        <v>7.6342107065449395E-3</v>
      </c>
      <c r="AU27">
        <f t="shared" si="86"/>
        <v>3.0710771203585816E-2</v>
      </c>
      <c r="AV27">
        <f t="shared" si="126"/>
        <v>4.1727524746684574E-3</v>
      </c>
      <c r="AW27">
        <f t="shared" si="127"/>
        <v>2.1706556557716205E-2</v>
      </c>
      <c r="AX27">
        <f t="shared" si="89"/>
        <v>3.622370852046785E-4</v>
      </c>
      <c r="AY27">
        <f t="shared" si="128"/>
        <v>2.977859999694439E-4</v>
      </c>
      <c r="AZ27">
        <f t="shared" si="129"/>
        <v>1.1900904909427574E-3</v>
      </c>
      <c r="BA27">
        <f t="shared" si="130"/>
        <v>1.6903496151351323E-3</v>
      </c>
      <c r="BB27">
        <f t="shared" si="93"/>
        <v>1.6095304268583441E-2</v>
      </c>
      <c r="BC27">
        <f t="shared" si="131"/>
        <v>1.1780777069573656E-4</v>
      </c>
      <c r="BD27">
        <f t="shared" si="95"/>
        <v>2.3270567293981129E-4</v>
      </c>
      <c r="BE27">
        <f t="shared" si="96"/>
        <v>8.4077852721059628E-4</v>
      </c>
      <c r="BF27">
        <f t="shared" si="97"/>
        <v>0.20018739556243922</v>
      </c>
      <c r="BG27">
        <f t="shared" si="98"/>
        <v>0.97499999999999942</v>
      </c>
      <c r="BH27">
        <f t="shared" si="5"/>
        <v>0.12852173788533069</v>
      </c>
      <c r="BI27">
        <f t="shared" si="6"/>
        <v>1.9745269424444423E-2</v>
      </c>
      <c r="BJ27">
        <f t="shared" si="7"/>
        <v>1.1462758339075359E-3</v>
      </c>
      <c r="BK27">
        <f t="shared" si="8"/>
        <v>5.5641608525262226E-3</v>
      </c>
      <c r="BL27">
        <f t="shared" si="9"/>
        <v>6.3324555184573518E-4</v>
      </c>
      <c r="BM27">
        <f t="shared" si="10"/>
        <v>3.8665573672653497E-3</v>
      </c>
      <c r="BN27">
        <f t="shared" si="11"/>
        <v>3.1646840488805515E-5</v>
      </c>
      <c r="BO27">
        <f t="shared" si="12"/>
        <v>2.6707023412239714E-5</v>
      </c>
      <c r="BP27">
        <f t="shared" si="13"/>
        <v>1.2647045752736634E-4</v>
      </c>
      <c r="BQ27">
        <f t="shared" si="14"/>
        <v>2.826736885852936E-4</v>
      </c>
      <c r="BR27">
        <f t="shared" si="15"/>
        <v>2.9574511674840612E-3</v>
      </c>
      <c r="BS27">
        <f t="shared" si="16"/>
        <v>1.168845422685127E-5</v>
      </c>
      <c r="BT27">
        <f t="shared" si="17"/>
        <v>2.085656259070306E-5</v>
      </c>
      <c r="BU27">
        <f t="shared" si="18"/>
        <v>9.2128045577966338E-5</v>
      </c>
      <c r="BV27">
        <f t="shared" si="19"/>
        <v>0.31750917868750383</v>
      </c>
      <c r="BW27">
        <f t="shared" si="20"/>
        <v>7.9249539544281655E-2</v>
      </c>
      <c r="BX27">
        <f t="shared" si="21"/>
        <v>5.1354819552590627E-3</v>
      </c>
      <c r="BY27">
        <f t="shared" si="22"/>
        <v>2.3465585645518091E-2</v>
      </c>
      <c r="BZ27">
        <f t="shared" si="23"/>
        <v>2.9278387517390602E-3</v>
      </c>
      <c r="CA27">
        <f t="shared" si="24"/>
        <v>1.6796673802675584E-2</v>
      </c>
      <c r="CB27">
        <f t="shared" si="25"/>
        <v>2.3121937155421213E-4</v>
      </c>
      <c r="CC27">
        <f t="shared" si="26"/>
        <v>1.9580903441337099E-4</v>
      </c>
      <c r="CD27">
        <f t="shared" si="27"/>
        <v>8.6840843230498118E-4</v>
      </c>
      <c r="CE27">
        <f t="shared" si="28"/>
        <v>1.2737625324331996E-3</v>
      </c>
      <c r="CF27">
        <f t="shared" si="29"/>
        <v>1.2128612531907942E-2</v>
      </c>
      <c r="CG27">
        <f t="shared" si="30"/>
        <v>8.3713897401586408E-5</v>
      </c>
      <c r="CH27">
        <f t="shared" si="31"/>
        <v>1.4409307835152891E-4</v>
      </c>
      <c r="CI27">
        <f t="shared" si="32"/>
        <v>5.9745504858205417E-4</v>
      </c>
      <c r="CJ27">
        <f t="shared" si="99"/>
        <v>0</v>
      </c>
      <c r="CK27">
        <f t="shared" si="100"/>
        <v>0.62363424146913937</v>
      </c>
      <c r="CL27">
        <f t="shared" si="33"/>
        <v>0.30678672251516959</v>
      </c>
      <c r="CM27">
        <f t="shared" si="101"/>
        <v>0</v>
      </c>
      <c r="CN27">
        <f t="shared" si="34"/>
        <v>349.0505608233151</v>
      </c>
      <c r="CO27">
        <f t="shared" si="35"/>
        <v>39.040553398442682</v>
      </c>
      <c r="CP27">
        <f t="shared" si="36"/>
        <v>45.535219029510635</v>
      </c>
      <c r="CQ27">
        <f t="shared" si="37"/>
        <v>25.309067613903149</v>
      </c>
      <c r="CR27">
        <f t="shared" si="38"/>
        <v>14.983179361388755</v>
      </c>
      <c r="CS27">
        <f t="shared" si="39"/>
        <v>1.2845731946633412</v>
      </c>
      <c r="CT27">
        <f t="shared" si="40"/>
        <v>1.3929766150537655</v>
      </c>
      <c r="CU27">
        <f t="shared" si="41"/>
        <v>1.6034659095439521</v>
      </c>
      <c r="CV27">
        <f t="shared" si="42"/>
        <v>9.7542655084625647</v>
      </c>
      <c r="CW27">
        <f t="shared" si="43"/>
        <v>58.917525236264908</v>
      </c>
      <c r="CX27">
        <f t="shared" si="44"/>
        <v>0.53056925742568251</v>
      </c>
      <c r="CY27">
        <f t="shared" si="45"/>
        <v>1.277348179029089</v>
      </c>
      <c r="CZ27">
        <f t="shared" si="46"/>
        <v>2.7569813333248558</v>
      </c>
      <c r="DA27">
        <f t="shared" si="47"/>
        <v>4476.9630593520278</v>
      </c>
      <c r="DB27">
        <f t="shared" si="48"/>
        <v>2621.5000511912576</v>
      </c>
      <c r="DC27">
        <f t="shared" si="49"/>
        <v>269.03721950935022</v>
      </c>
      <c r="DD27">
        <f t="shared" si="50"/>
        <v>550.49057382427577</v>
      </c>
      <c r="DE27">
        <f t="shared" si="51"/>
        <v>169.31360441214733</v>
      </c>
      <c r="DF27">
        <f t="shared" si="52"/>
        <v>315.65674546230906</v>
      </c>
      <c r="DG27">
        <f t="shared" si="53"/>
        <v>13.894690114281058</v>
      </c>
      <c r="DH27">
        <f t="shared" si="54"/>
        <v>14.01857373456154</v>
      </c>
      <c r="DI27">
        <f t="shared" si="55"/>
        <v>25.041884110417499</v>
      </c>
      <c r="DJ27">
        <f t="shared" si="56"/>
        <v>65.002394450021512</v>
      </c>
      <c r="DK27">
        <f t="shared" si="57"/>
        <v>435.05607437981041</v>
      </c>
      <c r="DL27">
        <f t="shared" si="58"/>
        <v>5.296048331626837</v>
      </c>
      <c r="DM27">
        <f t="shared" si="59"/>
        <v>11.832152646297645</v>
      </c>
      <c r="DN27">
        <f t="shared" si="60"/>
        <v>28.191304017371294</v>
      </c>
      <c r="DO27">
        <f t="shared" si="102"/>
        <v>0</v>
      </c>
      <c r="DP27">
        <f t="shared" si="103"/>
        <v>9552.7306609960851</v>
      </c>
      <c r="DQ27">
        <f t="shared" si="61"/>
        <v>4699.3104863087956</v>
      </c>
    </row>
    <row r="28" spans="1:121" x14ac:dyDescent="0.3">
      <c r="A28">
        <v>25</v>
      </c>
      <c r="B28">
        <v>70</v>
      </c>
      <c r="C28">
        <f t="shared" si="118"/>
        <v>38</v>
      </c>
      <c r="D28">
        <f t="shared" si="1"/>
        <v>125</v>
      </c>
      <c r="E28">
        <f t="shared" si="119"/>
        <v>5.7</v>
      </c>
      <c r="F28">
        <v>1.455E-2</v>
      </c>
      <c r="G28">
        <v>2.213E-2</v>
      </c>
      <c r="H28">
        <f t="shared" si="3"/>
        <v>1.6066E-2</v>
      </c>
      <c r="I28">
        <f t="shared" si="104"/>
        <v>5.6857293942168513E-2</v>
      </c>
      <c r="J28">
        <f t="shared" si="62"/>
        <v>0.21979543166444415</v>
      </c>
      <c r="K28">
        <f t="shared" si="63"/>
        <v>0.29361914992634242</v>
      </c>
      <c r="L28">
        <f t="shared" si="105"/>
        <v>0.1251420063994495</v>
      </c>
      <c r="M28">
        <f t="shared" si="106"/>
        <v>0.17075271383933976</v>
      </c>
      <c r="N28">
        <f t="shared" si="107"/>
        <v>0.52513024812931186</v>
      </c>
      <c r="O28">
        <f t="shared" si="108"/>
        <v>0.6508569823978676</v>
      </c>
      <c r="P28">
        <f t="shared" si="109"/>
        <v>0.30671754754998803</v>
      </c>
      <c r="Q28">
        <f t="shared" si="110"/>
        <v>0.40405265912515242</v>
      </c>
      <c r="R28">
        <f t="shared" si="64"/>
        <v>0.42</v>
      </c>
      <c r="S28">
        <f t="shared" si="65"/>
        <v>0.43099999999999999</v>
      </c>
      <c r="T28">
        <f t="shared" si="66"/>
        <v>1.990407982621498E-2</v>
      </c>
      <c r="U28">
        <f t="shared" si="67"/>
        <v>0.41734370896182182</v>
      </c>
      <c r="V28">
        <f t="shared" si="68"/>
        <v>0.5306874775026974</v>
      </c>
      <c r="W28">
        <f t="shared" si="111"/>
        <v>0.25245345353135118</v>
      </c>
      <c r="X28">
        <f t="shared" si="112"/>
        <v>0.3346786767307669</v>
      </c>
      <c r="Y28">
        <f t="shared" si="113"/>
        <v>0.7183938651443259</v>
      </c>
      <c r="Z28">
        <f t="shared" si="114"/>
        <v>0.83314070633619997</v>
      </c>
      <c r="AA28">
        <f t="shared" si="115"/>
        <v>0.46385234134961584</v>
      </c>
      <c r="AB28">
        <f t="shared" si="116"/>
        <v>0.58554071288945997</v>
      </c>
      <c r="AC28">
        <f t="shared" si="69"/>
        <v>3.4989945264993973E-2</v>
      </c>
      <c r="AD28">
        <f t="shared" si="117"/>
        <v>0.13902457254744061</v>
      </c>
      <c r="AE28">
        <f t="shared" si="70"/>
        <v>2.3731473333251225E-2</v>
      </c>
      <c r="AF28">
        <f t="shared" si="71"/>
        <v>1.5793046932481205E-3</v>
      </c>
      <c r="AG28">
        <f t="shared" si="72"/>
        <v>6.7640431025345381E-3</v>
      </c>
      <c r="AH28">
        <f t="shared" si="120"/>
        <v>8.3281563118195196E-4</v>
      </c>
      <c r="AI28">
        <f t="shared" si="121"/>
        <v>4.6415589406959999E-3</v>
      </c>
      <c r="AJ28">
        <f t="shared" si="75"/>
        <v>4.816798527322366E-5</v>
      </c>
      <c r="AK28">
        <f t="shared" si="122"/>
        <v>3.9420290325845367E-5</v>
      </c>
      <c r="AL28">
        <f t="shared" si="123"/>
        <v>1.6783537482052989E-4</v>
      </c>
      <c r="AM28">
        <f t="shared" si="124"/>
        <v>3.4766345950367747E-4</v>
      </c>
      <c r="AN28">
        <f t="shared" si="79"/>
        <v>3.7793011054249618E-3</v>
      </c>
      <c r="AO28">
        <f t="shared" si="125"/>
        <v>1.6014000896621115E-5</v>
      </c>
      <c r="AP28">
        <f t="shared" si="81"/>
        <v>3.3877417407692003E-5</v>
      </c>
      <c r="AQ28">
        <f t="shared" si="82"/>
        <v>1.2984116995213703E-4</v>
      </c>
      <c r="AR28">
        <f t="shared" si="83"/>
        <v>0.38029256339096645</v>
      </c>
      <c r="AS28">
        <f t="shared" si="84"/>
        <v>0.10589082026556992</v>
      </c>
      <c r="AT28">
        <f t="shared" si="85"/>
        <v>7.8755312920484166E-3</v>
      </c>
      <c r="AU28">
        <f t="shared" si="86"/>
        <v>3.1830000535853158E-2</v>
      </c>
      <c r="AV28">
        <f t="shared" si="126"/>
        <v>4.2834816953390325E-3</v>
      </c>
      <c r="AW28">
        <f t="shared" si="127"/>
        <v>2.2543865671947119E-2</v>
      </c>
      <c r="AX28">
        <f t="shared" si="89"/>
        <v>3.9303433035975312E-4</v>
      </c>
      <c r="AY28">
        <f t="shared" si="128"/>
        <v>3.2215775693836079E-4</v>
      </c>
      <c r="AZ28">
        <f t="shared" si="129"/>
        <v>1.2886348158445268E-3</v>
      </c>
      <c r="BA28">
        <f t="shared" si="130"/>
        <v>1.7470042542749682E-3</v>
      </c>
      <c r="BB28">
        <f t="shared" si="93"/>
        <v>1.7325784237704311E-2</v>
      </c>
      <c r="BC28">
        <f t="shared" si="131"/>
        <v>1.2810170911995149E-4</v>
      </c>
      <c r="BD28">
        <f t="shared" si="95"/>
        <v>2.6130628780903604E-4</v>
      </c>
      <c r="BE28">
        <f t="shared" si="96"/>
        <v>9.4109837748710973E-4</v>
      </c>
      <c r="BF28">
        <f t="shared" si="97"/>
        <v>0.21874072632678029</v>
      </c>
      <c r="BG28">
        <f t="shared" si="98"/>
        <v>0.97499999999999964</v>
      </c>
      <c r="BH28">
        <f t="shared" si="5"/>
        <v>0.11699960464161233</v>
      </c>
      <c r="BI28">
        <f t="shared" si="6"/>
        <v>1.9152970268943231E-2</v>
      </c>
      <c r="BJ28">
        <f t="shared" si="7"/>
        <v>1.1033105105701592E-3</v>
      </c>
      <c r="BK28">
        <f t="shared" si="8"/>
        <v>5.3679799482966202E-3</v>
      </c>
      <c r="BL28">
        <f t="shared" si="9"/>
        <v>6.0687618580676701E-4</v>
      </c>
      <c r="BM28">
        <f t="shared" si="10"/>
        <v>3.730440067068005E-3</v>
      </c>
      <c r="BN28">
        <f t="shared" si="11"/>
        <v>3.1930219774022197E-5</v>
      </c>
      <c r="BO28">
        <f t="shared" si="12"/>
        <v>2.6919839922357076E-5</v>
      </c>
      <c r="BP28">
        <f t="shared" si="13"/>
        <v>1.2720125402952267E-4</v>
      </c>
      <c r="BQ28">
        <f t="shared" si="14"/>
        <v>2.7210393461658084E-4</v>
      </c>
      <c r="BR28">
        <f t="shared" si="15"/>
        <v>2.9579257548521514E-3</v>
      </c>
      <c r="BS28">
        <f t="shared" si="16"/>
        <v>1.1819179149783277E-5</v>
      </c>
      <c r="BT28">
        <f t="shared" si="17"/>
        <v>2.1784970128022064E-5</v>
      </c>
      <c r="BU28">
        <f t="shared" si="18"/>
        <v>9.5829646731539924E-5</v>
      </c>
      <c r="BV28">
        <f t="shared" si="19"/>
        <v>0.30788301490239395</v>
      </c>
      <c r="BW28">
        <f t="shared" si="20"/>
        <v>8.2213818041349501E-2</v>
      </c>
      <c r="BX28">
        <f t="shared" si="21"/>
        <v>5.2928155924855357E-3</v>
      </c>
      <c r="BY28">
        <f t="shared" si="22"/>
        <v>2.4300557456999643E-2</v>
      </c>
      <c r="BZ28">
        <f t="shared" si="23"/>
        <v>3.0027779310868351E-3</v>
      </c>
      <c r="CA28">
        <f t="shared" si="24"/>
        <v>1.7430091116298181E-2</v>
      </c>
      <c r="CB28">
        <f t="shared" si="25"/>
        <v>2.5063919368541876E-4</v>
      </c>
      <c r="CC28">
        <f t="shared" si="26"/>
        <v>2.1163930144087238E-4</v>
      </c>
      <c r="CD28">
        <f t="shared" si="27"/>
        <v>9.39534696286806E-4</v>
      </c>
      <c r="CE28">
        <f t="shared" si="28"/>
        <v>1.3153605393000543E-3</v>
      </c>
      <c r="CF28">
        <f t="shared" si="29"/>
        <v>1.3044989926576427E-2</v>
      </c>
      <c r="CG28">
        <f t="shared" si="30"/>
        <v>9.0953091048541897E-5</v>
      </c>
      <c r="CH28">
        <f t="shared" si="31"/>
        <v>1.6164847280601111E-4</v>
      </c>
      <c r="CI28">
        <f t="shared" si="32"/>
        <v>6.6818629510298109E-4</v>
      </c>
      <c r="CJ28">
        <f t="shared" si="99"/>
        <v>0</v>
      </c>
      <c r="CK28">
        <f t="shared" si="100"/>
        <v>0.60731272297836192</v>
      </c>
      <c r="CL28">
        <f t="shared" si="33"/>
        <v>0.29005593877792918</v>
      </c>
      <c r="CM28">
        <f t="shared" si="101"/>
        <v>0</v>
      </c>
      <c r="CN28">
        <f t="shared" si="34"/>
        <v>338.86170772549423</v>
      </c>
      <c r="CO28">
        <f t="shared" si="35"/>
        <v>37.612720574397237</v>
      </c>
      <c r="CP28">
        <f t="shared" si="36"/>
        <v>43.966280166474498</v>
      </c>
      <c r="CQ28">
        <f t="shared" si="37"/>
        <v>24.277408464585083</v>
      </c>
      <c r="CR28">
        <f t="shared" si="38"/>
        <v>14.467739218149431</v>
      </c>
      <c r="CS28">
        <f t="shared" si="39"/>
        <v>1.2973083473637328</v>
      </c>
      <c r="CT28">
        <f t="shared" si="40"/>
        <v>1.4053727704067132</v>
      </c>
      <c r="CU28">
        <f t="shared" si="41"/>
        <v>1.6140727996490358</v>
      </c>
      <c r="CV28">
        <f t="shared" si="42"/>
        <v>9.397343310384402</v>
      </c>
      <c r="CW28">
        <f t="shared" si="43"/>
        <v>58.975993750156526</v>
      </c>
      <c r="CX28">
        <f t="shared" si="44"/>
        <v>0.53694945006370598</v>
      </c>
      <c r="CY28">
        <f t="shared" si="45"/>
        <v>1.3354816716286264</v>
      </c>
      <c r="CZ28">
        <f t="shared" si="46"/>
        <v>2.8701390617919893</v>
      </c>
      <c r="DA28">
        <f t="shared" si="47"/>
        <v>4344.8425367417922</v>
      </c>
      <c r="DB28">
        <f t="shared" si="48"/>
        <v>2721.8176441062092</v>
      </c>
      <c r="DC28">
        <f t="shared" si="49"/>
        <v>277.54159826307824</v>
      </c>
      <c r="DD28">
        <f t="shared" si="50"/>
        <v>570.55275960516781</v>
      </c>
      <c r="DE28">
        <f t="shared" si="51"/>
        <v>173.80655327007659</v>
      </c>
      <c r="DF28">
        <f t="shared" si="52"/>
        <v>327.832894601455</v>
      </c>
      <c r="DG28">
        <f t="shared" si="53"/>
        <v>15.076010843939411</v>
      </c>
      <c r="DH28">
        <f t="shared" si="54"/>
        <v>15.165898565630272</v>
      </c>
      <c r="DI28">
        <f t="shared" si="55"/>
        <v>27.115453795000533</v>
      </c>
      <c r="DJ28">
        <f t="shared" si="56"/>
        <v>67.181048598143903</v>
      </c>
      <c r="DK28">
        <f t="shared" si="57"/>
        <v>468.31594794514751</v>
      </c>
      <c r="DL28">
        <f t="shared" si="58"/>
        <v>5.7588123334874197</v>
      </c>
      <c r="DM28">
        <f t="shared" si="59"/>
        <v>13.286379509938246</v>
      </c>
      <c r="DN28">
        <f t="shared" si="60"/>
        <v>31.55502859714279</v>
      </c>
      <c r="DO28">
        <f t="shared" si="102"/>
        <v>0</v>
      </c>
      <c r="DP28">
        <f t="shared" si="103"/>
        <v>9596.4670840867548</v>
      </c>
      <c r="DQ28">
        <f t="shared" si="61"/>
        <v>4583.3261245960339</v>
      </c>
    </row>
    <row r="29" spans="1:121" x14ac:dyDescent="0.3">
      <c r="A29">
        <v>26</v>
      </c>
      <c r="B29">
        <v>71</v>
      </c>
      <c r="C29">
        <f t="shared" si="118"/>
        <v>38</v>
      </c>
      <c r="D29">
        <f t="shared" si="1"/>
        <v>125</v>
      </c>
      <c r="E29">
        <f t="shared" si="119"/>
        <v>5.7</v>
      </c>
      <c r="F29">
        <v>1.703E-2</v>
      </c>
      <c r="G29">
        <v>2.5520000000000001E-2</v>
      </c>
      <c r="H29">
        <f t="shared" si="3"/>
        <v>1.8728000000000002E-2</v>
      </c>
      <c r="I29">
        <f t="shared" si="104"/>
        <v>5.6857293942168513E-2</v>
      </c>
      <c r="J29">
        <f t="shared" si="62"/>
        <v>0.22737868760134572</v>
      </c>
      <c r="K29">
        <f t="shared" si="63"/>
        <v>0.30321578191466314</v>
      </c>
      <c r="L29">
        <f t="shared" si="105"/>
        <v>0.12973264095609505</v>
      </c>
      <c r="M29">
        <f t="shared" si="106"/>
        <v>0.17684026473054815</v>
      </c>
      <c r="N29">
        <f t="shared" si="107"/>
        <v>0.54083045133893426</v>
      </c>
      <c r="O29">
        <f t="shared" si="108"/>
        <v>0.66705560749308024</v>
      </c>
      <c r="P29">
        <f t="shared" si="109"/>
        <v>0.31808866380239886</v>
      </c>
      <c r="Q29">
        <f t="shared" si="110"/>
        <v>0.41781718834567838</v>
      </c>
      <c r="R29">
        <f t="shared" si="64"/>
        <v>0.42</v>
      </c>
      <c r="S29">
        <f t="shared" si="65"/>
        <v>0.43099999999999999</v>
      </c>
      <c r="T29">
        <f t="shared" si="66"/>
        <v>2.0593020864712635E-2</v>
      </c>
      <c r="U29">
        <f t="shared" si="67"/>
        <v>0.42959809894951961</v>
      </c>
      <c r="V29">
        <f t="shared" si="68"/>
        <v>0.54445263355816231</v>
      </c>
      <c r="W29">
        <f t="shared" si="111"/>
        <v>0.26096388993323749</v>
      </c>
      <c r="X29">
        <f t="shared" si="112"/>
        <v>0.34526224264919503</v>
      </c>
      <c r="Y29">
        <f t="shared" si="113"/>
        <v>0.73405272119985676</v>
      </c>
      <c r="Z29">
        <f t="shared" si="114"/>
        <v>0.84609863008851249</v>
      </c>
      <c r="AA29">
        <f t="shared" si="115"/>
        <v>0.4787301131815328</v>
      </c>
      <c r="AB29">
        <f t="shared" si="116"/>
        <v>0.60169785945512144</v>
      </c>
      <c r="AC29">
        <f t="shared" si="69"/>
        <v>3.6040103772068253E-2</v>
      </c>
      <c r="AD29">
        <f t="shared" si="117"/>
        <v>0.12640361427826569</v>
      </c>
      <c r="AE29">
        <f t="shared" si="70"/>
        <v>2.2933870767974877E-2</v>
      </c>
      <c r="AF29">
        <f t="shared" si="71"/>
        <v>1.5152396513459739E-3</v>
      </c>
      <c r="AG29">
        <f t="shared" si="72"/>
        <v>6.4945306308331289E-3</v>
      </c>
      <c r="AH29">
        <f t="shared" si="120"/>
        <v>7.965526674414777E-4</v>
      </c>
      <c r="AI29">
        <f t="shared" si="121"/>
        <v>4.4657744866182913E-3</v>
      </c>
      <c r="AJ29">
        <f t="shared" si="75"/>
        <v>4.8340979730155675E-5</v>
      </c>
      <c r="AK29">
        <f t="shared" si="122"/>
        <v>3.9503125241937126E-5</v>
      </c>
      <c r="AL29">
        <f t="shared" si="123"/>
        <v>1.675338940026545E-4</v>
      </c>
      <c r="AM29">
        <f t="shared" si="124"/>
        <v>3.3388060298548234E-4</v>
      </c>
      <c r="AN29">
        <f t="shared" si="79"/>
        <v>3.7606859400864555E-3</v>
      </c>
      <c r="AO29">
        <f t="shared" si="125"/>
        <v>1.6088314919470647E-5</v>
      </c>
      <c r="AP29">
        <f t="shared" si="81"/>
        <v>3.5107570483579106E-5</v>
      </c>
      <c r="AQ29">
        <f t="shared" si="82"/>
        <v>1.3365772135290937E-4</v>
      </c>
      <c r="AR29">
        <f t="shared" si="83"/>
        <v>0.36758013333811523</v>
      </c>
      <c r="AS29">
        <f t="shared" si="84"/>
        <v>0.10920740100007338</v>
      </c>
      <c r="AT29">
        <f t="shared" si="85"/>
        <v>8.0744765775914822E-3</v>
      </c>
      <c r="AU29">
        <f t="shared" si="86"/>
        <v>3.2730591868393687E-2</v>
      </c>
      <c r="AV29">
        <f t="shared" si="126"/>
        <v>4.3756507043279658E-3</v>
      </c>
      <c r="AW29">
        <f t="shared" si="127"/>
        <v>2.3277972132942887E-2</v>
      </c>
      <c r="AX29">
        <f t="shared" si="89"/>
        <v>4.2276298000760976E-4</v>
      </c>
      <c r="AY29">
        <f t="shared" si="128"/>
        <v>3.453391643090624E-4</v>
      </c>
      <c r="AZ29">
        <f t="shared" si="129"/>
        <v>1.3797741380605218E-3</v>
      </c>
      <c r="BA29">
        <f t="shared" si="130"/>
        <v>1.7961527502054113E-3</v>
      </c>
      <c r="BB29">
        <f t="shared" si="93"/>
        <v>1.8504665130600239E-2</v>
      </c>
      <c r="BC29">
        <f t="shared" si="131"/>
        <v>1.3792886712179131E-4</v>
      </c>
      <c r="BD29">
        <f t="shared" si="95"/>
        <v>2.9021685388785792E-4</v>
      </c>
      <c r="BE29">
        <f t="shared" si="96"/>
        <v>1.0388676104427707E-3</v>
      </c>
      <c r="BF29">
        <f t="shared" si="97"/>
        <v>0.23869368625263759</v>
      </c>
      <c r="BG29">
        <f t="shared" si="98"/>
        <v>0.97499999999999964</v>
      </c>
      <c r="BH29">
        <f t="shared" si="5"/>
        <v>0.10628963915623667</v>
      </c>
      <c r="BI29">
        <f t="shared" si="6"/>
        <v>1.8493853320158019E-2</v>
      </c>
      <c r="BJ29">
        <f t="shared" si="7"/>
        <v>1.0575541278636223E-3</v>
      </c>
      <c r="BK29">
        <f t="shared" si="8"/>
        <v>5.1498064028823046E-3</v>
      </c>
      <c r="BL29">
        <f t="shared" si="9"/>
        <v>5.7991871908617343E-4</v>
      </c>
      <c r="BM29">
        <f t="shared" si="10"/>
        <v>3.5861760059705738E-3</v>
      </c>
      <c r="BN29">
        <f t="shared" si="11"/>
        <v>3.2014422650722182E-5</v>
      </c>
      <c r="BO29">
        <f t="shared" si="12"/>
        <v>2.6951504713484575E-5</v>
      </c>
      <c r="BP29">
        <f t="shared" si="13"/>
        <v>1.268671512181964E-4</v>
      </c>
      <c r="BQ29">
        <f t="shared" si="14"/>
        <v>2.6109922239293825E-4</v>
      </c>
      <c r="BR29">
        <f t="shared" si="15"/>
        <v>2.9409081145792848E-3</v>
      </c>
      <c r="BS29">
        <f t="shared" si="16"/>
        <v>1.1864150322918887E-5</v>
      </c>
      <c r="BT29">
        <f t="shared" si="17"/>
        <v>2.2554471289019578E-5</v>
      </c>
      <c r="BU29">
        <f t="shared" si="18"/>
        <v>9.8564411865820041E-5</v>
      </c>
      <c r="BV29">
        <f t="shared" si="19"/>
        <v>0.29734356472510154</v>
      </c>
      <c r="BW29">
        <f t="shared" si="20"/>
        <v>8.4718292010803928E-2</v>
      </c>
      <c r="BX29">
        <f t="shared" si="21"/>
        <v>5.4213909848149066E-3</v>
      </c>
      <c r="BY29">
        <f t="shared" si="22"/>
        <v>2.4967327856511935E-2</v>
      </c>
      <c r="BZ29">
        <f t="shared" si="23"/>
        <v>3.0645756706854312E-3</v>
      </c>
      <c r="CA29">
        <f t="shared" si="24"/>
        <v>1.798270534629098E-2</v>
      </c>
      <c r="CB29">
        <f t="shared" si="25"/>
        <v>2.6934086384361515E-4</v>
      </c>
      <c r="CC29">
        <f t="shared" si="26"/>
        <v>2.2665873840192511E-4</v>
      </c>
      <c r="CD29">
        <f t="shared" si="27"/>
        <v>1.0051469923885491E-3</v>
      </c>
      <c r="CE29">
        <f t="shared" si="28"/>
        <v>1.3512407341460312E-3</v>
      </c>
      <c r="CF29">
        <f t="shared" si="29"/>
        <v>1.3921008273566486E-2</v>
      </c>
      <c r="CG29">
        <f t="shared" si="30"/>
        <v>9.7848984581246952E-5</v>
      </c>
      <c r="CH29">
        <f t="shared" si="31"/>
        <v>1.7936164420724113E-4</v>
      </c>
      <c r="CI29">
        <f t="shared" si="32"/>
        <v>7.3698960136033464E-4</v>
      </c>
      <c r="CJ29">
        <f t="shared" si="99"/>
        <v>0</v>
      </c>
      <c r="CK29">
        <f t="shared" si="100"/>
        <v>0.58996322360793385</v>
      </c>
      <c r="CL29">
        <f t="shared" si="33"/>
        <v>0.27356283616962235</v>
      </c>
      <c r="CM29">
        <f t="shared" si="101"/>
        <v>0</v>
      </c>
      <c r="CN29">
        <f t="shared" si="34"/>
        <v>327.47274069591327</v>
      </c>
      <c r="CO29">
        <f t="shared" si="35"/>
        <v>36.086947536455718</v>
      </c>
      <c r="CP29">
        <f t="shared" si="36"/>
        <v>42.214449100415337</v>
      </c>
      <c r="CQ29">
        <f t="shared" si="37"/>
        <v>23.220306808586518</v>
      </c>
      <c r="CR29">
        <f t="shared" si="38"/>
        <v>13.919819074789213</v>
      </c>
      <c r="CS29">
        <f t="shared" si="39"/>
        <v>1.3019676070722828</v>
      </c>
      <c r="CT29">
        <f t="shared" si="40"/>
        <v>1.4083259180003005</v>
      </c>
      <c r="CU29">
        <f t="shared" si="41"/>
        <v>1.6111734586235282</v>
      </c>
      <c r="CV29">
        <f t="shared" si="42"/>
        <v>9.0247926986975884</v>
      </c>
      <c r="CW29">
        <f t="shared" si="43"/>
        <v>58.68550409504914</v>
      </c>
      <c r="CX29">
        <f t="shared" si="44"/>
        <v>0.53944119924985079</v>
      </c>
      <c r="CY29">
        <f t="shared" si="45"/>
        <v>1.383975536033172</v>
      </c>
      <c r="CZ29">
        <f t="shared" si="46"/>
        <v>2.9545039305060614</v>
      </c>
      <c r="DA29">
        <f t="shared" si="47"/>
        <v>4199.6030233879665</v>
      </c>
      <c r="DB29">
        <f t="shared" si="48"/>
        <v>2807.0670353058863</v>
      </c>
      <c r="DC29">
        <f t="shared" si="49"/>
        <v>284.55262907090145</v>
      </c>
      <c r="DD29">
        <f t="shared" si="50"/>
        <v>586.69585924095679</v>
      </c>
      <c r="DE29">
        <f t="shared" si="51"/>
        <v>177.54640297881153</v>
      </c>
      <c r="DF29">
        <f t="shared" si="52"/>
        <v>338.50827075725545</v>
      </c>
      <c r="DG29">
        <f t="shared" si="53"/>
        <v>16.216342387131895</v>
      </c>
      <c r="DH29">
        <f t="shared" si="54"/>
        <v>16.257186499013422</v>
      </c>
      <c r="DI29">
        <f t="shared" si="55"/>
        <v>29.033207413069501</v>
      </c>
      <c r="DJ29">
        <f t="shared" si="56"/>
        <v>69.071054009149094</v>
      </c>
      <c r="DK29">
        <f t="shared" si="57"/>
        <v>500.18109848012443</v>
      </c>
      <c r="DL29">
        <f t="shared" si="58"/>
        <v>6.2005922214601279</v>
      </c>
      <c r="DM29">
        <f t="shared" si="59"/>
        <v>14.756366152782023</v>
      </c>
      <c r="DN29">
        <f t="shared" si="60"/>
        <v>34.833230978146105</v>
      </c>
      <c r="DO29">
        <f t="shared" si="102"/>
        <v>0</v>
      </c>
      <c r="DP29">
        <f t="shared" si="103"/>
        <v>9600.3462465420434</v>
      </c>
      <c r="DQ29">
        <f t="shared" si="61"/>
        <v>4451.6299361055826</v>
      </c>
    </row>
    <row r="30" spans="1:121" x14ac:dyDescent="0.3">
      <c r="A30">
        <v>27</v>
      </c>
      <c r="B30">
        <v>72</v>
      </c>
      <c r="C30">
        <f t="shared" si="118"/>
        <v>38</v>
      </c>
      <c r="D30">
        <f t="shared" si="1"/>
        <v>125</v>
      </c>
      <c r="E30">
        <f t="shared" si="119"/>
        <v>5.7</v>
      </c>
      <c r="F30">
        <v>1.686E-2</v>
      </c>
      <c r="G30">
        <v>2.496E-2</v>
      </c>
      <c r="H30">
        <f t="shared" si="3"/>
        <v>1.848E-2</v>
      </c>
      <c r="I30">
        <f t="shared" si="104"/>
        <v>5.6857293942168513E-2</v>
      </c>
      <c r="J30">
        <f t="shared" si="62"/>
        <v>0.23507157693097747</v>
      </c>
      <c r="K30">
        <f t="shared" si="63"/>
        <v>0.31291268479970413</v>
      </c>
      <c r="L30">
        <f t="shared" si="105"/>
        <v>0.13441093349901878</v>
      </c>
      <c r="M30">
        <f t="shared" si="106"/>
        <v>0.18303083967853306</v>
      </c>
      <c r="N30">
        <f t="shared" si="107"/>
        <v>0.55646226558813883</v>
      </c>
      <c r="O30">
        <f t="shared" si="108"/>
        <v>0.68295799046913164</v>
      </c>
      <c r="P30">
        <f t="shared" si="109"/>
        <v>0.32960826512571439</v>
      </c>
      <c r="Q30">
        <f t="shared" si="110"/>
        <v>0.43166512293095105</v>
      </c>
      <c r="R30">
        <f t="shared" si="64"/>
        <v>0.42</v>
      </c>
      <c r="S30">
        <f t="shared" si="65"/>
        <v>0.43099999999999999</v>
      </c>
      <c r="T30">
        <f t="shared" si="66"/>
        <v>2.1290536484939806E-2</v>
      </c>
      <c r="U30">
        <f t="shared" si="67"/>
        <v>0.44188592070632515</v>
      </c>
      <c r="V30">
        <f t="shared" si="68"/>
        <v>0.55813692299102269</v>
      </c>
      <c r="W30">
        <f t="shared" si="111"/>
        <v>0.26958267187073581</v>
      </c>
      <c r="X30">
        <f t="shared" si="112"/>
        <v>0.35593091277071598</v>
      </c>
      <c r="Y30">
        <f t="shared" si="113"/>
        <v>0.74927454350592859</v>
      </c>
      <c r="Z30">
        <f t="shared" si="114"/>
        <v>0.85839648357306109</v>
      </c>
      <c r="AA30">
        <f t="shared" si="115"/>
        <v>0.49362568651647754</v>
      </c>
      <c r="AB30">
        <f t="shared" si="116"/>
        <v>0.61768464597743633</v>
      </c>
      <c r="AC30">
        <f t="shared" si="69"/>
        <v>3.7093346342855861E-2</v>
      </c>
      <c r="AD30">
        <f t="shared" si="117"/>
        <v>0.1145289265686318</v>
      </c>
      <c r="AE30">
        <f t="shared" si="70"/>
        <v>2.2010077049234099E-2</v>
      </c>
      <c r="AF30">
        <f t="shared" si="71"/>
        <v>1.4477374686907938E-3</v>
      </c>
      <c r="AG30">
        <f t="shared" si="72"/>
        <v>6.1707828049706792E-3</v>
      </c>
      <c r="AH30">
        <f t="shared" si="120"/>
        <v>7.5963147520052626E-4</v>
      </c>
      <c r="AI30">
        <f t="shared" si="121"/>
        <v>4.2711335895622782E-3</v>
      </c>
      <c r="AJ30">
        <f t="shared" si="75"/>
        <v>4.8217447770181179E-5</v>
      </c>
      <c r="AK30">
        <f t="shared" si="122"/>
        <v>3.9325011855116796E-5</v>
      </c>
      <c r="AL30">
        <f t="shared" si="123"/>
        <v>1.6433313987787563E-4</v>
      </c>
      <c r="AM30">
        <f t="shared" si="124"/>
        <v>3.1962392765994143E-4</v>
      </c>
      <c r="AN30">
        <f t="shared" si="79"/>
        <v>3.7118417923472377E-3</v>
      </c>
      <c r="AO30">
        <f t="shared" si="125"/>
        <v>1.6048112225177078E-5</v>
      </c>
      <c r="AP30">
        <f t="shared" si="81"/>
        <v>3.607506059353269E-5</v>
      </c>
      <c r="AQ30">
        <f t="shared" si="82"/>
        <v>1.3482215170250374E-4</v>
      </c>
      <c r="AR30">
        <f t="shared" si="83"/>
        <v>0.35332022889555237</v>
      </c>
      <c r="AS30">
        <f t="shared" si="84"/>
        <v>0.11158049954271324</v>
      </c>
      <c r="AT30">
        <f t="shared" si="85"/>
        <v>8.2281790320006317E-3</v>
      </c>
      <c r="AU30">
        <f t="shared" si="86"/>
        <v>3.3206201036230315E-2</v>
      </c>
      <c r="AV30">
        <f t="shared" si="126"/>
        <v>4.4482307226455606E-3</v>
      </c>
      <c r="AW30">
        <f t="shared" si="127"/>
        <v>2.3834466067704216E-2</v>
      </c>
      <c r="AX30">
        <f t="shared" si="89"/>
        <v>4.5092123194841687E-4</v>
      </c>
      <c r="AY30">
        <f t="shared" si="128"/>
        <v>3.6690105647377795E-4</v>
      </c>
      <c r="AZ30">
        <f t="shared" si="129"/>
        <v>1.4455256926024331E-3</v>
      </c>
      <c r="BA30">
        <f t="shared" si="130"/>
        <v>1.8372319762622973E-3</v>
      </c>
      <c r="BB30">
        <f t="shared" si="93"/>
        <v>1.9560562536655505E-2</v>
      </c>
      <c r="BC30">
        <f t="shared" si="131"/>
        <v>1.4709956083121652E-4</v>
      </c>
      <c r="BD30">
        <f t="shared" si="95"/>
        <v>3.1894883654887037E-4</v>
      </c>
      <c r="BE30">
        <f t="shared" si="96"/>
        <v>1.119113350877575E-3</v>
      </c>
      <c r="BF30">
        <f t="shared" si="97"/>
        <v>0.26147731486063147</v>
      </c>
      <c r="BG30">
        <f t="shared" si="98"/>
        <v>0.97499999999999964</v>
      </c>
      <c r="BH30">
        <f t="shared" si="5"/>
        <v>9.6224340879800224E-2</v>
      </c>
      <c r="BI30">
        <f t="shared" si="6"/>
        <v>1.7734131508961807E-2</v>
      </c>
      <c r="BJ30">
        <f t="shared" si="7"/>
        <v>1.0094856570494969E-3</v>
      </c>
      <c r="BK30">
        <f t="shared" si="8"/>
        <v>4.8890188089057646E-3</v>
      </c>
      <c r="BL30">
        <f t="shared" si="9"/>
        <v>5.5253096217611555E-4</v>
      </c>
      <c r="BM30">
        <f t="shared" si="10"/>
        <v>3.4270171787480152E-3</v>
      </c>
      <c r="BN30">
        <f t="shared" si="11"/>
        <v>3.1902215992325439E-5</v>
      </c>
      <c r="BO30">
        <f t="shared" si="12"/>
        <v>2.6805194301588706E-5</v>
      </c>
      <c r="BP30">
        <f t="shared" si="13"/>
        <v>1.2433974497383E-4</v>
      </c>
      <c r="BQ30">
        <f t="shared" si="14"/>
        <v>2.4974223108217288E-4</v>
      </c>
      <c r="BR30">
        <f t="shared" si="15"/>
        <v>2.9002949104333666E-3</v>
      </c>
      <c r="BS30">
        <f t="shared" si="16"/>
        <v>1.1824651465840321E-5</v>
      </c>
      <c r="BT30">
        <f t="shared" si="17"/>
        <v>2.3153878407942308E-5</v>
      </c>
      <c r="BU30">
        <f t="shared" si="18"/>
        <v>9.9340341803919933E-5</v>
      </c>
      <c r="BV30">
        <f t="shared" si="19"/>
        <v>0.28557049202645252</v>
      </c>
      <c r="BW30">
        <f t="shared" si="20"/>
        <v>8.6487179707023187E-2</v>
      </c>
      <c r="BX30">
        <f t="shared" si="21"/>
        <v>5.5193653531957808E-3</v>
      </c>
      <c r="BY30">
        <f t="shared" si="22"/>
        <v>2.5309042337055259E-2</v>
      </c>
      <c r="BZ30">
        <f t="shared" si="23"/>
        <v>3.1125479139688136E-3</v>
      </c>
      <c r="CA30">
        <f t="shared" si="24"/>
        <v>1.8397280318097037E-2</v>
      </c>
      <c r="CB30">
        <f t="shared" si="25"/>
        <v>2.8700693397734368E-4</v>
      </c>
      <c r="CC30">
        <f t="shared" si="26"/>
        <v>2.4058809408581812E-4</v>
      </c>
      <c r="CD30">
        <f t="shared" si="27"/>
        <v>1.052169494557771E-3</v>
      </c>
      <c r="CE30">
        <f t="shared" si="28"/>
        <v>1.3809939334445541E-3</v>
      </c>
      <c r="CF30">
        <f t="shared" si="29"/>
        <v>1.4703106927650972E-2</v>
      </c>
      <c r="CG30">
        <f t="shared" si="30"/>
        <v>1.0426795218649279E-4</v>
      </c>
      <c r="CH30">
        <f t="shared" si="31"/>
        <v>1.9693040468650371E-4</v>
      </c>
      <c r="CI30">
        <f t="shared" si="32"/>
        <v>7.9325632721947601E-4</v>
      </c>
      <c r="CJ30">
        <f t="shared" si="99"/>
        <v>0</v>
      </c>
      <c r="CK30">
        <f t="shared" si="100"/>
        <v>0.5704581558877041</v>
      </c>
      <c r="CL30">
        <f t="shared" si="33"/>
        <v>0.25681401855283581</v>
      </c>
      <c r="CM30">
        <f t="shared" si="101"/>
        <v>0</v>
      </c>
      <c r="CN30">
        <f t="shared" si="34"/>
        <v>314.2818901860137</v>
      </c>
      <c r="CO30">
        <f t="shared" si="35"/>
        <v>34.479315554339948</v>
      </c>
      <c r="CP30">
        <f t="shared" si="36"/>
        <v>40.110088232309415</v>
      </c>
      <c r="CQ30">
        <f t="shared" si="37"/>
        <v>22.144017133570539</v>
      </c>
      <c r="CR30">
        <f t="shared" si="38"/>
        <v>13.313123398665621</v>
      </c>
      <c r="CS30">
        <f t="shared" si="39"/>
        <v>1.2986405207942897</v>
      </c>
      <c r="CT30">
        <f t="shared" si="40"/>
        <v>1.4019759976467689</v>
      </c>
      <c r="CU30">
        <f t="shared" si="41"/>
        <v>1.58039180620553</v>
      </c>
      <c r="CV30">
        <f t="shared" si="42"/>
        <v>8.6394347646482164</v>
      </c>
      <c r="CW30">
        <f t="shared" si="43"/>
        <v>57.923291169578647</v>
      </c>
      <c r="CX30">
        <f t="shared" si="44"/>
        <v>0.53809320291018736</v>
      </c>
      <c r="CY30">
        <f t="shared" si="45"/>
        <v>1.4221149636576522</v>
      </c>
      <c r="CZ30">
        <f t="shared" si="46"/>
        <v>2.9802436633838454</v>
      </c>
      <c r="DA30">
        <f t="shared" si="47"/>
        <v>4036.6836151316857</v>
      </c>
      <c r="DB30">
        <f t="shared" si="48"/>
        <v>2868.0651602459011</v>
      </c>
      <c r="DC30">
        <f t="shared" si="49"/>
        <v>289.96925726673425</v>
      </c>
      <c r="DD30">
        <f t="shared" si="50"/>
        <v>595.2211535744284</v>
      </c>
      <c r="DE30">
        <f t="shared" si="51"/>
        <v>180.49140980206627</v>
      </c>
      <c r="DF30">
        <f t="shared" si="52"/>
        <v>346.60080555655469</v>
      </c>
      <c r="DG30">
        <f t="shared" si="53"/>
        <v>17.296436615077376</v>
      </c>
      <c r="DH30">
        <f t="shared" si="54"/>
        <v>17.272234134559572</v>
      </c>
      <c r="DI30">
        <f t="shared" si="55"/>
        <v>30.416751623740396</v>
      </c>
      <c r="DJ30">
        <f t="shared" si="56"/>
        <v>70.650755647166648</v>
      </c>
      <c r="DK30">
        <f t="shared" si="57"/>
        <v>528.72200536579828</v>
      </c>
      <c r="DL30">
        <f t="shared" si="58"/>
        <v>6.612860757167339</v>
      </c>
      <c r="DM30">
        <f t="shared" si="59"/>
        <v>16.217272543163862</v>
      </c>
      <c r="DN30">
        <f t="shared" si="60"/>
        <v>37.523870654925091</v>
      </c>
      <c r="DO30">
        <f t="shared" si="102"/>
        <v>0</v>
      </c>
      <c r="DP30">
        <f t="shared" si="103"/>
        <v>9541.8562095126945</v>
      </c>
      <c r="DQ30">
        <f t="shared" si="61"/>
        <v>4295.6392372110586</v>
      </c>
    </row>
    <row r="31" spans="1:121" x14ac:dyDescent="0.3">
      <c r="A31">
        <v>28</v>
      </c>
      <c r="B31">
        <v>73</v>
      </c>
      <c r="C31">
        <f t="shared" si="118"/>
        <v>38</v>
      </c>
      <c r="D31">
        <f t="shared" si="1"/>
        <v>125</v>
      </c>
      <c r="E31">
        <f t="shared" si="119"/>
        <v>5.7</v>
      </c>
      <c r="F31">
        <v>1.9539999999999998E-2</v>
      </c>
      <c r="G31">
        <v>2.8670000000000001E-2</v>
      </c>
      <c r="H31">
        <f t="shared" si="3"/>
        <v>2.1366E-2</v>
      </c>
      <c r="I31">
        <f t="shared" si="104"/>
        <v>5.6857293942168513E-2</v>
      </c>
      <c r="J31">
        <f t="shared" si="62"/>
        <v>0.24287117878917563</v>
      </c>
      <c r="K31">
        <f t="shared" si="63"/>
        <v>0.32270430452274679</v>
      </c>
      <c r="L31">
        <f t="shared" si="105"/>
        <v>0.13917633465862145</v>
      </c>
      <c r="M31">
        <f t="shared" si="106"/>
        <v>0.18932291970445148</v>
      </c>
      <c r="N31">
        <f t="shared" si="107"/>
        <v>0.57200364304636764</v>
      </c>
      <c r="O31">
        <f t="shared" si="108"/>
        <v>0.69854054811005739</v>
      </c>
      <c r="P31">
        <f t="shared" si="109"/>
        <v>0.34126759630895664</v>
      </c>
      <c r="Q31">
        <f t="shared" si="110"/>
        <v>0.44558130791932782</v>
      </c>
      <c r="R31">
        <f t="shared" si="64"/>
        <v>0.42</v>
      </c>
      <c r="S31">
        <f t="shared" si="65"/>
        <v>0.43099999999999999</v>
      </c>
      <c r="T31">
        <f t="shared" si="66"/>
        <v>2.1996256785345832E-2</v>
      </c>
      <c r="U31">
        <f t="shared" si="67"/>
        <v>0.45419666321174801</v>
      </c>
      <c r="V31">
        <f t="shared" si="68"/>
        <v>0.57172626223678968</v>
      </c>
      <c r="W31">
        <f t="shared" si="111"/>
        <v>0.2783057771284867</v>
      </c>
      <c r="X31">
        <f t="shared" si="112"/>
        <v>0.36667750089688478</v>
      </c>
      <c r="Y31">
        <f t="shared" si="113"/>
        <v>0.76403968025917113</v>
      </c>
      <c r="Z31">
        <f t="shared" si="114"/>
        <v>0.87003439859586451</v>
      </c>
      <c r="AA31">
        <f t="shared" si="115"/>
        <v>0.50852015449212784</v>
      </c>
      <c r="AB31">
        <f t="shared" si="116"/>
        <v>0.63347720467387791</v>
      </c>
      <c r="AC31">
        <f t="shared" si="69"/>
        <v>3.8148816085807315E-2</v>
      </c>
      <c r="AD31">
        <f t="shared" si="117"/>
        <v>0.10372122284524242</v>
      </c>
      <c r="AE31">
        <f t="shared" si="70"/>
        <v>2.109574129596916E-2</v>
      </c>
      <c r="AF31">
        <f t="shared" si="71"/>
        <v>1.3734076473543913E-3</v>
      </c>
      <c r="AG31">
        <f t="shared" si="72"/>
        <v>5.8738360143383945E-3</v>
      </c>
      <c r="AH31">
        <f t="shared" si="120"/>
        <v>7.2103443146278906E-4</v>
      </c>
      <c r="AI31">
        <f t="shared" si="121"/>
        <v>4.0842857111964464E-3</v>
      </c>
      <c r="AJ31">
        <f t="shared" si="75"/>
        <v>4.7601405303955877E-5</v>
      </c>
      <c r="AK31">
        <f t="shared" si="122"/>
        <v>3.8710341692078508E-5</v>
      </c>
      <c r="AL31">
        <f t="shared" si="123"/>
        <v>1.6237073257656238E-4</v>
      </c>
      <c r="AM31">
        <f t="shared" si="124"/>
        <v>3.0443098873063053E-4</v>
      </c>
      <c r="AN31">
        <f t="shared" si="79"/>
        <v>3.6557452829738355E-3</v>
      </c>
      <c r="AO31">
        <f t="shared" si="125"/>
        <v>1.5811577555861313E-5</v>
      </c>
      <c r="AP31">
        <f t="shared" si="81"/>
        <v>3.6594719252559383E-5</v>
      </c>
      <c r="AQ31">
        <f t="shared" si="82"/>
        <v>1.3659682850002819E-4</v>
      </c>
      <c r="AR31">
        <f t="shared" si="83"/>
        <v>0.33895846464141483</v>
      </c>
      <c r="AS31">
        <f t="shared" si="84"/>
        <v>0.11369247213782289</v>
      </c>
      <c r="AT31">
        <f t="shared" si="85"/>
        <v>8.3061348885490865E-3</v>
      </c>
      <c r="AU31">
        <f t="shared" si="86"/>
        <v>3.3722067923213847E-2</v>
      </c>
      <c r="AV31">
        <f t="shared" si="126"/>
        <v>4.4912836547817483E-3</v>
      </c>
      <c r="AW31">
        <f t="shared" si="127"/>
        <v>2.4365432356635006E-2</v>
      </c>
      <c r="AX31">
        <f t="shared" si="89"/>
        <v>4.7473279656356625E-4</v>
      </c>
      <c r="AY31">
        <f t="shared" si="128"/>
        <v>3.8434465546230022E-4</v>
      </c>
      <c r="AZ31">
        <f t="shared" si="129"/>
        <v>1.5257797992641476E-3</v>
      </c>
      <c r="BA31">
        <f t="shared" si="130"/>
        <v>1.8657201484456295E-3</v>
      </c>
      <c r="BB31">
        <f t="shared" si="93"/>
        <v>2.060798864345827E-2</v>
      </c>
      <c r="BC31">
        <f t="shared" si="131"/>
        <v>1.5447955832800266E-4</v>
      </c>
      <c r="BD31">
        <f t="shared" si="95"/>
        <v>3.4515823105208201E-4</v>
      </c>
      <c r="BE31">
        <f t="shared" si="96"/>
        <v>1.2112708201040181E-3</v>
      </c>
      <c r="BF31">
        <f t="shared" si="97"/>
        <v>0.28362727992275499</v>
      </c>
      <c r="BG31">
        <f t="shared" si="98"/>
        <v>0.97499999999999942</v>
      </c>
      <c r="BH31">
        <f t="shared" si="5"/>
        <v>8.7071373548009881E-2</v>
      </c>
      <c r="BI31">
        <f t="shared" si="6"/>
        <v>1.6983264180031928E-2</v>
      </c>
      <c r="BJ31">
        <f t="shared" si="7"/>
        <v>9.5674999933267923E-4</v>
      </c>
      <c r="BK31">
        <f t="shared" si="8"/>
        <v>4.6498749943129298E-3</v>
      </c>
      <c r="BL31">
        <f t="shared" si="9"/>
        <v>5.239747299216655E-4</v>
      </c>
      <c r="BM31">
        <f t="shared" si="10"/>
        <v>3.2743662387733378E-3</v>
      </c>
      <c r="BN31">
        <f t="shared" si="11"/>
        <v>3.1464614749099122E-5</v>
      </c>
      <c r="BO31">
        <f t="shared" si="12"/>
        <v>2.6361812501567912E-5</v>
      </c>
      <c r="BP31">
        <f t="shared" si="13"/>
        <v>1.2275256664320101E-4</v>
      </c>
      <c r="BQ31">
        <f t="shared" si="14"/>
        <v>2.3767284996612084E-4</v>
      </c>
      <c r="BR31">
        <f t="shared" si="15"/>
        <v>2.8540832974247483E-3</v>
      </c>
      <c r="BS31">
        <f t="shared" si="16"/>
        <v>1.1640660174015068E-5</v>
      </c>
      <c r="BT31">
        <f t="shared" si="17"/>
        <v>2.3464943122851E-5</v>
      </c>
      <c r="BU31">
        <f t="shared" si="18"/>
        <v>1.0056411232841258E-4</v>
      </c>
      <c r="BV31">
        <f t="shared" si="19"/>
        <v>0.27373436513486732</v>
      </c>
      <c r="BW31">
        <f t="shared" si="20"/>
        <v>8.8050769609493471E-2</v>
      </c>
      <c r="BX31">
        <f t="shared" si="21"/>
        <v>5.5663826912119253E-3</v>
      </c>
      <c r="BY31">
        <f t="shared" si="22"/>
        <v>2.5680810769917819E-2</v>
      </c>
      <c r="BZ31">
        <f t="shared" si="23"/>
        <v>3.1397848894711053E-3</v>
      </c>
      <c r="CA31">
        <f t="shared" si="24"/>
        <v>1.8791451740366685E-2</v>
      </c>
      <c r="CB31">
        <f t="shared" si="25"/>
        <v>3.0187486373308282E-4</v>
      </c>
      <c r="CC31">
        <f t="shared" si="26"/>
        <v>2.517933061548494E-4</v>
      </c>
      <c r="CD31">
        <f t="shared" si="27"/>
        <v>1.109659573164561E-3</v>
      </c>
      <c r="CE31">
        <f t="shared" si="28"/>
        <v>1.4012392357033237E-3</v>
      </c>
      <c r="CF31">
        <f t="shared" si="29"/>
        <v>1.5477520720457483E-2</v>
      </c>
      <c r="CG31">
        <f t="shared" si="30"/>
        <v>1.0940785399863356E-4</v>
      </c>
      <c r="CH31">
        <f t="shared" si="31"/>
        <v>2.1290918267108321E-4</v>
      </c>
      <c r="CI31">
        <f t="shared" si="32"/>
        <v>8.5786457750846028E-4</v>
      </c>
      <c r="CJ31">
        <f t="shared" si="99"/>
        <v>0</v>
      </c>
      <c r="CK31">
        <f t="shared" si="100"/>
        <v>0.55155344269601225</v>
      </c>
      <c r="CL31">
        <f t="shared" si="33"/>
        <v>0.24107118793354343</v>
      </c>
      <c r="CM31">
        <f t="shared" si="101"/>
        <v>0</v>
      </c>
      <c r="CN31">
        <f t="shared" si="34"/>
        <v>301.22608996514361</v>
      </c>
      <c r="CO31">
        <f t="shared" si="35"/>
        <v>32.709076529392185</v>
      </c>
      <c r="CP31">
        <f t="shared" si="36"/>
        <v>38.179934093199563</v>
      </c>
      <c r="CQ31">
        <f t="shared" si="37"/>
        <v>21.018874711571765</v>
      </c>
      <c r="CR31">
        <f t="shared" si="38"/>
        <v>12.730718561799323</v>
      </c>
      <c r="CS31">
        <f t="shared" si="39"/>
        <v>1.2820486490514436</v>
      </c>
      <c r="CT31">
        <f t="shared" si="40"/>
        <v>1.3800623916642909</v>
      </c>
      <c r="CU31">
        <f t="shared" si="41"/>
        <v>1.5615193351888004</v>
      </c>
      <c r="CV31">
        <f t="shared" si="42"/>
        <v>8.228769625388944</v>
      </c>
      <c r="CW31">
        <f t="shared" si="43"/>
        <v>57.047905140806705</v>
      </c>
      <c r="CX31">
        <f t="shared" si="44"/>
        <v>0.53016219544802978</v>
      </c>
      <c r="CY31">
        <f t="shared" si="45"/>
        <v>1.4426004276551434</v>
      </c>
      <c r="CZ31">
        <f t="shared" si="46"/>
        <v>3.019472893993123</v>
      </c>
      <c r="DA31">
        <f t="shared" si="47"/>
        <v>3872.6004585281644</v>
      </c>
      <c r="DB31">
        <f t="shared" si="48"/>
        <v>2922.3513038305996</v>
      </c>
      <c r="DC31">
        <f t="shared" si="49"/>
        <v>292.71649960735834</v>
      </c>
      <c r="DD31">
        <f t="shared" si="50"/>
        <v>604.46806752360817</v>
      </c>
      <c r="DE31">
        <f t="shared" si="51"/>
        <v>182.23832557642422</v>
      </c>
      <c r="DF31">
        <f t="shared" si="52"/>
        <v>354.32211733018624</v>
      </c>
      <c r="DG31">
        <f t="shared" si="53"/>
        <v>18.209800610585276</v>
      </c>
      <c r="DH31">
        <f t="shared" si="54"/>
        <v>18.093409000543247</v>
      </c>
      <c r="DI31">
        <f t="shared" si="55"/>
        <v>32.105458536116195</v>
      </c>
      <c r="DJ31">
        <f t="shared" si="56"/>
        <v>71.746268308476687</v>
      </c>
      <c r="DK31">
        <f t="shared" si="57"/>
        <v>557.03393303267706</v>
      </c>
      <c r="DL31">
        <f t="shared" si="58"/>
        <v>6.9446285446353597</v>
      </c>
      <c r="DM31">
        <f t="shared" si="59"/>
        <v>17.54991541607416</v>
      </c>
      <c r="DN31">
        <f t="shared" si="60"/>
        <v>40.613910598087728</v>
      </c>
      <c r="DO31">
        <f t="shared" si="102"/>
        <v>0</v>
      </c>
      <c r="DP31">
        <f t="shared" si="103"/>
        <v>9471.3513309638365</v>
      </c>
      <c r="DQ31">
        <f t="shared" si="61"/>
        <v>4139.7074878740623</v>
      </c>
    </row>
    <row r="32" spans="1:121" x14ac:dyDescent="0.3">
      <c r="A32">
        <v>29</v>
      </c>
      <c r="B32">
        <v>74</v>
      </c>
      <c r="C32">
        <f t="shared" si="118"/>
        <v>38</v>
      </c>
      <c r="D32">
        <f t="shared" si="1"/>
        <v>125</v>
      </c>
      <c r="E32">
        <f t="shared" si="119"/>
        <v>5.7</v>
      </c>
      <c r="F32">
        <v>2.171E-2</v>
      </c>
      <c r="G32">
        <v>3.1399999999999997E-2</v>
      </c>
      <c r="H32">
        <f t="shared" si="3"/>
        <v>2.3647999999999999E-2</v>
      </c>
      <c r="I32">
        <f t="shared" si="104"/>
        <v>5.6857293942168513E-2</v>
      </c>
      <c r="J32">
        <f t="shared" si="62"/>
        <v>0.25077446145537285</v>
      </c>
      <c r="K32">
        <f t="shared" si="63"/>
        <v>0.33258496211040933</v>
      </c>
      <c r="L32">
        <f t="shared" si="105"/>
        <v>0.14402824125886471</v>
      </c>
      <c r="M32">
        <f t="shared" si="106"/>
        <v>0.19571490212183407</v>
      </c>
      <c r="N32">
        <f t="shared" si="107"/>
        <v>0.5874328511347271</v>
      </c>
      <c r="O32">
        <f t="shared" si="108"/>
        <v>0.7137811771257061</v>
      </c>
      <c r="P32">
        <f t="shared" si="109"/>
        <v>0.35305757934764237</v>
      </c>
      <c r="Q32">
        <f t="shared" si="110"/>
        <v>0.45955036324164744</v>
      </c>
      <c r="R32">
        <f t="shared" si="64"/>
        <v>0.42</v>
      </c>
      <c r="S32">
        <f t="shared" si="65"/>
        <v>0.43099999999999999</v>
      </c>
      <c r="T32">
        <f t="shared" si="66"/>
        <v>2.2709804683669253E-2</v>
      </c>
      <c r="U32">
        <f t="shared" si="67"/>
        <v>0.466519805013352</v>
      </c>
      <c r="V32">
        <f t="shared" si="68"/>
        <v>0.58520689272337467</v>
      </c>
      <c r="W32">
        <f t="shared" si="111"/>
        <v>0.28712906121679105</v>
      </c>
      <c r="X32">
        <f t="shared" si="112"/>
        <v>0.37749471060842144</v>
      </c>
      <c r="Y32">
        <f t="shared" si="113"/>
        <v>0.77833077994084898</v>
      </c>
      <c r="Z32">
        <f t="shared" si="114"/>
        <v>0.88101588931922359</v>
      </c>
      <c r="AA32">
        <f t="shared" si="115"/>
        <v>0.52339458440944808</v>
      </c>
      <c r="AB32">
        <f t="shared" si="116"/>
        <v>0.64905246688344331</v>
      </c>
      <c r="AC32">
        <f t="shared" si="69"/>
        <v>3.9205664987060032E-2</v>
      </c>
      <c r="AD32">
        <f t="shared" si="117"/>
        <v>9.3582049077022333E-2</v>
      </c>
      <c r="AE32">
        <f t="shared" si="70"/>
        <v>2.0075124667708215E-2</v>
      </c>
      <c r="AF32">
        <f t="shared" si="71"/>
        <v>1.3025223003100619E-3</v>
      </c>
      <c r="AG32">
        <f t="shared" si="72"/>
        <v>5.5247791709694266E-3</v>
      </c>
      <c r="AH32">
        <f t="shared" si="120"/>
        <v>6.8383184454448576E-4</v>
      </c>
      <c r="AI32">
        <f t="shared" si="121"/>
        <v>3.8798541275490584E-3</v>
      </c>
      <c r="AJ32">
        <f t="shared" si="75"/>
        <v>4.6987809073868783E-5</v>
      </c>
      <c r="AK32">
        <f t="shared" si="122"/>
        <v>3.8104603660899682E-5</v>
      </c>
      <c r="AL32">
        <f t="shared" si="123"/>
        <v>1.5696480068764064E-4</v>
      </c>
      <c r="AM32">
        <f t="shared" si="124"/>
        <v>2.8972119885137954E-4</v>
      </c>
      <c r="AN32">
        <f t="shared" si="79"/>
        <v>3.5708753233161632E-3</v>
      </c>
      <c r="AO32">
        <f t="shared" si="125"/>
        <v>1.5586034596427709E-5</v>
      </c>
      <c r="AP32">
        <f t="shared" si="81"/>
        <v>3.7063830403033846E-5</v>
      </c>
      <c r="AQ32">
        <f t="shared" si="82"/>
        <v>1.3516980534127788E-4</v>
      </c>
      <c r="AR32">
        <f t="shared" si="83"/>
        <v>0.32334067344333872</v>
      </c>
      <c r="AS32">
        <f t="shared" si="84"/>
        <v>0.11475521989936248</v>
      </c>
      <c r="AT32">
        <f t="shared" si="85"/>
        <v>8.3723654555538877E-3</v>
      </c>
      <c r="AU32">
        <f t="shared" si="86"/>
        <v>3.3732888146439821E-2</v>
      </c>
      <c r="AV32">
        <f t="shared" si="126"/>
        <v>4.5250465825934514E-3</v>
      </c>
      <c r="AW32">
        <f t="shared" si="127"/>
        <v>2.4684300440241704E-2</v>
      </c>
      <c r="AX32">
        <f t="shared" si="89"/>
        <v>4.9906066261403293E-4</v>
      </c>
      <c r="AY32">
        <f t="shared" si="128"/>
        <v>4.0213753314277337E-4</v>
      </c>
      <c r="AZ32">
        <f t="shared" si="129"/>
        <v>1.5676975068500743E-3</v>
      </c>
      <c r="BA32">
        <f t="shared" si="130"/>
        <v>1.8904851380165176E-3</v>
      </c>
      <c r="BB32">
        <f t="shared" si="93"/>
        <v>2.148678669244259E-2</v>
      </c>
      <c r="BC32">
        <f t="shared" si="131"/>
        <v>1.621234853882334E-4</v>
      </c>
      <c r="BD32">
        <f t="shared" si="95"/>
        <v>3.7253298412606874E-4</v>
      </c>
      <c r="BE32">
        <f t="shared" si="96"/>
        <v>1.2742713931833576E-3</v>
      </c>
      <c r="BF32">
        <f t="shared" si="97"/>
        <v>0.30859577604267152</v>
      </c>
      <c r="BG32">
        <f t="shared" si="98"/>
        <v>0.97499999999999953</v>
      </c>
      <c r="BH32">
        <f t="shared" si="5"/>
        <v>7.8494283214579408E-2</v>
      </c>
      <c r="BI32">
        <f t="shared" si="6"/>
        <v>1.6148133672737524E-2</v>
      </c>
      <c r="BJ32">
        <f t="shared" si="7"/>
        <v>9.065097047938897E-4</v>
      </c>
      <c r="BK32">
        <f t="shared" si="8"/>
        <v>4.3699059901294779E-3</v>
      </c>
      <c r="BL32">
        <f t="shared" si="9"/>
        <v>4.9648251957361365E-4</v>
      </c>
      <c r="BM32">
        <f t="shared" si="10"/>
        <v>3.1078800367723885E-3</v>
      </c>
      <c r="BN32">
        <f t="shared" si="11"/>
        <v>3.1029405631072429E-5</v>
      </c>
      <c r="BO32">
        <f t="shared" si="12"/>
        <v>2.5925282839285199E-5</v>
      </c>
      <c r="BP32">
        <f t="shared" si="13"/>
        <v>1.1856672248224188E-4</v>
      </c>
      <c r="BQ32">
        <f t="shared" si="14"/>
        <v>2.2600013566690628E-4</v>
      </c>
      <c r="BR32">
        <f t="shared" si="15"/>
        <v>2.7854996828624991E-3</v>
      </c>
      <c r="BS32">
        <f t="shared" si="16"/>
        <v>1.1465044768116871E-5</v>
      </c>
      <c r="BT32">
        <f t="shared" si="17"/>
        <v>2.3742989211277559E-5</v>
      </c>
      <c r="BU32">
        <f t="shared" si="18"/>
        <v>9.9430542127154585E-5</v>
      </c>
      <c r="BV32">
        <f t="shared" si="19"/>
        <v>0.26090409057947384</v>
      </c>
      <c r="BW32">
        <f t="shared" si="20"/>
        <v>8.8799722050283567E-2</v>
      </c>
      <c r="BX32">
        <f t="shared" si="21"/>
        <v>5.6054507284644039E-3</v>
      </c>
      <c r="BY32">
        <f t="shared" si="22"/>
        <v>2.5667629906652598E-2</v>
      </c>
      <c r="BZ32">
        <f t="shared" si="23"/>
        <v>3.1604779708234829E-3</v>
      </c>
      <c r="CA32">
        <f t="shared" si="24"/>
        <v>1.9021499273031362E-2</v>
      </c>
      <c r="CB32">
        <f t="shared" si="25"/>
        <v>3.1704190747481182E-4</v>
      </c>
      <c r="CC32">
        <f t="shared" si="26"/>
        <v>2.6320597015954653E-4</v>
      </c>
      <c r="CD32">
        <f t="shared" si="27"/>
        <v>1.1391945057023522E-3</v>
      </c>
      <c r="CE32">
        <f t="shared" si="28"/>
        <v>1.4186549109492675E-3</v>
      </c>
      <c r="CF32">
        <f t="shared" si="29"/>
        <v>1.612408098258571E-2</v>
      </c>
      <c r="CG32">
        <f t="shared" si="30"/>
        <v>1.1472580740115772E-4</v>
      </c>
      <c r="CH32">
        <f t="shared" si="31"/>
        <v>2.295751615186993E-4</v>
      </c>
      <c r="CI32">
        <f t="shared" si="32"/>
        <v>9.017312580042097E-4</v>
      </c>
      <c r="CJ32">
        <f t="shared" si="99"/>
        <v>0</v>
      </c>
      <c r="CK32">
        <f t="shared" si="100"/>
        <v>0.53051193595669965</v>
      </c>
      <c r="CL32">
        <f t="shared" si="33"/>
        <v>0.22512081018069036</v>
      </c>
      <c r="CM32">
        <f t="shared" si="101"/>
        <v>0</v>
      </c>
      <c r="CN32">
        <f t="shared" si="34"/>
        <v>286.65270513020562</v>
      </c>
      <c r="CO32">
        <f t="shared" si="35"/>
        <v>31.020871104184437</v>
      </c>
      <c r="CP32">
        <f t="shared" si="36"/>
        <v>35.911064611301271</v>
      </c>
      <c r="CQ32">
        <f t="shared" si="37"/>
        <v>19.934382100316306</v>
      </c>
      <c r="CR32">
        <f t="shared" si="38"/>
        <v>12.093505315570415</v>
      </c>
      <c r="CS32">
        <f t="shared" si="39"/>
        <v>1.2655226617865079</v>
      </c>
      <c r="CT32">
        <f t="shared" si="40"/>
        <v>1.3584672251147345</v>
      </c>
      <c r="CU32">
        <f t="shared" si="41"/>
        <v>1.50953048821304</v>
      </c>
      <c r="CV32">
        <f t="shared" si="42"/>
        <v>7.8311640049527886</v>
      </c>
      <c r="CW32">
        <f t="shared" si="43"/>
        <v>55.723509420348726</v>
      </c>
      <c r="CX32">
        <f t="shared" si="44"/>
        <v>0.52259974001822107</v>
      </c>
      <c r="CY32">
        <f t="shared" si="45"/>
        <v>1.4610932583179972</v>
      </c>
      <c r="CZ32">
        <f t="shared" si="46"/>
        <v>2.9879285470689476</v>
      </c>
      <c r="DA32">
        <f t="shared" si="47"/>
        <v>3694.1671940901447</v>
      </c>
      <c r="DB32">
        <f t="shared" si="48"/>
        <v>2949.668172293213</v>
      </c>
      <c r="DC32">
        <f t="shared" si="49"/>
        <v>295.05053101917457</v>
      </c>
      <c r="DD32">
        <f t="shared" si="50"/>
        <v>604.66202002493378</v>
      </c>
      <c r="DE32">
        <f t="shared" si="51"/>
        <v>183.60829013531188</v>
      </c>
      <c r="DF32">
        <f t="shared" si="52"/>
        <v>358.95909700199485</v>
      </c>
      <c r="DG32">
        <f t="shared" si="53"/>
        <v>19.142968896549075</v>
      </c>
      <c r="DH32">
        <f t="shared" si="54"/>
        <v>18.931026510229199</v>
      </c>
      <c r="DI32">
        <f t="shared" si="55"/>
        <v>32.987490939139263</v>
      </c>
      <c r="DJ32">
        <f t="shared" si="56"/>
        <v>72.698605982425178</v>
      </c>
      <c r="DK32">
        <f t="shared" si="57"/>
        <v>580.78784429672316</v>
      </c>
      <c r="DL32">
        <f t="shared" si="58"/>
        <v>7.2882612856280327</v>
      </c>
      <c r="DM32">
        <f t="shared" si="59"/>
        <v>18.941812110874093</v>
      </c>
      <c r="DN32">
        <f t="shared" si="60"/>
        <v>42.726319813437982</v>
      </c>
      <c r="DO32">
        <f t="shared" si="102"/>
        <v>0</v>
      </c>
      <c r="DP32">
        <f t="shared" si="103"/>
        <v>9337.8919780071774</v>
      </c>
      <c r="DQ32">
        <f t="shared" si="61"/>
        <v>3962.5004924306222</v>
      </c>
    </row>
    <row r="33" spans="1:121" x14ac:dyDescent="0.3">
      <c r="A33">
        <v>30</v>
      </c>
      <c r="B33">
        <v>75</v>
      </c>
      <c r="C33">
        <f t="shared" si="118"/>
        <v>38</v>
      </c>
      <c r="D33">
        <f t="shared" si="1"/>
        <v>125</v>
      </c>
      <c r="E33">
        <f t="shared" si="119"/>
        <v>5.7</v>
      </c>
      <c r="F33">
        <v>2.4830000000000001E-2</v>
      </c>
      <c r="G33">
        <v>3.5659999999999997E-2</v>
      </c>
      <c r="H33">
        <f t="shared" si="3"/>
        <v>2.6995999999999999E-2</v>
      </c>
      <c r="I33">
        <f t="shared" si="104"/>
        <v>5.6857293942168513E-2</v>
      </c>
      <c r="J33">
        <f t="shared" si="62"/>
        <v>0.25877828531211866</v>
      </c>
      <c r="K33">
        <f t="shared" si="63"/>
        <v>0.34254886194639045</v>
      </c>
      <c r="L33">
        <f t="shared" si="105"/>
        <v>0.14896599642342512</v>
      </c>
      <c r="M33">
        <f t="shared" si="106"/>
        <v>0.20220510153133664</v>
      </c>
      <c r="N33">
        <f t="shared" si="107"/>
        <v>0.60272855806374948</v>
      </c>
      <c r="O33">
        <f t="shared" si="108"/>
        <v>0.72865934926410336</v>
      </c>
      <c r="P33">
        <f t="shared" si="109"/>
        <v>0.36496883048786288</v>
      </c>
      <c r="Q33">
        <f t="shared" si="110"/>
        <v>0.47355672807327887</v>
      </c>
      <c r="R33">
        <f t="shared" si="64"/>
        <v>0.42</v>
      </c>
      <c r="S33">
        <f t="shared" si="65"/>
        <v>0.43099999999999999</v>
      </c>
      <c r="T33">
        <f t="shared" si="66"/>
        <v>2.3430796739872372E-2</v>
      </c>
      <c r="U33">
        <f t="shared" si="67"/>
        <v>0.47884483711513293</v>
      </c>
      <c r="V33">
        <f t="shared" si="68"/>
        <v>0.5985654171981285</v>
      </c>
      <c r="W33">
        <f t="shared" si="111"/>
        <v>0.29604826231907233</v>
      </c>
      <c r="X33">
        <f t="shared" si="112"/>
        <v>0.38837514772863735</v>
      </c>
      <c r="Y33">
        <f t="shared" si="113"/>
        <v>0.79213284573856835</v>
      </c>
      <c r="Z33">
        <f t="shared" si="114"/>
        <v>0.89134768284986476</v>
      </c>
      <c r="AA33">
        <f t="shared" si="115"/>
        <v>0.53823008286578655</v>
      </c>
      <c r="AB33">
        <f t="shared" si="116"/>
        <v>0.66438826189152911</v>
      </c>
      <c r="AC33">
        <f t="shared" si="69"/>
        <v>4.0263055862233499E-2</v>
      </c>
      <c r="AD33">
        <f t="shared" si="117"/>
        <v>8.4169630282303648E-2</v>
      </c>
      <c r="AE33">
        <f t="shared" si="70"/>
        <v>1.8991919225310412E-2</v>
      </c>
      <c r="AF33">
        <f t="shared" si="71"/>
        <v>1.2259927687220031E-3</v>
      </c>
      <c r="AG33">
        <f t="shared" si="72"/>
        <v>5.1576420831403588E-3</v>
      </c>
      <c r="AH33">
        <f t="shared" ref="AH33:AH67" si="132">AD32*T32*p_MI*p_MI_rec_old*(1-I32)+AE32*T32*p_MI*p_MI_rec_old*(1-I32) + AH32*(PREV_FEMALE*p_recur_MI_F + (1-PREV_FEMALE)*p_recur_MI_M)*p_MI_rec_old*(1-I32) + AI32*(PREV_FEMALE*p_recur_MI_F + (1-PREV_FEMALE)*p_recur_MI_M)*p_MI_rec_old*(1-I32)</f>
        <v>5.5713691707689659E-4</v>
      </c>
      <c r="AI33">
        <f t="shared" ref="AI33:AI67" si="133">AH32*(1-(PREV_FEMALE*p_recur_MI_F + (1-PREV_FEMALE)*p_recur_MI_M) - T32*p_Stroke - p_toHF_old - H32*rr_MI)*(1-I32) + AI32*(1-(PREV_FEMALE*p_recur_MI_F + (1-PREV_FEMALE)*p_recur_MI_M) - T32*p_Stroke - p_toHF_old - H32*rr_MI)*(1-I32)</f>
        <v>3.4576251388685601E-3</v>
      </c>
      <c r="AJ33">
        <f t="shared" si="75"/>
        <v>4.5887126320625987E-5</v>
      </c>
      <c r="AK33">
        <f t="shared" ref="AK33:AK67" si="134">AF32*T32*p_MI*p_MI_rec_old*(1-I32) + AG32*T32*p_MI*p_MI_rec_old*(1-I32) + AJ32*(PREV_FEMALE*p_recur_MI_F + (1-PREV_FEMALE)*p_recur_MI_M)*p_MI_rec_old*(1-I32) + AK32*(PREV_FEMALE*p_recur_MI_F + (1-PREV_FEMALE)*p_recur_MI_M)*p_MI_rec_old*(1-I32) + AL32*(PREV_FEMALE*p_recur_MI_F + (1-PREV_FEMALE)*p_recur_MI_M)*p_MI_rec_old*(1-I32)</f>
        <v>3.2005033493674959E-5</v>
      </c>
      <c r="AL33">
        <f t="shared" ref="AL33:AL67" si="135">AJ32*(1-p_recur_Stroke-(PREV_FEMALE*p_recur_MI_F + (1-PREV_FEMALE)*p_recur_MI_M) - p_toHF_old - H32*rr_MI*rr_Stroke)*(1-I32) + AK32*(1-p_recur_Stroke-(PREV_FEMALE*p_recur_MI_F + (1-PREV_FEMALE)*p_recur_MI_M) - p_toHF_old - H32*rr_MI*rr_Stroke)*(1-I32) + AL32*(1-p_recur_Stroke-(PREV_FEMALE*p_recur_MI_F + (1-PREV_FEMALE)*p_recur_MI_M) - p_toHF_old - H32*rr_MI*rr_Stroke)*(1-I32)</f>
        <v>1.390202024757853E-4</v>
      </c>
      <c r="AM33">
        <f t="shared" ref="AM33:AM67" si="136">AD32*T32*p_MI*p_MI_HF_old*(1-I32) + AE32*T32*p_MI*p_MI_HF_old*(1-I32) + AH32*p_toHF_old*(1-I32) + AH32*(PREV_FEMALE*p_recur_MI_F + (1-PREV_FEMALE)*p_recur_MI_M)*p_MI_HF_old*(1-I32) + AI32*p_toHF_old*(1-I32) + AI32*(PREV_FEMALE*p_recur_MI_F + (1-PREV_FEMALE)*p_recur_MI_M)*p_MI_HF_old*(1-I32)</f>
        <v>5.733437700293553E-4</v>
      </c>
      <c r="AN33">
        <f t="shared" si="79"/>
        <v>3.4653647592327863E-3</v>
      </c>
      <c r="AO33">
        <f t="shared" ref="AO33:AO67" si="137">AF32*T32*p_MI*p_MI_HF_old*(1-I32) + AG32*T32*p_MI*p_MI_HF_old*(1-I32) + AJ32*(PREV_FEMALE*p_recur_MI_F + (1-PREV_FEMALE)*p_recur_MI_M)*p_MI_HF_old*(1-I32) + AJ32*p_toHF_old*(1-I32) + AK32*(PREV_FEMALE*p_recur_MI_F + (1-PREV_FEMALE)*p_recur_MI_M)*p_MI_HF_old*(1-I32) + AK32*p_toHF_old*(1-I32) + AL32*(PREV_FEMALE*p_recur_MI_F + (1-PREV_FEMALE)*p_recur_MI_M)*p_MI_HF_old*(1-I32) + AL32*p_toHF_old*(1-I32)</f>
        <v>3.1419002838233865E-5</v>
      </c>
      <c r="AP33">
        <f t="shared" si="81"/>
        <v>3.7053230101692765E-5</v>
      </c>
      <c r="AQ33">
        <f t="shared" si="82"/>
        <v>1.3202066487592385E-4</v>
      </c>
      <c r="AR33">
        <f t="shared" si="83"/>
        <v>0.30694473348291107</v>
      </c>
      <c r="AS33">
        <f t="shared" si="84"/>
        <v>0.11491830101018499</v>
      </c>
      <c r="AT33">
        <f t="shared" si="85"/>
        <v>8.3567368073172426E-3</v>
      </c>
      <c r="AU33">
        <f t="shared" si="86"/>
        <v>3.3416342808191578E-2</v>
      </c>
      <c r="AV33">
        <f t="shared" ref="AV33:AV67" si="138">AR32*AC32*p_MI*p_MI_rec_old + AD32*T32*p_MI*p_MI_rec_old*I32 + AE32*T32*p_MI*p_MI_rec_old*I32 +AH32*(PREV_FEMALE*p_recur_MI_F + (1-PREV_FEMALE)*p_recur_MI_M)*p_MI_rec_old*I32 + AI32*(PREV_FEMALE*p_recur_MI_F + (1-PREV_FEMALE)*p_recur_MI_M)*p_MI_rec_old*I32 + AS32*AC32*p_MI*p_MI_rec_old + AV32*(PREV_FEMALE*p_recur_MI_F + (1-PREV_FEMALE)*p_recur_MI_M)*p_MI_rec_old + AW32*(PREV_FEMALE*p_recur_MI_F + (1-PREV_FEMALE)*p_recur_MI_M)*p_MI_rec_old</f>
        <v>3.9084865939362414E-3</v>
      </c>
      <c r="AW33">
        <f t="shared" ref="AW33:AW67" si="139">AH32*(1-(PREV_FEMALE*p_recur_MI_F + (1-PREV_FEMALE)*p_recur_MI_M) - T32*p_Stroke - p_toHF_old - H32*rr_MI)*I32 + AI32*(1-(PREV_FEMALE*p_recur_MI_F + (1-PREV_FEMALE)*p_recur_MI_M) - T32*p_Stroke - p_toHF_old - H32*rr_MI)*I32 + AV32*(1-(PREV_FEMALE*p_recur_MI_F + (1-PREV_FEMALE)*p_recur_MI_M) - AC32*p_Stroke - p_toHF_old - H32*rr_MI*rr_DM) + AW32*(1-(PREV_FEMALE*p_recur_MI_F + (1-PREV_FEMALE)*p_recur_MI_M) - AC32*p_Stroke - p_toHF_old - H32*rr_MI*rr_DM)</f>
        <v>2.3398160438190197E-2</v>
      </c>
      <c r="AX33">
        <f t="shared" si="89"/>
        <v>5.1765075637019763E-4</v>
      </c>
      <c r="AY33">
        <f t="shared" ref="AY33:AY67" si="140">AF32*T32*p_MI*p_MI_rec_old*I32 + AG32*T32*p_MI*p_MI_rec_old*I32 + AJ32*(PREV_FEMALE*p_recur_MI_F+(1-PREV_FEMALE)*p_recur_MI_M)*p_MI_rec_old*I32 + AK32*(PREV_FEMALE*p_recur_MI_F+(1-PREV_FEMALE)*p_recur_MI_M)*p_MI_rec_old*I32 + AL32*(PREV_FEMALE*p_recur_MI_F+(1-PREV_FEMALE)*p_recur_MI_M)*p_MI_rec_old*I32 + AT32*AC32*p_MI*p_MI_rec_old + AU32*AC32*p_MI*p_MI_rec_old + AX32*(PREV_FEMALE*p_recur_MI_F+(1-PREV_FEMALE)*p_recur_MI_M)*p_MI_rec_old + AY32*(PREV_FEMALE*p_recur_MI_F+(1-PREV_FEMALE)*p_recur_MI_M)*p_MI_rec_old + AZ32*(PREV_FEMALE*p_recur_MI_F+(1-PREV_FEMALE)*p_recur_MI_M)*p_MI_rec_old</f>
        <v>3.5799532826269096E-4</v>
      </c>
      <c r="AZ33">
        <f t="shared" ref="AZ33:AZ67" si="141">AJ32*(1-p_recur_Stroke-(PREV_FEMALE*p_recur_MI_F + (1-PREV_FEMALE)*p_recur_MI_M) - p_toHF_old - H32*rr_MI*rr_Stroke)*I32 + AK32*(1-p_recur_Stroke-(PREV_FEMALE*p_recur_MI_F + (1-PREV_FEMALE)*p_recur_MI_M) - p_toHF_old - H32*rr_MI*rr_Stroke)*I32 + AL32*(1-p_recur_Stroke-(PREV_FEMALE*p_recur_MI_F + (1-PREV_FEMALE)*p_recur_MI_M) - p_toHF_old - H32*rr_MI*rr_Stroke)*I32 + AX32*(1-p_recur_Stroke-(PREV_FEMALE*p_recur_MI_F + (1-PREV_FEMALE)*p_recur_MI_M) - p_toHF_old - H32*rr_MI*rr_Stroke*rr_DM) + AY32*(1-p_recur_Stroke-(PREV_FEMALE*p_recur_MI_F + (1-PREV_FEMALE)*p_recur_MI_M) - p_toHF_old - H32*rr_MI*rr_Stroke*rr_DM) + AZ32*(1-p_recur_Stroke-(PREV_FEMALE*p_recur_MI_F + (1-PREV_FEMALE)*p_recur_MI_M) - p_toHF_old - H32*rr_MI*rr_Stroke*rr_DM)</f>
        <v>1.4685076112612798E-3</v>
      </c>
      <c r="BA33">
        <f t="shared" ref="BA33:BA67" si="142">AR32*AC32*p_MI*p_MI_HF_old + AD32*T32*p_MI*p_MI_HF_old*I32 + AE32*T32*p_MI*p_MI_HF_old*I32 + AH32*p_toHF_old*I32 + AH32*(PREV_FEMALE*p_recur_MI_F + (1-PREV_FEMALE)*p_recur_MI_M)*p_MI_HF_old*I32 + AI32*p_toHF_old*I32 + AI32*(PREV_FEMALE*p_recur_MI_F + (1-PREV_FEMALE)*p_recur_MI_M)*p_MI_HF_old*I32 + AS32*AC32*p_MI*p_MI_HF_old + AV32*(PREV_FEMALE*p_recur_MI_F + (1-PREV_FEMALE)*p_recur_MI_M)*p_MI_HF_old + AV32*p_toHF_old + AW32*(PREV_FEMALE*p_recur_MI_F + (1-PREV_FEMALE)*p_recur_MI_M)*p_MI_HF_old + AW32*p_toHF_old</f>
        <v>3.9640619078341443E-3</v>
      </c>
      <c r="BB33">
        <f t="shared" si="93"/>
        <v>2.2218316926457433E-2</v>
      </c>
      <c r="BC33">
        <f t="shared" ref="BC33:BC67" si="143">AF32*T32*p_MI*p_MI_HF_old*I32 + AG32*T32*p_MI*p_MI_HF_old*I32 + AJ32*(PREV_FEMALE*p_recur_MI_F + (1-PREV_FEMALE)*p_recur_MI_M)*p_MI_HF_old*I32 + AJ32*p_toHF_old*I32 + AK32*(PREV_FEMALE*p_recur_MI_F + (1-PREV_FEMALE)*p_recur_MI_M)*p_MI_HF_old*I32 + AK32*p_toHF_old*I32 + AL32*(PREV_FEMALE*p_recur_MI_F + (1-PREV_FEMALE)*p_recur_MI_M)*p_MI_HF_old*I32 + AL32*p_toHF_old*I32 + AT32*AC32*p_MI*p_MI_HF_old + AU32*AC32*p_MI*p_MI_HF_old + AX32*(PREV_FEMALE*p_recur_MI_F + (1-PREV_FEMALE)*p_recur_MI_M)*p_MI_HF_old + AX32*p_toHF_old + AY32*(PREV_FEMALE*p_recur_MI_F + (1-PREV_FEMALE)*p_recur_MI_M)*p_MI_HF_old + AY32*p_toHF_old + AZ32*(PREV_FEMALE*p_recur_MI_F + (1-PREV_FEMALE)*p_recur_MI_M)*p_MI_HF_old + AZ32*p_toHF_old</f>
        <v>3.4576412760776889E-4</v>
      </c>
      <c r="BD33">
        <f t="shared" si="95"/>
        <v>3.9587533429706178E-4</v>
      </c>
      <c r="BE33">
        <f t="shared" si="96"/>
        <v>1.3195759525450621E-3</v>
      </c>
      <c r="BF33">
        <f t="shared" si="97"/>
        <v>0.33545343070984257</v>
      </c>
      <c r="BG33">
        <f t="shared" si="98"/>
        <v>0.97499999999999953</v>
      </c>
      <c r="BH33">
        <f t="shared" si="5"/>
        <v>7.0540462898841624E-2</v>
      </c>
      <c r="BI33">
        <f t="shared" si="6"/>
        <v>1.526406994385719E-2</v>
      </c>
      <c r="BJ33">
        <f t="shared" si="7"/>
        <v>8.5243856490824091E-4</v>
      </c>
      <c r="BK33">
        <f t="shared" si="8"/>
        <v>4.0761089081646678E-3</v>
      </c>
      <c r="BL33">
        <f t="shared" si="9"/>
        <v>4.0412573951838796E-4</v>
      </c>
      <c r="BM33">
        <f t="shared" si="10"/>
        <v>2.7673504747856912E-3</v>
      </c>
      <c r="BN33">
        <f t="shared" si="11"/>
        <v>3.02736191737493E-5</v>
      </c>
      <c r="BO33">
        <f t="shared" si="12"/>
        <v>2.1755133868086403E-5</v>
      </c>
      <c r="BP33">
        <f t="shared" si="13"/>
        <v>1.0492424835715168E-4</v>
      </c>
      <c r="BQ33">
        <f t="shared" si="14"/>
        <v>4.4686972446263731E-4</v>
      </c>
      <c r="BR33">
        <f t="shared" si="15"/>
        <v>2.7009390806524364E-3</v>
      </c>
      <c r="BS33">
        <f t="shared" si="16"/>
        <v>2.309244534999551E-5</v>
      </c>
      <c r="BT33">
        <f t="shared" si="17"/>
        <v>2.371345196840761E-5</v>
      </c>
      <c r="BU33">
        <f t="shared" si="18"/>
        <v>9.7032996381648265E-5</v>
      </c>
      <c r="BV33">
        <f t="shared" si="19"/>
        <v>0.24746748462817045</v>
      </c>
      <c r="BW33">
        <f t="shared" si="20"/>
        <v>8.885170408637659E-2</v>
      </c>
      <c r="BX33">
        <f t="shared" si="21"/>
        <v>5.5896804013761472E-3</v>
      </c>
      <c r="BY33">
        <f t="shared" si="22"/>
        <v>2.5405548056219293E-2</v>
      </c>
      <c r="BZ33">
        <f t="shared" si="23"/>
        <v>2.7273336719597116E-3</v>
      </c>
      <c r="CA33">
        <f t="shared" si="24"/>
        <v>1.8015364101328434E-2</v>
      </c>
      <c r="CB33">
        <f t="shared" si="25"/>
        <v>3.2853784756991302E-4</v>
      </c>
      <c r="CC33">
        <f t="shared" si="26"/>
        <v>2.3409703079816754E-4</v>
      </c>
      <c r="CD33">
        <f t="shared" si="27"/>
        <v>1.0662258901979894E-3</v>
      </c>
      <c r="CE33">
        <f t="shared" si="28"/>
        <v>2.9722226175478909E-3</v>
      </c>
      <c r="CF33">
        <f t="shared" si="29"/>
        <v>1.665912027311026E-2</v>
      </c>
      <c r="CG33">
        <f t="shared" si="30"/>
        <v>2.4447391821852432E-4</v>
      </c>
      <c r="CH33">
        <f t="shared" si="31"/>
        <v>2.4372620181784216E-4</v>
      </c>
      <c r="CI33">
        <f t="shared" si="32"/>
        <v>9.3301148889450135E-4</v>
      </c>
      <c r="CJ33">
        <f t="shared" si="99"/>
        <v>0</v>
      </c>
      <c r="CK33">
        <f t="shared" si="100"/>
        <v>0.50809168744387567</v>
      </c>
      <c r="CL33">
        <f t="shared" si="33"/>
        <v>0.20932704784697134</v>
      </c>
      <c r="CM33">
        <f t="shared" si="101"/>
        <v>0</v>
      </c>
      <c r="CN33">
        <f t="shared" si="34"/>
        <v>271.18561461820735</v>
      </c>
      <c r="CO33">
        <f t="shared" si="35"/>
        <v>29.198243779883228</v>
      </c>
      <c r="CP33">
        <f t="shared" si="36"/>
        <v>33.52467354041233</v>
      </c>
      <c r="CQ33">
        <f t="shared" si="37"/>
        <v>16.241098269708612</v>
      </c>
      <c r="CR33">
        <f t="shared" si="38"/>
        <v>10.777417557853301</v>
      </c>
      <c r="CS33">
        <f t="shared" si="39"/>
        <v>1.2358779731934197</v>
      </c>
      <c r="CT33">
        <f t="shared" si="40"/>
        <v>1.1410114490830059</v>
      </c>
      <c r="CU33">
        <f t="shared" si="41"/>
        <v>1.3369572872096274</v>
      </c>
      <c r="CV33">
        <f t="shared" si="42"/>
        <v>15.497482103893473</v>
      </c>
      <c r="CW33">
        <f t="shared" si="43"/>
        <v>54.077017067827633</v>
      </c>
      <c r="CX33">
        <f t="shared" si="44"/>
        <v>1.0534791651659814</v>
      </c>
      <c r="CY33">
        <f t="shared" si="45"/>
        <v>1.4606753838388304</v>
      </c>
      <c r="CZ33">
        <f t="shared" si="46"/>
        <v>2.9183167970822965</v>
      </c>
      <c r="DA33">
        <f t="shared" si="47"/>
        <v>3506.843580042259</v>
      </c>
      <c r="DB33">
        <f t="shared" si="48"/>
        <v>2953.860009165795</v>
      </c>
      <c r="DC33">
        <f t="shared" si="49"/>
        <v>294.49976182666694</v>
      </c>
      <c r="DD33">
        <f t="shared" si="50"/>
        <v>598.987944836834</v>
      </c>
      <c r="DE33">
        <f t="shared" si="51"/>
        <v>158.59075203555693</v>
      </c>
      <c r="DF33">
        <f t="shared" si="52"/>
        <v>340.25604909216185</v>
      </c>
      <c r="DG33">
        <f t="shared" si="53"/>
        <v>19.856047712848042</v>
      </c>
      <c r="DH33">
        <f t="shared" si="54"/>
        <v>16.852988073294441</v>
      </c>
      <c r="DI33">
        <f t="shared" si="55"/>
        <v>30.90033715615985</v>
      </c>
      <c r="DJ33">
        <f t="shared" si="56"/>
        <v>152.43800066576202</v>
      </c>
      <c r="DK33">
        <f t="shared" si="57"/>
        <v>600.56110652214443</v>
      </c>
      <c r="DL33">
        <f t="shared" si="58"/>
        <v>15.543826356607251</v>
      </c>
      <c r="DM33">
        <f t="shared" si="59"/>
        <v>20.128677247668403</v>
      </c>
      <c r="DN33">
        <f t="shared" si="60"/>
        <v>44.245381688835934</v>
      </c>
      <c r="DO33">
        <f t="shared" si="102"/>
        <v>0</v>
      </c>
      <c r="DP33">
        <f t="shared" si="103"/>
        <v>9193.2123274159512</v>
      </c>
      <c r="DQ33">
        <f t="shared" si="61"/>
        <v>3787.4817563137863</v>
      </c>
    </row>
    <row r="34" spans="1:121" x14ac:dyDescent="0.3">
      <c r="A34">
        <v>31</v>
      </c>
      <c r="B34">
        <v>76</v>
      </c>
      <c r="C34">
        <f t="shared" si="118"/>
        <v>38</v>
      </c>
      <c r="D34">
        <f t="shared" si="1"/>
        <v>125</v>
      </c>
      <c r="E34">
        <f t="shared" si="119"/>
        <v>5.7</v>
      </c>
      <c r="F34">
        <v>2.6079999999999999E-2</v>
      </c>
      <c r="G34">
        <v>3.7280000000000001E-2</v>
      </c>
      <c r="H34">
        <f t="shared" si="3"/>
        <v>2.8319999999999998E-2</v>
      </c>
      <c r="I34">
        <f t="shared" si="104"/>
        <v>5.6857293942168513E-2</v>
      </c>
      <c r="J34">
        <f t="shared" si="62"/>
        <v>0.26687940597877291</v>
      </c>
      <c r="K34">
        <f t="shared" si="63"/>
        <v>0.3525901003103018</v>
      </c>
      <c r="L34">
        <f t="shared" si="105"/>
        <v>0.15398888972455549</v>
      </c>
      <c r="M34">
        <f t="shared" si="106"/>
        <v>0.2087917509135393</v>
      </c>
      <c r="N34">
        <f t="shared" si="107"/>
        <v>0.61786991669605928</v>
      </c>
      <c r="O34">
        <f t="shared" si="108"/>
        <v>0.74315619516377829</v>
      </c>
      <c r="P34">
        <f t="shared" si="109"/>
        <v>0.37699167846352788</v>
      </c>
      <c r="Q34">
        <f t="shared" si="110"/>
        <v>0.48758470643600882</v>
      </c>
      <c r="R34">
        <f t="shared" si="64"/>
        <v>0.42</v>
      </c>
      <c r="S34">
        <f t="shared" si="65"/>
        <v>0.43099999999999999</v>
      </c>
      <c r="T34">
        <f t="shared" si="66"/>
        <v>2.4158843984763888E-2</v>
      </c>
      <c r="U34">
        <f t="shared" si="67"/>
        <v>0.49116128584349839</v>
      </c>
      <c r="V34">
        <f t="shared" si="68"/>
        <v>0.61178883451367683</v>
      </c>
      <c r="W34">
        <f t="shared" si="111"/>
        <v>0.30505900646312556</v>
      </c>
      <c r="X34">
        <f t="shared" si="112"/>
        <v>0.39931133305073585</v>
      </c>
      <c r="Y34">
        <f t="shared" si="113"/>
        <v>0.80543327087919958</v>
      </c>
      <c r="Z34">
        <f t="shared" si="114"/>
        <v>0.90103952380709251</v>
      </c>
      <c r="AA34">
        <f t="shared" si="115"/>
        <v>0.55300786128738944</v>
      </c>
      <c r="AB34">
        <f t="shared" si="116"/>
        <v>0.67946341044192926</v>
      </c>
      <c r="AC34">
        <f t="shared" si="69"/>
        <v>4.1320164215214415E-2</v>
      </c>
      <c r="AD34">
        <f t="shared" si="117"/>
        <v>7.5380893407902064E-2</v>
      </c>
      <c r="AE34">
        <f t="shared" si="70"/>
        <v>1.7827489810660829E-2</v>
      </c>
      <c r="AF34">
        <f t="shared" si="71"/>
        <v>1.1470725793805844E-3</v>
      </c>
      <c r="AG34">
        <f t="shared" si="72"/>
        <v>4.7584297916439394E-3</v>
      </c>
      <c r="AH34">
        <f t="shared" si="132"/>
        <v>5.0994127015228105E-4</v>
      </c>
      <c r="AI34">
        <f t="shared" si="133"/>
        <v>3.0210812804730208E-3</v>
      </c>
      <c r="AJ34">
        <f t="shared" si="75"/>
        <v>4.1358826731121434E-5</v>
      </c>
      <c r="AK34">
        <f t="shared" si="134"/>
        <v>3.0118861288674494E-5</v>
      </c>
      <c r="AL34">
        <f t="shared" si="135"/>
        <v>1.2119155339462551E-4</v>
      </c>
      <c r="AM34">
        <f t="shared" si="136"/>
        <v>5.1252724532075365E-4</v>
      </c>
      <c r="AN34">
        <f t="shared" si="79"/>
        <v>3.6014006632018175E-3</v>
      </c>
      <c r="AO34">
        <f t="shared" si="137"/>
        <v>2.8746490425489514E-5</v>
      </c>
      <c r="AP34">
        <f t="shared" si="81"/>
        <v>3.9761158734935672E-5</v>
      </c>
      <c r="AQ34">
        <f t="shared" si="82"/>
        <v>1.3732239557798416E-4</v>
      </c>
      <c r="AR34">
        <f t="shared" si="83"/>
        <v>0.28960131053968552</v>
      </c>
      <c r="AS34">
        <f t="shared" si="84"/>
        <v>0.1139294894748224</v>
      </c>
      <c r="AT34">
        <f t="shared" si="85"/>
        <v>8.2750299079691284E-3</v>
      </c>
      <c r="AU34">
        <f t="shared" si="86"/>
        <v>3.2617973120637904E-2</v>
      </c>
      <c r="AV34">
        <f t="shared" si="138"/>
        <v>3.786412666109463E-3</v>
      </c>
      <c r="AW34">
        <f t="shared" si="139"/>
        <v>2.1688506789510075E-2</v>
      </c>
      <c r="AX34">
        <f t="shared" si="89"/>
        <v>4.9393130209499894E-4</v>
      </c>
      <c r="AY34">
        <f t="shared" si="140"/>
        <v>3.5632271390309339E-4</v>
      </c>
      <c r="AZ34">
        <f t="shared" si="141"/>
        <v>1.3490247719852915E-3</v>
      </c>
      <c r="BA34">
        <f t="shared" si="142"/>
        <v>3.7591714555258375E-3</v>
      </c>
      <c r="BB34">
        <f t="shared" si="93"/>
        <v>2.467765382333505E-2</v>
      </c>
      <c r="BC34">
        <f t="shared" si="143"/>
        <v>3.3498287728353585E-4</v>
      </c>
      <c r="BD34">
        <f t="shared" si="95"/>
        <v>4.5302021477651964E-4</v>
      </c>
      <c r="BE34">
        <f t="shared" si="96"/>
        <v>1.4576154412170436E-3</v>
      </c>
      <c r="BF34">
        <f t="shared" si="97"/>
        <v>0.36506221956625551</v>
      </c>
      <c r="BG34">
        <f t="shared" si="98"/>
        <v>0.97499999999999942</v>
      </c>
      <c r="BH34">
        <f t="shared" si="5"/>
        <v>6.3122075617441986E-2</v>
      </c>
      <c r="BI34">
        <f t="shared" si="6"/>
        <v>1.4316234214713824E-2</v>
      </c>
      <c r="BJ34">
        <f t="shared" si="7"/>
        <v>7.9680780175160875E-4</v>
      </c>
      <c r="BK34">
        <f t="shared" si="8"/>
        <v>3.7574685084115068E-3</v>
      </c>
      <c r="BL34">
        <f t="shared" si="9"/>
        <v>3.6955093263312574E-4</v>
      </c>
      <c r="BM34">
        <f t="shared" si="10"/>
        <v>2.4159379300604713E-3</v>
      </c>
      <c r="BN34">
        <f t="shared" si="11"/>
        <v>2.7260041799975685E-5</v>
      </c>
      <c r="BO34">
        <f t="shared" si="12"/>
        <v>2.0454038469324291E-5</v>
      </c>
      <c r="BP34">
        <f t="shared" si="13"/>
        <v>9.1391837090460526E-5</v>
      </c>
      <c r="BQ34">
        <f t="shared" si="14"/>
        <v>3.9913507690693352E-4</v>
      </c>
      <c r="BR34">
        <f t="shared" si="15"/>
        <v>2.8046222787242187E-3</v>
      </c>
      <c r="BS34">
        <f t="shared" si="16"/>
        <v>2.1110545836454634E-5</v>
      </c>
      <c r="BT34">
        <f t="shared" si="17"/>
        <v>2.5422072229477904E-5</v>
      </c>
      <c r="BU34">
        <f t="shared" si="18"/>
        <v>1.0084537915105943E-4</v>
      </c>
      <c r="BV34">
        <f t="shared" si="19"/>
        <v>0.23328971131146872</v>
      </c>
      <c r="BW34">
        <f t="shared" si="20"/>
        <v>8.8013607313645922E-2</v>
      </c>
      <c r="BX34">
        <f t="shared" si="21"/>
        <v>5.5297732554881697E-3</v>
      </c>
      <c r="BY34">
        <f t="shared" si="22"/>
        <v>2.4777856081288161E-2</v>
      </c>
      <c r="BZ34">
        <f t="shared" si="23"/>
        <v>2.6397157128958352E-3</v>
      </c>
      <c r="CA34">
        <f t="shared" si="24"/>
        <v>1.6685072079785718E-2</v>
      </c>
      <c r="CB34">
        <f t="shared" si="25"/>
        <v>3.1318426133943386E-4</v>
      </c>
      <c r="CC34">
        <f t="shared" si="26"/>
        <v>2.327872015995823E-4</v>
      </c>
      <c r="CD34">
        <f t="shared" si="27"/>
        <v>9.7865597466818789E-4</v>
      </c>
      <c r="CE34">
        <f t="shared" si="28"/>
        <v>2.8162431325188249E-3</v>
      </c>
      <c r="CF34">
        <f t="shared" si="29"/>
        <v>1.8487657168306186E-2</v>
      </c>
      <c r="CG34">
        <f t="shared" si="30"/>
        <v>2.3665316259431616E-4</v>
      </c>
      <c r="CH34">
        <f t="shared" si="31"/>
        <v>2.7864071104427367E-4</v>
      </c>
      <c r="CI34">
        <f t="shared" si="32"/>
        <v>1.0297520482467862E-3</v>
      </c>
      <c r="CJ34">
        <f t="shared" si="99"/>
        <v>0</v>
      </c>
      <c r="CK34">
        <f t="shared" si="100"/>
        <v>0.48357762569011054</v>
      </c>
      <c r="CL34">
        <f t="shared" si="33"/>
        <v>0.19342483396355803</v>
      </c>
      <c r="CM34">
        <f t="shared" si="101"/>
        <v>0</v>
      </c>
      <c r="CN34">
        <f t="shared" si="34"/>
        <v>254.55872700642598</v>
      </c>
      <c r="CO34">
        <f t="shared" si="35"/>
        <v>27.318680550527997</v>
      </c>
      <c r="CP34">
        <f t="shared" si="36"/>
        <v>30.929793645685606</v>
      </c>
      <c r="CQ34">
        <f t="shared" si="37"/>
        <v>14.865297966209145</v>
      </c>
      <c r="CR34">
        <f t="shared" si="38"/>
        <v>9.4167103512344053</v>
      </c>
      <c r="CS34">
        <f t="shared" si="39"/>
        <v>1.1139172803492936</v>
      </c>
      <c r="CT34">
        <f t="shared" si="40"/>
        <v>1.0737675238025344</v>
      </c>
      <c r="CU34">
        <f t="shared" si="41"/>
        <v>1.1654991689961134</v>
      </c>
      <c r="CV34">
        <f t="shared" si="42"/>
        <v>13.853611441019972</v>
      </c>
      <c r="CW34">
        <f t="shared" si="43"/>
        <v>56.199857349264363</v>
      </c>
      <c r="CX34">
        <f t="shared" si="44"/>
        <v>0.96386982396666343</v>
      </c>
      <c r="CY34">
        <f t="shared" si="45"/>
        <v>1.5674246384898991</v>
      </c>
      <c r="CZ34">
        <f t="shared" si="46"/>
        <v>3.03551155425134</v>
      </c>
      <c r="DA34">
        <f t="shared" si="47"/>
        <v>3308.6949729159069</v>
      </c>
      <c r="DB34">
        <f t="shared" si="48"/>
        <v>2928.443597460835</v>
      </c>
      <c r="DC34">
        <f t="shared" si="49"/>
        <v>291.62032898674005</v>
      </c>
      <c r="DD34">
        <f t="shared" si="50"/>
        <v>584.6771681874344</v>
      </c>
      <c r="DE34">
        <f t="shared" si="51"/>
        <v>153.63748034005758</v>
      </c>
      <c r="DF34">
        <f t="shared" si="52"/>
        <v>315.39426573305553</v>
      </c>
      <c r="DG34">
        <f t="shared" si="53"/>
        <v>18.94621688575997</v>
      </c>
      <c r="DH34">
        <f t="shared" si="54"/>
        <v>16.774248079702023</v>
      </c>
      <c r="DI34">
        <f t="shared" si="55"/>
        <v>28.386179252114506</v>
      </c>
      <c r="DJ34">
        <f t="shared" si="56"/>
        <v>144.55893832224609</v>
      </c>
      <c r="DK34">
        <f t="shared" si="57"/>
        <v>667.03698284474638</v>
      </c>
      <c r="DL34">
        <f t="shared" si="58"/>
        <v>15.059155248281355</v>
      </c>
      <c r="DM34">
        <f t="shared" si="59"/>
        <v>23.034265840526917</v>
      </c>
      <c r="DN34">
        <f t="shared" si="60"/>
        <v>48.873845744007468</v>
      </c>
      <c r="DO34">
        <f t="shared" si="102"/>
        <v>0</v>
      </c>
      <c r="DP34">
        <f t="shared" si="103"/>
        <v>8961.2003141416371</v>
      </c>
      <c r="DQ34">
        <f t="shared" si="61"/>
        <v>3584.3649308700383</v>
      </c>
    </row>
    <row r="35" spans="1:121" x14ac:dyDescent="0.3">
      <c r="A35">
        <v>32</v>
      </c>
      <c r="B35">
        <v>77</v>
      </c>
      <c r="C35">
        <f t="shared" si="118"/>
        <v>38</v>
      </c>
      <c r="D35">
        <f t="shared" si="1"/>
        <v>125</v>
      </c>
      <c r="E35">
        <f t="shared" si="119"/>
        <v>5.7</v>
      </c>
      <c r="F35">
        <v>2.8809999999999999E-2</v>
      </c>
      <c r="G35">
        <v>4.1300000000000003E-2</v>
      </c>
      <c r="H35">
        <f t="shared" si="3"/>
        <v>3.1307999999999996E-2</v>
      </c>
      <c r="I35">
        <f t="shared" si="104"/>
        <v>5.6857293942168513E-2</v>
      </c>
      <c r="J35">
        <f t="shared" si="62"/>
        <v>0.2750744776163444</v>
      </c>
      <c r="K35">
        <f t="shared" si="63"/>
        <v>0.3627026741666749</v>
      </c>
      <c r="L35">
        <f t="shared" si="105"/>
        <v>0.15909615737533123</v>
      </c>
      <c r="M35">
        <f t="shared" si="106"/>
        <v>0.21547300281989656</v>
      </c>
      <c r="N35">
        <f t="shared" si="107"/>
        <v>0.63283664617823354</v>
      </c>
      <c r="O35">
        <f t="shared" si="108"/>
        <v>0.75725457626326675</v>
      </c>
      <c r="P35">
        <f t="shared" si="109"/>
        <v>0.3891161838859023</v>
      </c>
      <c r="Q35">
        <f t="shared" si="110"/>
        <v>0.50161851385094891</v>
      </c>
      <c r="R35">
        <f t="shared" si="64"/>
        <v>0.42</v>
      </c>
      <c r="S35">
        <f t="shared" si="65"/>
        <v>0.43099999999999999</v>
      </c>
      <c r="T35">
        <f t="shared" si="66"/>
        <v>2.4893552750951918E-2</v>
      </c>
      <c r="U35">
        <f t="shared" si="67"/>
        <v>0.50345873561384735</v>
      </c>
      <c r="V35">
        <f t="shared" si="68"/>
        <v>0.62486457272125517</v>
      </c>
      <c r="W35">
        <f t="shared" si="111"/>
        <v>0.31415681290865149</v>
      </c>
      <c r="X35">
        <f t="shared" si="112"/>
        <v>0.41029571529758535</v>
      </c>
      <c r="Y35">
        <f t="shared" si="113"/>
        <v>0.8182218547324549</v>
      </c>
      <c r="Z35">
        <f t="shared" si="114"/>
        <v>0.91010395618238449</v>
      </c>
      <c r="AA35">
        <f t="shared" si="115"/>
        <v>0.56770930150000942</v>
      </c>
      <c r="AB35">
        <f t="shared" si="116"/>
        <v>0.69425781222596084</v>
      </c>
      <c r="AC35">
        <f t="shared" si="69"/>
        <v>4.2376179997934291E-2</v>
      </c>
      <c r="AD35">
        <f t="shared" si="117"/>
        <v>6.7363959540241436E-2</v>
      </c>
      <c r="AE35">
        <f t="shared" si="70"/>
        <v>1.6671019169743683E-2</v>
      </c>
      <c r="AF35">
        <f t="shared" si="71"/>
        <v>1.064289177419154E-3</v>
      </c>
      <c r="AG35">
        <f t="shared" si="72"/>
        <v>4.3780509775684737E-3</v>
      </c>
      <c r="AH35">
        <f t="shared" si="132"/>
        <v>4.6552973590596313E-4</v>
      </c>
      <c r="AI35">
        <f t="shared" si="133"/>
        <v>2.6495462877598863E-3</v>
      </c>
      <c r="AJ35">
        <f t="shared" si="75"/>
        <v>3.7085608359569658E-5</v>
      </c>
      <c r="AK35">
        <f t="shared" si="134"/>
        <v>2.8080252142657504E-5</v>
      </c>
      <c r="AL35">
        <f t="shared" si="135"/>
        <v>1.0645681495647162E-4</v>
      </c>
      <c r="AM35">
        <f t="shared" si="136"/>
        <v>4.5777336661573687E-4</v>
      </c>
      <c r="AN35">
        <f t="shared" si="79"/>
        <v>3.6584760310015463E-3</v>
      </c>
      <c r="AO35">
        <f t="shared" si="137"/>
        <v>2.6079356708767564E-5</v>
      </c>
      <c r="AP35">
        <f t="shared" si="81"/>
        <v>4.1266344480794199E-5</v>
      </c>
      <c r="AQ35">
        <f t="shared" si="82"/>
        <v>1.3951377098812156E-4</v>
      </c>
      <c r="AR35">
        <f t="shared" si="83"/>
        <v>0.27226423307266312</v>
      </c>
      <c r="AS35">
        <f t="shared" si="84"/>
        <v>0.11234772726077626</v>
      </c>
      <c r="AT35">
        <f t="shared" si="85"/>
        <v>8.106957843093952E-3</v>
      </c>
      <c r="AU35">
        <f t="shared" si="86"/>
        <v>3.1709493538903955E-2</v>
      </c>
      <c r="AV35">
        <f t="shared" si="138"/>
        <v>3.6505519749795027E-3</v>
      </c>
      <c r="AW35">
        <f t="shared" si="139"/>
        <v>2.0155983539306945E-2</v>
      </c>
      <c r="AX35">
        <f t="shared" si="89"/>
        <v>4.6777213574942844E-4</v>
      </c>
      <c r="AY35">
        <f t="shared" si="140"/>
        <v>3.5031838335248996E-4</v>
      </c>
      <c r="AZ35">
        <f t="shared" si="141"/>
        <v>1.2486544419087202E-3</v>
      </c>
      <c r="BA35">
        <f t="shared" si="142"/>
        <v>3.5545883413030297E-3</v>
      </c>
      <c r="BB35">
        <f t="shared" si="93"/>
        <v>2.67015654142672E-2</v>
      </c>
      <c r="BC35">
        <f t="shared" si="143"/>
        <v>3.2081457507971258E-4</v>
      </c>
      <c r="BD35">
        <f t="shared" si="95"/>
        <v>4.9903704867015506E-4</v>
      </c>
      <c r="BE35">
        <f t="shared" si="96"/>
        <v>1.567932312488872E-3</v>
      </c>
      <c r="BF35">
        <f t="shared" si="97"/>
        <v>0.39496724368356384</v>
      </c>
      <c r="BG35">
        <f t="shared" si="98"/>
        <v>0.97499999999999942</v>
      </c>
      <c r="BH35">
        <f t="shared" ref="BH35:BH67" si="144">(0.9442 - 0.0007*$B35 - dis_BMI*($C35-21.75))*AD35</f>
        <v>5.636174084833151E-2</v>
      </c>
      <c r="BI35">
        <f t="shared" ref="BI35:BI67" si="145">0.959*(0.9442 - 0.0007*$B35 - dis_BMI*($C35-21.75))*AE35</f>
        <v>1.337634774032764E-2</v>
      </c>
      <c r="BJ35">
        <f t="shared" ref="BJ35:BJ67" si="146">(0.943*(0.9442 - 0.0007*$B35 - dis_BMI*($C35-21.75)) - 0.19*0.5)*AF35</f>
        <v>7.3860021925387239E-4</v>
      </c>
      <c r="BK35">
        <f t="shared" ref="BK35:BK67" si="147">(0.943*(0.9442 - 0.0007*$B35 - dis_BMI*($C35-21.75)))*AG35</f>
        <v>3.4542144709626479E-3</v>
      </c>
      <c r="BL35">
        <f t="shared" ref="BL35:BL67" si="148">(0.955*(0.9442 - 0.0007*$B35 - dis_BMI*($C35-21.75)) - 0.15*0.5)*AH35</f>
        <v>3.3705499246566406E-4</v>
      </c>
      <c r="BM35">
        <f t="shared" ref="BM35:BM67" si="149">(0.955*(0.9442 - 0.0007*$B35 - dis_BMI*($C35-21.75)))*AI35</f>
        <v>2.1170527289974851E-3</v>
      </c>
      <c r="BN35">
        <f t="shared" ref="BN35:BN67" si="150">(0.955*0.943*(0.9442 - 0.0007*$B35 - dis_BMI*($C35-21.75)) - 0.19*0.5)*AJ35</f>
        <v>2.4420139602435982E-5</v>
      </c>
      <c r="BO35">
        <f t="shared" ref="BO35:BO67" si="151">(0.955*0.943*(0.9442 - 0.0007*$B35 - dis_BMI*($C35-21.75)) - 0.15*0.5)*AK35</f>
        <v>1.9051895690016084E-5</v>
      </c>
      <c r="BP35">
        <f t="shared" ref="BP35:BP67" si="152">(0.955*0.943*(0.9442 - 0.0007*$B35 - dis_BMI*($C35-21.75)))*AL35</f>
        <v>8.0213104500279658E-5</v>
      </c>
      <c r="BQ35">
        <f t="shared" ref="BQ35:BQ67" si="153">(0.93*(0.9442 - 0.0007*$B35 - dis_BMI*($C35-21.75)))*AM35</f>
        <v>3.5619700430729616E-4</v>
      </c>
      <c r="BR35">
        <f t="shared" ref="BR35:BR67" si="154">(0.93*(0.9442 - 0.0007*$B35 - dis_BMI*($C35-21.75)))*AN35</f>
        <v>2.8466885529115438E-3</v>
      </c>
      <c r="BS35">
        <f t="shared" ref="BS35:BS67" si="155">(0.93*0.943*(0.9442 - 0.0007*$B35 - dis_BMI*($C35-21.75)))*AO35</f>
        <v>1.9135874244610464E-5</v>
      </c>
      <c r="BT35">
        <f t="shared" ref="BT35:BT67" si="156">(0.93*0.943*(0.9442 - 0.0007*$B35 - dis_BMI*($C35-21.75))-0.19*0.5)*AP35</f>
        <v>2.6359108969083732E-5</v>
      </c>
      <c r="BU35">
        <f t="shared" ref="BU35:BU67" si="157">(0.93*0.943*(0.9442 - 0.0007*$B35 - dis_BMI*($C35-21.75)))*AQ35</f>
        <v>1.0236901189064035E-4</v>
      </c>
      <c r="BV35">
        <f t="shared" ref="BV35:BV67" si="158">0.962*(0.9442 - 0.0007*$B35 - dis_BMI*($C35-21.75))*AR35</f>
        <v>0.21914040347223976</v>
      </c>
      <c r="BW35">
        <f t="shared" ref="BW35:BW67" si="159">0.962*0.959*(0.9442 - 0.0007*$B35 - dis_BMI*($C35-21.75))*AS35</f>
        <v>8.6719100181214884E-2</v>
      </c>
      <c r="BX35">
        <f t="shared" ref="BX35:BX67" si="160">0.962*(0.943*(0.9442 - 0.0007*$B35 - dis_BMI*($C35-21.75)) - 0.19*0.5)*AT35</f>
        <v>5.4123113629930674E-3</v>
      </c>
      <c r="BY35">
        <f t="shared" ref="BY35:BY67" si="161">0.962*(0.943*(0.9442 - 0.0007*$B35 - dis_BMI*($C35-21.75)))*AU35</f>
        <v>2.4067604309266962E-2</v>
      </c>
      <c r="BZ35">
        <f t="shared" ref="BZ35:BZ67" si="162">0.962*(0.955*(0.9442 - 0.0007*$B35 - dis_BMI*($C35-21.75)) - 0.15*0.5)*AV35</f>
        <v>2.5426521227878973E-3</v>
      </c>
      <c r="CA35">
        <f t="shared" ref="CA35:CA67" si="163">0.962*(0.955*(0.9442 - 0.0007*$B35 - dis_BMI*($C35-21.75)))*AW35</f>
        <v>1.5493132355818871E-2</v>
      </c>
      <c r="CB35">
        <f t="shared" ref="CB35:CB67" si="164">0.962*(0.955*0.943*(0.9442 - 0.0007*$B35 - dis_BMI*($C35-21.75)) - 0.19*0.5)*AX35</f>
        <v>2.9631398892028928E-4</v>
      </c>
      <c r="CC35">
        <f t="shared" ref="CC35:CC67" si="165">0.962*(0.955*0.943*(0.9442 - 0.0007*$B35 - dis_BMI*($C35-21.75)) - 0.15*0.5)*AY35</f>
        <v>2.2865209870575779E-4</v>
      </c>
      <c r="CD35">
        <f t="shared" ref="CD35:CD67" si="166">0.962*(0.955*0.943*(0.9442 - 0.0007*$B35 - dis_BMI*($C35-21.75)))*AZ35</f>
        <v>9.0508464114846983E-4</v>
      </c>
      <c r="CE35">
        <f t="shared" ref="CE35:CE67" si="167">0.962*(0.93*(0.9442 - 0.0007*$B35 - dis_BMI*($C35-21.75)))*BA35</f>
        <v>2.6607503324432868E-3</v>
      </c>
      <c r="CF35">
        <f t="shared" ref="CF35:CF67" si="168">0.962*(0.93*(0.9442 - 0.0007*$B35 - dis_BMI*($C35-21.75)))*BB35</f>
        <v>1.9987180576506287E-2</v>
      </c>
      <c r="CG35">
        <f t="shared" ref="CG35:CG67" si="169">0.962*(0.93*0.943*(0.9442 - 0.0007*$B35 - dis_BMI*($C35-21.75)))*BC35</f>
        <v>2.2645431291350279E-4</v>
      </c>
      <c r="CH35">
        <f t="shared" ref="CH35:CH67" si="170">0.962*(0.93*0.943*(0.9442 - 0.0007*$B35 - dis_BMI*($C35-21.75))-0.19*0.5)*BD35</f>
        <v>3.0664973044721138E-4</v>
      </c>
      <c r="CI35">
        <f t="shared" ref="CI35:CI67" si="171">0.962*(0.93*0.943*(0.9442 - 0.0007*$B35 - dis_BMI*($C35-21.75)))*BE35</f>
        <v>1.1067609207945875E-3</v>
      </c>
      <c r="CJ35">
        <f t="shared" si="99"/>
        <v>0</v>
      </c>
      <c r="CK35">
        <f t="shared" si="100"/>
        <v>0.45895249609865557</v>
      </c>
      <c r="CL35">
        <f t="shared" ref="CL35:CL66" si="172">CK35/(1+r_)^A35</f>
        <v>0.17822825114470922</v>
      </c>
      <c r="CM35">
        <f t="shared" si="101"/>
        <v>0</v>
      </c>
      <c r="CN35">
        <f t="shared" ref="CN35:CN67" si="173">AE35*c_Other</f>
        <v>238.04548272477004</v>
      </c>
      <c r="CO35">
        <f t="shared" ref="CO35:CO67" si="174">AF35*(c_Stroke1+c_Stroke2)</f>
        <v>25.347111049414572</v>
      </c>
      <c r="CP35">
        <f t="shared" ref="CP35:CP67" si="175">AG35*c_Stroke2</f>
        <v>28.45733135419508</v>
      </c>
      <c r="CQ35">
        <f t="shared" ref="CQ35:CQ67" si="176">AH35*(c_MI1+c_MI2)</f>
        <v>13.570657331394731</v>
      </c>
      <c r="CR35">
        <f t="shared" ref="CR35:CR67" si="177">AI35*c_MI2</f>
        <v>8.258635778947566</v>
      </c>
      <c r="CS35">
        <f t="shared" ref="CS35:CS67" si="178">AJ35*(c_Stroke1+c_Stroke2+c_MI2)</f>
        <v>0.9988266899482896</v>
      </c>
      <c r="CT35">
        <f t="shared" ref="CT35:CT67" si="179">AK35*(c_Stroke2+c_MI1+c_MI2)</f>
        <v>1.0010890691378826</v>
      </c>
      <c r="CU35">
        <f t="shared" ref="CU35:CU67" si="180">AL35*(c_Stroke2+c_MI2)</f>
        <v>1.0237951894363877</v>
      </c>
      <c r="CV35">
        <f t="shared" ref="CV35:CV67" si="181">AM35*(c_HF1)</f>
        <v>12.373614099623367</v>
      </c>
      <c r="CW35">
        <f t="shared" ref="CW35:CW67" si="182">AN35*(c_HF2)</f>
        <v>57.090518463779127</v>
      </c>
      <c r="CX35">
        <f t="shared" ref="CX35:CX67" si="183">AO35*(c_Stroke2+c_HF1)</f>
        <v>0.87444083044497645</v>
      </c>
      <c r="CY35">
        <f t="shared" ref="CY35:CY67" si="184">AP35*(c_Stroke1+c_Stroke2+c_HF2)</f>
        <v>1.626760565777388</v>
      </c>
      <c r="CZ35">
        <f t="shared" ref="CZ35:CZ67" si="185">AQ35*(c_Stroke2+c_HF2)</f>
        <v>3.0839519076924273</v>
      </c>
      <c r="DA35">
        <f t="shared" ref="DA35:DA67" si="186">AR35*c_DM</f>
        <v>3110.6188628551763</v>
      </c>
      <c r="DB35">
        <f t="shared" ref="DB35:DB67" si="187">AS35*(c_Other+c_DM)</f>
        <v>2887.7859815109928</v>
      </c>
      <c r="DC35">
        <f t="shared" ref="DC35:DC67" si="188">AT35*(c_Stroke1+c_Stroke2+c_DM)</f>
        <v>285.69730134847396</v>
      </c>
      <c r="DD35">
        <f t="shared" ref="DD35:DD67" si="189">AU35*(c_Stroke2+c_DM)</f>
        <v>568.39267168485344</v>
      </c>
      <c r="DE35">
        <f t="shared" ref="DE35:DE67" si="190">AV35*(c_MI1+c_MI2+c_DM)</f>
        <v>148.12479693676829</v>
      </c>
      <c r="DF35">
        <f t="shared" ref="DF35:DF67" si="191">AW35*(c_MI2+c_DM)</f>
        <v>293.1083126286016</v>
      </c>
      <c r="DG35">
        <f t="shared" ref="DG35:DG67" si="192">AX35*(c_Stroke1+c_Stroke2+c_MI2+c_DM)</f>
        <v>17.942803583076575</v>
      </c>
      <c r="DH35">
        <f t="shared" ref="DH35:DH67" si="193">AY35*(c_Stroke2+c_MI1+c_MI2+c_DM)</f>
        <v>16.491588214701817</v>
      </c>
      <c r="DI35">
        <f t="shared" ref="DI35:DI67" si="194">AZ35*(c_Stroke2+c_MI2+c_DM)</f>
        <v>26.27418676664329</v>
      </c>
      <c r="DJ35">
        <f t="shared" ref="DJ35:DJ67" si="195">BA35*(c_HF1+c_DM)</f>
        <v>136.69169466480801</v>
      </c>
      <c r="DK35">
        <f t="shared" ref="DK35:DK67" si="196">BB35*(c_HF2+c_DM)</f>
        <v>721.74331314764243</v>
      </c>
      <c r="DL35">
        <f t="shared" ref="DL35:DL67" si="197">BC35*(c_Stroke2+c_HF1+c_DM)</f>
        <v>14.422219222708479</v>
      </c>
      <c r="DM35">
        <f t="shared" ref="DM35:DM67" si="198">BD35*(c_Stroke1+c_Stroke2+c_HF2+c_DM)</f>
        <v>25.374037776682705</v>
      </c>
      <c r="DN35">
        <f t="shared" ref="DN35:DN67" si="199">BE35*(c_Stroke2+c_HF2+c_DM)</f>
        <v>52.572770437751878</v>
      </c>
      <c r="DO35">
        <f t="shared" si="102"/>
        <v>0</v>
      </c>
      <c r="DP35">
        <f t="shared" si="103"/>
        <v>8696.9927558334439</v>
      </c>
      <c r="DQ35">
        <f t="shared" ref="DQ35:DQ66" si="200">DP35/(1+r_)^A35</f>
        <v>3377.3643727110357</v>
      </c>
    </row>
    <row r="36" spans="1:121" x14ac:dyDescent="0.3">
      <c r="A36">
        <v>33</v>
      </c>
      <c r="B36">
        <v>78</v>
      </c>
      <c r="C36">
        <f t="shared" si="118"/>
        <v>38</v>
      </c>
      <c r="D36">
        <f t="shared" si="1"/>
        <v>125</v>
      </c>
      <c r="E36">
        <f t="shared" si="119"/>
        <v>5.7</v>
      </c>
      <c r="F36">
        <v>3.175E-2</v>
      </c>
      <c r="G36">
        <v>4.4229999999999998E-2</v>
      </c>
      <c r="H36">
        <f t="shared" si="3"/>
        <v>3.4245999999999999E-2</v>
      </c>
      <c r="I36">
        <f t="shared" si="104"/>
        <v>5.6857293942168513E-2</v>
      </c>
      <c r="J36">
        <f t="shared" si="62"/>
        <v>0.28336005640004247</v>
      </c>
      <c r="K36">
        <f t="shared" si="63"/>
        <v>0.37288049018628633</v>
      </c>
      <c r="L36">
        <f t="shared" si="105"/>
        <v>0.16428698246591633</v>
      </c>
      <c r="M36">
        <f t="shared" si="106"/>
        <v>0.22224693066177359</v>
      </c>
      <c r="N36">
        <f t="shared" si="107"/>
        <v>0.64760911079502304</v>
      </c>
      <c r="O36">
        <f t="shared" si="108"/>
        <v>0.77093914420426535</v>
      </c>
      <c r="P36">
        <f t="shared" si="109"/>
        <v>0.40133215973817193</v>
      </c>
      <c r="Q36">
        <f t="shared" si="110"/>
        <v>0.51564232483280403</v>
      </c>
      <c r="R36">
        <f t="shared" ref="R36:R67" si="201">IF(C36&lt;25, HT_f_low, IF(C36&lt;30, HT_f_mod, HT_f_high))</f>
        <v>0.42</v>
      </c>
      <c r="S36">
        <f t="shared" ref="S36:S67" si="202">IF(C36&lt;25, HT_m_low, IF(C36&lt;30, HT_m_mod, HT_m_high))</f>
        <v>0.43099999999999999</v>
      </c>
      <c r="T36">
        <f t="shared" ref="T36:T67" si="203">PREV_FEMALE*PREV_SMOKE*(1-$R36)*(1-EXP(-J36/10))+PREV_FEMALE*PREV_SMOKE*$R36*(1-EXP(-K36/10))+PREV_FEMALE*(1-PREV_SMOKE)*(1-$R36)*(1-EXP(-L36/10))+PREV_FEMALE*(1-PREV_SMOKE)*$R36*(1-EXP(-M36/10))+(1-PREV_FEMALE)*PREV_SMOKE*(1-$S36)*(1-EXP(-N36/10))+(1-PREV_FEMALE)*PREV_SMOKE*$S36*(1-EXP(-O36/10))+(1-PREV_FEMALE)*(1-PREV_SMOKE)*(1-$S36)*(1-EXP(-P36/10))+(1-PREV_FEMALE)*(1-PREV_SMOKE)*$S36*(1-EXP(-Q36/10))</f>
        <v>2.5634525502811388E-2</v>
      </c>
      <c r="U36">
        <f t="shared" si="67"/>
        <v>0.51572685152055464</v>
      </c>
      <c r="V36">
        <f t="shared" si="68"/>
        <v>0.63778052032923838</v>
      </c>
      <c r="W36">
        <f t="shared" si="111"/>
        <v>0.32333709974294222</v>
      </c>
      <c r="X36">
        <f t="shared" si="112"/>
        <v>0.42132068428144342</v>
      </c>
      <c r="Y36">
        <f t="shared" si="113"/>
        <v>0.83049079977121298</v>
      </c>
      <c r="Z36">
        <f t="shared" si="114"/>
        <v>0.91855608605963635</v>
      </c>
      <c r="AA36">
        <f t="shared" si="115"/>
        <v>0.5823160209688939</v>
      </c>
      <c r="AB36">
        <f t="shared" si="116"/>
        <v>0.70875252668497835</v>
      </c>
      <c r="AC36">
        <f t="shared" ref="AC36:AC67" si="204">PREV_FEMALE*PREV_SMOKE*(1-$R36)*(1-EXP(-U36/10))+PREV_FEMALE*PREV_SMOKE*$R36*(1-EXP(-V36/10))+PREV_FEMALE*(1-PREV_SMOKE)*(1-$R36)*(1-EXP(-W36/10))+PREV_FEMALE*(1-PREV_SMOKE)*$R36*(1-EXP(-X36/10))+(1-PREV_FEMALE)*PREV_SMOKE*(1-$S36)*(1-EXP(-Y36/10))+(1-PREV_FEMALE)*PREV_SMOKE*$S36*(1-EXP(-Z36/10))+(1-PREV_FEMALE)*(1-PREV_SMOKE)*(1-$S36)*(1-EXP(-AA36/10))+(1-PREV_FEMALE)*(1-PREV_SMOKE)*$S36*(1-EXP(-AB36/10))</f>
        <v>4.3430309266004843E-2</v>
      </c>
      <c r="AD36">
        <f t="shared" si="117"/>
        <v>5.996312735679777E-2</v>
      </c>
      <c r="AE36">
        <f t="shared" si="70"/>
        <v>1.5481593593872533E-2</v>
      </c>
      <c r="AF36">
        <f t="shared" si="71"/>
        <v>9.8415674419036572E-4</v>
      </c>
      <c r="AG36">
        <f t="shared" si="72"/>
        <v>3.9858503029179468E-3</v>
      </c>
      <c r="AH36">
        <f t="shared" si="132"/>
        <v>4.2494767043755406E-4</v>
      </c>
      <c r="AI36">
        <f t="shared" si="133"/>
        <v>2.3230689870248852E-3</v>
      </c>
      <c r="AJ36">
        <f t="shared" si="75"/>
        <v>3.3345499642493916E-5</v>
      </c>
      <c r="AK36">
        <f t="shared" si="134"/>
        <v>2.6148418820647164E-5</v>
      </c>
      <c r="AL36">
        <f t="shared" si="135"/>
        <v>9.2435965297504763E-5</v>
      </c>
      <c r="AM36">
        <f t="shared" si="136"/>
        <v>4.0970864027918146E-4</v>
      </c>
      <c r="AN36">
        <f t="shared" si="79"/>
        <v>3.6387723986196596E-3</v>
      </c>
      <c r="AO36">
        <f t="shared" si="137"/>
        <v>2.369729703775772E-5</v>
      </c>
      <c r="AP36">
        <f t="shared" ref="AP36:AP67" si="205">AM35*T35*p_Stroke*p_Stroke_rec*(1-I35) + AN35*T35*p_Stroke*p_Stroke_rec*(1-I35) + AO35*(p_recur_Stroke*p_Stroke_rec)*(1-I35) + AP35*(p_recur_Stroke*p_Stroke_rec)*(1-I35) + AQ35*(p_recur_Stroke*p_Stroke_rec)*(1-I35)</f>
        <v>4.1988269677019924E-5</v>
      </c>
      <c r="AQ36">
        <f t="shared" ref="AQ36:AQ67" si="206">AO35*(1-p_recur_Stroke-H35*rr_Stroke*rr_HF)*(1-I35) + AP35*(1-p_recur_Stroke-H35*rr_Stroke*rr_HF)*(1-I35) + AQ35*(1-p_recur_Stroke-H35*rr_Stroke*rr_HF)*(1-I35)</f>
        <v>1.3689067864527561E-4</v>
      </c>
      <c r="AR36">
        <f t="shared" ref="AR36:AR67" si="207">AR35*(1-AC35-H35*rr_DM) + AD35*(1-T35-H35)*I35</f>
        <v>0.25453893208241146</v>
      </c>
      <c r="AS36">
        <f t="shared" ref="AS36:AS67" si="208">AR35*AC35*p_Other + AD35*T35*p_Other*I35 + AE35*(1-T35*p_Stroke-T35*p_MI-H35*rr_Other)*I35 + AS35*(1-AC35*p_Stroke-AC35*p_MI-H35*rr_Other*rr_DM)</f>
        <v>0.10979879759949479</v>
      </c>
      <c r="AT36">
        <f t="shared" ref="AT36:AT67" si="209">AR35*AC35*p_Stroke*p_Stroke_rec + AD35*T35*p_Stroke*p_Stroke_rec*I35 + AE35*T35*p_Stroke*p_Stroke_rec*I35 + AF35*p_recur_Stroke*p_Stroke_rec*I35 + AG35*p_recur_Stroke*p_Stroke_rec*I35 + AS35*AC35*p_Stroke*p_Stroke_rec + AT35*p_recur_Stroke*p_Stroke_rec + AU35*p_recur_Stroke*p_Stroke_rec</f>
        <v>7.9038044607672303E-3</v>
      </c>
      <c r="AU36">
        <f t="shared" ref="AU36:AU67" si="210">AF35*(1-p_recur_Stroke-T35*p_MI-H35*rr_Stroke)*I35 + AG35*(1-p_recur_Stroke-T35*p_MI-H35*rr_Stroke)*I35 + AT35*(1-p_recur_Stroke-AC35*p_MI-H35*rr_Stroke*rr_DM) + AU35*(1-p_recur_Stroke-AC35*p_MI-H35*rr_Stroke*rr_DM)</f>
        <v>3.0420523557671011E-2</v>
      </c>
      <c r="AV36">
        <f t="shared" si="138"/>
        <v>3.5136282921779511E-3</v>
      </c>
      <c r="AW36">
        <f t="shared" si="139"/>
        <v>1.8691689819489602E-2</v>
      </c>
      <c r="AX36">
        <f t="shared" ref="AX36:AX67" si="211">AH35*T35*p_Stroke*p_Stroke_rec*I35 + AI35*T35*p_Stroke*p_Stroke_rec*I35 + AJ35*p_recur_Stroke*p_Stroke_rec*I35 + AK35*p_recur_Stroke*p_Stroke_rec*I35 + AL35*p_recur_Stroke*p_Stroke_rec*I35 + AV35*AC35*p_Stroke*p_Stroke_rec + AW35*AC35*p_Stroke*p_Stroke_rec + AX35*p_recur_Stroke*p_Stroke_rec + AY35*p_recur_Stroke*p_Stroke_rec + AZ35*p_recur_Stroke*p_Stroke_rec</f>
        <v>4.4364731008694281E-4</v>
      </c>
      <c r="AY36">
        <f t="shared" si="140"/>
        <v>3.434492995325174E-4</v>
      </c>
      <c r="AZ36">
        <f t="shared" si="141"/>
        <v>1.1378280362991937E-3</v>
      </c>
      <c r="BA36">
        <f t="shared" si="142"/>
        <v>3.3629441446909828E-3</v>
      </c>
      <c r="BB36">
        <f t="shared" ref="BB36:BB67" si="212">AM35*(1-T35*p_Stroke - H35*rr_HF)*I35 + AN35*(1-T35*p_Stroke - H35*rr_HF)*I35 + BA35*(1-AC35*p_Stroke - H35*rr_HF*rr_DM) + BB35*(1-AC35*p_Stroke - H35*rr_HF*rr_DM)</f>
        <v>2.8198010180193106E-2</v>
      </c>
      <c r="BC36">
        <f t="shared" si="143"/>
        <v>3.0729264841759314E-4</v>
      </c>
      <c r="BD36">
        <f t="shared" ref="BD36:BD67" si="213">AM35*T35*p_Stroke*p_Stroke_rec*I35 + AN35*T35*p_Stroke*p_Stroke_rec*I35 + AO35*(p_recur_Stroke*p_Stroke_rec)*I35 + AP35*(p_recur_Stroke*p_Stroke_rec)*I35 + AQ35*(p_recur_Stroke*p_Stroke_rec)*I35 + BA35*AC35*p_Stroke*p_Stroke_rec + BB35*AC35*p_Stroke*p_Stroke_rec + BC35*(p_recur_Stroke*p_Stroke_rec) + BD35*(p_recur_Stroke*p_Stroke_rec) + BE35*(p_recur_Stroke*p_Stroke_rec)</f>
        <v>5.374434765871689E-4</v>
      </c>
      <c r="BE36">
        <f t="shared" ref="BE36:BE67" si="214">AO35*(1-p_recur_Stroke - H35*rr_Stroke*rr_HF)*I35 + AP35*(1-p_recur_Stroke-H35*rr_Stroke*rr_HF)*I35 + AQ35*(1-p_recur_Stroke-H35*rr_Stroke*rr_HF)*I35 + BC35*(1-p_recur_Stroke - H35*rr_Stroke*rr_HF*rr_DM) + BD35*(1-p_recur_Stroke-H35*rr_Stroke*rr_HF*rr_DM) + BE35*(1-p_recur_Stroke-H35*rr_Stroke*rr_HF*rr_DM)</f>
        <v>1.619764180737359E-3</v>
      </c>
      <c r="BF36">
        <f t="shared" ref="BF36:BF67" si="215">AD35*H35 + AE35*H35*rr_Other + AF35*H35*rr_Stroke + AG35*H35*rr_Stroke + AH35*H35*rr_MI + AI35*H35*rr_MI + AJ35*H35*rr_Stroke*rr_MI + AK35*H35*rr_Stroke*rr_MI + AL35*H35*rr_Stroke*rr_MI + AM35*H35*rr_HF + AN35*H35*rr_HF + AO35*H35*rr_Stroke*rr_HF + AP35*H35*rr_Stroke*rr_HF + AR35*H35*rr_DM + AS35*H35*rr_DM*rr_Other + AT35*H35*rr_DM*rr_Stroke + AU35*H35*rr_DM*rr_Stroke + AV35*H35*rr_DM*rr_MI + AW35*H35*rr_DM*rr_MI + AX35*H35*rr_DM*rr_Stroke*rr_MI + AY35*H35*rr_DM*rr_Stroke*rr_MI + AZ35*H35*rr_DM*rr_Stroke*rr_MI + BA35*H35*rr_DM*rr_HF + BB35*H35*rr_DM*rr_HF + BC35*H35*rr_DM*rr_Stroke*rr_HF + BD35*H35*rr_DM*rr_Stroke*rr_HF + AQ35*H35*rr_Stroke*rr_HF + BE35*H35*rr_DM*rr_Stroke*rr_HF
+ AD35*T35*p_MI*p_MI_mort + AD35*T35*p_Stroke*p_Stroke_mort + AE35*T35*p_MI*p_MI_mort + AE35*T35*p_Stroke*p_Stroke_mort + AF35*T35*p_MI*p_MI_mort + AF35*p_recur_Stroke*p_Stroke_mort + AG35*T35*p_MI*p_MI_mort + AG35*p_recur_Stroke*p_Stroke_mort + AH35*(PREV_FEMALE*p_recur_MI_F + (1-PREV_FEMALE)*p_recur_MI_M)*p_MI_mort + AH35*T35*p_Stroke*p_Stroke_mort + AI35*(PREV_FEMALE*p_recur_MI_F + (1-PREV_FEMALE)*p_recur_MI_M)*p_MI_mort + AI35*T35*p_Stroke*p_Stroke_mort + AJ35*(PREV_FEMALE*p_recur_MI_F + (1-PREV_FEMALE)*p_recur_MI_M)*p_MI_mort + AJ35*p_recur_Stroke*p_Stroke_mort + AK35*(PREV_FEMALE*p_recur_MI_F + (1-PREV_FEMALE)*p_recur_MI_M)*p_MI_mort + AK35*p_recur_Stroke*p_Stroke_mort + AL35*(PREV_FEMALE*p_recur_MI_F + (1-PREV_FEMALE)*p_recur_MI_M)*p_MI_mort + AL35*p_recur_Stroke*p_Stroke_mort + AM35*T35*p_Stroke*p_Stroke_mort + AN35*T35*p_Stroke*p_Stroke_mort + AO35*p_recur_Stroke*p_Stroke_mort + AP35*p_recur_Stroke*p_Stroke_mort + AQ35*p_recur_Stroke*p_Stroke_mort
+ AR35*AC35*p_MI*p_MI_mort + AR35*AC35*p_Stroke*p_Stroke_mort + AS35*AC35*p_MI*p_MI_mort + AS35*AC35*p_Stroke*p_Stroke_mort + AT35*AC35*p_MI*p_MI_mort + AT35*p_recur_Stroke*p_Stroke_mort + AU35*AC35*p_MI*p_MI_mort + AU35*p_recur_Stroke*p_Stroke_mort + AV35*(PREV_FEMALE*p_recur_MI_F + (1-PREV_FEMALE)*p_recur_MI_M)*p_MI_mort + AV35*AC35*p_Stroke*p_Stroke_mort + AW35*(PREV_FEMALE*p_recur_MI_F + (1-PREV_FEMALE)*p_recur_MI_M)*p_MI_mort + AW35*AC35*p_Stroke*p_Stroke_mort + AX35*(PREV_FEMALE*p_recur_MI_F + (1-PREV_FEMALE)*p_recur_MI_M)*p_MI_mort + AX35*p_recur_Stroke*p_Stroke_mort + AY35*(PREV_FEMALE*p_recur_MI_F + (1-PREV_FEMALE)*p_recur_MI_M)*p_MI_mort + AY35*p_recur_Stroke*p_Stroke_mort + AZ35*(PREV_FEMALE*p_recur_MI_F + (1-PREV_FEMALE)*p_recur_MI_M)*p_MI_mort + AZ35*p_recur_Stroke*p_Stroke_mort + BA35*AC35*p_Stroke*p_Stroke_mort + BB35*AC35*p_Stroke*p_Stroke_mort + BC35*p_recur_Stroke*p_Stroke_mort + BD35*p_recur_Stroke*p_Stroke_mort + BE35*p_recur_Stroke*p_Stroke_mort
+BF35</f>
        <v>0.42661651308818194</v>
      </c>
      <c r="BG36">
        <f t="shared" si="98"/>
        <v>0.97499999999999942</v>
      </c>
      <c r="BH36">
        <f t="shared" si="144"/>
        <v>5.0127675392099016E-2</v>
      </c>
      <c r="BI36">
        <f t="shared" si="145"/>
        <v>1.2411593971247451E-2</v>
      </c>
      <c r="BJ36">
        <f t="shared" si="146"/>
        <v>6.8233990877565739E-4</v>
      </c>
      <c r="BK36">
        <f t="shared" si="147"/>
        <v>3.1421431481838662E-3</v>
      </c>
      <c r="BL36">
        <f t="shared" si="148"/>
        <v>3.0738850021548618E-4</v>
      </c>
      <c r="BM36">
        <f t="shared" si="149"/>
        <v>1.8546363545888626E-3</v>
      </c>
      <c r="BN36">
        <f t="shared" si="150"/>
        <v>2.1936331133529496E-5</v>
      </c>
      <c r="BO36">
        <f t="shared" si="151"/>
        <v>1.7724701144482251E-5</v>
      </c>
      <c r="BP36">
        <f t="shared" si="152"/>
        <v>6.9590400378813995E-5</v>
      </c>
      <c r="BQ36">
        <f t="shared" si="153"/>
        <v>3.1853074791837152E-4</v>
      </c>
      <c r="BR36">
        <f t="shared" si="154"/>
        <v>2.8289881630205451E-3</v>
      </c>
      <c r="BS36">
        <f t="shared" si="155"/>
        <v>1.7373476997050441E-5</v>
      </c>
      <c r="BT36">
        <f t="shared" si="156"/>
        <v>2.6794466432073061E-5</v>
      </c>
      <c r="BU36">
        <f t="shared" si="157"/>
        <v>1.0036026694373392E-4</v>
      </c>
      <c r="BV36">
        <f t="shared" si="158"/>
        <v>0.20470223276518534</v>
      </c>
      <c r="BW36">
        <f t="shared" si="159"/>
        <v>8.4680722226826474E-2</v>
      </c>
      <c r="BX36">
        <f t="shared" si="160"/>
        <v>5.2716644571170678E-3</v>
      </c>
      <c r="BY36">
        <f t="shared" si="161"/>
        <v>2.3069954555611553E-2</v>
      </c>
      <c r="BZ36">
        <f t="shared" si="162"/>
        <v>2.4450235733676426E-3</v>
      </c>
      <c r="CA36">
        <f t="shared" si="163"/>
        <v>1.4355565301938059E-2</v>
      </c>
      <c r="CB36">
        <f t="shared" si="164"/>
        <v>2.8076288007436434E-4</v>
      </c>
      <c r="CC36">
        <f t="shared" si="165"/>
        <v>2.2396038006537735E-4</v>
      </c>
      <c r="CD36">
        <f t="shared" si="166"/>
        <v>8.2406232072140654E-4</v>
      </c>
      <c r="CE36">
        <f t="shared" si="167"/>
        <v>2.515190967406788E-3</v>
      </c>
      <c r="CF36">
        <f t="shared" si="168"/>
        <v>2.1089669483815771E-2</v>
      </c>
      <c r="CG36">
        <f t="shared" si="169"/>
        <v>2.1672807508949502E-4</v>
      </c>
      <c r="CH36">
        <f t="shared" si="170"/>
        <v>3.2993242812328732E-4</v>
      </c>
      <c r="CI36">
        <f t="shared" si="171"/>
        <v>1.1423910555551791E-3</v>
      </c>
      <c r="CJ36">
        <f t="shared" si="99"/>
        <v>0</v>
      </c>
      <c r="CK36">
        <f t="shared" si="100"/>
        <v>0.43307493629997673</v>
      </c>
      <c r="CL36">
        <f t="shared" si="172"/>
        <v>0.16328061778814398</v>
      </c>
      <c r="CM36">
        <f t="shared" si="101"/>
        <v>0</v>
      </c>
      <c r="CN36">
        <f t="shared" si="173"/>
        <v>221.06167492690591</v>
      </c>
      <c r="CO36">
        <f t="shared" si="174"/>
        <v>23.438677019637751</v>
      </c>
      <c r="CP36">
        <f t="shared" si="175"/>
        <v>25.908026968966656</v>
      </c>
      <c r="CQ36">
        <f t="shared" si="176"/>
        <v>12.387649540925139</v>
      </c>
      <c r="CR36">
        <f t="shared" si="177"/>
        <v>7.2410060325565668</v>
      </c>
      <c r="CS36">
        <f t="shared" si="178"/>
        <v>0.89809434187128867</v>
      </c>
      <c r="CT36">
        <f t="shared" si="179"/>
        <v>0.93221727937489207</v>
      </c>
      <c r="CU36">
        <f t="shared" si="180"/>
        <v>0.88895667826610325</v>
      </c>
      <c r="CV36">
        <f t="shared" si="181"/>
        <v>11.074424546746275</v>
      </c>
      <c r="CW36">
        <f t="shared" si="182"/>
        <v>56.783043280459786</v>
      </c>
      <c r="CX36">
        <f t="shared" si="183"/>
        <v>0.79457036967601635</v>
      </c>
      <c r="CY36">
        <f t="shared" si="184"/>
        <v>1.6552195789378024</v>
      </c>
      <c r="CZ36">
        <f t="shared" si="185"/>
        <v>3.0259684514538172</v>
      </c>
      <c r="DA36">
        <f t="shared" si="186"/>
        <v>2908.107299041551</v>
      </c>
      <c r="DB36">
        <f t="shared" si="187"/>
        <v>2822.2682934974141</v>
      </c>
      <c r="DC36">
        <f t="shared" si="188"/>
        <v>278.53797300189797</v>
      </c>
      <c r="DD36">
        <f t="shared" si="189"/>
        <v>545.28788477125283</v>
      </c>
      <c r="DE36">
        <f t="shared" si="190"/>
        <v>142.56898158341255</v>
      </c>
      <c r="DF36">
        <f t="shared" si="191"/>
        <v>271.81455335501778</v>
      </c>
      <c r="DG36">
        <f t="shared" si="192"/>
        <v>17.017423520314953</v>
      </c>
      <c r="DH36">
        <f t="shared" si="193"/>
        <v>16.168219224792789</v>
      </c>
      <c r="DI36">
        <f t="shared" si="194"/>
        <v>23.942177539807634</v>
      </c>
      <c r="DJ36">
        <f t="shared" si="195"/>
        <v>129.32201708409175</v>
      </c>
      <c r="DK36">
        <f t="shared" si="196"/>
        <v>762.19221517061965</v>
      </c>
      <c r="DL36">
        <f t="shared" si="197"/>
        <v>13.8143410096129</v>
      </c>
      <c r="DM36">
        <f t="shared" si="198"/>
        <v>27.326851010551191</v>
      </c>
      <c r="DN36">
        <f t="shared" si="199"/>
        <v>54.310692980123648</v>
      </c>
      <c r="DO36">
        <f t="shared" si="102"/>
        <v>0</v>
      </c>
      <c r="DP36">
        <f t="shared" si="103"/>
        <v>8378.7684518062379</v>
      </c>
      <c r="DQ36">
        <f t="shared" si="200"/>
        <v>3159.0156216454466</v>
      </c>
    </row>
    <row r="37" spans="1:121" x14ac:dyDescent="0.3">
      <c r="A37">
        <v>34</v>
      </c>
      <c r="B37">
        <v>79</v>
      </c>
      <c r="C37">
        <f t="shared" si="118"/>
        <v>38</v>
      </c>
      <c r="D37">
        <f t="shared" si="1"/>
        <v>125</v>
      </c>
      <c r="E37">
        <f t="shared" si="119"/>
        <v>5.7</v>
      </c>
      <c r="F37">
        <v>3.5380000000000002E-2</v>
      </c>
      <c r="G37">
        <v>4.9230000000000003E-2</v>
      </c>
      <c r="H37">
        <f t="shared" si="3"/>
        <v>3.8150000000000003E-2</v>
      </c>
      <c r="I37">
        <f t="shared" si="104"/>
        <v>5.6857293942168513E-2</v>
      </c>
      <c r="J37">
        <f t="shared" si="62"/>
        <v>0.2917326041556203</v>
      </c>
      <c r="K37">
        <f t="shared" si="63"/>
        <v>0.38311737398098078</v>
      </c>
      <c r="L37">
        <f t="shared" si="105"/>
        <v>0.1695604952444083</v>
      </c>
      <c r="M37">
        <f t="shared" si="106"/>
        <v>0.22911153009729157</v>
      </c>
      <c r="N37">
        <f t="shared" si="107"/>
        <v>0.66216839551315365</v>
      </c>
      <c r="O37">
        <f t="shared" si="108"/>
        <v>0.78419638729190921</v>
      </c>
      <c r="P37">
        <f t="shared" si="109"/>
        <v>0.41362919292136102</v>
      </c>
      <c r="Q37">
        <f t="shared" si="110"/>
        <v>0.52964032100606295</v>
      </c>
      <c r="R37">
        <f t="shared" si="201"/>
        <v>0.42</v>
      </c>
      <c r="S37">
        <f t="shared" si="202"/>
        <v>0.43099999999999999</v>
      </c>
      <c r="T37">
        <f t="shared" si="203"/>
        <v>2.6381361662211167E-2</v>
      </c>
      <c r="U37">
        <f t="shared" si="67"/>
        <v>0.52795540167323629</v>
      </c>
      <c r="V37">
        <f t="shared" si="68"/>
        <v>0.65052505559438312</v>
      </c>
      <c r="W37">
        <f t="shared" si="111"/>
        <v>0.33259518967587864</v>
      </c>
      <c r="X37">
        <f t="shared" si="112"/>
        <v>0.43237858423000919</v>
      </c>
      <c r="Y37">
        <f t="shared" si="113"/>
        <v>0.84223468970007287</v>
      </c>
      <c r="Z37">
        <f t="shared" si="114"/>
        <v>0.926413328952709</v>
      </c>
      <c r="AA37">
        <f t="shared" si="115"/>
        <v>0.5968099373347665</v>
      </c>
      <c r="AB37">
        <f t="shared" si="116"/>
        <v>0.72292984651638115</v>
      </c>
      <c r="AC37">
        <f t="shared" si="204"/>
        <v>4.4481775725933766E-2</v>
      </c>
      <c r="AD37">
        <f t="shared" si="117"/>
        <v>5.3167315762212029E-2</v>
      </c>
      <c r="AE37">
        <f t="shared" si="70"/>
        <v>1.428019684167991E-2</v>
      </c>
      <c r="AF37">
        <f t="shared" si="71"/>
        <v>9.034561874200508E-4</v>
      </c>
      <c r="AG37">
        <f t="shared" si="72"/>
        <v>3.5960545135723027E-3</v>
      </c>
      <c r="AH37">
        <f t="shared" si="132"/>
        <v>3.868553985252618E-4</v>
      </c>
      <c r="AI37">
        <f t="shared" si="133"/>
        <v>2.0368615337400982E-3</v>
      </c>
      <c r="AJ37">
        <f t="shared" si="75"/>
        <v>2.9877847381560705E-5</v>
      </c>
      <c r="AK37">
        <f t="shared" si="134"/>
        <v>2.4158615480404789E-5</v>
      </c>
      <c r="AL37">
        <f t="shared" si="135"/>
        <v>7.974746161881302E-5</v>
      </c>
      <c r="AM37">
        <f t="shared" si="136"/>
        <v>3.6635593154479493E-4</v>
      </c>
      <c r="AN37">
        <f t="shared" si="79"/>
        <v>3.5577972745581546E-3</v>
      </c>
      <c r="AO37">
        <f t="shared" si="137"/>
        <v>2.1393553385086124E-5</v>
      </c>
      <c r="AP37">
        <f t="shared" si="205"/>
        <v>4.1804285400219945E-5</v>
      </c>
      <c r="AQ37">
        <f t="shared" si="206"/>
        <v>1.3085855529053849E-4</v>
      </c>
      <c r="AR37">
        <f t="shared" si="207"/>
        <v>0.23666493425119398</v>
      </c>
      <c r="AS37">
        <f t="shared" si="208"/>
        <v>0.10637792708606741</v>
      </c>
      <c r="AT37">
        <f t="shared" si="209"/>
        <v>7.633680946787842E-3</v>
      </c>
      <c r="AU37">
        <f t="shared" si="210"/>
        <v>2.8851838779304771E-2</v>
      </c>
      <c r="AV37">
        <f t="shared" si="138"/>
        <v>3.365825718187848E-3</v>
      </c>
      <c r="AW37">
        <f t="shared" si="139"/>
        <v>1.7302736848424517E-2</v>
      </c>
      <c r="AX37">
        <f t="shared" si="211"/>
        <v>4.1837648395847674E-4</v>
      </c>
      <c r="AY37">
        <f t="shared" si="140"/>
        <v>3.3320257316985338E-4</v>
      </c>
      <c r="AZ37">
        <f t="shared" si="141"/>
        <v>1.0272039742580878E-3</v>
      </c>
      <c r="BA37">
        <f t="shared" si="142"/>
        <v>3.1724239470394592E-3</v>
      </c>
      <c r="BB37">
        <f t="shared" si="212"/>
        <v>2.9197983757473858E-2</v>
      </c>
      <c r="BC37">
        <f t="shared" si="143"/>
        <v>2.9164560432402652E-4</v>
      </c>
      <c r="BD37">
        <f t="shared" si="213"/>
        <v>5.6464154695230555E-4</v>
      </c>
      <c r="BE37">
        <f t="shared" si="214"/>
        <v>1.6237418055222326E-3</v>
      </c>
      <c r="BF37">
        <f t="shared" si="215"/>
        <v>0.45955110291552548</v>
      </c>
      <c r="BG37">
        <f t="shared" si="98"/>
        <v>0.97499999999999953</v>
      </c>
      <c r="BH37">
        <f t="shared" si="144"/>
        <v>4.440932967328165E-2</v>
      </c>
      <c r="BI37">
        <f t="shared" si="145"/>
        <v>1.1438847868839886E-2</v>
      </c>
      <c r="BJ37">
        <f t="shared" si="146"/>
        <v>6.2579187022638292E-4</v>
      </c>
      <c r="BK37">
        <f t="shared" si="147"/>
        <v>2.8324838510961309E-3</v>
      </c>
      <c r="BL37">
        <f t="shared" si="148"/>
        <v>2.7957560917864997E-4</v>
      </c>
      <c r="BM37">
        <f t="shared" si="149"/>
        <v>1.6247792393029963E-3</v>
      </c>
      <c r="BN37">
        <f t="shared" si="150"/>
        <v>1.9636301836940512E-5</v>
      </c>
      <c r="BO37">
        <f t="shared" si="151"/>
        <v>1.6360683814288389E-5</v>
      </c>
      <c r="BP37">
        <f t="shared" si="152"/>
        <v>5.9987590152755698E-5</v>
      </c>
      <c r="BQ37">
        <f t="shared" si="153"/>
        <v>2.845873941706031E-4</v>
      </c>
      <c r="BR37">
        <f t="shared" si="154"/>
        <v>2.7637173802111032E-3</v>
      </c>
      <c r="BS37">
        <f t="shared" si="155"/>
        <v>1.5671373071366256E-5</v>
      </c>
      <c r="BT37">
        <f t="shared" si="156"/>
        <v>2.6651395031919695E-5</v>
      </c>
      <c r="BU37">
        <f t="shared" si="157"/>
        <v>9.5857532529759372E-5</v>
      </c>
      <c r="BV37">
        <f t="shared" si="158"/>
        <v>0.19016845144431274</v>
      </c>
      <c r="BW37">
        <f t="shared" si="159"/>
        <v>8.1973727840423505E-2</v>
      </c>
      <c r="BX37">
        <f t="shared" si="160"/>
        <v>5.0866504787818187E-3</v>
      </c>
      <c r="BY37">
        <f t="shared" si="161"/>
        <v>2.1861992680659737E-2</v>
      </c>
      <c r="BZ37">
        <f t="shared" si="162"/>
        <v>2.3400078518523333E-3</v>
      </c>
      <c r="CA37">
        <f t="shared" si="163"/>
        <v>1.3277696258240188E-2</v>
      </c>
      <c r="CB37">
        <f t="shared" si="164"/>
        <v>2.6451647859964495E-4</v>
      </c>
      <c r="CC37">
        <f t="shared" si="165"/>
        <v>2.1707650904311261E-4</v>
      </c>
      <c r="CD37">
        <f t="shared" si="166"/>
        <v>7.4332084243633142E-4</v>
      </c>
      <c r="CE37">
        <f t="shared" si="167"/>
        <v>2.3707115912850255E-3</v>
      </c>
      <c r="CF37">
        <f t="shared" si="168"/>
        <v>2.1819277527706231E-2</v>
      </c>
      <c r="CG37">
        <f t="shared" si="169"/>
        <v>2.0552025566690231E-4</v>
      </c>
      <c r="CH37">
        <f t="shared" si="170"/>
        <v>3.4629565734072031E-4</v>
      </c>
      <c r="CI37">
        <f t="shared" si="171"/>
        <v>1.1442374788450558E-3</v>
      </c>
      <c r="CJ37">
        <f t="shared" si="99"/>
        <v>0</v>
      </c>
      <c r="CK37">
        <f t="shared" si="100"/>
        <v>0.40631276065793787</v>
      </c>
      <c r="CL37">
        <f t="shared" si="172"/>
        <v>0.14872871373918975</v>
      </c>
      <c r="CM37">
        <f t="shared" si="101"/>
        <v>0</v>
      </c>
      <c r="CN37">
        <f t="shared" si="173"/>
        <v>203.90693070234744</v>
      </c>
      <c r="CO37">
        <f t="shared" si="174"/>
        <v>21.516712559595931</v>
      </c>
      <c r="CP37">
        <f t="shared" si="175"/>
        <v>23.374354338219966</v>
      </c>
      <c r="CQ37">
        <f t="shared" si="176"/>
        <v>11.277221722409907</v>
      </c>
      <c r="CR37">
        <f t="shared" si="177"/>
        <v>6.3488974006678864</v>
      </c>
      <c r="CS37">
        <f t="shared" si="178"/>
        <v>0.80470006352757451</v>
      </c>
      <c r="CT37">
        <f t="shared" si="179"/>
        <v>0.86127880049191119</v>
      </c>
      <c r="CU37">
        <f t="shared" si="180"/>
        <v>0.76693133838812477</v>
      </c>
      <c r="CV37">
        <f t="shared" si="181"/>
        <v>9.9026008296558068</v>
      </c>
      <c r="CW37">
        <f t="shared" si="182"/>
        <v>55.519426469480003</v>
      </c>
      <c r="CX37">
        <f t="shared" si="183"/>
        <v>0.71732584500193775</v>
      </c>
      <c r="CY37">
        <f t="shared" si="184"/>
        <v>1.6479667347620703</v>
      </c>
      <c r="CZ37">
        <f t="shared" si="185"/>
        <v>2.8926283646973534</v>
      </c>
      <c r="DA37">
        <f t="shared" si="186"/>
        <v>2703.896873819891</v>
      </c>
      <c r="DB37">
        <f t="shared" si="187"/>
        <v>2734.3382378202768</v>
      </c>
      <c r="DC37">
        <f t="shared" si="188"/>
        <v>269.01855024575036</v>
      </c>
      <c r="DD37">
        <f t="shared" si="189"/>
        <v>517.16921011903798</v>
      </c>
      <c r="DE37">
        <f t="shared" si="190"/>
        <v>136.57174434119011</v>
      </c>
      <c r="DF37">
        <f t="shared" si="191"/>
        <v>251.61639924978934</v>
      </c>
      <c r="DG37">
        <f t="shared" si="192"/>
        <v>16.048085171679251</v>
      </c>
      <c r="DH37">
        <f t="shared" si="193"/>
        <v>15.685844334544017</v>
      </c>
      <c r="DI37">
        <f t="shared" si="194"/>
        <v>21.614426026338684</v>
      </c>
      <c r="DJ37">
        <f t="shared" si="195"/>
        <v>121.9955628834024</v>
      </c>
      <c r="DK37">
        <f t="shared" si="196"/>
        <v>789.22150096451844</v>
      </c>
      <c r="DL37">
        <f t="shared" si="197"/>
        <v>13.110928142386612</v>
      </c>
      <c r="DM37">
        <f t="shared" si="198"/>
        <v>28.709764096336929</v>
      </c>
      <c r="DN37">
        <f t="shared" si="199"/>
        <v>54.444062739160458</v>
      </c>
      <c r="DO37">
        <f t="shared" si="102"/>
        <v>0</v>
      </c>
      <c r="DP37">
        <f t="shared" si="103"/>
        <v>8012.9781651235498</v>
      </c>
      <c r="DQ37">
        <f t="shared" si="200"/>
        <v>2933.1097890926053</v>
      </c>
    </row>
    <row r="38" spans="1:121" x14ac:dyDescent="0.3">
      <c r="A38">
        <v>35</v>
      </c>
      <c r="B38">
        <v>80</v>
      </c>
      <c r="C38">
        <f t="shared" si="118"/>
        <v>38</v>
      </c>
      <c r="D38">
        <f t="shared" si="1"/>
        <v>125</v>
      </c>
      <c r="E38">
        <f t="shared" si="119"/>
        <v>5.7</v>
      </c>
      <c r="F38">
        <v>3.9690000000000003E-2</v>
      </c>
      <c r="G38">
        <v>5.457E-2</v>
      </c>
      <c r="H38">
        <f t="shared" si="3"/>
        <v>4.2666000000000003E-2</v>
      </c>
      <c r="I38">
        <f t="shared" si="104"/>
        <v>5.6857293942168513E-2</v>
      </c>
      <c r="J38">
        <f t="shared" si="62"/>
        <v>0.30018849215516663</v>
      </c>
      <c r="K38">
        <f t="shared" si="63"/>
        <v>0.39340707953229803</v>
      </c>
      <c r="L38">
        <f t="shared" si="105"/>
        <v>0.17491577344275855</v>
      </c>
      <c r="M38">
        <f t="shared" si="106"/>
        <v>0.23606472051551763</v>
      </c>
      <c r="N38">
        <f t="shared" si="107"/>
        <v>0.67649637770128712</v>
      </c>
      <c r="O38">
        <f t="shared" si="108"/>
        <v>0.79701466370891783</v>
      </c>
      <c r="P38">
        <f t="shared" si="109"/>
        <v>0.4259966667916556</v>
      </c>
      <c r="Q38">
        <f t="shared" si="110"/>
        <v>0.54359673961527311</v>
      </c>
      <c r="R38">
        <f t="shared" si="201"/>
        <v>0.42</v>
      </c>
      <c r="S38">
        <f t="shared" si="202"/>
        <v>0.43099999999999999</v>
      </c>
      <c r="T38">
        <f t="shared" si="203"/>
        <v>2.7133658426829445E-2</v>
      </c>
      <c r="U38">
        <f t="shared" si="67"/>
        <v>0.54013427920268797</v>
      </c>
      <c r="V38">
        <f t="shared" si="68"/>
        <v>0.6630870737240806</v>
      </c>
      <c r="W38">
        <f t="shared" si="111"/>
        <v>0.34192631602476264</v>
      </c>
      <c r="X38">
        <f t="shared" si="112"/>
        <v>0.44346172724425736</v>
      </c>
      <c r="Y38">
        <f t="shared" si="113"/>
        <v>0.85345044928425029</v>
      </c>
      <c r="Z38">
        <f t="shared" si="114"/>
        <v>0.93369514563145284</v>
      </c>
      <c r="AA38">
        <f t="shared" si="115"/>
        <v>0.61117333187074796</v>
      </c>
      <c r="AB38">
        <f t="shared" si="116"/>
        <v>0.73677336333438392</v>
      </c>
      <c r="AC38">
        <f t="shared" si="204"/>
        <v>4.5529822170495532E-2</v>
      </c>
      <c r="AD38">
        <f t="shared" si="117"/>
        <v>4.6908481840147273E-2</v>
      </c>
      <c r="AE38">
        <f t="shared" si="70"/>
        <v>1.3059708565511852E-2</v>
      </c>
      <c r="AF38">
        <f t="shared" si="71"/>
        <v>8.2360688474530951E-4</v>
      </c>
      <c r="AG38">
        <f t="shared" si="72"/>
        <v>3.2030733277269591E-3</v>
      </c>
      <c r="AH38">
        <f t="shared" si="132"/>
        <v>3.5115892882955978E-4</v>
      </c>
      <c r="AI38">
        <f t="shared" si="133"/>
        <v>1.7819939633162861E-3</v>
      </c>
      <c r="AJ38">
        <f t="shared" si="75"/>
        <v>2.6690609338204199E-5</v>
      </c>
      <c r="AK38">
        <f t="shared" si="134"/>
        <v>2.2154723262447815E-5</v>
      </c>
      <c r="AL38">
        <f t="shared" si="135"/>
        <v>6.7786625642420606E-5</v>
      </c>
      <c r="AM38">
        <f t="shared" si="136"/>
        <v>3.2721427589094051E-4</v>
      </c>
      <c r="AN38">
        <f t="shared" si="79"/>
        <v>3.4216055805046108E-3</v>
      </c>
      <c r="AO38">
        <f t="shared" si="137"/>
        <v>1.9200729295646449E-5</v>
      </c>
      <c r="AP38">
        <f t="shared" si="205"/>
        <v>4.086600671527118E-5</v>
      </c>
      <c r="AQ38">
        <f t="shared" si="206"/>
        <v>1.2128462904777081E-4</v>
      </c>
      <c r="AR38">
        <f t="shared" si="207"/>
        <v>0.21858245003570848</v>
      </c>
      <c r="AS38">
        <f t="shared" si="208"/>
        <v>0.10195846257537111</v>
      </c>
      <c r="AT38">
        <f t="shared" si="209"/>
        <v>7.3064897925352017E-3</v>
      </c>
      <c r="AU38">
        <f t="shared" si="210"/>
        <v>2.693308214370755E-2</v>
      </c>
      <c r="AV38">
        <f t="shared" si="138"/>
        <v>3.2085072716294123E-3</v>
      </c>
      <c r="AW38">
        <f t="shared" si="139"/>
        <v>1.5946793568503224E-2</v>
      </c>
      <c r="AX38">
        <f t="shared" si="211"/>
        <v>3.9252630379843387E-4</v>
      </c>
      <c r="AY38">
        <f t="shared" si="140"/>
        <v>3.2006891116393538E-4</v>
      </c>
      <c r="AZ38">
        <f t="shared" si="141"/>
        <v>9.0936778723774993E-4</v>
      </c>
      <c r="BA38">
        <f t="shared" si="142"/>
        <v>2.9833437615085483E-3</v>
      </c>
      <c r="BB38">
        <f t="shared" si="212"/>
        <v>2.966079282894073E-2</v>
      </c>
      <c r="BC38">
        <f t="shared" si="143"/>
        <v>2.7447323764346964E-4</v>
      </c>
      <c r="BD38">
        <f t="shared" si="213"/>
        <v>5.8094020570389018E-4</v>
      </c>
      <c r="BE38">
        <f t="shared" si="214"/>
        <v>1.5699181535214798E-3</v>
      </c>
      <c r="BF38">
        <f t="shared" si="215"/>
        <v>0.49419795673305161</v>
      </c>
      <c r="BG38">
        <f t="shared" si="98"/>
        <v>0.97499999999999931</v>
      </c>
      <c r="BH38">
        <f t="shared" si="144"/>
        <v>3.9148646231740906E-2</v>
      </c>
      <c r="BI38">
        <f t="shared" si="145"/>
        <v>1.0452434718743509E-2</v>
      </c>
      <c r="BJ38">
        <f t="shared" si="146"/>
        <v>5.6993944398284213E-4</v>
      </c>
      <c r="BK38">
        <f t="shared" si="147"/>
        <v>2.520832241905926E-3</v>
      </c>
      <c r="BL38">
        <f t="shared" si="148"/>
        <v>2.5354346252945604E-4</v>
      </c>
      <c r="BM38">
        <f t="shared" si="149"/>
        <v>1.4202832693976284E-3</v>
      </c>
      <c r="BN38">
        <f t="shared" si="150"/>
        <v>1.7524761425597158E-5</v>
      </c>
      <c r="BO38">
        <f t="shared" si="151"/>
        <v>1.4989642830062279E-5</v>
      </c>
      <c r="BP38">
        <f t="shared" si="152"/>
        <v>5.0947684544019829E-5</v>
      </c>
      <c r="BQ38">
        <f t="shared" si="153"/>
        <v>2.5396891450056396E-4</v>
      </c>
      <c r="BR38">
        <f t="shared" si="154"/>
        <v>2.6556954239351613E-3</v>
      </c>
      <c r="BS38">
        <f t="shared" si="155"/>
        <v>1.4053281223242177E-5</v>
      </c>
      <c r="BT38">
        <f t="shared" si="156"/>
        <v>2.6028128909780252E-5</v>
      </c>
      <c r="BU38">
        <f t="shared" si="157"/>
        <v>8.876990940398261E-5</v>
      </c>
      <c r="BV38">
        <f t="shared" si="158"/>
        <v>0.17549135720548642</v>
      </c>
      <c r="BW38">
        <f t="shared" si="159"/>
        <v>7.8502290486359122E-2</v>
      </c>
      <c r="BX38">
        <f t="shared" si="160"/>
        <v>4.8639891777122902E-3</v>
      </c>
      <c r="BY38">
        <f t="shared" si="161"/>
        <v>2.0390984360673839E-2</v>
      </c>
      <c r="BZ38">
        <f t="shared" si="162"/>
        <v>2.2285726755309214E-3</v>
      </c>
      <c r="CA38">
        <f t="shared" si="163"/>
        <v>1.2226923277176152E-2</v>
      </c>
      <c r="CB38">
        <f t="shared" si="164"/>
        <v>2.4793478522905024E-4</v>
      </c>
      <c r="CC38">
        <f t="shared" si="165"/>
        <v>2.0832602130137898E-4</v>
      </c>
      <c r="CD38">
        <f t="shared" si="166"/>
        <v>6.574989649692902E-4</v>
      </c>
      <c r="CE38">
        <f t="shared" si="167"/>
        <v>2.2275460469853734E-3</v>
      </c>
      <c r="CF38">
        <f t="shared" si="168"/>
        <v>2.2146553363716251E-2</v>
      </c>
      <c r="CG38">
        <f t="shared" si="169"/>
        <v>1.9325693597577203E-4</v>
      </c>
      <c r="CH38">
        <f t="shared" si="170"/>
        <v>3.5594857052934954E-4</v>
      </c>
      <c r="CI38">
        <f t="shared" si="171"/>
        <v>1.1053812556997081E-3</v>
      </c>
      <c r="CJ38">
        <f t="shared" si="99"/>
        <v>0</v>
      </c>
      <c r="CK38">
        <f t="shared" si="100"/>
        <v>0.3783342202424177</v>
      </c>
      <c r="CL38">
        <f t="shared" si="172"/>
        <v>0.13445370069693716</v>
      </c>
      <c r="CM38">
        <f t="shared" si="101"/>
        <v>0</v>
      </c>
      <c r="CN38">
        <f t="shared" si="173"/>
        <v>186.47957860694373</v>
      </c>
      <c r="CO38">
        <f t="shared" si="174"/>
        <v>19.615021567094292</v>
      </c>
      <c r="CP38">
        <f t="shared" si="175"/>
        <v>20.819976630225234</v>
      </c>
      <c r="CQ38">
        <f t="shared" si="176"/>
        <v>10.236633934310497</v>
      </c>
      <c r="CR38">
        <f t="shared" si="177"/>
        <v>5.554475183656864</v>
      </c>
      <c r="CS38">
        <f t="shared" si="178"/>
        <v>0.71885818130585366</v>
      </c>
      <c r="CT38">
        <f t="shared" si="179"/>
        <v>0.78983803902952709</v>
      </c>
      <c r="CU38">
        <f t="shared" si="180"/>
        <v>0.65190397880315898</v>
      </c>
      <c r="CV38">
        <f t="shared" si="181"/>
        <v>8.8446018773321224</v>
      </c>
      <c r="CW38">
        <f t="shared" si="182"/>
        <v>53.39415508377445</v>
      </c>
      <c r="CX38">
        <f t="shared" si="183"/>
        <v>0.64380045328302538</v>
      </c>
      <c r="CY38">
        <f t="shared" si="184"/>
        <v>1.6109788507227052</v>
      </c>
      <c r="CZ38">
        <f t="shared" si="185"/>
        <v>2.6809967251009739</v>
      </c>
      <c r="DA38">
        <f t="shared" si="186"/>
        <v>2497.3044916579693</v>
      </c>
      <c r="DB38">
        <f t="shared" si="187"/>
        <v>2620.740322037339</v>
      </c>
      <c r="DC38">
        <f t="shared" si="188"/>
        <v>257.48800677873305</v>
      </c>
      <c r="DD38">
        <f t="shared" si="189"/>
        <v>482.77549742595784</v>
      </c>
      <c r="DE38">
        <f t="shared" si="190"/>
        <v>130.18839105363503</v>
      </c>
      <c r="DF38">
        <f t="shared" si="191"/>
        <v>231.8982720731739</v>
      </c>
      <c r="DG38">
        <f t="shared" si="192"/>
        <v>15.056523961100327</v>
      </c>
      <c r="DH38">
        <f t="shared" si="193"/>
        <v>15.067564061953423</v>
      </c>
      <c r="DI38">
        <f t="shared" si="194"/>
        <v>19.134916979056733</v>
      </c>
      <c r="DJ38">
        <f t="shared" si="195"/>
        <v>114.72448434881123</v>
      </c>
      <c r="DK38">
        <f t="shared" si="196"/>
        <v>801.73123016626789</v>
      </c>
      <c r="DL38">
        <f t="shared" si="197"/>
        <v>12.338944398262178</v>
      </c>
      <c r="DM38">
        <f t="shared" si="198"/>
        <v>29.538485699220001</v>
      </c>
      <c r="DN38">
        <f t="shared" si="199"/>
        <v>52.639355687575218</v>
      </c>
      <c r="DO38">
        <f t="shared" si="102"/>
        <v>0</v>
      </c>
      <c r="DP38">
        <f t="shared" si="103"/>
        <v>7592.6673054406383</v>
      </c>
      <c r="DQ38">
        <f t="shared" si="200"/>
        <v>2698.3079054361469</v>
      </c>
    </row>
    <row r="39" spans="1:121" x14ac:dyDescent="0.3">
      <c r="A39">
        <v>36</v>
      </c>
      <c r="B39">
        <v>81</v>
      </c>
      <c r="C39">
        <f t="shared" si="118"/>
        <v>38</v>
      </c>
      <c r="D39">
        <f t="shared" si="1"/>
        <v>125</v>
      </c>
      <c r="E39">
        <f t="shared" si="119"/>
        <v>5.7</v>
      </c>
      <c r="F39">
        <v>4.3880000000000002E-2</v>
      </c>
      <c r="G39">
        <v>5.9290000000000002E-2</v>
      </c>
      <c r="H39">
        <f t="shared" si="3"/>
        <v>4.6962000000000004E-2</v>
      </c>
      <c r="I39">
        <f t="shared" si="104"/>
        <v>5.6857293942168513E-2</v>
      </c>
      <c r="J39">
        <f t="shared" si="62"/>
        <v>0.30872400506756648</v>
      </c>
      <c r="K39">
        <f t="shared" si="63"/>
        <v>0.40374329879339255</v>
      </c>
      <c r="L39">
        <f t="shared" si="105"/>
        <v>0.18035184264821202</v>
      </c>
      <c r="M39">
        <f t="shared" si="106"/>
        <v>0.24310434661734215</v>
      </c>
      <c r="N39">
        <f t="shared" si="107"/>
        <v>0.6905757945372577</v>
      </c>
      <c r="O39">
        <f t="shared" si="108"/>
        <v>0.80938422131799581</v>
      </c>
      <c r="P39">
        <f t="shared" si="109"/>
        <v>0.43842378462305887</v>
      </c>
      <c r="Q39">
        <f t="shared" si="110"/>
        <v>0.55749592219456456</v>
      </c>
      <c r="R39">
        <f t="shared" si="201"/>
        <v>0.42</v>
      </c>
      <c r="S39">
        <f t="shared" si="202"/>
        <v>0.43099999999999999</v>
      </c>
      <c r="T39">
        <f t="shared" si="203"/>
        <v>2.7891011577985819E-2</v>
      </c>
      <c r="U39">
        <f t="shared" si="67"/>
        <v>0.55225352386079285</v>
      </c>
      <c r="V39">
        <f t="shared" si="68"/>
        <v>0.67545601187947457</v>
      </c>
      <c r="W39">
        <f t="shared" si="111"/>
        <v>0.35132562887889318</v>
      </c>
      <c r="X39">
        <f t="shared" si="112"/>
        <v>0.45456240685269356</v>
      </c>
      <c r="Y39">
        <f t="shared" si="113"/>
        <v>0.86413728662314848</v>
      </c>
      <c r="Z39">
        <f t="shared" si="114"/>
        <v>0.94042277034795829</v>
      </c>
      <c r="AA39">
        <f t="shared" si="115"/>
        <v>0.62538891148654374</v>
      </c>
      <c r="AB39">
        <f t="shared" si="116"/>
        <v>0.75026802500456935</v>
      </c>
      <c r="AC39">
        <f t="shared" si="204"/>
        <v>4.6573711799671402E-2</v>
      </c>
      <c r="AD39">
        <f t="shared" si="117"/>
        <v>4.1153358414969123E-2</v>
      </c>
      <c r="AE39">
        <f t="shared" si="70"/>
        <v>1.1828515178876918E-2</v>
      </c>
      <c r="AF39">
        <f t="shared" si="71"/>
        <v>7.4399981060395903E-4</v>
      </c>
      <c r="AG39">
        <f t="shared" si="72"/>
        <v>2.8121689695751106E-3</v>
      </c>
      <c r="AH39">
        <f t="shared" si="132"/>
        <v>3.1732862123280594E-4</v>
      </c>
      <c r="AI39">
        <f t="shared" si="133"/>
        <v>1.5536586685193283E-3</v>
      </c>
      <c r="AJ39">
        <f t="shared" si="75"/>
        <v>2.3695165918977389E-5</v>
      </c>
      <c r="AK39">
        <f t="shared" si="134"/>
        <v>2.0095458412552482E-5</v>
      </c>
      <c r="AL39">
        <f t="shared" si="135"/>
        <v>5.6639251003426259E-5</v>
      </c>
      <c r="AM39">
        <f t="shared" si="136"/>
        <v>2.9138509822686584E-4</v>
      </c>
      <c r="AN39">
        <f t="shared" si="79"/>
        <v>3.2390544539822657E-3</v>
      </c>
      <c r="AO39">
        <f t="shared" si="137"/>
        <v>1.706014285952126E-5</v>
      </c>
      <c r="AP39">
        <f t="shared" si="205"/>
        <v>3.9182838155291311E-5</v>
      </c>
      <c r="AQ39">
        <f t="shared" si="206"/>
        <v>1.0894387210509288E-4</v>
      </c>
      <c r="AR39">
        <f t="shared" si="207"/>
        <v>0.20038641273619912</v>
      </c>
      <c r="AS39">
        <f t="shared" si="208"/>
        <v>9.6551087966660148E-2</v>
      </c>
      <c r="AT39">
        <f t="shared" si="209"/>
        <v>6.9130272503889053E-3</v>
      </c>
      <c r="AU39">
        <f t="shared" si="210"/>
        <v>2.4699006320754391E-2</v>
      </c>
      <c r="AV39">
        <f t="shared" si="138"/>
        <v>3.0379718672315908E-3</v>
      </c>
      <c r="AW39">
        <f t="shared" si="139"/>
        <v>1.4611541697240854E-2</v>
      </c>
      <c r="AX39">
        <f t="shared" si="211"/>
        <v>3.6503745939893206E-4</v>
      </c>
      <c r="AY39">
        <f t="shared" si="140"/>
        <v>3.0318539364361627E-4</v>
      </c>
      <c r="AZ39">
        <f t="shared" si="141"/>
        <v>7.872273002126007E-4</v>
      </c>
      <c r="BA39">
        <f t="shared" si="142"/>
        <v>2.7908637937732938E-3</v>
      </c>
      <c r="BB39">
        <f t="shared" si="212"/>
        <v>2.9582438595711975E-2</v>
      </c>
      <c r="BC39">
        <f t="shared" si="143"/>
        <v>2.5490976739779483E-4</v>
      </c>
      <c r="BD39">
        <f t="shared" si="213"/>
        <v>5.8461595791721498E-4</v>
      </c>
      <c r="BE39">
        <f t="shared" si="214"/>
        <v>1.4629579405216445E-3</v>
      </c>
      <c r="BF39">
        <f t="shared" si="215"/>
        <v>0.53046463000850608</v>
      </c>
      <c r="BG39">
        <f t="shared" si="98"/>
        <v>0.9749999999999992</v>
      </c>
      <c r="BH39">
        <f t="shared" si="144"/>
        <v>3.4316756748282377E-2</v>
      </c>
      <c r="BI39">
        <f t="shared" si="145"/>
        <v>9.4590994678997644E-3</v>
      </c>
      <c r="BJ39">
        <f t="shared" si="146"/>
        <v>5.1435989806215973E-4</v>
      </c>
      <c r="BK39">
        <f t="shared" si="147"/>
        <v>2.211332547732692E-3</v>
      </c>
      <c r="BL39">
        <f t="shared" si="148"/>
        <v>2.2890519925667285E-4</v>
      </c>
      <c r="BM39">
        <f t="shared" si="149"/>
        <v>1.2372570517120349E-3</v>
      </c>
      <c r="BN39">
        <f t="shared" si="150"/>
        <v>1.5543048795977279E-5</v>
      </c>
      <c r="BO39">
        <f t="shared" si="151"/>
        <v>1.3583698726165874E-5</v>
      </c>
      <c r="BP39">
        <f t="shared" si="152"/>
        <v>4.2533734868752087E-5</v>
      </c>
      <c r="BQ39">
        <f t="shared" si="153"/>
        <v>2.2597023636905281E-4</v>
      </c>
      <c r="BR39">
        <f t="shared" si="154"/>
        <v>2.5118988755174496E-3</v>
      </c>
      <c r="BS39">
        <f t="shared" si="155"/>
        <v>1.2476083091598078E-5</v>
      </c>
      <c r="BT39">
        <f t="shared" si="156"/>
        <v>2.4932041338589749E-5</v>
      </c>
      <c r="BU39">
        <f t="shared" si="157"/>
        <v>7.9670657619669794E-5</v>
      </c>
      <c r="BV39">
        <f t="shared" si="158"/>
        <v>0.16074752556342289</v>
      </c>
      <c r="BW39">
        <f t="shared" si="159"/>
        <v>7.4276563915370061E-2</v>
      </c>
      <c r="BX39">
        <f t="shared" si="160"/>
        <v>4.5976681060514646E-3</v>
      </c>
      <c r="BY39">
        <f t="shared" si="161"/>
        <v>1.8683885610143881E-2</v>
      </c>
      <c r="BZ39">
        <f t="shared" si="162"/>
        <v>2.108168074763848E-3</v>
      </c>
      <c r="CA39">
        <f t="shared" si="163"/>
        <v>1.1193745769024484E-2</v>
      </c>
      <c r="CB39">
        <f t="shared" si="164"/>
        <v>2.303503951310775E-4</v>
      </c>
      <c r="CC39">
        <f t="shared" si="165"/>
        <v>1.9715303629141555E-4</v>
      </c>
      <c r="CD39">
        <f t="shared" si="166"/>
        <v>5.6871048684114188E-4</v>
      </c>
      <c r="CE39">
        <f t="shared" si="167"/>
        <v>2.0820809749736205E-3</v>
      </c>
      <c r="CF39">
        <f t="shared" si="168"/>
        <v>2.2069522966644835E-2</v>
      </c>
      <c r="CG39">
        <f t="shared" si="169"/>
        <v>1.7933173229722394E-4</v>
      </c>
      <c r="CH39">
        <f t="shared" si="170"/>
        <v>3.5785549131688038E-4</v>
      </c>
      <c r="CI39">
        <f t="shared" si="171"/>
        <v>1.0292064695281472E-3</v>
      </c>
      <c r="CJ39">
        <f t="shared" si="99"/>
        <v>0</v>
      </c>
      <c r="CK39">
        <f t="shared" si="100"/>
        <v>0.34921608788107394</v>
      </c>
      <c r="CL39">
        <f t="shared" si="172"/>
        <v>0.12049087367041598</v>
      </c>
      <c r="CM39">
        <f t="shared" si="101"/>
        <v>0</v>
      </c>
      <c r="CN39">
        <f t="shared" si="173"/>
        <v>168.8993682391835</v>
      </c>
      <c r="CO39">
        <f t="shared" si="174"/>
        <v>17.71909948934389</v>
      </c>
      <c r="CP39">
        <f t="shared" si="175"/>
        <v>18.279098302238218</v>
      </c>
      <c r="CQ39">
        <f t="shared" si="176"/>
        <v>9.2504466375575252</v>
      </c>
      <c r="CR39">
        <f t="shared" si="177"/>
        <v>4.8427540697747462</v>
      </c>
      <c r="CS39">
        <f t="shared" si="178"/>
        <v>0.63818190369581806</v>
      </c>
      <c r="CT39">
        <f t="shared" si="179"/>
        <v>0.71642318786590853</v>
      </c>
      <c r="CU39">
        <f t="shared" si="180"/>
        <v>0.54469967689995036</v>
      </c>
      <c r="CV39">
        <f t="shared" si="181"/>
        <v>7.8761392050721835</v>
      </c>
      <c r="CW39">
        <f t="shared" si="182"/>
        <v>50.545444754393259</v>
      </c>
      <c r="CX39">
        <f t="shared" si="183"/>
        <v>0.57202659007974788</v>
      </c>
      <c r="CY39">
        <f t="shared" si="184"/>
        <v>1.5446266629197387</v>
      </c>
      <c r="CZ39">
        <f t="shared" si="185"/>
        <v>2.4082042928830782</v>
      </c>
      <c r="DA39">
        <f t="shared" si="186"/>
        <v>2289.4147655110751</v>
      </c>
      <c r="DB39">
        <f t="shared" si="187"/>
        <v>2481.7491650950324</v>
      </c>
      <c r="DC39">
        <f t="shared" si="188"/>
        <v>243.62199333095541</v>
      </c>
      <c r="DD39">
        <f t="shared" si="189"/>
        <v>442.72968829952248</v>
      </c>
      <c r="DE39">
        <f t="shared" si="190"/>
        <v>123.26874648478903</v>
      </c>
      <c r="DF39">
        <f t="shared" si="191"/>
        <v>212.48103936127649</v>
      </c>
      <c r="DG39">
        <f t="shared" si="192"/>
        <v>14.002106867624235</v>
      </c>
      <c r="DH39">
        <f t="shared" si="193"/>
        <v>14.272755591166879</v>
      </c>
      <c r="DI39">
        <f t="shared" si="194"/>
        <v>16.564836851073544</v>
      </c>
      <c r="DJ39">
        <f t="shared" si="195"/>
        <v>107.32266718955201</v>
      </c>
      <c r="DK39">
        <f t="shared" si="196"/>
        <v>799.6133152420947</v>
      </c>
      <c r="DL39">
        <f t="shared" si="197"/>
        <v>11.459468593367866</v>
      </c>
      <c r="DM39">
        <f t="shared" si="198"/>
        <v>29.725382996258713</v>
      </c>
      <c r="DN39">
        <f t="shared" si="199"/>
        <v>49.052979745690742</v>
      </c>
      <c r="DO39">
        <f t="shared" si="102"/>
        <v>0</v>
      </c>
      <c r="DP39">
        <f t="shared" si="103"/>
        <v>7119.1154241713866</v>
      </c>
      <c r="DQ39">
        <f t="shared" si="200"/>
        <v>2456.3256590603169</v>
      </c>
    </row>
    <row r="40" spans="1:121" x14ac:dyDescent="0.3">
      <c r="A40">
        <v>37</v>
      </c>
      <c r="B40">
        <v>82</v>
      </c>
      <c r="C40">
        <f t="shared" si="118"/>
        <v>38</v>
      </c>
      <c r="D40">
        <f t="shared" si="1"/>
        <v>125</v>
      </c>
      <c r="E40">
        <f t="shared" si="119"/>
        <v>5.7</v>
      </c>
      <c r="F40">
        <v>5.1029999999999999E-2</v>
      </c>
      <c r="G40">
        <v>6.7809999999999995E-2</v>
      </c>
      <c r="H40">
        <f t="shared" si="3"/>
        <v>5.4385999999999997E-2</v>
      </c>
      <c r="I40">
        <f t="shared" si="104"/>
        <v>5.6857293942168513E-2</v>
      </c>
      <c r="J40">
        <f t="shared" si="62"/>
        <v>0.31733534505840255</v>
      </c>
      <c r="K40">
        <f t="shared" si="63"/>
        <v>0.41411967144295858</v>
      </c>
      <c r="L40">
        <f t="shared" si="105"/>
        <v>0.18586767672062565</v>
      </c>
      <c r="M40">
        <f t="shared" si="106"/>
        <v>0.2502281800921794</v>
      </c>
      <c r="N40">
        <f t="shared" si="107"/>
        <v>0.70439030564318561</v>
      </c>
      <c r="O40">
        <f t="shared" si="108"/>
        <v>0.82129720402693818</v>
      </c>
      <c r="P40">
        <f t="shared" si="109"/>
        <v>0.45089959392332568</v>
      </c>
      <c r="Q40">
        <f t="shared" si="110"/>
        <v>0.57132236315604945</v>
      </c>
      <c r="R40">
        <f t="shared" si="201"/>
        <v>0.42</v>
      </c>
      <c r="S40">
        <f t="shared" si="202"/>
        <v>0.43099999999999999</v>
      </c>
      <c r="T40">
        <f t="shared" si="203"/>
        <v>2.8653016275039137E-2</v>
      </c>
      <c r="U40">
        <f t="shared" si="67"/>
        <v>0.5643033431399187</v>
      </c>
      <c r="V40">
        <f t="shared" si="68"/>
        <v>0.68762187188157475</v>
      </c>
      <c r="W40">
        <f t="shared" si="111"/>
        <v>0.36078820143315704</v>
      </c>
      <c r="X40">
        <f t="shared" si="112"/>
        <v>0.46567291162597557</v>
      </c>
      <c r="Y40">
        <f t="shared" si="113"/>
        <v>0.87429661881321319</v>
      </c>
      <c r="Z40">
        <f t="shared" si="114"/>
        <v>0.94661893534220676</v>
      </c>
      <c r="AA40">
        <f t="shared" si="115"/>
        <v>0.63943986891067062</v>
      </c>
      <c r="AB40">
        <f t="shared" si="116"/>
        <v>0.76340018424481659</v>
      </c>
      <c r="AC40">
        <f t="shared" si="204"/>
        <v>4.7612729425378829E-2</v>
      </c>
      <c r="AD40">
        <f t="shared" si="117"/>
        <v>3.5908183216068514E-2</v>
      </c>
      <c r="AE40">
        <f t="shared" si="70"/>
        <v>1.0615937401001705E-2</v>
      </c>
      <c r="AF40">
        <f t="shared" si="71"/>
        <v>6.651855094424909E-4</v>
      </c>
      <c r="AG40">
        <f t="shared" si="72"/>
        <v>2.4379133363908291E-3</v>
      </c>
      <c r="AH40">
        <f t="shared" si="132"/>
        <v>2.8516604457633047E-4</v>
      </c>
      <c r="AI40">
        <f t="shared" si="133"/>
        <v>1.3504282345165736E-3</v>
      </c>
      <c r="AJ40">
        <f t="shared" si="75"/>
        <v>2.0871309632909844E-5</v>
      </c>
      <c r="AK40">
        <f t="shared" si="134"/>
        <v>1.7994413785292516E-5</v>
      </c>
      <c r="AL40">
        <f t="shared" si="135"/>
        <v>4.6758772811063029E-5</v>
      </c>
      <c r="AM40">
        <f t="shared" si="136"/>
        <v>2.5838413195195507E-4</v>
      </c>
      <c r="AN40">
        <f t="shared" si="79"/>
        <v>3.0237554917762338E-3</v>
      </c>
      <c r="AO40">
        <f t="shared" si="137"/>
        <v>1.4974053183388299E-5</v>
      </c>
      <c r="AP40">
        <f t="shared" si="205"/>
        <v>3.6850809477484508E-5</v>
      </c>
      <c r="AQ40">
        <f t="shared" si="206"/>
        <v>9.5420603204329155E-5</v>
      </c>
      <c r="AR40">
        <f t="shared" si="207"/>
        <v>0.18239626736369033</v>
      </c>
      <c r="AS40">
        <f t="shared" si="208"/>
        <v>9.0393244013790369E-2</v>
      </c>
      <c r="AT40">
        <f t="shared" si="209"/>
        <v>6.4563874718682225E-3</v>
      </c>
      <c r="AU40">
        <f t="shared" si="210"/>
        <v>2.2297965967526447E-2</v>
      </c>
      <c r="AV40">
        <f t="shared" si="138"/>
        <v>2.8535965322325292E-3</v>
      </c>
      <c r="AW40">
        <f t="shared" si="139"/>
        <v>1.3316041045580191E-2</v>
      </c>
      <c r="AX40">
        <f t="shared" si="211"/>
        <v>3.3587583298808792E-4</v>
      </c>
      <c r="AY40">
        <f t="shared" si="140"/>
        <v>2.8258748679746084E-4</v>
      </c>
      <c r="AZ40">
        <f t="shared" si="141"/>
        <v>6.7060447750815605E-4</v>
      </c>
      <c r="BA40">
        <f t="shared" si="142"/>
        <v>2.5934221489393458E-3</v>
      </c>
      <c r="BB40">
        <f t="shared" si="212"/>
        <v>2.9026788615936779E-2</v>
      </c>
      <c r="BC40">
        <f t="shared" si="143"/>
        <v>2.3304841866851015E-4</v>
      </c>
      <c r="BD40">
        <f t="shared" si="213"/>
        <v>5.7545455667547209E-4</v>
      </c>
      <c r="BE40">
        <f t="shared" si="214"/>
        <v>1.3235736813032787E-3</v>
      </c>
      <c r="BF40">
        <f t="shared" si="215"/>
        <v>0.56746731905867509</v>
      </c>
      <c r="BG40">
        <f t="shared" si="98"/>
        <v>0.97499999999999942</v>
      </c>
      <c r="BH40">
        <f t="shared" si="144"/>
        <v>2.9917800551047882E-2</v>
      </c>
      <c r="BI40">
        <f t="shared" si="145"/>
        <v>8.4822913646723317E-3</v>
      </c>
      <c r="BJ40">
        <f t="shared" si="146"/>
        <v>4.5943300503341512E-4</v>
      </c>
      <c r="BK40">
        <f t="shared" si="147"/>
        <v>1.9154295627367257E-3</v>
      </c>
      <c r="BL40">
        <f t="shared" si="148"/>
        <v>2.0551407098311458E-4</v>
      </c>
      <c r="BM40">
        <f t="shared" si="149"/>
        <v>1.0745116073001457E-3</v>
      </c>
      <c r="BN40">
        <f t="shared" si="150"/>
        <v>1.3677558689106179E-5</v>
      </c>
      <c r="BO40">
        <f t="shared" si="151"/>
        <v>1.2152135861181686E-5</v>
      </c>
      <c r="BP40">
        <f t="shared" si="152"/>
        <v>3.5084427889075021E-5</v>
      </c>
      <c r="BQ40">
        <f t="shared" si="153"/>
        <v>2.0020965519933529E-4</v>
      </c>
      <c r="BR40">
        <f t="shared" si="154"/>
        <v>2.3429652581304175E-3</v>
      </c>
      <c r="BS40">
        <f t="shared" si="155"/>
        <v>1.0941333169390382E-5</v>
      </c>
      <c r="BT40">
        <f t="shared" si="156"/>
        <v>2.3425548952382676E-5</v>
      </c>
      <c r="BU40">
        <f t="shared" si="157"/>
        <v>6.9722512541959864E-5</v>
      </c>
      <c r="BV40">
        <f t="shared" si="158"/>
        <v>0.14619322567843446</v>
      </c>
      <c r="BW40">
        <f t="shared" si="159"/>
        <v>6.9480971449080275E-2</v>
      </c>
      <c r="BX40">
        <f t="shared" si="160"/>
        <v>4.2898693859603964E-3</v>
      </c>
      <c r="BY40">
        <f t="shared" si="161"/>
        <v>1.6853427735953386E-2</v>
      </c>
      <c r="BZ40">
        <f t="shared" si="162"/>
        <v>1.9783876442577755E-3</v>
      </c>
      <c r="CA40">
        <f t="shared" si="163"/>
        <v>1.0192713073976558E-2</v>
      </c>
      <c r="CB40">
        <f t="shared" si="164"/>
        <v>2.1174478084003525E-4</v>
      </c>
      <c r="CC40">
        <f t="shared" si="165"/>
        <v>1.8358741737437977E-4</v>
      </c>
      <c r="CD40">
        <f t="shared" si="166"/>
        <v>4.8405288770555718E-4</v>
      </c>
      <c r="CE40">
        <f t="shared" si="167"/>
        <v>1.9331585132239325E-3</v>
      </c>
      <c r="CF40">
        <f t="shared" si="168"/>
        <v>2.163681047738367E-2</v>
      </c>
      <c r="CG40">
        <f t="shared" si="169"/>
        <v>1.6381441071876361E-4</v>
      </c>
      <c r="CH40">
        <f t="shared" si="170"/>
        <v>3.5190776521422E-4</v>
      </c>
      <c r="CI40">
        <f t="shared" si="171"/>
        <v>9.3036650445574689E-4</v>
      </c>
      <c r="CJ40">
        <f t="shared" si="99"/>
        <v>0</v>
      </c>
      <c r="CK40">
        <f t="shared" si="100"/>
        <v>0.31964719631678568</v>
      </c>
      <c r="CL40">
        <f t="shared" si="172"/>
        <v>0.10707635660946739</v>
      </c>
      <c r="CM40">
        <f t="shared" si="101"/>
        <v>0</v>
      </c>
      <c r="CN40">
        <f t="shared" si="173"/>
        <v>151.58497014890335</v>
      </c>
      <c r="CO40">
        <f t="shared" si="174"/>
        <v>15.842058092882363</v>
      </c>
      <c r="CP40">
        <f t="shared" si="175"/>
        <v>15.84643668654039</v>
      </c>
      <c r="CQ40">
        <f t="shared" si="176"/>
        <v>8.3128753654446097</v>
      </c>
      <c r="CR40">
        <f t="shared" si="177"/>
        <v>4.2092848069881601</v>
      </c>
      <c r="CS40">
        <f t="shared" si="178"/>
        <v>0.56212698234316083</v>
      </c>
      <c r="CT40">
        <f t="shared" si="179"/>
        <v>0.6415188458594635</v>
      </c>
      <c r="CU40">
        <f t="shared" si="180"/>
        <v>0.44967911812399314</v>
      </c>
      <c r="CV40">
        <f t="shared" si="181"/>
        <v>6.984123086661346</v>
      </c>
      <c r="CW40">
        <f t="shared" si="182"/>
        <v>47.185704449168128</v>
      </c>
      <c r="CX40">
        <f t="shared" si="183"/>
        <v>0.5020800032390097</v>
      </c>
      <c r="CY40">
        <f t="shared" si="184"/>
        <v>1.4526957604119168</v>
      </c>
      <c r="CZ40">
        <f t="shared" si="185"/>
        <v>2.1092724338316962</v>
      </c>
      <c r="DA40">
        <f t="shared" si="186"/>
        <v>2083.8773546301618</v>
      </c>
      <c r="DB40">
        <f t="shared" si="187"/>
        <v>2323.4679441304675</v>
      </c>
      <c r="DC40">
        <f t="shared" si="188"/>
        <v>227.52955089610802</v>
      </c>
      <c r="DD40">
        <f t="shared" si="189"/>
        <v>399.69103996791159</v>
      </c>
      <c r="DE40">
        <f t="shared" si="190"/>
        <v>115.7875328918671</v>
      </c>
      <c r="DF40">
        <f t="shared" si="191"/>
        <v>193.64186888482715</v>
      </c>
      <c r="DG40">
        <f t="shared" si="192"/>
        <v>12.883525201757077</v>
      </c>
      <c r="DH40">
        <f t="shared" si="193"/>
        <v>13.303088528477266</v>
      </c>
      <c r="DI40">
        <f t="shared" si="194"/>
        <v>14.110859415726619</v>
      </c>
      <c r="DJ40">
        <f t="shared" si="195"/>
        <v>99.730048737462539</v>
      </c>
      <c r="DK40">
        <f t="shared" si="196"/>
        <v>784.59409628877108</v>
      </c>
      <c r="DL40">
        <f t="shared" si="197"/>
        <v>10.476691661242874</v>
      </c>
      <c r="DM40">
        <f t="shared" si="198"/>
        <v>29.259562388721054</v>
      </c>
      <c r="DN40">
        <f t="shared" si="199"/>
        <v>44.379425534098935</v>
      </c>
      <c r="DO40">
        <f t="shared" si="102"/>
        <v>0</v>
      </c>
      <c r="DP40">
        <f t="shared" si="103"/>
        <v>6608.4154149379974</v>
      </c>
      <c r="DQ40">
        <f t="shared" si="200"/>
        <v>2213.7064042699499</v>
      </c>
    </row>
    <row r="41" spans="1:121" x14ac:dyDescent="0.3">
      <c r="A41">
        <v>38</v>
      </c>
      <c r="B41">
        <v>83</v>
      </c>
      <c r="C41">
        <f t="shared" si="118"/>
        <v>38</v>
      </c>
      <c r="D41">
        <f t="shared" si="1"/>
        <v>125</v>
      </c>
      <c r="E41">
        <f t="shared" si="119"/>
        <v>5.7</v>
      </c>
      <c r="F41">
        <v>5.9180000000000003E-2</v>
      </c>
      <c r="G41">
        <v>7.6550000000000007E-2</v>
      </c>
      <c r="H41">
        <f t="shared" si="3"/>
        <v>6.2654000000000001E-2</v>
      </c>
      <c r="I41">
        <f t="shared" si="104"/>
        <v>5.6857293942168513E-2</v>
      </c>
      <c r="J41">
        <f t="shared" si="62"/>
        <v>0.32601863603367465</v>
      </c>
      <c r="K41">
        <f t="shared" si="63"/>
        <v>0.42452979476919117</v>
      </c>
      <c r="L41">
        <f t="shared" si="105"/>
        <v>0.19146219825597877</v>
      </c>
      <c r="M41">
        <f t="shared" si="106"/>
        <v>0.25743392138944554</v>
      </c>
      <c r="N41">
        <f t="shared" si="107"/>
        <v>0.71792455052344994</v>
      </c>
      <c r="O41">
        <f t="shared" si="108"/>
        <v>0.83274764483152808</v>
      </c>
      <c r="P41">
        <f t="shared" si="109"/>
        <v>0.46341301152543724</v>
      </c>
      <c r="Q41">
        <f t="shared" si="110"/>
        <v>0.5850607580528765</v>
      </c>
      <c r="R41">
        <f t="shared" si="201"/>
        <v>0.42</v>
      </c>
      <c r="S41">
        <f t="shared" si="202"/>
        <v>0.43099999999999999</v>
      </c>
      <c r="T41">
        <f t="shared" si="203"/>
        <v>2.9419267833536045E-2</v>
      </c>
      <c r="U41">
        <f t="shared" si="67"/>
        <v>0.57627413283901263</v>
      </c>
      <c r="V41">
        <f t="shared" si="68"/>
        <v>0.69957524053543407</v>
      </c>
      <c r="W41">
        <f t="shared" si="111"/>
        <v>0.37030903647935809</v>
      </c>
      <c r="X41">
        <f t="shared" si="112"/>
        <v>0.47678553881530905</v>
      </c>
      <c r="Y41">
        <f t="shared" si="113"/>
        <v>0.88393198212988211</v>
      </c>
      <c r="Z41">
        <f t="shared" si="114"/>
        <v>0.9523075954032747</v>
      </c>
      <c r="AA41">
        <f t="shared" si="115"/>
        <v>0.65330994068916315</v>
      </c>
      <c r="AB41">
        <f t="shared" si="116"/>
        <v>0.77615763816391115</v>
      </c>
      <c r="AC41">
        <f t="shared" si="204"/>
        <v>4.8646182558997594E-2</v>
      </c>
      <c r="AD41">
        <f t="shared" si="117"/>
        <v>3.1054296831435617E-2</v>
      </c>
      <c r="AE41">
        <f t="shared" si="70"/>
        <v>9.3823448577558914E-3</v>
      </c>
      <c r="AF41">
        <f t="shared" si="71"/>
        <v>5.8914054591829423E-4</v>
      </c>
      <c r="AG41">
        <f t="shared" si="72"/>
        <v>2.0588156619921979E-3</v>
      </c>
      <c r="AH41">
        <f t="shared" si="132"/>
        <v>2.5486960462614783E-4</v>
      </c>
      <c r="AI41">
        <f t="shared" si="133"/>
        <v>1.1621629810336879E-3</v>
      </c>
      <c r="AJ41">
        <f t="shared" si="75"/>
        <v>1.8268218596861609E-5</v>
      </c>
      <c r="AK41">
        <f t="shared" si="134"/>
        <v>1.5930146652946329E-5</v>
      </c>
      <c r="AL41">
        <f t="shared" si="135"/>
        <v>3.6900658703224584E-5</v>
      </c>
      <c r="AM41">
        <f t="shared" si="136"/>
        <v>2.28170257973502E-4</v>
      </c>
      <c r="AN41">
        <f t="shared" si="79"/>
        <v>2.7687229612030806E-3</v>
      </c>
      <c r="AO41">
        <f t="shared" si="137"/>
        <v>1.3008463917369006E-5</v>
      </c>
      <c r="AP41">
        <f t="shared" si="205"/>
        <v>3.4099740051574973E-5</v>
      </c>
      <c r="AQ41">
        <f t="shared" si="206"/>
        <v>7.9183539319690311E-5</v>
      </c>
      <c r="AR41">
        <f t="shared" si="207"/>
        <v>0.16417621550528266</v>
      </c>
      <c r="AS41">
        <f t="shared" si="208"/>
        <v>8.3056790797132213E-2</v>
      </c>
      <c r="AT41">
        <f t="shared" si="209"/>
        <v>5.9583112936089262E-3</v>
      </c>
      <c r="AU41">
        <f t="shared" si="210"/>
        <v>1.9497729032891747E-2</v>
      </c>
      <c r="AV41">
        <f t="shared" si="138"/>
        <v>2.6596067693527062E-3</v>
      </c>
      <c r="AW41">
        <f t="shared" si="139"/>
        <v>1.1973011541049641E-2</v>
      </c>
      <c r="AX41">
        <f t="shared" si="211"/>
        <v>3.0632111363288904E-4</v>
      </c>
      <c r="AY41">
        <f t="shared" si="140"/>
        <v>2.5961920510863786E-4</v>
      </c>
      <c r="AZ41">
        <f t="shared" si="141"/>
        <v>5.3924426439843265E-4</v>
      </c>
      <c r="BA41">
        <f t="shared" si="142"/>
        <v>2.3942232418463294E-3</v>
      </c>
      <c r="BB41">
        <f t="shared" si="212"/>
        <v>2.7841527030245672E-2</v>
      </c>
      <c r="BC41">
        <f t="shared" si="143"/>
        <v>2.1022953654622407E-4</v>
      </c>
      <c r="BD41">
        <f t="shared" si="213"/>
        <v>5.5600595596832212E-4</v>
      </c>
      <c r="BE41">
        <f t="shared" si="214"/>
        <v>1.1213685981873733E-3</v>
      </c>
      <c r="BF41">
        <f t="shared" si="215"/>
        <v>0.60675388164556754</v>
      </c>
      <c r="BG41">
        <f t="shared" si="98"/>
        <v>0.97499999999999942</v>
      </c>
      <c r="BH41">
        <f t="shared" si="144"/>
        <v>2.5851925754749365E-2</v>
      </c>
      <c r="BI41">
        <f t="shared" si="145"/>
        <v>7.4903342665064614E-3</v>
      </c>
      <c r="BJ41">
        <f t="shared" si="146"/>
        <v>4.065210718711841E-4</v>
      </c>
      <c r="BK41">
        <f t="shared" si="147"/>
        <v>1.6162195518285884E-3</v>
      </c>
      <c r="BL41">
        <f t="shared" si="148"/>
        <v>1.8350958792918946E-4</v>
      </c>
      <c r="BM41">
        <f t="shared" si="149"/>
        <v>9.2393540439239844E-4</v>
      </c>
      <c r="BN41">
        <f t="shared" si="150"/>
        <v>1.1960163409009457E-5</v>
      </c>
      <c r="BO41">
        <f t="shared" si="151"/>
        <v>1.0748035671041097E-5</v>
      </c>
      <c r="BP41">
        <f t="shared" si="152"/>
        <v>2.7664344433427687E-5</v>
      </c>
      <c r="BQ41">
        <f t="shared" si="153"/>
        <v>1.7664981302103669E-4</v>
      </c>
      <c r="BR41">
        <f t="shared" si="154"/>
        <v>2.1435501618286071E-3</v>
      </c>
      <c r="BS41">
        <f t="shared" si="155"/>
        <v>9.4971185244495195E-6</v>
      </c>
      <c r="BT41">
        <f t="shared" si="156"/>
        <v>2.1655798647493769E-5</v>
      </c>
      <c r="BU41">
        <f t="shared" si="157"/>
        <v>5.7809704733885657E-5</v>
      </c>
      <c r="BV41">
        <f t="shared" si="158"/>
        <v>0.13147903639265529</v>
      </c>
      <c r="BW41">
        <f t="shared" si="159"/>
        <v>6.378815279684362E-2</v>
      </c>
      <c r="BX41">
        <f t="shared" si="160"/>
        <v>3.9551450060707205E-3</v>
      </c>
      <c r="BY41">
        <f t="shared" si="161"/>
        <v>1.4724548790575621E-2</v>
      </c>
      <c r="BZ41">
        <f t="shared" si="162"/>
        <v>1.842184892855286E-3</v>
      </c>
      <c r="CA41">
        <f t="shared" si="163"/>
        <v>9.156996429734875E-3</v>
      </c>
      <c r="CB41">
        <f t="shared" si="164"/>
        <v>1.9292695859500944E-4</v>
      </c>
      <c r="CC41">
        <f t="shared" si="165"/>
        <v>1.6850826735844798E-4</v>
      </c>
      <c r="CD41">
        <f t="shared" si="166"/>
        <v>3.8890799470687809E-4</v>
      </c>
      <c r="CE41">
        <f t="shared" si="167"/>
        <v>1.7831745744264335E-3</v>
      </c>
      <c r="CF41">
        <f t="shared" si="168"/>
        <v>2.0735870509407939E-2</v>
      </c>
      <c r="CG41">
        <f t="shared" si="169"/>
        <v>1.4765040628433439E-4</v>
      </c>
      <c r="CH41">
        <f t="shared" si="170"/>
        <v>3.3968600337205493E-4</v>
      </c>
      <c r="CI41">
        <f t="shared" si="171"/>
        <v>7.8757025219648659E-4</v>
      </c>
      <c r="CJ41">
        <f t="shared" si="99"/>
        <v>0</v>
      </c>
      <c r="CK41">
        <f t="shared" si="100"/>
        <v>0.28842234005262912</v>
      </c>
      <c r="CL41">
        <f t="shared" si="172"/>
        <v>9.3802487914867561E-2</v>
      </c>
      <c r="CM41">
        <f t="shared" si="101"/>
        <v>0</v>
      </c>
      <c r="CN41">
        <f t="shared" si="173"/>
        <v>133.97050222389637</v>
      </c>
      <c r="CO41">
        <f t="shared" si="174"/>
        <v>14.030971241590095</v>
      </c>
      <c r="CP41">
        <f t="shared" si="175"/>
        <v>13.382301802949286</v>
      </c>
      <c r="CQ41">
        <f t="shared" si="176"/>
        <v>7.4297038444568351</v>
      </c>
      <c r="CR41">
        <f t="shared" si="177"/>
        <v>3.6224620118820052</v>
      </c>
      <c r="CS41">
        <f t="shared" si="178"/>
        <v>0.49201793146927369</v>
      </c>
      <c r="CT41">
        <f t="shared" si="179"/>
        <v>0.56792565832418962</v>
      </c>
      <c r="CU41">
        <f t="shared" si="180"/>
        <v>0.35487363474891082</v>
      </c>
      <c r="CV41">
        <f t="shared" si="181"/>
        <v>6.1674420730237589</v>
      </c>
      <c r="CW41">
        <f t="shared" si="182"/>
        <v>43.205921809574072</v>
      </c>
      <c r="CX41">
        <f t="shared" si="183"/>
        <v>0.43617379514938276</v>
      </c>
      <c r="CY41">
        <f t="shared" si="184"/>
        <v>1.3442458525731371</v>
      </c>
      <c r="CZ41">
        <f t="shared" si="185"/>
        <v>1.7503521366617543</v>
      </c>
      <c r="DA41">
        <f t="shared" si="186"/>
        <v>1875.7132621478545</v>
      </c>
      <c r="DB41">
        <f t="shared" si="187"/>
        <v>2134.8917506494863</v>
      </c>
      <c r="DC41">
        <f t="shared" si="188"/>
        <v>209.97684829807216</v>
      </c>
      <c r="DD41">
        <f t="shared" si="189"/>
        <v>349.49679291458455</v>
      </c>
      <c r="DE41">
        <f t="shared" si="190"/>
        <v>107.9162042732554</v>
      </c>
      <c r="DF41">
        <f t="shared" si="191"/>
        <v>174.11153382994388</v>
      </c>
      <c r="DG41">
        <f t="shared" si="192"/>
        <v>11.749865276730358</v>
      </c>
      <c r="DH41">
        <f t="shared" si="193"/>
        <v>12.221833699694235</v>
      </c>
      <c r="DI41">
        <f t="shared" si="194"/>
        <v>11.346777811471819</v>
      </c>
      <c r="DJ41">
        <f t="shared" si="195"/>
        <v>92.069854765200603</v>
      </c>
      <c r="DK41">
        <f t="shared" si="196"/>
        <v>752.55647562754052</v>
      </c>
      <c r="DL41">
        <f t="shared" si="197"/>
        <v>9.4508688154355038</v>
      </c>
      <c r="DM41">
        <f t="shared" si="198"/>
        <v>28.270678837165306</v>
      </c>
      <c r="DN41">
        <f t="shared" si="199"/>
        <v>37.59948909722263</v>
      </c>
      <c r="DO41">
        <f t="shared" si="102"/>
        <v>0</v>
      </c>
      <c r="DP41">
        <f t="shared" si="103"/>
        <v>6034.1271300599565</v>
      </c>
      <c r="DQ41">
        <f t="shared" si="200"/>
        <v>1962.4559494626569</v>
      </c>
    </row>
    <row r="42" spans="1:121" x14ac:dyDescent="0.3">
      <c r="A42">
        <v>39</v>
      </c>
      <c r="B42">
        <v>84</v>
      </c>
      <c r="C42">
        <f t="shared" si="118"/>
        <v>38</v>
      </c>
      <c r="D42">
        <f t="shared" si="1"/>
        <v>125</v>
      </c>
      <c r="E42">
        <f t="shared" si="119"/>
        <v>5.7</v>
      </c>
      <c r="F42">
        <v>6.4750000000000002E-2</v>
      </c>
      <c r="G42">
        <v>8.4409999999999999E-2</v>
      </c>
      <c r="H42">
        <f t="shared" si="3"/>
        <v>6.8682000000000007E-2</v>
      </c>
      <c r="I42">
        <f t="shared" si="104"/>
        <v>5.6857293942168513E-2</v>
      </c>
      <c r="J42">
        <f t="shared" si="62"/>
        <v>0.33476992802126826</v>
      </c>
      <c r="K42">
        <f t="shared" si="63"/>
        <v>0.43496723366115231</v>
      </c>
      <c r="L42">
        <f t="shared" si="105"/>
        <v>0.19713427909630232</v>
      </c>
      <c r="M42">
        <f t="shared" si="106"/>
        <v>0.26471920158354523</v>
      </c>
      <c r="N42">
        <f t="shared" si="107"/>
        <v>0.73116420041927055</v>
      </c>
      <c r="O42">
        <f t="shared" si="108"/>
        <v>0.84373144579034942</v>
      </c>
      <c r="P42">
        <f t="shared" si="109"/>
        <v>0.47595284937138926</v>
      </c>
      <c r="Q42">
        <f t="shared" si="110"/>
        <v>0.59869605127045322</v>
      </c>
      <c r="R42">
        <f t="shared" si="201"/>
        <v>0.42</v>
      </c>
      <c r="S42">
        <f t="shared" si="202"/>
        <v>0.43099999999999999</v>
      </c>
      <c r="T42">
        <f t="shared" si="203"/>
        <v>3.0189362484443399E-2</v>
      </c>
      <c r="U42">
        <f t="shared" si="67"/>
        <v>0.58815649700557304</v>
      </c>
      <c r="V42">
        <f t="shared" si="68"/>
        <v>0.71130730750087678</v>
      </c>
      <c r="W42">
        <f t="shared" si="111"/>
        <v>0.37988307304341762</v>
      </c>
      <c r="X42">
        <f t="shared" si="112"/>
        <v>0.48789260797758516</v>
      </c>
      <c r="Y42">
        <f t="shared" si="113"/>
        <v>0.89304892802540481</v>
      </c>
      <c r="Z42">
        <f t="shared" si="114"/>
        <v>0.95751365609289618</v>
      </c>
      <c r="AA42">
        <f t="shared" si="115"/>
        <v>0.66698346264993358</v>
      </c>
      <c r="AB42">
        <f t="shared" si="116"/>
        <v>0.78852965849188672</v>
      </c>
      <c r="AC42">
        <f t="shared" si="204"/>
        <v>4.9673402381434639E-2</v>
      </c>
      <c r="AD42">
        <f t="shared" si="117"/>
        <v>2.6591933347150265E-2</v>
      </c>
      <c r="AE42">
        <f t="shared" si="70"/>
        <v>8.1522552758845068E-3</v>
      </c>
      <c r="AF42">
        <f t="shared" si="71"/>
        <v>5.1312357413411437E-4</v>
      </c>
      <c r="AG42">
        <f t="shared" si="72"/>
        <v>1.6917909540067921E-3</v>
      </c>
      <c r="AH42">
        <f t="shared" si="132"/>
        <v>2.2550537763999391E-4</v>
      </c>
      <c r="AI42">
        <f t="shared" si="133"/>
        <v>9.891707580123863E-4</v>
      </c>
      <c r="AJ42">
        <f t="shared" si="75"/>
        <v>1.5722684990993793E-5</v>
      </c>
      <c r="AK42">
        <f t="shared" si="134"/>
        <v>1.377849551244364E-5</v>
      </c>
      <c r="AL42">
        <f t="shared" si="135"/>
        <v>2.7898928493680151E-5</v>
      </c>
      <c r="AM42">
        <f t="shared" si="136"/>
        <v>1.9960951028296631E-4</v>
      </c>
      <c r="AN42">
        <f t="shared" si="79"/>
        <v>2.4850663191072157E-3</v>
      </c>
      <c r="AO42">
        <f t="shared" si="137"/>
        <v>1.102807543807624E-5</v>
      </c>
      <c r="AP42">
        <f t="shared" si="205"/>
        <v>3.07451503084304E-5</v>
      </c>
      <c r="AQ42">
        <f t="shared" si="206"/>
        <v>6.2305275478769998E-5</v>
      </c>
      <c r="AR42">
        <f t="shared" si="207"/>
        <v>0.14596352115150163</v>
      </c>
      <c r="AS42">
        <f t="shared" si="208"/>
        <v>7.4752280449349409E-2</v>
      </c>
      <c r="AT42">
        <f t="shared" si="209"/>
        <v>5.3861813904084507E-3</v>
      </c>
      <c r="AU42">
        <f t="shared" si="210"/>
        <v>1.6489945928481142E-2</v>
      </c>
      <c r="AV42">
        <f t="shared" si="138"/>
        <v>2.4456877459478658E-3</v>
      </c>
      <c r="AW42">
        <f t="shared" si="139"/>
        <v>1.0607833898852137E-2</v>
      </c>
      <c r="AX42">
        <f t="shared" si="211"/>
        <v>2.7358154715474014E-4</v>
      </c>
      <c r="AY42">
        <f t="shared" si="140"/>
        <v>2.3185301215732635E-4</v>
      </c>
      <c r="AZ42">
        <f t="shared" si="141"/>
        <v>4.1012886890295181E-4</v>
      </c>
      <c r="BA42">
        <f t="shared" si="142"/>
        <v>2.1823376490117423E-3</v>
      </c>
      <c r="BB42">
        <f t="shared" si="212"/>
        <v>2.6082306215960905E-2</v>
      </c>
      <c r="BC42">
        <f t="shared" si="143"/>
        <v>1.8403971137399253E-4</v>
      </c>
      <c r="BD42">
        <f t="shared" si="213"/>
        <v>5.2147763081891306E-4</v>
      </c>
      <c r="BE42">
        <f t="shared" si="214"/>
        <v>8.9007680835659722E-4</v>
      </c>
      <c r="BF42">
        <f t="shared" si="215"/>
        <v>0.64756881426528101</v>
      </c>
      <c r="BG42">
        <f t="shared" si="98"/>
        <v>0.97499999999999942</v>
      </c>
      <c r="BH42">
        <f t="shared" si="144"/>
        <v>2.2118505359825912E-2</v>
      </c>
      <c r="BI42">
        <f t="shared" si="145"/>
        <v>6.5028276046827831E-3</v>
      </c>
      <c r="BJ42">
        <f t="shared" si="146"/>
        <v>3.5372882976276418E-4</v>
      </c>
      <c r="BK42">
        <f t="shared" si="147"/>
        <v>1.3269796237851666E-3</v>
      </c>
      <c r="BL42">
        <f t="shared" si="148"/>
        <v>1.6221619406661363E-4</v>
      </c>
      <c r="BM42">
        <f t="shared" si="149"/>
        <v>7.8574296941969369E-4</v>
      </c>
      <c r="BN42">
        <f t="shared" si="150"/>
        <v>1.0283696524415303E-5</v>
      </c>
      <c r="BO42">
        <f t="shared" si="151"/>
        <v>9.2876353745225037E-6</v>
      </c>
      <c r="BP42">
        <f t="shared" si="152"/>
        <v>2.0898179304702751E-5</v>
      </c>
      <c r="BQ42">
        <f t="shared" si="153"/>
        <v>1.5440808638652131E-4</v>
      </c>
      <c r="BR42">
        <f t="shared" si="154"/>
        <v>1.9223249149451262E-3</v>
      </c>
      <c r="BS42">
        <f t="shared" si="155"/>
        <v>8.0445217926881686E-6</v>
      </c>
      <c r="BT42">
        <f t="shared" si="156"/>
        <v>1.9506517558091086E-5</v>
      </c>
      <c r="BU42">
        <f t="shared" si="157"/>
        <v>4.5449103898752277E-5</v>
      </c>
      <c r="BV42">
        <f t="shared" si="158"/>
        <v>0.11679527310917025</v>
      </c>
      <c r="BW42">
        <f t="shared" si="159"/>
        <v>5.736196079080199E-2</v>
      </c>
      <c r="BX42">
        <f t="shared" si="160"/>
        <v>3.5719431384292283E-3</v>
      </c>
      <c r="BY42">
        <f t="shared" si="161"/>
        <v>1.2442620614131393E-2</v>
      </c>
      <c r="BZ42">
        <f t="shared" si="162"/>
        <v>1.6924404021416819E-3</v>
      </c>
      <c r="CA42">
        <f t="shared" si="163"/>
        <v>8.106082460877146E-3</v>
      </c>
      <c r="CB42">
        <f t="shared" si="164"/>
        <v>1.7214103584446068E-4</v>
      </c>
      <c r="CC42">
        <f t="shared" si="165"/>
        <v>1.5034575571112654E-4</v>
      </c>
      <c r="CD42">
        <f t="shared" si="166"/>
        <v>2.9554004806681258E-4</v>
      </c>
      <c r="CE42">
        <f t="shared" si="167"/>
        <v>1.6239992659907118E-3</v>
      </c>
      <c r="CF42">
        <f t="shared" si="168"/>
        <v>1.9409300008752944E-2</v>
      </c>
      <c r="CG42">
        <f t="shared" si="169"/>
        <v>1.2914783191758655E-4</v>
      </c>
      <c r="CH42">
        <f t="shared" si="170"/>
        <v>3.1828331903429398E-4</v>
      </c>
      <c r="CI42">
        <f t="shared" si="171"/>
        <v>6.2460155572502168E-4</v>
      </c>
      <c r="CJ42">
        <f t="shared" si="99"/>
        <v>0</v>
      </c>
      <c r="CK42">
        <f t="shared" si="100"/>
        <v>0.25613388257392239</v>
      </c>
      <c r="CL42">
        <f t="shared" si="172"/>
        <v>8.087518167270058E-2</v>
      </c>
      <c r="CM42">
        <f t="shared" si="101"/>
        <v>0</v>
      </c>
      <c r="CN42">
        <f t="shared" si="173"/>
        <v>116.40605308435487</v>
      </c>
      <c r="CO42">
        <f t="shared" si="174"/>
        <v>12.220551041578068</v>
      </c>
      <c r="CP42">
        <f t="shared" si="175"/>
        <v>10.996641201044149</v>
      </c>
      <c r="CQ42">
        <f t="shared" si="176"/>
        <v>6.5737072635834624</v>
      </c>
      <c r="CR42">
        <f t="shared" si="177"/>
        <v>3.0832452527246081</v>
      </c>
      <c r="CS42">
        <f t="shared" si="178"/>
        <v>0.42345907486243584</v>
      </c>
      <c r="CT42">
        <f t="shared" si="179"/>
        <v>0.49121714351412821</v>
      </c>
      <c r="CU42">
        <f t="shared" si="180"/>
        <v>0.26830399532372201</v>
      </c>
      <c r="CV42">
        <f t="shared" si="181"/>
        <v>5.3954450629485793</v>
      </c>
      <c r="CW42">
        <f t="shared" si="182"/>
        <v>38.779459909668098</v>
      </c>
      <c r="CX42">
        <f t="shared" si="183"/>
        <v>0.36977136943869632</v>
      </c>
      <c r="CY42">
        <f t="shared" si="184"/>
        <v>1.2120045703086348</v>
      </c>
      <c r="CZ42">
        <f t="shared" si="185"/>
        <v>1.3772581144582108</v>
      </c>
      <c r="DA42">
        <f t="shared" si="186"/>
        <v>1667.6332291559061</v>
      </c>
      <c r="DB42">
        <f t="shared" si="187"/>
        <v>1921.4326166700773</v>
      </c>
      <c r="DC42">
        <f t="shared" si="188"/>
        <v>189.81441837938422</v>
      </c>
      <c r="DD42">
        <f t="shared" si="189"/>
        <v>295.58228076802448</v>
      </c>
      <c r="DE42">
        <f t="shared" si="190"/>
        <v>99.236225979580595</v>
      </c>
      <c r="DF42">
        <f t="shared" si="191"/>
        <v>154.25912055710779</v>
      </c>
      <c r="DG42">
        <f t="shared" si="192"/>
        <v>10.494040985761522</v>
      </c>
      <c r="DH42">
        <f t="shared" si="193"/>
        <v>10.914712400318296</v>
      </c>
      <c r="DI42">
        <f t="shared" si="194"/>
        <v>8.6299316594559112</v>
      </c>
      <c r="DJ42">
        <f t="shared" si="195"/>
        <v>83.921794292746554</v>
      </c>
      <c r="DK42">
        <f t="shared" si="196"/>
        <v>705.00473701742328</v>
      </c>
      <c r="DL42">
        <f t="shared" si="197"/>
        <v>8.2735052248178338</v>
      </c>
      <c r="DM42">
        <f t="shared" si="198"/>
        <v>26.515051616618454</v>
      </c>
      <c r="DN42">
        <f t="shared" si="199"/>
        <v>29.844275384196706</v>
      </c>
      <c r="DO42">
        <f t="shared" si="102"/>
        <v>0</v>
      </c>
      <c r="DP42">
        <f t="shared" si="103"/>
        <v>5409.1530571752273</v>
      </c>
      <c r="DQ42">
        <f t="shared" si="200"/>
        <v>1707.959258643705</v>
      </c>
    </row>
    <row r="43" spans="1:121" x14ac:dyDescent="0.3">
      <c r="A43">
        <v>40</v>
      </c>
      <c r="B43">
        <v>85</v>
      </c>
      <c r="C43">
        <f t="shared" si="118"/>
        <v>38</v>
      </c>
      <c r="D43">
        <f t="shared" si="1"/>
        <v>125</v>
      </c>
      <c r="E43">
        <f t="shared" si="119"/>
        <v>5.7</v>
      </c>
      <c r="F43">
        <v>7.3550000000000004E-2</v>
      </c>
      <c r="G43">
        <v>9.4969999999999999E-2</v>
      </c>
      <c r="H43">
        <f t="shared" si="3"/>
        <v>7.7834E-2</v>
      </c>
      <c r="I43">
        <f t="shared" si="104"/>
        <v>5.6857293942168513E-2</v>
      </c>
      <c r="J43">
        <f t="shared" si="62"/>
        <v>0.34358520168373208</v>
      </c>
      <c r="K43">
        <f t="shared" si="63"/>
        <v>0.44542553068439728</v>
      </c>
      <c r="L43">
        <f t="shared" si="105"/>
        <v>0.20288274088619795</v>
      </c>
      <c r="M43">
        <f t="shared" si="106"/>
        <v>0.27208158433093144</v>
      </c>
      <c r="N43">
        <f t="shared" si="107"/>
        <v>0.7440960042366993</v>
      </c>
      <c r="O43">
        <f t="shared" si="108"/>
        <v>0.85424634532122035</v>
      </c>
      <c r="P43">
        <f t="shared" si="109"/>
        <v>0.48850784089997834</v>
      </c>
      <c r="Q43">
        <f t="shared" si="110"/>
        <v>0.61221348289891209</v>
      </c>
      <c r="R43">
        <f t="shared" si="201"/>
        <v>0.42</v>
      </c>
      <c r="S43">
        <f t="shared" si="202"/>
        <v>0.43099999999999999</v>
      </c>
      <c r="T43">
        <f t="shared" si="203"/>
        <v>3.0962898111965266E-2</v>
      </c>
      <c r="U43">
        <f t="shared" si="67"/>
        <v>0.59994126718508867</v>
      </c>
      <c r="V43">
        <f t="shared" si="68"/>
        <v>0.72280988065221874</v>
      </c>
      <c r="W43">
        <f t="shared" si="111"/>
        <v>0.38950519315608179</v>
      </c>
      <c r="X43">
        <f t="shared" si="112"/>
        <v>0.49898647455000233</v>
      </c>
      <c r="Y43">
        <f t="shared" si="113"/>
        <v>0.90165490638556112</v>
      </c>
      <c r="Z43">
        <f t="shared" si="114"/>
        <v>0.96226270900840638</v>
      </c>
      <c r="AA43">
        <f t="shared" si="115"/>
        <v>0.68044542249590401</v>
      </c>
      <c r="AB43">
        <f t="shared" si="116"/>
        <v>0.80050701234211896</v>
      </c>
      <c r="AC43">
        <f t="shared" si="204"/>
        <v>5.0693744596177363E-2</v>
      </c>
      <c r="AD43">
        <f t="shared" si="117"/>
        <v>2.2600295394026516E-2</v>
      </c>
      <c r="AE43">
        <f t="shared" si="70"/>
        <v>6.9973705044330658E-3</v>
      </c>
      <c r="AF43">
        <f t="shared" si="71"/>
        <v>4.3891111497406879E-4</v>
      </c>
      <c r="AG43">
        <f t="shared" si="72"/>
        <v>1.3691411598989638E-3</v>
      </c>
      <c r="AH43">
        <f t="shared" si="132"/>
        <v>1.9724868690270062E-4</v>
      </c>
      <c r="AI43">
        <f t="shared" si="133"/>
        <v>8.3680023862085296E-4</v>
      </c>
      <c r="AJ43">
        <f t="shared" si="75"/>
        <v>1.3294923560645924E-5</v>
      </c>
      <c r="AK43">
        <f t="shared" si="134"/>
        <v>1.162070779352824E-5</v>
      </c>
      <c r="AL43">
        <f t="shared" si="135"/>
        <v>2.0909681505704794E-5</v>
      </c>
      <c r="AM43">
        <f t="shared" si="136"/>
        <v>1.7272671612455939E-4</v>
      </c>
      <c r="AN43">
        <f t="shared" si="79"/>
        <v>2.1979439312791111E-3</v>
      </c>
      <c r="AO43">
        <f t="shared" si="137"/>
        <v>9.1075294821455326E-6</v>
      </c>
      <c r="AP43">
        <f t="shared" si="205"/>
        <v>2.7011759182409628E-5</v>
      </c>
      <c r="AQ43">
        <f t="shared" si="206"/>
        <v>4.7975748770030097E-5</v>
      </c>
      <c r="AR43">
        <f t="shared" si="207"/>
        <v>0.12854664716064099</v>
      </c>
      <c r="AS43">
        <f t="shared" si="208"/>
        <v>6.627286656775451E-2</v>
      </c>
      <c r="AT43">
        <f t="shared" si="209"/>
        <v>4.761504123685199E-3</v>
      </c>
      <c r="AU43">
        <f t="shared" si="210"/>
        <v>1.3686230066567358E-2</v>
      </c>
      <c r="AV43">
        <f t="shared" si="138"/>
        <v>2.2151823456930957E-3</v>
      </c>
      <c r="AW43">
        <f t="shared" si="139"/>
        <v>9.3142686871835901E-3</v>
      </c>
      <c r="AX43">
        <f t="shared" si="211"/>
        <v>2.3908384153432087E-4</v>
      </c>
      <c r="AY43">
        <f t="shared" si="140"/>
        <v>2.0080510324140151E-4</v>
      </c>
      <c r="AZ43">
        <f t="shared" si="141"/>
        <v>3.0824075530607115E-4</v>
      </c>
      <c r="BA43">
        <f t="shared" si="142"/>
        <v>1.9603418620411919E-3</v>
      </c>
      <c r="BB43">
        <f t="shared" si="212"/>
        <v>2.4011143668122882E-2</v>
      </c>
      <c r="BC43">
        <f t="shared" si="143"/>
        <v>1.5604568441102346E-4</v>
      </c>
      <c r="BD43">
        <f t="shared" si="213"/>
        <v>4.7486861378522694E-4</v>
      </c>
      <c r="BE43">
        <f t="shared" si="214"/>
        <v>6.8909030238202074E-4</v>
      </c>
      <c r="BF43">
        <f t="shared" si="215"/>
        <v>0.68722332312109624</v>
      </c>
      <c r="BG43">
        <f t="shared" si="98"/>
        <v>0.97499999999999942</v>
      </c>
      <c r="BH43">
        <f t="shared" si="144"/>
        <v>1.8782540494590588E-2</v>
      </c>
      <c r="BI43">
        <f t="shared" si="145"/>
        <v>5.5769107646008696E-3</v>
      </c>
      <c r="BJ43">
        <f t="shared" si="146"/>
        <v>3.0227971982654442E-4</v>
      </c>
      <c r="BK43">
        <f t="shared" si="147"/>
        <v>1.0730010270636385E-3</v>
      </c>
      <c r="BL43">
        <f t="shared" si="148"/>
        <v>1.417580205889146E-4</v>
      </c>
      <c r="BM43">
        <f t="shared" si="149"/>
        <v>6.6414878918779328E-4</v>
      </c>
      <c r="BN43">
        <f t="shared" si="150"/>
        <v>8.6873957294940295E-6</v>
      </c>
      <c r="BO43">
        <f t="shared" si="151"/>
        <v>7.8258152610883869E-6</v>
      </c>
      <c r="BP43">
        <f t="shared" si="152"/>
        <v>1.5649580496778154E-5</v>
      </c>
      <c r="BQ43">
        <f t="shared" si="153"/>
        <v>1.3350043571099291E-4</v>
      </c>
      <c r="BR43">
        <f t="shared" si="154"/>
        <v>1.6987903149996422E-3</v>
      </c>
      <c r="BS43">
        <f t="shared" si="155"/>
        <v>6.6379724460554409E-6</v>
      </c>
      <c r="BT43">
        <f t="shared" si="156"/>
        <v>1.7121254027424453E-5</v>
      </c>
      <c r="BU43">
        <f t="shared" si="157"/>
        <v>3.4966858909285184E-5</v>
      </c>
      <c r="BV43">
        <f t="shared" si="158"/>
        <v>0.10277229240704658</v>
      </c>
      <c r="BW43">
        <f t="shared" si="159"/>
        <v>5.0812393590539642E-2</v>
      </c>
      <c r="BX43">
        <f t="shared" si="160"/>
        <v>3.1546535327746329E-3</v>
      </c>
      <c r="BY43">
        <f t="shared" si="161"/>
        <v>1.0318363403969555E-2</v>
      </c>
      <c r="BZ43">
        <f t="shared" si="162"/>
        <v>1.53150378062773E-3</v>
      </c>
      <c r="CA43">
        <f t="shared" si="163"/>
        <v>7.1116016772195447E-3</v>
      </c>
      <c r="CB43">
        <f t="shared" si="164"/>
        <v>1.5028964468672971E-4</v>
      </c>
      <c r="CC43">
        <f t="shared" si="165"/>
        <v>1.3009087311512715E-4</v>
      </c>
      <c r="CD43">
        <f t="shared" si="166"/>
        <v>2.21932249317479E-4</v>
      </c>
      <c r="CE43">
        <f t="shared" si="167"/>
        <v>1.4575721211528973E-3</v>
      </c>
      <c r="CF43">
        <f t="shared" si="168"/>
        <v>1.7852995074650619E-2</v>
      </c>
      <c r="CG43">
        <f t="shared" si="169"/>
        <v>1.0941117798946004E-4</v>
      </c>
      <c r="CH43">
        <f t="shared" si="170"/>
        <v>2.8955511409427151E-4</v>
      </c>
      <c r="CI43">
        <f t="shared" si="171"/>
        <v>4.8315454547363362E-4</v>
      </c>
      <c r="CJ43">
        <f t="shared" si="99"/>
        <v>0</v>
      </c>
      <c r="CK43">
        <f t="shared" si="100"/>
        <v>0.22485962763609699</v>
      </c>
      <c r="CL43">
        <f t="shared" si="172"/>
        <v>6.8932257065696487E-2</v>
      </c>
      <c r="CM43">
        <f t="shared" si="101"/>
        <v>0</v>
      </c>
      <c r="CN43">
        <f t="shared" si="173"/>
        <v>99.915453432799751</v>
      </c>
      <c r="CO43">
        <f t="shared" si="174"/>
        <v>10.453107114222423</v>
      </c>
      <c r="CP43">
        <f t="shared" si="175"/>
        <v>8.8994175393432648</v>
      </c>
      <c r="CQ43">
        <f t="shared" si="176"/>
        <v>5.7499964719006256</v>
      </c>
      <c r="CR43">
        <f t="shared" si="177"/>
        <v>2.6083063437811989</v>
      </c>
      <c r="CS43">
        <f t="shared" si="178"/>
        <v>0.35807217625887666</v>
      </c>
      <c r="CT43">
        <f t="shared" si="179"/>
        <v>0.41428985354707532</v>
      </c>
      <c r="CU43">
        <f t="shared" si="180"/>
        <v>0.20108840704036302</v>
      </c>
      <c r="CV43">
        <f t="shared" si="181"/>
        <v>4.6688031368468401</v>
      </c>
      <c r="CW43">
        <f t="shared" si="182"/>
        <v>34.298915047610528</v>
      </c>
      <c r="CX43">
        <f t="shared" si="183"/>
        <v>0.30537546353633971</v>
      </c>
      <c r="CY43">
        <f t="shared" si="184"/>
        <v>1.0648305587297699</v>
      </c>
      <c r="CZ43">
        <f t="shared" si="185"/>
        <v>1.0605039265615153</v>
      </c>
      <c r="DA43">
        <f t="shared" si="186"/>
        <v>1468.6454438103233</v>
      </c>
      <c r="DB43">
        <f t="shared" si="187"/>
        <v>1703.4777622575618</v>
      </c>
      <c r="DC43">
        <f t="shared" si="188"/>
        <v>167.80016682279009</v>
      </c>
      <c r="DD43">
        <f t="shared" si="189"/>
        <v>245.3256739432199</v>
      </c>
      <c r="DE43">
        <f t="shared" si="190"/>
        <v>89.883238858843043</v>
      </c>
      <c r="DF43">
        <f t="shared" si="191"/>
        <v>135.44809524902377</v>
      </c>
      <c r="DG43">
        <f t="shared" si="192"/>
        <v>9.1707779935734806</v>
      </c>
      <c r="DH43">
        <f t="shared" si="193"/>
        <v>9.4531010401922178</v>
      </c>
      <c r="DI43">
        <f t="shared" si="194"/>
        <v>6.4860019731503495</v>
      </c>
      <c r="DJ43">
        <f t="shared" si="195"/>
        <v>75.384946304794028</v>
      </c>
      <c r="DK43">
        <f t="shared" si="196"/>
        <v>649.02121334936146</v>
      </c>
      <c r="DL43">
        <f t="shared" si="197"/>
        <v>7.0150337426975593</v>
      </c>
      <c r="DM43">
        <f t="shared" si="198"/>
        <v>24.14516953652365</v>
      </c>
      <c r="DN43">
        <f t="shared" si="199"/>
        <v>23.105197838869156</v>
      </c>
      <c r="DO43">
        <f t="shared" si="102"/>
        <v>0</v>
      </c>
      <c r="DP43">
        <f t="shared" si="103"/>
        <v>4784.3599821931039</v>
      </c>
      <c r="DQ43">
        <f t="shared" si="200"/>
        <v>1466.6782812657448</v>
      </c>
    </row>
    <row r="44" spans="1:121" x14ac:dyDescent="0.3">
      <c r="A44">
        <v>41</v>
      </c>
      <c r="B44">
        <v>86</v>
      </c>
      <c r="C44">
        <f t="shared" si="118"/>
        <v>38</v>
      </c>
      <c r="D44">
        <f t="shared" si="1"/>
        <v>125</v>
      </c>
      <c r="E44">
        <f>E$4</f>
        <v>5.7</v>
      </c>
      <c r="F44">
        <v>8.1549999999999997E-2</v>
      </c>
      <c r="G44">
        <v>0.10492</v>
      </c>
      <c r="H44">
        <f t="shared" si="3"/>
        <v>8.6223999999999995E-2</v>
      </c>
      <c r="I44">
        <f t="shared" si="104"/>
        <v>5.6857293942168513E-2</v>
      </c>
      <c r="J44">
        <f t="shared" si="62"/>
        <v>0.35246037295550869</v>
      </c>
      <c r="K44">
        <f t="shared" si="63"/>
        <v>0.45589821621718529</v>
      </c>
      <c r="L44">
        <f t="shared" si="105"/>
        <v>0.20870635567603923</v>
      </c>
      <c r="M44">
        <f t="shared" si="106"/>
        <v>0.27951856791757668</v>
      </c>
      <c r="N44">
        <f t="shared" si="107"/>
        <v>0.75670782825151162</v>
      </c>
      <c r="O44">
        <f t="shared" si="108"/>
        <v>0.86429187333899182</v>
      </c>
      <c r="P44">
        <f t="shared" si="109"/>
        <v>0.50106666794547028</v>
      </c>
      <c r="Q44">
        <f t="shared" si="110"/>
        <v>0.62559863454118125</v>
      </c>
      <c r="R44">
        <f t="shared" si="201"/>
        <v>0.42</v>
      </c>
      <c r="S44">
        <f t="shared" si="202"/>
        <v>0.43099999999999999</v>
      </c>
      <c r="T44">
        <f t="shared" si="203"/>
        <v>3.1739474967618225E-2</v>
      </c>
      <c r="U44">
        <f t="shared" si="67"/>
        <v>0.61161952091224214</v>
      </c>
      <c r="V44">
        <f t="shared" si="68"/>
        <v>0.73407539888360374</v>
      </c>
      <c r="W44">
        <f t="shared" si="111"/>
        <v>0.39917022874425034</v>
      </c>
      <c r="X44">
        <f t="shared" si="112"/>
        <v>0.51005954333674697</v>
      </c>
      <c r="Y44">
        <f t="shared" si="113"/>
        <v>0.90975913761142368</v>
      </c>
      <c r="Z44">
        <f t="shared" si="114"/>
        <v>0.96658077717887392</v>
      </c>
      <c r="AA44">
        <f t="shared" si="115"/>
        <v>0.6936815092069355</v>
      </c>
      <c r="AB44">
        <f t="shared" si="116"/>
        <v>0.81208197343318433</v>
      </c>
      <c r="AC44">
        <f t="shared" si="204"/>
        <v>5.1706590166433641E-2</v>
      </c>
      <c r="AD44">
        <f t="shared" si="117"/>
        <v>1.8996264824701809E-2</v>
      </c>
      <c r="AE44">
        <f t="shared" si="70"/>
        <v>5.8945895956170188E-3</v>
      </c>
      <c r="AF44">
        <f t="shared" si="71"/>
        <v>3.7115066367871674E-4</v>
      </c>
      <c r="AG44">
        <f t="shared" si="72"/>
        <v>1.0735712207724879E-3</v>
      </c>
      <c r="AH44">
        <f t="shared" si="132"/>
        <v>1.7109633127092367E-4</v>
      </c>
      <c r="AI44">
        <f t="shared" si="133"/>
        <v>6.9808882466519131E-4</v>
      </c>
      <c r="AJ44">
        <f t="shared" si="75"/>
        <v>1.1161097780906422E-5</v>
      </c>
      <c r="AK44">
        <f t="shared" si="134"/>
        <v>9.6616508441960146E-6</v>
      </c>
      <c r="AL44">
        <f t="shared" si="135"/>
        <v>1.4737079276691692E-5</v>
      </c>
      <c r="AM44">
        <f t="shared" si="136"/>
        <v>1.483483959927158E-4</v>
      </c>
      <c r="AN44">
        <f t="shared" si="79"/>
        <v>1.903227855620655E-3</v>
      </c>
      <c r="AO44">
        <f t="shared" si="137"/>
        <v>7.4289381806145175E-6</v>
      </c>
      <c r="AP44">
        <f t="shared" si="205"/>
        <v>2.3405153649151078E-5</v>
      </c>
      <c r="AQ44">
        <f t="shared" si="206"/>
        <v>3.4629186414407792E-5</v>
      </c>
      <c r="AR44">
        <f t="shared" si="207"/>
        <v>0.11166923009945848</v>
      </c>
      <c r="AS44">
        <f t="shared" si="208"/>
        <v>5.7429626781013952E-2</v>
      </c>
      <c r="AT44">
        <f t="shared" si="209"/>
        <v>4.1487938971885288E-3</v>
      </c>
      <c r="AU44">
        <f t="shared" si="210"/>
        <v>1.0924604151719062E-2</v>
      </c>
      <c r="AV44">
        <f t="shared" si="138"/>
        <v>1.9839713878362576E-3</v>
      </c>
      <c r="AW44">
        <f t="shared" si="139"/>
        <v>8.0298730844809239E-3</v>
      </c>
      <c r="AX44">
        <f t="shared" si="211"/>
        <v>2.069404382427809E-4</v>
      </c>
      <c r="AY44">
        <f t="shared" si="140"/>
        <v>1.7086988880464087E-4</v>
      </c>
      <c r="AZ44">
        <f t="shared" si="141"/>
        <v>2.1278994954524754E-4</v>
      </c>
      <c r="BA44">
        <f t="shared" si="142"/>
        <v>1.7425569821528074E-3</v>
      </c>
      <c r="BB44">
        <f t="shared" si="212"/>
        <v>2.1552479947874612E-2</v>
      </c>
      <c r="BC44">
        <f t="shared" si="143"/>
        <v>1.3029367853859702E-4</v>
      </c>
      <c r="BD44">
        <f t="shared" si="213"/>
        <v>4.2573032236023598E-4</v>
      </c>
      <c r="BE44">
        <f t="shared" si="214"/>
        <v>4.9062456927585958E-4</v>
      </c>
      <c r="BF44">
        <f t="shared" si="215"/>
        <v>0.72652425400304199</v>
      </c>
      <c r="BG44">
        <f t="shared" si="98"/>
        <v>0.97499999999999942</v>
      </c>
      <c r="BH44">
        <f t="shared" si="144"/>
        <v>1.5774023403811763E-2</v>
      </c>
      <c r="BI44">
        <f t="shared" si="145"/>
        <v>4.6940363222066021E-3</v>
      </c>
      <c r="BJ44">
        <f t="shared" si="146"/>
        <v>2.5536784805866008E-4</v>
      </c>
      <c r="BK44">
        <f t="shared" si="147"/>
        <v>8.4065310040936411E-4</v>
      </c>
      <c r="BL44">
        <f t="shared" si="148"/>
        <v>1.2284855601021478E-4</v>
      </c>
      <c r="BM44">
        <f t="shared" si="149"/>
        <v>5.5359010993119703E-4</v>
      </c>
      <c r="BN44">
        <f t="shared" si="150"/>
        <v>7.2860389852139907E-6</v>
      </c>
      <c r="BO44">
        <f t="shared" si="151"/>
        <v>6.5004230526852961E-6</v>
      </c>
      <c r="BP44">
        <f t="shared" si="152"/>
        <v>1.1020486059690052E-5</v>
      </c>
      <c r="BQ44">
        <f t="shared" si="153"/>
        <v>1.145618633698798E-4</v>
      </c>
      <c r="BR44">
        <f t="shared" si="154"/>
        <v>1.4697653324682314E-3</v>
      </c>
      <c r="BS44">
        <f t="shared" si="155"/>
        <v>5.4099798950498457E-6</v>
      </c>
      <c r="BT44">
        <f t="shared" si="156"/>
        <v>1.482085881544596E-5</v>
      </c>
      <c r="BU44">
        <f t="shared" si="157"/>
        <v>2.5218032204486926E-5</v>
      </c>
      <c r="BV44">
        <f t="shared" si="158"/>
        <v>8.920369813997199E-2</v>
      </c>
      <c r="BW44">
        <f t="shared" si="159"/>
        <v>4.3995062458395032E-2</v>
      </c>
      <c r="BX44">
        <f t="shared" si="160"/>
        <v>2.7460782470882924E-3</v>
      </c>
      <c r="BY44">
        <f t="shared" si="161"/>
        <v>8.2293728544593613E-3</v>
      </c>
      <c r="BZ44">
        <f t="shared" si="162"/>
        <v>1.3703762883370688E-3</v>
      </c>
      <c r="CA44">
        <f t="shared" si="163"/>
        <v>6.1257799239611208E-3</v>
      </c>
      <c r="CB44">
        <f t="shared" si="164"/>
        <v>1.2995859702176303E-4</v>
      </c>
      <c r="CC44">
        <f t="shared" si="165"/>
        <v>1.1059382832054192E-4</v>
      </c>
      <c r="CD44">
        <f t="shared" si="166"/>
        <v>1.5307896365968193E-4</v>
      </c>
      <c r="CE44">
        <f t="shared" si="167"/>
        <v>1.2945513281229692E-3</v>
      </c>
      <c r="CF44">
        <f t="shared" si="168"/>
        <v>1.6011408422578678E-2</v>
      </c>
      <c r="CG44">
        <f t="shared" si="169"/>
        <v>9.1278254034234176E-5</v>
      </c>
      <c r="CH44">
        <f t="shared" si="170"/>
        <v>2.593412079280074E-4</v>
      </c>
      <c r="CI44">
        <f t="shared" si="171"/>
        <v>3.4371087355962871E-4</v>
      </c>
      <c r="CJ44">
        <f t="shared" si="99"/>
        <v>0</v>
      </c>
      <c r="CK44">
        <f t="shared" si="100"/>
        <v>0.19395939174271684</v>
      </c>
      <c r="CL44">
        <f t="shared" si="172"/>
        <v>5.7727745991316963E-2</v>
      </c>
      <c r="CM44">
        <f t="shared" si="101"/>
        <v>0</v>
      </c>
      <c r="CN44">
        <f t="shared" si="173"/>
        <v>84.168844835815406</v>
      </c>
      <c r="CO44">
        <f t="shared" si="174"/>
        <v>8.8393242061723178</v>
      </c>
      <c r="CP44">
        <f t="shared" si="175"/>
        <v>6.9782129350211717</v>
      </c>
      <c r="CQ44">
        <f t="shared" si="176"/>
        <v>4.9876291528786956</v>
      </c>
      <c r="CR44">
        <f t="shared" si="177"/>
        <v>2.1759428664814013</v>
      </c>
      <c r="CS44">
        <f t="shared" si="178"/>
        <v>0.30060184653315269</v>
      </c>
      <c r="CT44">
        <f t="shared" si="179"/>
        <v>0.34444751424643211</v>
      </c>
      <c r="CU44">
        <f t="shared" si="180"/>
        <v>0.141726491403944</v>
      </c>
      <c r="CV44">
        <f t="shared" si="181"/>
        <v>4.0098571436831083</v>
      </c>
      <c r="CW44">
        <f t="shared" si="182"/>
        <v>29.69987068696032</v>
      </c>
      <c r="CX44">
        <f t="shared" si="183"/>
        <v>0.24909229719600476</v>
      </c>
      <c r="CY44">
        <f t="shared" si="184"/>
        <v>0.92265456200318463</v>
      </c>
      <c r="CZ44">
        <f t="shared" si="185"/>
        <v>0.76547816569048421</v>
      </c>
      <c r="DA44">
        <f t="shared" si="186"/>
        <v>1275.8209538863132</v>
      </c>
      <c r="DB44">
        <f t="shared" si="187"/>
        <v>1476.1711267791827</v>
      </c>
      <c r="DC44">
        <f t="shared" si="188"/>
        <v>146.20764573082093</v>
      </c>
      <c r="DD44">
        <f t="shared" si="189"/>
        <v>195.82352941956418</v>
      </c>
      <c r="DE44">
        <f t="shared" si="190"/>
        <v>80.501623032843995</v>
      </c>
      <c r="DF44">
        <f t="shared" si="191"/>
        <v>116.77041439452159</v>
      </c>
      <c r="DG44">
        <f t="shared" si="192"/>
        <v>7.9378213301165896</v>
      </c>
      <c r="DH44">
        <f t="shared" si="193"/>
        <v>8.0438708853672729</v>
      </c>
      <c r="DI44">
        <f t="shared" si="194"/>
        <v>4.4775261183310988</v>
      </c>
      <c r="DJ44">
        <f t="shared" si="195"/>
        <v>67.01002874868621</v>
      </c>
      <c r="DK44">
        <f t="shared" si="196"/>
        <v>582.56353299105081</v>
      </c>
      <c r="DL44">
        <f t="shared" si="197"/>
        <v>5.8573523187026293</v>
      </c>
      <c r="DM44">
        <f t="shared" si="198"/>
        <v>21.64668397072856</v>
      </c>
      <c r="DN44">
        <f t="shared" si="199"/>
        <v>16.450641807819572</v>
      </c>
      <c r="DO44">
        <f t="shared" si="102"/>
        <v>0</v>
      </c>
      <c r="DP44">
        <f t="shared" si="103"/>
        <v>4148.8664341181338</v>
      </c>
      <c r="DQ44">
        <f t="shared" si="200"/>
        <v>1234.8188221706257</v>
      </c>
    </row>
    <row r="45" spans="1:121" x14ac:dyDescent="0.3">
      <c r="A45">
        <v>42</v>
      </c>
      <c r="B45">
        <v>87</v>
      </c>
      <c r="C45">
        <f t="shared" si="118"/>
        <v>38</v>
      </c>
      <c r="D45">
        <f t="shared" si="1"/>
        <v>125</v>
      </c>
      <c r="E45">
        <f t="shared" ref="E45:E67" si="216">E$4</f>
        <v>5.7</v>
      </c>
      <c r="F45">
        <v>9.1389999999999999E-2</v>
      </c>
      <c r="G45">
        <v>0.11588</v>
      </c>
      <c r="H45">
        <f t="shared" si="3"/>
        <v>9.6287999999999985E-2</v>
      </c>
      <c r="I45">
        <f t="shared" si="104"/>
        <v>5.6857293942168513E-2</v>
      </c>
      <c r="J45">
        <f t="shared" si="62"/>
        <v>0.36139129779741275</v>
      </c>
      <c r="K45">
        <f t="shared" si="63"/>
        <v>0.46637881862323194</v>
      </c>
      <c r="L45">
        <f t="shared" si="105"/>
        <v>0.21460384657188858</v>
      </c>
      <c r="M45">
        <f t="shared" si="106"/>
        <v>0.28702758739502121</v>
      </c>
      <c r="N45">
        <f t="shared" si="107"/>
        <v>0.7689886893445651</v>
      </c>
      <c r="O45">
        <f t="shared" si="108"/>
        <v>0.87386929487717446</v>
      </c>
      <c r="P45">
        <f t="shared" si="109"/>
        <v>0.51361798804971626</v>
      </c>
      <c r="Q45">
        <f t="shared" si="110"/>
        <v>0.63883747381421152</v>
      </c>
      <c r="R45">
        <f t="shared" si="201"/>
        <v>0.42</v>
      </c>
      <c r="S45">
        <f t="shared" si="202"/>
        <v>0.43099999999999999</v>
      </c>
      <c r="T45">
        <f t="shared" si="203"/>
        <v>3.2518696358425969E-2</v>
      </c>
      <c r="U45">
        <f t="shared" si="67"/>
        <v>0.62318259938127785</v>
      </c>
      <c r="V45">
        <f t="shared" si="68"/>
        <v>0.74509694233108659</v>
      </c>
      <c r="W45">
        <f t="shared" si="111"/>
        <v>0.40887296862960842</v>
      </c>
      <c r="X45">
        <f t="shared" si="112"/>
        <v>0.52110428187036661</v>
      </c>
      <c r="Y45">
        <f t="shared" si="113"/>
        <v>0.91737247519064435</v>
      </c>
      <c r="Z45">
        <f t="shared" si="114"/>
        <v>0.97049407335985327</v>
      </c>
      <c r="AA45">
        <f t="shared" si="115"/>
        <v>0.70667815895053554</v>
      </c>
      <c r="AB45">
        <f t="shared" si="116"/>
        <v>0.82324832378754653</v>
      </c>
      <c r="AC45">
        <f t="shared" si="204"/>
        <v>5.2711345938067034E-2</v>
      </c>
      <c r="AD45">
        <f t="shared" ref="AD45:AD58" si="217">AD44*(1-T44-H44)*(1-I44)</f>
        <v>1.5802732744941931E-2</v>
      </c>
      <c r="AE45">
        <f t="shared" ref="AE45:AE58" si="218">AD44*T44*p_Other*(1-I44) + AE44*(1-T44*(1-p_Other)-H44*rr_Other)*(1-I44)</f>
        <v>4.8820142972395633E-3</v>
      </c>
      <c r="AF45">
        <f t="shared" ref="AF45:AF58" si="219">AD44*T44*p_Stroke*p_Stroke_rec*(1-I44)+AE44*T44*p_Stroke*p_Stroke_rec*(1-I44) + AF44*p_recur_Stroke*p_Stroke_rec*(1-I44) + AG44*p_recur_Stroke*p_Stroke_rec*(1-I44)</f>
        <v>3.080927391114405E-4</v>
      </c>
      <c r="AG45">
        <f t="shared" ref="AG45:AG58" si="220">AF44*(1-p_recur_Stroke-T44*p_MI-H44*rr_Stroke)*(1-I44) + AG44*(1-p_recur_Stroke-T44*p_MI-H44*rr_Stroke)*(1-I44)</f>
        <v>8.2182065840949155E-4</v>
      </c>
      <c r="AH45">
        <f t="shared" si="132"/>
        <v>1.4648323352727259E-4</v>
      </c>
      <c r="AI45">
        <f t="shared" si="133"/>
        <v>5.7577551414967221E-4</v>
      </c>
      <c r="AJ45">
        <f t="shared" ref="AJ45:AJ58" si="221">AH44*T44*p_Stroke*p_Stroke_rec*(1-I44) + AI44*T44*p_Stroke*p_Stroke_rec*(1-I44) + AJ44*p_recur_Stroke*p_Stroke_rec*(1-I44) + AK44*p_recur_Stroke*p_Stroke_rec*(1-I44) + AL44*p_recur_Stroke*p_Stroke_rec*(1-I44)</f>
        <v>9.2082001534631655E-6</v>
      </c>
      <c r="AK45">
        <f t="shared" si="134"/>
        <v>7.8237547429759767E-6</v>
      </c>
      <c r="AL45">
        <f t="shared" si="135"/>
        <v>1.0044220554166279E-5</v>
      </c>
      <c r="AM45">
        <f t="shared" si="136"/>
        <v>1.2579215087351025E-4</v>
      </c>
      <c r="AN45">
        <f t="shared" ref="AN45:AN58" si="222">AM44*(1-T44*p_Stroke - H44*rr_HF)*(1-I44) + AN44*(1-T44*p_Stroke-H44*rr_HF)*(1-I44)</f>
        <v>1.6171600944953066E-3</v>
      </c>
      <c r="AO45">
        <f t="shared" si="137"/>
        <v>5.8989385739705274E-6</v>
      </c>
      <c r="AP45">
        <f t="shared" si="205"/>
        <v>1.9811355377720623E-5</v>
      </c>
      <c r="AQ45">
        <f t="shared" si="206"/>
        <v>2.4005993951312577E-5</v>
      </c>
      <c r="AR45">
        <f t="shared" si="207"/>
        <v>9.5775008803627465E-2</v>
      </c>
      <c r="AS45">
        <f t="shared" si="208"/>
        <v>4.8743677890512101E-2</v>
      </c>
      <c r="AT45">
        <f t="shared" si="209"/>
        <v>3.5328064458739171E-3</v>
      </c>
      <c r="AU45">
        <f t="shared" si="210"/>
        <v>8.4644376224185421E-3</v>
      </c>
      <c r="AV45">
        <f t="shared" si="138"/>
        <v>1.746802870183761E-3</v>
      </c>
      <c r="AW45">
        <f t="shared" si="139"/>
        <v>6.8174727441440855E-3</v>
      </c>
      <c r="AX45">
        <f t="shared" si="211"/>
        <v>1.7532000500502685E-4</v>
      </c>
      <c r="AY45">
        <f t="shared" si="140"/>
        <v>1.4080172136507398E-4</v>
      </c>
      <c r="AZ45">
        <f t="shared" si="141"/>
        <v>1.3970723882768195E-4</v>
      </c>
      <c r="BA45">
        <f t="shared" si="142"/>
        <v>1.5230721147771783E-3</v>
      </c>
      <c r="BB45">
        <f t="shared" si="212"/>
        <v>1.8911509207028575E-2</v>
      </c>
      <c r="BC45">
        <f t="shared" si="143"/>
        <v>1.052853231551531E-4</v>
      </c>
      <c r="BD45">
        <f t="shared" si="213"/>
        <v>3.7161799420895082E-4</v>
      </c>
      <c r="BE45">
        <f t="shared" si="214"/>
        <v>3.3128679071947728E-4</v>
      </c>
      <c r="BF45">
        <f t="shared" si="215"/>
        <v>0.76386452933205062</v>
      </c>
      <c r="BG45">
        <f t="shared" ref="BG45:BG58" si="223">SUM(AD45:BF45)</f>
        <v>0.97499999999999942</v>
      </c>
      <c r="BH45">
        <f t="shared" si="144"/>
        <v>1.3111132290159698E-2</v>
      </c>
      <c r="BI45">
        <f t="shared" si="145"/>
        <v>3.8844153183676829E-3</v>
      </c>
      <c r="BJ45">
        <f t="shared" si="146"/>
        <v>2.1177787303732734E-4</v>
      </c>
      <c r="BK45">
        <f t="shared" si="147"/>
        <v>6.4297894364423892E-4</v>
      </c>
      <c r="BL45">
        <f t="shared" si="148"/>
        <v>1.0507822780724116E-4</v>
      </c>
      <c r="BM45">
        <f t="shared" si="149"/>
        <v>4.5620975496553346E-4</v>
      </c>
      <c r="BN45">
        <f t="shared" si="150"/>
        <v>6.0053695961193092E-6</v>
      </c>
      <c r="BO45">
        <f t="shared" si="151"/>
        <v>5.25894225216729E-6</v>
      </c>
      <c r="BP45">
        <f t="shared" si="152"/>
        <v>7.5048032123089933E-6</v>
      </c>
      <c r="BQ45">
        <f t="shared" si="153"/>
        <v>9.7060940581661056E-5</v>
      </c>
      <c r="BR45">
        <f t="shared" si="154"/>
        <v>1.2477970903023662E-3</v>
      </c>
      <c r="BS45">
        <f t="shared" si="155"/>
        <v>4.2921660903932272E-6</v>
      </c>
      <c r="BT45">
        <f t="shared" si="156"/>
        <v>1.2532993830683896E-5</v>
      </c>
      <c r="BU45">
        <f t="shared" si="157"/>
        <v>1.7467161576943652E-5</v>
      </c>
      <c r="BV45">
        <f t="shared" si="158"/>
        <v>7.6442569472841934E-2</v>
      </c>
      <c r="BW45">
        <f t="shared" si="159"/>
        <v>3.7309547206725621E-2</v>
      </c>
      <c r="BX45">
        <f t="shared" si="160"/>
        <v>2.3361140158870484E-3</v>
      </c>
      <c r="BY45">
        <f t="shared" si="161"/>
        <v>6.3707839554919612E-3</v>
      </c>
      <c r="BZ45">
        <f t="shared" si="162"/>
        <v>1.2054349810443742E-3</v>
      </c>
      <c r="CA45">
        <f t="shared" si="163"/>
        <v>5.1964871532362176E-3</v>
      </c>
      <c r="CB45">
        <f t="shared" si="164"/>
        <v>1.0999464352619379E-4</v>
      </c>
      <c r="CC45">
        <f t="shared" si="165"/>
        <v>9.1047119502427252E-5</v>
      </c>
      <c r="CD45">
        <f t="shared" si="166"/>
        <v>1.0041926763530038E-4</v>
      </c>
      <c r="CE45">
        <f t="shared" si="167"/>
        <v>1.1305414542095197E-3</v>
      </c>
      <c r="CF45">
        <f t="shared" si="168"/>
        <v>1.4037578991024126E-2</v>
      </c>
      <c r="CG45">
        <f t="shared" si="169"/>
        <v>7.3696277532730366E-5</v>
      </c>
      <c r="CH45">
        <f t="shared" si="170"/>
        <v>2.2615825491356726E-4</v>
      </c>
      <c r="CI45">
        <f t="shared" si="171"/>
        <v>2.3188990203137547E-4</v>
      </c>
      <c r="CJ45">
        <f t="shared" ref="CJ45:CJ58" si="224">0*BF45</f>
        <v>0</v>
      </c>
      <c r="CK45">
        <f t="shared" ref="CK45:CK58" si="225">SUM(BH45:CJ45)</f>
        <v>0.16467177457102675</v>
      </c>
      <c r="CL45">
        <f t="shared" si="172"/>
        <v>4.7583428199745932E-2</v>
      </c>
      <c r="CM45">
        <f t="shared" ref="CM45:CM58" si="226">AD45*0</f>
        <v>0</v>
      </c>
      <c r="CN45">
        <f t="shared" si="173"/>
        <v>69.710282150283732</v>
      </c>
      <c r="CO45">
        <f t="shared" si="174"/>
        <v>7.3375366746780672</v>
      </c>
      <c r="CP45">
        <f t="shared" si="175"/>
        <v>5.3418342796616951</v>
      </c>
      <c r="CQ45">
        <f t="shared" si="176"/>
        <v>4.2701327405535237</v>
      </c>
      <c r="CR45">
        <f t="shared" si="177"/>
        <v>1.7946922776045282</v>
      </c>
      <c r="CS45">
        <f t="shared" si="178"/>
        <v>0.24800445473322344</v>
      </c>
      <c r="CT45">
        <f t="shared" si="179"/>
        <v>0.27892468034183654</v>
      </c>
      <c r="CU45">
        <f t="shared" si="180"/>
        <v>9.6595269069417108E-2</v>
      </c>
      <c r="CV45">
        <f t="shared" si="181"/>
        <v>3.4001618381109822</v>
      </c>
      <c r="CW45">
        <f t="shared" si="182"/>
        <v>25.23578327459926</v>
      </c>
      <c r="CX45">
        <f t="shared" si="183"/>
        <v>0.19779141038523179</v>
      </c>
      <c r="CY45">
        <f t="shared" si="184"/>
        <v>0.78098344034512468</v>
      </c>
      <c r="CZ45">
        <f t="shared" si="185"/>
        <v>0.53065249629376454</v>
      </c>
      <c r="DA45">
        <f t="shared" si="186"/>
        <v>1094.2294755814437</v>
      </c>
      <c r="DB45">
        <f t="shared" si="187"/>
        <v>1252.9074964977231</v>
      </c>
      <c r="DC45">
        <f t="shared" si="188"/>
        <v>124.49963195904272</v>
      </c>
      <c r="DD45">
        <f t="shared" si="189"/>
        <v>151.72504438185237</v>
      </c>
      <c r="DE45">
        <f t="shared" si="190"/>
        <v>70.878273260576279</v>
      </c>
      <c r="DF45">
        <f t="shared" si="191"/>
        <v>99.139688645343298</v>
      </c>
      <c r="DG45">
        <f t="shared" si="192"/>
        <v>6.7249247519828197</v>
      </c>
      <c r="DH45">
        <f t="shared" si="193"/>
        <v>6.628381834982223</v>
      </c>
      <c r="DI45">
        <f t="shared" si="194"/>
        <v>2.9397197194120834</v>
      </c>
      <c r="DJ45">
        <f t="shared" si="195"/>
        <v>58.569738173756392</v>
      </c>
      <c r="DK45">
        <f t="shared" si="196"/>
        <v>511.17809386598236</v>
      </c>
      <c r="DL45">
        <f t="shared" si="197"/>
        <v>4.7331017024399076</v>
      </c>
      <c r="DM45">
        <f t="shared" si="198"/>
        <v>18.895288533548314</v>
      </c>
      <c r="DN45">
        <f t="shared" si="199"/>
        <v>11.108046092824074</v>
      </c>
      <c r="DO45">
        <f t="shared" ref="DO45:DO58" si="227">BF45*0</f>
        <v>0</v>
      </c>
      <c r="DP45">
        <f t="shared" ref="DP45:DP58" si="228">SUM(CM45:DO45)</f>
        <v>3533.3802799875698</v>
      </c>
      <c r="DQ45">
        <f t="shared" si="200"/>
        <v>1021.0028239093773</v>
      </c>
    </row>
    <row r="46" spans="1:121" x14ac:dyDescent="0.3">
      <c r="A46">
        <v>43</v>
      </c>
      <c r="B46">
        <v>88</v>
      </c>
      <c r="C46">
        <f t="shared" si="118"/>
        <v>38</v>
      </c>
      <c r="D46">
        <f t="shared" si="1"/>
        <v>125</v>
      </c>
      <c r="E46">
        <f t="shared" si="216"/>
        <v>5.7</v>
      </c>
      <c r="F46">
        <v>0.1036</v>
      </c>
      <c r="G46">
        <v>0.13149</v>
      </c>
      <c r="H46">
        <f t="shared" si="3"/>
        <v>0.109178</v>
      </c>
      <c r="I46">
        <f t="shared" si="104"/>
        <v>5.6857293942168513E-2</v>
      </c>
      <c r="J46">
        <f t="shared" si="62"/>
        <v>0.37037377706075569</v>
      </c>
      <c r="K46">
        <f t="shared" si="63"/>
        <v>0.47686087443661218</v>
      </c>
      <c r="L46">
        <f t="shared" si="105"/>
        <v>0.22057388843207371</v>
      </c>
      <c r="M46">
        <f t="shared" si="106"/>
        <v>0.29460601680295539</v>
      </c>
      <c r="N46">
        <f t="shared" si="107"/>
        <v>0.78092878157392331</v>
      </c>
      <c r="O46">
        <f t="shared" si="108"/>
        <v>0.88298154294934084</v>
      </c>
      <c r="P46">
        <f t="shared" si="109"/>
        <v>0.52615046208631466</v>
      </c>
      <c r="Q46">
        <f t="shared" si="110"/>
        <v>0.65191639730583273</v>
      </c>
      <c r="R46">
        <f t="shared" si="201"/>
        <v>0.42</v>
      </c>
      <c r="S46">
        <f t="shared" si="202"/>
        <v>0.43099999999999999</v>
      </c>
      <c r="T46">
        <f t="shared" si="203"/>
        <v>3.330016930728711E-2</v>
      </c>
      <c r="U46">
        <f t="shared" si="67"/>
        <v>0.63462212423628372</v>
      </c>
      <c r="V46">
        <f t="shared" si="68"/>
        <v>0.75586823999715946</v>
      </c>
      <c r="W46">
        <f t="shared" si="111"/>
        <v>0.41860816562077685</v>
      </c>
      <c r="X46">
        <f t="shared" si="112"/>
        <v>0.5321132336106269</v>
      </c>
      <c r="Y46">
        <f t="shared" si="113"/>
        <v>0.92450726049481002</v>
      </c>
      <c r="Z46">
        <f t="shared" si="114"/>
        <v>0.97402877362760254</v>
      </c>
      <c r="AA46">
        <f t="shared" si="115"/>
        <v>0.71942259722396795</v>
      </c>
      <c r="AB46">
        <f t="shared" si="116"/>
        <v>0.83400134601294784</v>
      </c>
      <c r="AC46">
        <f t="shared" si="204"/>
        <v>5.3707445150586397E-2</v>
      </c>
      <c r="AD46">
        <f t="shared" si="217"/>
        <v>1.2984467222499355E-2</v>
      </c>
      <c r="AE46">
        <f t="shared" si="218"/>
        <v>3.961255261006387E-3</v>
      </c>
      <c r="AF46">
        <f t="shared" si="219"/>
        <v>2.5188821266289974E-4</v>
      </c>
      <c r="AG46">
        <f t="shared" si="220"/>
        <v>6.089922766354237E-4</v>
      </c>
      <c r="AH46">
        <f t="shared" si="132"/>
        <v>1.2390844535328978E-4</v>
      </c>
      <c r="AI46">
        <f t="shared" si="133"/>
        <v>4.6749303535562579E-4</v>
      </c>
      <c r="AJ46">
        <f t="shared" si="221"/>
        <v>7.5065110335225835E-6</v>
      </c>
      <c r="AK46">
        <f t="shared" si="134"/>
        <v>6.2045559317717751E-6</v>
      </c>
      <c r="AL46">
        <f t="shared" si="135"/>
        <v>6.3769557550047474E-6</v>
      </c>
      <c r="AM46">
        <f t="shared" si="136"/>
        <v>1.0542713784241961E-4</v>
      </c>
      <c r="AN46">
        <f t="shared" si="222"/>
        <v>1.3434822443920971E-3</v>
      </c>
      <c r="AO46">
        <f t="shared" si="137"/>
        <v>4.5932747320148722E-6</v>
      </c>
      <c r="AP46">
        <f t="shared" si="205"/>
        <v>1.6487885121362556E-5</v>
      </c>
      <c r="AQ46">
        <f t="shared" si="206"/>
        <v>1.554322044612451E-5</v>
      </c>
      <c r="AR46">
        <f t="shared" si="207"/>
        <v>8.0904065251653293E-2</v>
      </c>
      <c r="AS46">
        <f t="shared" si="208"/>
        <v>4.0347765700079662E-2</v>
      </c>
      <c r="AT46">
        <f t="shared" si="209"/>
        <v>2.9516018907631116E-3</v>
      </c>
      <c r="AU46">
        <f t="shared" si="210"/>
        <v>6.2970531466508082E-3</v>
      </c>
      <c r="AV46">
        <f t="shared" si="138"/>
        <v>1.5139309454985349E-3</v>
      </c>
      <c r="AW46">
        <f t="shared" si="139"/>
        <v>5.6705082191352823E-3</v>
      </c>
      <c r="AX46">
        <f t="shared" si="211"/>
        <v>1.4629958632607657E-4</v>
      </c>
      <c r="AY46">
        <f t="shared" si="140"/>
        <v>1.131067453637195E-4</v>
      </c>
      <c r="AZ46">
        <f t="shared" si="141"/>
        <v>8.1654145687649432E-5</v>
      </c>
      <c r="BA46">
        <f t="shared" si="142"/>
        <v>1.3107179374190203E-3</v>
      </c>
      <c r="BB46">
        <f t="shared" si="212"/>
        <v>1.6149634977530272E-2</v>
      </c>
      <c r="BC46">
        <f t="shared" si="143"/>
        <v>8.308120515051825E-5</v>
      </c>
      <c r="BD46">
        <f t="shared" si="213"/>
        <v>3.1813977370494348E-4</v>
      </c>
      <c r="BE46">
        <f t="shared" si="214"/>
        <v>2.0234498459909247E-4</v>
      </c>
      <c r="BF46">
        <f t="shared" si="215"/>
        <v>0.79900646925167018</v>
      </c>
      <c r="BG46">
        <f t="shared" si="223"/>
        <v>0.97499999999999942</v>
      </c>
      <c r="BH46">
        <f t="shared" si="144"/>
        <v>1.0763798715771404E-2</v>
      </c>
      <c r="BI46">
        <f t="shared" si="145"/>
        <v>3.1491465352130659E-3</v>
      </c>
      <c r="BJ46">
        <f t="shared" si="146"/>
        <v>1.7297753611699489E-4</v>
      </c>
      <c r="BK46">
        <f t="shared" si="147"/>
        <v>4.7606352828999089E-4</v>
      </c>
      <c r="BL46">
        <f t="shared" si="148"/>
        <v>8.8801604928343209E-5</v>
      </c>
      <c r="BM46">
        <f t="shared" si="149"/>
        <v>3.7010073722965308E-4</v>
      </c>
      <c r="BN46">
        <f t="shared" si="150"/>
        <v>4.8908362685692685E-6</v>
      </c>
      <c r="BO46">
        <f t="shared" si="151"/>
        <v>4.1666439165943246E-6</v>
      </c>
      <c r="BP46">
        <f t="shared" si="152"/>
        <v>4.7606899876513626E-6</v>
      </c>
      <c r="BQ46">
        <f t="shared" si="153"/>
        <v>8.127870928141541E-5</v>
      </c>
      <c r="BR46">
        <f t="shared" si="154"/>
        <v>1.0357532699967929E-3</v>
      </c>
      <c r="BS46">
        <f t="shared" si="155"/>
        <v>3.3393235235932596E-6</v>
      </c>
      <c r="BT46">
        <f t="shared" si="156"/>
        <v>1.042038931958317E-5</v>
      </c>
      <c r="BU46">
        <f t="shared" si="157"/>
        <v>1.1299964556087267E-5</v>
      </c>
      <c r="BV46">
        <f t="shared" si="158"/>
        <v>6.451888448729369E-2</v>
      </c>
      <c r="BW46">
        <f t="shared" si="159"/>
        <v>3.0857064110969841E-2</v>
      </c>
      <c r="BX46">
        <f t="shared" si="160"/>
        <v>1.9499106615941898E-3</v>
      </c>
      <c r="BY46">
        <f t="shared" si="161"/>
        <v>4.7354969029850353E-3</v>
      </c>
      <c r="BZ46">
        <f t="shared" si="162"/>
        <v>1.0437609513152043E-3</v>
      </c>
      <c r="CA46">
        <f t="shared" si="163"/>
        <v>4.3185888715603213E-3</v>
      </c>
      <c r="CB46">
        <f t="shared" si="164"/>
        <v>9.1698697508979735E-5</v>
      </c>
      <c r="CC46">
        <f t="shared" si="165"/>
        <v>7.3070025840065483E-5</v>
      </c>
      <c r="CD46">
        <f t="shared" si="166"/>
        <v>5.8642139821428638E-5</v>
      </c>
      <c r="CE46">
        <f t="shared" si="167"/>
        <v>9.72094972127141E-4</v>
      </c>
      <c r="CF46">
        <f t="shared" si="168"/>
        <v>1.197738927282798E-2</v>
      </c>
      <c r="CG46">
        <f t="shared" si="169"/>
        <v>5.8105057379591991E-5</v>
      </c>
      <c r="CH46">
        <f t="shared" si="170"/>
        <v>1.9342474460327654E-4</v>
      </c>
      <c r="CI46">
        <f t="shared" si="171"/>
        <v>1.4151536342428206E-4</v>
      </c>
      <c r="CJ46">
        <f t="shared" si="224"/>
        <v>0</v>
      </c>
      <c r="CK46">
        <f t="shared" si="225"/>
        <v>0.13716644474365075</v>
      </c>
      <c r="CL46">
        <f t="shared" si="172"/>
        <v>3.848107712245466E-2</v>
      </c>
      <c r="CM46">
        <f t="shared" si="226"/>
        <v>0</v>
      </c>
      <c r="CN46">
        <f t="shared" si="173"/>
        <v>56.562763871910199</v>
      </c>
      <c r="CO46">
        <f t="shared" si="174"/>
        <v>5.9989696727796202</v>
      </c>
      <c r="CP46">
        <f t="shared" si="175"/>
        <v>3.9584497981302542</v>
      </c>
      <c r="CQ46">
        <f t="shared" si="176"/>
        <v>3.6120550904937501</v>
      </c>
      <c r="CR46">
        <f t="shared" si="177"/>
        <v>1.4571757912034855</v>
      </c>
      <c r="CS46">
        <f t="shared" si="178"/>
        <v>0.20217286166586373</v>
      </c>
      <c r="CT46">
        <f t="shared" si="179"/>
        <v>0.22119862352359557</v>
      </c>
      <c r="CU46">
        <f t="shared" si="180"/>
        <v>6.1327183495880656E-2</v>
      </c>
      <c r="CV46">
        <f t="shared" si="181"/>
        <v>2.8496955358806022</v>
      </c>
      <c r="CW46">
        <f t="shared" si="182"/>
        <v>20.965040423738674</v>
      </c>
      <c r="CX46">
        <f t="shared" si="183"/>
        <v>0.15401250176445866</v>
      </c>
      <c r="CY46">
        <f t="shared" si="184"/>
        <v>0.64996891936923329</v>
      </c>
      <c r="CZ46">
        <f t="shared" si="185"/>
        <v>0.34358288796158232</v>
      </c>
      <c r="DA46">
        <f t="shared" si="186"/>
        <v>924.32894550013884</v>
      </c>
      <c r="DB46">
        <f t="shared" si="187"/>
        <v>1037.0989695548476</v>
      </c>
      <c r="DC46">
        <f t="shared" si="188"/>
        <v>104.01740223238282</v>
      </c>
      <c r="DD46">
        <f t="shared" si="189"/>
        <v>112.87467765371574</v>
      </c>
      <c r="DE46">
        <f t="shared" si="190"/>
        <v>61.429262044548551</v>
      </c>
      <c r="DF46">
        <f t="shared" si="191"/>
        <v>82.46053052266528</v>
      </c>
      <c r="DG46">
        <f t="shared" si="192"/>
        <v>5.6117595322956451</v>
      </c>
      <c r="DH46">
        <f t="shared" si="193"/>
        <v>5.3246131447424592</v>
      </c>
      <c r="DI46">
        <f t="shared" si="194"/>
        <v>1.7181665335595193</v>
      </c>
      <c r="DJ46">
        <f t="shared" si="195"/>
        <v>50.403658283448429</v>
      </c>
      <c r="DK46">
        <f t="shared" si="196"/>
        <v>436.52463344264322</v>
      </c>
      <c r="DL46">
        <f t="shared" si="197"/>
        <v>3.7349155775415479</v>
      </c>
      <c r="DM46">
        <f t="shared" si="198"/>
        <v>16.176134933801556</v>
      </c>
      <c r="DN46">
        <f t="shared" si="199"/>
        <v>6.7846273336075704</v>
      </c>
      <c r="DO46">
        <f t="shared" si="227"/>
        <v>0</v>
      </c>
      <c r="DP46">
        <f t="shared" si="228"/>
        <v>2945.5247094518563</v>
      </c>
      <c r="DQ46">
        <f t="shared" si="200"/>
        <v>826.34614990820796</v>
      </c>
    </row>
    <row r="47" spans="1:121" x14ac:dyDescent="0.3">
      <c r="A47">
        <v>44</v>
      </c>
      <c r="B47">
        <v>89</v>
      </c>
      <c r="C47">
        <f t="shared" si="118"/>
        <v>38</v>
      </c>
      <c r="D47">
        <f t="shared" si="1"/>
        <v>125</v>
      </c>
      <c r="E47">
        <f t="shared" si="216"/>
        <v>5.7</v>
      </c>
      <c r="F47">
        <v>0.11525000000000001</v>
      </c>
      <c r="G47">
        <v>0.14443</v>
      </c>
      <c r="H47">
        <f t="shared" si="3"/>
        <v>0.121086</v>
      </c>
      <c r="I47">
        <f t="shared" si="104"/>
        <v>5.6857293942168513E-2</v>
      </c>
      <c r="J47">
        <f t="shared" si="62"/>
        <v>0.37940356145320753</v>
      </c>
      <c r="K47">
        <f t="shared" si="63"/>
        <v>0.48733793853418239</v>
      </c>
      <c r="L47">
        <f t="shared" si="105"/>
        <v>0.22661510861031653</v>
      </c>
      <c r="M47">
        <f t="shared" si="106"/>
        <v>0.30225117147610214</v>
      </c>
      <c r="N47">
        <f t="shared" si="107"/>
        <v>0.79251949594510207</v>
      </c>
      <c r="O47">
        <f t="shared" si="108"/>
        <v>0.8916331415090557</v>
      </c>
      <c r="P47">
        <f t="shared" si="109"/>
        <v>0.53865278209204526</v>
      </c>
      <c r="Q47">
        <f t="shared" si="110"/>
        <v>0.66482227175660391</v>
      </c>
      <c r="R47">
        <f t="shared" si="201"/>
        <v>0.42</v>
      </c>
      <c r="S47">
        <f t="shared" si="202"/>
        <v>0.43099999999999999</v>
      </c>
      <c r="T47">
        <f t="shared" si="203"/>
        <v>3.4083505183770381E-2</v>
      </c>
      <c r="U47">
        <f t="shared" si="67"/>
        <v>0.64593001342589851</v>
      </c>
      <c r="V47">
        <f t="shared" si="68"/>
        <v>0.7663836747780155</v>
      </c>
      <c r="W47">
        <f t="shared" si="111"/>
        <v>0.42837054368484928</v>
      </c>
      <c r="X47">
        <f t="shared" si="112"/>
        <v>0.54307903094396415</v>
      </c>
      <c r="Y47">
        <f t="shared" si="113"/>
        <v>0.93117717158458235</v>
      </c>
      <c r="Z47">
        <f t="shared" si="114"/>
        <v>0.97721080828251938</v>
      </c>
      <c r="AA47">
        <f t="shared" si="115"/>
        <v>0.73190287697580847</v>
      </c>
      <c r="AB47">
        <f t="shared" si="116"/>
        <v>0.8443378063600383</v>
      </c>
      <c r="AC47">
        <f t="shared" si="204"/>
        <v>5.4694347838958941E-2</v>
      </c>
      <c r="AD47">
        <f t="shared" si="217"/>
        <v>1.0501388604802597E-2</v>
      </c>
      <c r="AE47">
        <f t="shared" si="218"/>
        <v>3.1293395898032519E-3</v>
      </c>
      <c r="AF47">
        <f t="shared" si="219"/>
        <v>2.0225329253140793E-4</v>
      </c>
      <c r="AG47">
        <f t="shared" si="220"/>
        <v>4.3109332854656909E-4</v>
      </c>
      <c r="AH47">
        <f t="shared" si="132"/>
        <v>1.0328830568309081E-4</v>
      </c>
      <c r="AI47">
        <f t="shared" si="133"/>
        <v>3.7133363391512645E-4</v>
      </c>
      <c r="AJ47">
        <f t="shared" si="221"/>
        <v>6.0218900863860638E-6</v>
      </c>
      <c r="AK47">
        <f t="shared" si="134"/>
        <v>4.7935963583598974E-6</v>
      </c>
      <c r="AL47">
        <f t="shared" si="135"/>
        <v>3.5233850325244671E-6</v>
      </c>
      <c r="AM47">
        <f t="shared" si="136"/>
        <v>8.7078008760452618E-5</v>
      </c>
      <c r="AN47">
        <f t="shared" si="222"/>
        <v>1.0845274342500706E-3</v>
      </c>
      <c r="AO47">
        <f t="shared" si="137"/>
        <v>3.4860437318741563E-6</v>
      </c>
      <c r="AP47">
        <f t="shared" si="205"/>
        <v>1.3442428788679191E-5</v>
      </c>
      <c r="AQ47">
        <f t="shared" si="206"/>
        <v>8.9137956807765569E-6</v>
      </c>
      <c r="AR47">
        <f t="shared" si="207"/>
        <v>6.7034104461643484E-2</v>
      </c>
      <c r="AS47">
        <f t="shared" si="208"/>
        <v>3.2325993569970145E-2</v>
      </c>
      <c r="AT47">
        <f t="shared" si="209"/>
        <v>2.4112102164749144E-3</v>
      </c>
      <c r="AU47">
        <f t="shared" si="210"/>
        <v>4.4209322056503022E-3</v>
      </c>
      <c r="AV47">
        <f t="shared" si="138"/>
        <v>1.2874293368198228E-3</v>
      </c>
      <c r="AW47">
        <f t="shared" si="139"/>
        <v>4.5857322373097338E-3</v>
      </c>
      <c r="AX47">
        <f t="shared" si="211"/>
        <v>1.1966363173107989E-4</v>
      </c>
      <c r="AY47">
        <f t="shared" si="140"/>
        <v>8.801645574374162E-5</v>
      </c>
      <c r="AZ47">
        <f t="shared" si="141"/>
        <v>3.6017545287803786E-5</v>
      </c>
      <c r="BA47">
        <f t="shared" si="142"/>
        <v>1.1066339180062002E-3</v>
      </c>
      <c r="BB47">
        <f t="shared" si="212"/>
        <v>1.3320193402652288E-2</v>
      </c>
      <c r="BC47">
        <f t="shared" si="143"/>
        <v>6.3554753397668126E-5</v>
      </c>
      <c r="BD47">
        <f t="shared" si="213"/>
        <v>2.6587215854859255E-4</v>
      </c>
      <c r="BE47">
        <f t="shared" si="214"/>
        <v>9.9983971465717462E-5</v>
      </c>
      <c r="BF47">
        <f t="shared" si="215"/>
        <v>0.83188417879732679</v>
      </c>
      <c r="BG47">
        <f t="shared" si="223"/>
        <v>0.97499999999999942</v>
      </c>
      <c r="BH47">
        <f t="shared" si="144"/>
        <v>8.6980376466428717E-3</v>
      </c>
      <c r="BI47">
        <f t="shared" si="145"/>
        <v>2.4856836450457723E-3</v>
      </c>
      <c r="BJ47">
        <f t="shared" si="146"/>
        <v>1.3875856636629539E-4</v>
      </c>
      <c r="BK47">
        <f t="shared" si="147"/>
        <v>3.3671118857990067E-4</v>
      </c>
      <c r="BL47">
        <f t="shared" si="148"/>
        <v>7.3954698000895436E-5</v>
      </c>
      <c r="BM47">
        <f t="shared" si="149"/>
        <v>2.9372587917765402E-4</v>
      </c>
      <c r="BN47">
        <f t="shared" si="150"/>
        <v>3.9197414482359846E-6</v>
      </c>
      <c r="BO47">
        <f t="shared" si="151"/>
        <v>3.2160979795248991E-6</v>
      </c>
      <c r="BP47">
        <f t="shared" si="152"/>
        <v>2.6281474214646474E-6</v>
      </c>
      <c r="BQ47">
        <f t="shared" si="153"/>
        <v>6.7075820066639423E-5</v>
      </c>
      <c r="BR47">
        <f t="shared" si="154"/>
        <v>8.3540687336123394E-4</v>
      </c>
      <c r="BS47">
        <f t="shared" si="155"/>
        <v>2.5322234447311245E-6</v>
      </c>
      <c r="BT47">
        <f t="shared" si="156"/>
        <v>8.4874002220336641E-6</v>
      </c>
      <c r="BU47">
        <f t="shared" si="157"/>
        <v>6.474882170302118E-6</v>
      </c>
      <c r="BV47">
        <f t="shared" si="158"/>
        <v>5.341281130379498E-2</v>
      </c>
      <c r="BW47">
        <f t="shared" si="159"/>
        <v>2.4701317308158877E-2</v>
      </c>
      <c r="BX47">
        <f t="shared" si="160"/>
        <v>1.5913816682499771E-3</v>
      </c>
      <c r="BY47">
        <f t="shared" si="161"/>
        <v>3.3218129438353059E-3</v>
      </c>
      <c r="BZ47">
        <f t="shared" si="162"/>
        <v>8.8677427884773213E-4</v>
      </c>
      <c r="CA47">
        <f t="shared" si="163"/>
        <v>3.4894878402432754E-3</v>
      </c>
      <c r="CB47">
        <f t="shared" si="164"/>
        <v>7.4931055163468077E-5</v>
      </c>
      <c r="CC47">
        <f t="shared" si="165"/>
        <v>5.680764136078192E-5</v>
      </c>
      <c r="CD47">
        <f t="shared" si="166"/>
        <v>2.5845134727415426E-5</v>
      </c>
      <c r="CE47">
        <f t="shared" si="167"/>
        <v>8.2004285849987567E-4</v>
      </c>
      <c r="CF47">
        <f t="shared" si="168"/>
        <v>9.8705898092859342E-3</v>
      </c>
      <c r="CG47">
        <f t="shared" si="169"/>
        <v>4.441117917487942E-5</v>
      </c>
      <c r="CH47">
        <f t="shared" si="170"/>
        <v>1.6148971601479995E-4</v>
      </c>
      <c r="CI47">
        <f t="shared" si="171"/>
        <v>6.9867410917260071E-5</v>
      </c>
      <c r="CJ47">
        <f t="shared" si="224"/>
        <v>0</v>
      </c>
      <c r="CK47">
        <f t="shared" si="225"/>
        <v>0.11148418295820212</v>
      </c>
      <c r="CL47">
        <f t="shared" si="172"/>
        <v>3.036514563037096E-2</v>
      </c>
      <c r="CM47">
        <f t="shared" si="226"/>
        <v>0</v>
      </c>
      <c r="CN47">
        <f t="shared" si="173"/>
        <v>44.683840002800636</v>
      </c>
      <c r="CO47">
        <f t="shared" si="174"/>
        <v>4.8168644149280109</v>
      </c>
      <c r="CP47">
        <f t="shared" si="175"/>
        <v>2.8021066355526991</v>
      </c>
      <c r="CQ47">
        <f t="shared" si="176"/>
        <v>3.01095739896778</v>
      </c>
      <c r="CR47">
        <f t="shared" si="177"/>
        <v>1.1574469369134492</v>
      </c>
      <c r="CS47">
        <f t="shared" si="178"/>
        <v>0.16218756569663587</v>
      </c>
      <c r="CT47">
        <f t="shared" si="179"/>
        <v>0.1708965037718887</v>
      </c>
      <c r="CU47">
        <f t="shared" si="180"/>
        <v>3.3884393857787798E-2</v>
      </c>
      <c r="CV47">
        <f t="shared" si="181"/>
        <v>2.3537185767950342</v>
      </c>
      <c r="CW47">
        <f t="shared" si="182"/>
        <v>16.924050611472353</v>
      </c>
      <c r="CX47">
        <f t="shared" si="183"/>
        <v>0.11688704632974047</v>
      </c>
      <c r="CY47">
        <f t="shared" si="184"/>
        <v>0.5299139852785224</v>
      </c>
      <c r="CZ47">
        <f t="shared" si="185"/>
        <v>0.19703945352356581</v>
      </c>
      <c r="DA47">
        <f t="shared" si="186"/>
        <v>765.86464347427682</v>
      </c>
      <c r="DB47">
        <f t="shared" si="187"/>
        <v>830.90733872251258</v>
      </c>
      <c r="DC47">
        <f t="shared" si="188"/>
        <v>84.973459238792458</v>
      </c>
      <c r="DD47">
        <f t="shared" si="189"/>
        <v>79.245209786281663</v>
      </c>
      <c r="DE47">
        <f t="shared" si="190"/>
        <v>52.238732770801128</v>
      </c>
      <c r="DF47">
        <f t="shared" si="191"/>
        <v>66.685718194958156</v>
      </c>
      <c r="DG47">
        <f t="shared" si="192"/>
        <v>4.5900575859407624</v>
      </c>
      <c r="DH47">
        <f t="shared" si="193"/>
        <v>4.1434626705923803</v>
      </c>
      <c r="DI47">
        <f t="shared" si="194"/>
        <v>0.75788118794596726</v>
      </c>
      <c r="DJ47">
        <f t="shared" si="195"/>
        <v>42.55560731692843</v>
      </c>
      <c r="DK47">
        <f t="shared" si="196"/>
        <v>360.04482767369132</v>
      </c>
      <c r="DL47">
        <f t="shared" si="197"/>
        <v>2.8571039389921706</v>
      </c>
      <c r="DM47">
        <f t="shared" si="198"/>
        <v>13.518535773561737</v>
      </c>
      <c r="DN47">
        <f t="shared" si="199"/>
        <v>3.3524625632455063</v>
      </c>
      <c r="DO47">
        <f t="shared" si="227"/>
        <v>0</v>
      </c>
      <c r="DP47">
        <f t="shared" si="228"/>
        <v>2388.6948344244088</v>
      </c>
      <c r="DQ47">
        <f t="shared" si="200"/>
        <v>650.61306984692408</v>
      </c>
    </row>
    <row r="48" spans="1:121" x14ac:dyDescent="0.3">
      <c r="A48">
        <v>45</v>
      </c>
      <c r="B48">
        <v>90</v>
      </c>
      <c r="C48">
        <f t="shared" si="118"/>
        <v>38</v>
      </c>
      <c r="D48">
        <f t="shared" si="1"/>
        <v>125</v>
      </c>
      <c r="E48">
        <f t="shared" si="216"/>
        <v>5.7</v>
      </c>
      <c r="F48">
        <v>0.12912000000000001</v>
      </c>
      <c r="G48">
        <v>0.16005</v>
      </c>
      <c r="H48">
        <f t="shared" si="3"/>
        <v>0.13530600000000001</v>
      </c>
      <c r="I48">
        <f t="shared" si="104"/>
        <v>5.6857293942168513E-2</v>
      </c>
      <c r="J48">
        <f t="shared" si="62"/>
        <v>0.38847635659813473</v>
      </c>
      <c r="K48">
        <f t="shared" si="63"/>
        <v>0.49780359427075616</v>
      </c>
      <c r="L48">
        <f t="shared" si="105"/>
        <v>0.23272608774522152</v>
      </c>
      <c r="M48">
        <f t="shared" si="106"/>
        <v>0.30996031043299277</v>
      </c>
      <c r="N48">
        <f t="shared" si="107"/>
        <v>0.80375343329735482</v>
      </c>
      <c r="O48">
        <f t="shared" si="108"/>
        <v>0.89983011945758051</v>
      </c>
      <c r="P48">
        <f t="shared" si="109"/>
        <v>0.5511136991978447</v>
      </c>
      <c r="Q48">
        <f t="shared" si="110"/>
        <v>0.67754247324463512</v>
      </c>
      <c r="R48">
        <f t="shared" si="201"/>
        <v>0.42</v>
      </c>
      <c r="S48">
        <f t="shared" si="202"/>
        <v>0.43099999999999999</v>
      </c>
      <c r="T48">
        <f t="shared" si="203"/>
        <v>3.4868320303795906E-2</v>
      </c>
      <c r="U48">
        <f t="shared" si="67"/>
        <v>0.65709849607090454</v>
      </c>
      <c r="V48">
        <f t="shared" si="68"/>
        <v>0.77663828590837192</v>
      </c>
      <c r="W48">
        <f t="shared" si="111"/>
        <v>0.43815480518380712</v>
      </c>
      <c r="X48">
        <f t="shared" si="112"/>
        <v>0.55399440794715127</v>
      </c>
      <c r="Y48">
        <f t="shared" si="113"/>
        <v>0.93739706782215892</v>
      </c>
      <c r="Z48">
        <f t="shared" si="114"/>
        <v>0.9800656716637236</v>
      </c>
      <c r="AA48">
        <f t="shared" si="115"/>
        <v>0.74410791248272024</v>
      </c>
      <c r="AB48">
        <f t="shared" si="116"/>
        <v>0.85425592883492552</v>
      </c>
      <c r="AC48">
        <f t="shared" si="204"/>
        <v>5.5671541129466692E-2</v>
      </c>
      <c r="AD48">
        <f t="shared" si="217"/>
        <v>8.3674614842942831E-3</v>
      </c>
      <c r="AE48">
        <f t="shared" si="218"/>
        <v>2.4127994201053227E-3</v>
      </c>
      <c r="AF48">
        <f t="shared" si="219"/>
        <v>1.5866228373307263E-4</v>
      </c>
      <c r="AG48">
        <f t="shared" si="220"/>
        <v>2.9478690023112218E-4</v>
      </c>
      <c r="AH48">
        <f t="shared" si="132"/>
        <v>8.447756522743785E-5</v>
      </c>
      <c r="AI48">
        <f t="shared" si="133"/>
        <v>2.8950644882320042E-4</v>
      </c>
      <c r="AJ48">
        <f t="shared" si="221"/>
        <v>4.7213892868355867E-6</v>
      </c>
      <c r="AK48">
        <f t="shared" si="134"/>
        <v>3.5737083528101658E-6</v>
      </c>
      <c r="AL48">
        <f t="shared" si="135"/>
        <v>1.7185968692973775E-6</v>
      </c>
      <c r="AM48">
        <f t="shared" si="136"/>
        <v>7.0534804816742641E-5</v>
      </c>
      <c r="AN48">
        <f t="shared" si="222"/>
        <v>8.5281477525121633E-4</v>
      </c>
      <c r="AO48">
        <f t="shared" si="137"/>
        <v>2.5508357688938912E-6</v>
      </c>
      <c r="AP48">
        <f t="shared" si="205"/>
        <v>1.0660046351770745E-5</v>
      </c>
      <c r="AQ48">
        <f t="shared" si="206"/>
        <v>4.6362583072675646E-6</v>
      </c>
      <c r="AR48">
        <f t="shared" si="207"/>
        <v>5.45377243733349E-2</v>
      </c>
      <c r="AS48">
        <f t="shared" si="208"/>
        <v>2.5139757364721762E-2</v>
      </c>
      <c r="AT48">
        <f t="shared" si="209"/>
        <v>1.9137600758576193E-3</v>
      </c>
      <c r="AU48">
        <f t="shared" si="210"/>
        <v>2.9700642014383882E-3</v>
      </c>
      <c r="AV48">
        <f t="shared" si="138"/>
        <v>1.068359419894671E-3</v>
      </c>
      <c r="AW48">
        <f t="shared" si="139"/>
        <v>3.6195042053009351E-3</v>
      </c>
      <c r="AX48">
        <f t="shared" si="211"/>
        <v>9.5160849107050558E-5</v>
      </c>
      <c r="AY48">
        <f t="shared" si="140"/>
        <v>6.5589851348299988E-5</v>
      </c>
      <c r="AZ48">
        <f t="shared" si="141"/>
        <v>9.183411294164186E-6</v>
      </c>
      <c r="BA48">
        <f t="shared" si="142"/>
        <v>9.1115338550345039E-4</v>
      </c>
      <c r="BB48">
        <f t="shared" si="212"/>
        <v>1.0640519942239147E-2</v>
      </c>
      <c r="BC48">
        <f t="shared" si="143"/>
        <v>4.6521277821674328E-5</v>
      </c>
      <c r="BD48">
        <f t="shared" si="213"/>
        <v>2.1501594861190828E-4</v>
      </c>
      <c r="BE48">
        <f t="shared" si="214"/>
        <v>3.7532915866352565E-5</v>
      </c>
      <c r="BF48">
        <f t="shared" si="215"/>
        <v>0.86117124826023983</v>
      </c>
      <c r="BG48">
        <f t="shared" si="223"/>
        <v>0.97499999999999942</v>
      </c>
      <c r="BH48">
        <f t="shared" si="144"/>
        <v>6.9247019378648406E-3</v>
      </c>
      <c r="BI48">
        <f t="shared" si="145"/>
        <v>1.914904808409822E-3</v>
      </c>
      <c r="BJ48">
        <f t="shared" si="146"/>
        <v>1.0874764095651301E-4</v>
      </c>
      <c r="BK48">
        <f t="shared" si="147"/>
        <v>2.3005264762812098E-4</v>
      </c>
      <c r="BL48">
        <f t="shared" si="148"/>
        <v>6.0429685204099677E-5</v>
      </c>
      <c r="BM48">
        <f t="shared" si="149"/>
        <v>2.2880682591254137E-4</v>
      </c>
      <c r="BN48">
        <f t="shared" si="150"/>
        <v>3.0702490095108486E-6</v>
      </c>
      <c r="BO48">
        <f t="shared" si="151"/>
        <v>2.3954033887133165E-6</v>
      </c>
      <c r="BP48">
        <f t="shared" si="152"/>
        <v>1.2808446050072207E-6</v>
      </c>
      <c r="BQ48">
        <f t="shared" si="153"/>
        <v>5.4286742219480682E-5</v>
      </c>
      <c r="BR48">
        <f t="shared" si="154"/>
        <v>6.5636441449452854E-4</v>
      </c>
      <c r="BS48">
        <f t="shared" si="155"/>
        <v>1.851332828255837E-6</v>
      </c>
      <c r="BT48">
        <f t="shared" si="156"/>
        <v>6.7240907295431576E-6</v>
      </c>
      <c r="BU48">
        <f t="shared" si="157"/>
        <v>3.3648803694799229E-6</v>
      </c>
      <c r="BV48">
        <f t="shared" si="158"/>
        <v>4.3418963072828644E-2</v>
      </c>
      <c r="BW48">
        <f t="shared" si="159"/>
        <v>1.9193851203786277E-2</v>
      </c>
      <c r="BX48">
        <f t="shared" si="160"/>
        <v>1.2618528294100326E-3</v>
      </c>
      <c r="BY48">
        <f t="shared" si="161"/>
        <v>2.2297694693717038E-3</v>
      </c>
      <c r="BZ48">
        <f t="shared" si="162"/>
        <v>7.3519306068485914E-4</v>
      </c>
      <c r="CA48">
        <f t="shared" si="163"/>
        <v>2.751914216847182E-3</v>
      </c>
      <c r="CB48">
        <f t="shared" si="164"/>
        <v>5.9530176508774245E-5</v>
      </c>
      <c r="CC48">
        <f t="shared" si="165"/>
        <v>4.2293270597485218E-5</v>
      </c>
      <c r="CD48">
        <f t="shared" si="166"/>
        <v>6.5841775619400785E-6</v>
      </c>
      <c r="CE48">
        <f t="shared" si="167"/>
        <v>6.7461637165275334E-4</v>
      </c>
      <c r="CF48">
        <f t="shared" si="168"/>
        <v>7.878222339003706E-3</v>
      </c>
      <c r="CG48">
        <f t="shared" si="169"/>
        <v>3.2480949121841607E-5</v>
      </c>
      <c r="CH48">
        <f t="shared" si="170"/>
        <v>1.3047287080108675E-4</v>
      </c>
      <c r="CI48">
        <f t="shared" si="171"/>
        <v>2.6205314809331758E-5</v>
      </c>
      <c r="CJ48">
        <f t="shared" si="224"/>
        <v>0</v>
      </c>
      <c r="CK48">
        <f t="shared" si="225"/>
        <v>8.8638930826606066E-2</v>
      </c>
      <c r="CL48">
        <f t="shared" si="172"/>
        <v>2.3439556879748257E-2</v>
      </c>
      <c r="CM48">
        <f t="shared" si="226"/>
        <v>0</v>
      </c>
      <c r="CN48">
        <f t="shared" si="173"/>
        <v>34.4523629196839</v>
      </c>
      <c r="CO48">
        <f t="shared" si="174"/>
        <v>3.7787009493868577</v>
      </c>
      <c r="CP48">
        <f t="shared" si="175"/>
        <v>1.9161148515022941</v>
      </c>
      <c r="CQ48">
        <f t="shared" si="176"/>
        <v>2.4626055039450407</v>
      </c>
      <c r="CR48">
        <f t="shared" si="177"/>
        <v>0.90239160098191573</v>
      </c>
      <c r="CS48">
        <f t="shared" si="178"/>
        <v>0.12716117766234286</v>
      </c>
      <c r="CT48">
        <f t="shared" si="179"/>
        <v>0.12740627648603522</v>
      </c>
      <c r="CU48">
        <f t="shared" si="180"/>
        <v>1.6527746092032881E-2</v>
      </c>
      <c r="CV48">
        <f t="shared" si="181"/>
        <v>1.9065557741965535</v>
      </c>
      <c r="CW48">
        <f t="shared" si="182"/>
        <v>13.308174567795231</v>
      </c>
      <c r="CX48">
        <f t="shared" si="183"/>
        <v>8.5529523331012172E-2</v>
      </c>
      <c r="CY48">
        <f t="shared" si="184"/>
        <v>0.42022968723315457</v>
      </c>
      <c r="CZ48">
        <f t="shared" si="185"/>
        <v>0.10248448988214952</v>
      </c>
      <c r="DA48">
        <f t="shared" si="186"/>
        <v>623.09350096535127</v>
      </c>
      <c r="DB48">
        <f t="shared" si="187"/>
        <v>646.19232330280818</v>
      </c>
      <c r="DC48">
        <f t="shared" si="188"/>
        <v>67.442818833298361</v>
      </c>
      <c r="DD48">
        <f t="shared" si="189"/>
        <v>53.238400810783112</v>
      </c>
      <c r="DE48">
        <f t="shared" si="190"/>
        <v>43.349751821646166</v>
      </c>
      <c r="DF48">
        <f t="shared" si="191"/>
        <v>52.634830153486199</v>
      </c>
      <c r="DG48">
        <f t="shared" si="192"/>
        <v>3.6501798500482452</v>
      </c>
      <c r="DH48">
        <f t="shared" si="193"/>
        <v>3.0877078420725703</v>
      </c>
      <c r="DI48">
        <f t="shared" si="194"/>
        <v>0.1932373404518028</v>
      </c>
      <c r="DJ48">
        <f t="shared" si="195"/>
        <v>35.038403439535188</v>
      </c>
      <c r="DK48">
        <f t="shared" si="196"/>
        <v>287.61325403872416</v>
      </c>
      <c r="DL48">
        <f t="shared" si="197"/>
        <v>2.0913640444733694</v>
      </c>
      <c r="DM48">
        <f t="shared" si="198"/>
        <v>10.932700923121088</v>
      </c>
      <c r="DN48">
        <f t="shared" si="199"/>
        <v>1.2584786689988015</v>
      </c>
      <c r="DO48">
        <f t="shared" si="227"/>
        <v>0</v>
      </c>
      <c r="DP48">
        <f t="shared" si="228"/>
        <v>1889.4231971029769</v>
      </c>
      <c r="DQ48">
        <f t="shared" si="200"/>
        <v>499.63646995071457</v>
      </c>
    </row>
    <row r="49" spans="1:121" x14ac:dyDescent="0.3">
      <c r="A49">
        <v>46</v>
      </c>
      <c r="B49">
        <v>91</v>
      </c>
      <c r="C49">
        <f t="shared" si="118"/>
        <v>38</v>
      </c>
      <c r="D49">
        <f t="shared" si="1"/>
        <v>125</v>
      </c>
      <c r="E49">
        <f t="shared" si="216"/>
        <v>5.7</v>
      </c>
      <c r="F49">
        <v>0.14421999999999999</v>
      </c>
      <c r="G49">
        <v>0.17713000000000001</v>
      </c>
      <c r="H49">
        <f t="shared" si="3"/>
        <v>0.15080199999999999</v>
      </c>
      <c r="I49">
        <f t="shared" si="104"/>
        <v>5.6857293942168513E-2</v>
      </c>
      <c r="J49">
        <f t="shared" si="62"/>
        <v>0.39758782817883997</v>
      </c>
      <c r="K49">
        <f t="shared" si="63"/>
        <v>0.50825146355215234</v>
      </c>
      <c r="L49">
        <f t="shared" si="105"/>
        <v>0.23890536059585632</v>
      </c>
      <c r="M49">
        <f t="shared" si="106"/>
        <v>0.31773063884401032</v>
      </c>
      <c r="N49">
        <f t="shared" si="107"/>
        <v>0.81462441028150334</v>
      </c>
      <c r="O49">
        <f t="shared" si="108"/>
        <v>0.90757991672567218</v>
      </c>
      <c r="P49">
        <f t="shared" si="109"/>
        <v>0.56352205154925472</v>
      </c>
      <c r="Q49">
        <f t="shared" si="110"/>
        <v>0.69006492416179577</v>
      </c>
      <c r="R49">
        <f t="shared" si="201"/>
        <v>0.42</v>
      </c>
      <c r="S49">
        <f t="shared" si="202"/>
        <v>0.43099999999999999</v>
      </c>
      <c r="T49">
        <f t="shared" si="203"/>
        <v>3.5654236496868073E-2</v>
      </c>
      <c r="U49">
        <f t="shared" si="67"/>
        <v>0.66812012629744022</v>
      </c>
      <c r="V49">
        <f t="shared" si="68"/>
        <v>0.78662776885291386</v>
      </c>
      <c r="W49">
        <f t="shared" si="111"/>
        <v>0.44795563816099249</v>
      </c>
      <c r="X49">
        <f t="shared" si="112"/>
        <v>0.56485221287936516</v>
      </c>
      <c r="Y49">
        <f t="shared" si="113"/>
        <v>0.9431828320814486</v>
      </c>
      <c r="Z49">
        <f t="shared" si="114"/>
        <v>0.98261825206209452</v>
      </c>
      <c r="AA49">
        <f t="shared" si="115"/>
        <v>0.75602750878720704</v>
      </c>
      <c r="AB49">
        <f t="shared" si="116"/>
        <v>0.86375536072701653</v>
      </c>
      <c r="AC49">
        <f t="shared" si="204"/>
        <v>5.6638539433232604E-2</v>
      </c>
      <c r="AD49">
        <f t="shared" si="217"/>
        <v>6.5487438363883146E-3</v>
      </c>
      <c r="AE49">
        <f t="shared" si="218"/>
        <v>1.8062338914505646E-3</v>
      </c>
      <c r="AF49">
        <f t="shared" si="219"/>
        <v>1.2223037720669733E-4</v>
      </c>
      <c r="AG49">
        <f t="shared" si="220"/>
        <v>1.9194614201239329E-4</v>
      </c>
      <c r="AH49">
        <f t="shared" si="132"/>
        <v>6.7893039980592495E-5</v>
      </c>
      <c r="AI49">
        <f t="shared" si="133"/>
        <v>2.2013160965859508E-4</v>
      </c>
      <c r="AJ49">
        <f t="shared" si="221"/>
        <v>3.6450739702112571E-6</v>
      </c>
      <c r="AK49">
        <f t="shared" si="134"/>
        <v>2.5952694562341679E-6</v>
      </c>
      <c r="AL49">
        <f t="shared" si="135"/>
        <v>5.3603925488108147E-7</v>
      </c>
      <c r="AM49">
        <f t="shared" si="136"/>
        <v>5.6124578686774355E-5</v>
      </c>
      <c r="AN49">
        <f t="shared" si="222"/>
        <v>6.4941350795262934E-4</v>
      </c>
      <c r="AO49">
        <f t="shared" si="137"/>
        <v>1.82231463474586E-6</v>
      </c>
      <c r="AP49">
        <f t="shared" si="205"/>
        <v>8.2835503431234463E-6</v>
      </c>
      <c r="AQ49">
        <f t="shared" si="206"/>
        <v>1.8383647467444823E-6</v>
      </c>
      <c r="AR49">
        <f t="shared" si="207"/>
        <v>4.3410142250758045E-2</v>
      </c>
      <c r="AS49">
        <f t="shared" si="208"/>
        <v>1.8856340905097371E-2</v>
      </c>
      <c r="AT49">
        <f t="shared" si="209"/>
        <v>1.4851514016709678E-3</v>
      </c>
      <c r="AU49">
        <f t="shared" si="210"/>
        <v>1.8709328046148835E-3</v>
      </c>
      <c r="AV49">
        <f t="shared" si="138"/>
        <v>8.6684521104617889E-4</v>
      </c>
      <c r="AW49">
        <f t="shared" si="139"/>
        <v>2.7661929538857371E-3</v>
      </c>
      <c r="AX49">
        <f t="shared" si="211"/>
        <v>7.4203962372001474E-5</v>
      </c>
      <c r="AY49">
        <f t="shared" si="140"/>
        <v>4.7366421430722541E-5</v>
      </c>
      <c r="AZ49">
        <f t="shared" si="141"/>
        <v>-7.379129447956257E-6</v>
      </c>
      <c r="BA49">
        <f t="shared" si="142"/>
        <v>7.3304079575840786E-4</v>
      </c>
      <c r="BB49">
        <f t="shared" si="212"/>
        <v>8.1715288831620027E-3</v>
      </c>
      <c r="BC49">
        <f t="shared" si="143"/>
        <v>3.3109910414557149E-5</v>
      </c>
      <c r="BD49">
        <f t="shared" si="213"/>
        <v>1.6959656203398854E-4</v>
      </c>
      <c r="BE49">
        <f t="shared" si="214"/>
        <v>-1.8037566204522292E-6</v>
      </c>
      <c r="BF49">
        <f t="shared" si="215"/>
        <v>0.88684329322808042</v>
      </c>
      <c r="BG49">
        <f t="shared" si="223"/>
        <v>0.97499999999999931</v>
      </c>
      <c r="BH49">
        <f t="shared" si="144"/>
        <v>5.4149925597135875E-3</v>
      </c>
      <c r="BI49">
        <f t="shared" si="145"/>
        <v>1.432294933384465E-3</v>
      </c>
      <c r="BJ49">
        <f t="shared" si="146"/>
        <v>8.3696410458442699E-5</v>
      </c>
      <c r="BK49">
        <f t="shared" si="147"/>
        <v>1.4966868460443734E-4</v>
      </c>
      <c r="BL49">
        <f t="shared" si="148"/>
        <v>4.8520821850880126E-5</v>
      </c>
      <c r="BM49">
        <f t="shared" si="149"/>
        <v>1.7383036512331053E-4</v>
      </c>
      <c r="BN49">
        <f t="shared" si="150"/>
        <v>2.368039379641122E-6</v>
      </c>
      <c r="BO49">
        <f t="shared" si="151"/>
        <v>1.7379343485825696E-6</v>
      </c>
      <c r="BP49">
        <f t="shared" si="152"/>
        <v>3.9916414215608189E-7</v>
      </c>
      <c r="BQ49">
        <f t="shared" si="153"/>
        <v>4.3159450231512687E-5</v>
      </c>
      <c r="BR49">
        <f t="shared" si="154"/>
        <v>4.9939492878114727E-4</v>
      </c>
      <c r="BS49">
        <f t="shared" si="155"/>
        <v>1.3214716964678726E-6</v>
      </c>
      <c r="BT49">
        <f t="shared" si="156"/>
        <v>5.2199712479002389E-6</v>
      </c>
      <c r="BU49">
        <f t="shared" si="157"/>
        <v>1.33311061344023E-6</v>
      </c>
      <c r="BV49">
        <f t="shared" si="158"/>
        <v>3.4530760441398925E-2</v>
      </c>
      <c r="BW49">
        <f t="shared" si="159"/>
        <v>1.4384373853784336E-2</v>
      </c>
      <c r="BX49">
        <f t="shared" si="160"/>
        <v>9.7830321782693295E-4</v>
      </c>
      <c r="BY49">
        <f t="shared" si="161"/>
        <v>1.4034108060494775E-3</v>
      </c>
      <c r="BZ49">
        <f t="shared" si="162"/>
        <v>5.9596330449841262E-4</v>
      </c>
      <c r="CA49">
        <f t="shared" si="163"/>
        <v>2.1013615232643472E-3</v>
      </c>
      <c r="CB49">
        <f t="shared" si="164"/>
        <v>4.6375087587499024E-5</v>
      </c>
      <c r="CC49">
        <f t="shared" si="165"/>
        <v>3.0513818445423515E-5</v>
      </c>
      <c r="CD49">
        <f t="shared" si="166"/>
        <v>-5.2860969842489889E-6</v>
      </c>
      <c r="CE49">
        <f t="shared" si="167"/>
        <v>5.4228304639677895E-4</v>
      </c>
      <c r="CF49">
        <f t="shared" si="168"/>
        <v>6.0450681628104099E-3</v>
      </c>
      <c r="CG49">
        <f t="shared" si="169"/>
        <v>2.3097638532024431E-5</v>
      </c>
      <c r="CH49">
        <f t="shared" si="170"/>
        <v>1.0281197717592865E-4</v>
      </c>
      <c r="CI49">
        <f t="shared" si="171"/>
        <v>-1.2583096087337698E-6</v>
      </c>
      <c r="CJ49">
        <f t="shared" si="224"/>
        <v>0</v>
      </c>
      <c r="CK49">
        <f t="shared" si="225"/>
        <v>6.8635716316753484E-2</v>
      </c>
      <c r="CL49">
        <f t="shared" si="172"/>
        <v>1.7621295498928054E-2</v>
      </c>
      <c r="CM49">
        <f t="shared" si="226"/>
        <v>0</v>
      </c>
      <c r="CN49">
        <f t="shared" si="173"/>
        <v>25.791213736022613</v>
      </c>
      <c r="CO49">
        <f t="shared" si="174"/>
        <v>2.9110386635547036</v>
      </c>
      <c r="CP49">
        <f t="shared" si="175"/>
        <v>1.2476499230805564</v>
      </c>
      <c r="CQ49">
        <f t="shared" si="176"/>
        <v>1.9791500084742517</v>
      </c>
      <c r="CR49">
        <f t="shared" si="177"/>
        <v>0.68615022730584085</v>
      </c>
      <c r="CS49">
        <f t="shared" si="178"/>
        <v>9.8172777239699791E-2</v>
      </c>
      <c r="CT49">
        <f t="shared" si="179"/>
        <v>9.2523951384204314E-2</v>
      </c>
      <c r="CU49">
        <f t="shared" si="180"/>
        <v>5.1550895141913603E-3</v>
      </c>
      <c r="CV49">
        <f t="shared" si="181"/>
        <v>1.5170473619035107</v>
      </c>
      <c r="CW49">
        <f t="shared" si="182"/>
        <v>10.13409779160078</v>
      </c>
      <c r="CX49">
        <f t="shared" si="183"/>
        <v>6.1102209703028688E-2</v>
      </c>
      <c r="CY49">
        <f t="shared" si="184"/>
        <v>0.32654583807626936</v>
      </c>
      <c r="CZ49">
        <f t="shared" si="185"/>
        <v>4.0637052726786783E-2</v>
      </c>
      <c r="DA49">
        <f t="shared" si="186"/>
        <v>495.96087521491069</v>
      </c>
      <c r="DB49">
        <f t="shared" si="187"/>
        <v>484.68338662462281</v>
      </c>
      <c r="DC49">
        <f t="shared" si="188"/>
        <v>52.338220546286578</v>
      </c>
      <c r="DD49">
        <f t="shared" si="189"/>
        <v>33.536470522721785</v>
      </c>
      <c r="DE49">
        <f t="shared" si="190"/>
        <v>35.173111283409753</v>
      </c>
      <c r="DF49">
        <f t="shared" si="191"/>
        <v>40.225977935406391</v>
      </c>
      <c r="DG49">
        <f t="shared" si="192"/>
        <v>2.8463155886652327</v>
      </c>
      <c r="DH49">
        <f t="shared" si="193"/>
        <v>2.2298216552726942</v>
      </c>
      <c r="DI49">
        <f t="shared" si="194"/>
        <v>-0.15527164184389555</v>
      </c>
      <c r="DJ49">
        <f t="shared" si="195"/>
        <v>28.189083800889573</v>
      </c>
      <c r="DK49">
        <f t="shared" si="196"/>
        <v>220.87642571186893</v>
      </c>
      <c r="DL49">
        <f t="shared" si="197"/>
        <v>1.4884560226864165</v>
      </c>
      <c r="DM49">
        <f t="shared" si="198"/>
        <v>8.6233067931801823</v>
      </c>
      <c r="DN49">
        <f t="shared" si="199"/>
        <v>-6.0479959483763245E-2</v>
      </c>
      <c r="DO49">
        <f t="shared" si="227"/>
        <v>0</v>
      </c>
      <c r="DP49">
        <f t="shared" si="228"/>
        <v>1450.8461847291801</v>
      </c>
      <c r="DQ49">
        <f t="shared" si="200"/>
        <v>372.48521202312884</v>
      </c>
    </row>
    <row r="50" spans="1:121" x14ac:dyDescent="0.3">
      <c r="A50">
        <v>47</v>
      </c>
      <c r="B50">
        <v>92</v>
      </c>
      <c r="C50">
        <f t="shared" si="118"/>
        <v>38</v>
      </c>
      <c r="D50">
        <f t="shared" si="1"/>
        <v>125</v>
      </c>
      <c r="E50">
        <f t="shared" si="216"/>
        <v>5.7</v>
      </c>
      <c r="F50">
        <v>0.15822</v>
      </c>
      <c r="G50">
        <v>0.19409999999999999</v>
      </c>
      <c r="H50">
        <f t="shared" si="3"/>
        <v>0.16539599999999999</v>
      </c>
      <c r="I50">
        <f t="shared" si="104"/>
        <v>5.6857293942168513E-2</v>
      </c>
      <c r="J50">
        <f t="shared" si="62"/>
        <v>0.40673360715886719</v>
      </c>
      <c r="K50">
        <f t="shared" si="63"/>
        <v>0.51867521682130047</v>
      </c>
      <c r="L50">
        <f t="shared" si="105"/>
        <v>0.24515141692309805</v>
      </c>
      <c r="M50">
        <f t="shared" si="106"/>
        <v>0.32555931057592813</v>
      </c>
      <c r="N50">
        <f t="shared" si="107"/>
        <v>0.82512745846275115</v>
      </c>
      <c r="O50">
        <f t="shared" si="108"/>
        <v>0.91489128351840365</v>
      </c>
      <c r="P50">
        <f t="shared" si="109"/>
        <v>0.57586679210451286</v>
      </c>
      <c r="Q50">
        <f t="shared" si="110"/>
        <v>0.70237812778190989</v>
      </c>
      <c r="R50">
        <f t="shared" si="201"/>
        <v>0.42</v>
      </c>
      <c r="S50">
        <f t="shared" si="202"/>
        <v>0.43099999999999999</v>
      </c>
      <c r="T50">
        <f t="shared" si="203"/>
        <v>3.6440881639732581E-2</v>
      </c>
      <c r="U50">
        <f t="shared" si="67"/>
        <v>0.67898779599308123</v>
      </c>
      <c r="V50">
        <f t="shared" si="68"/>
        <v>0.79634847268745168</v>
      </c>
      <c r="W50">
        <f t="shared" si="111"/>
        <v>0.4577677236625749</v>
      </c>
      <c r="X50">
        <f t="shared" si="112"/>
        <v>0.57564542036767885</v>
      </c>
      <c r="Y50">
        <f t="shared" si="113"/>
        <v>0.94855121231096884</v>
      </c>
      <c r="Z50">
        <f t="shared" si="114"/>
        <v>0.98489268250719975</v>
      </c>
      <c r="AA50">
        <f t="shared" si="115"/>
        <v>0.76765238653401235</v>
      </c>
      <c r="AB50">
        <f t="shared" si="116"/>
        <v>0.87283712998965235</v>
      </c>
      <c r="AC50">
        <f t="shared" si="204"/>
        <v>5.7594884541402172E-2</v>
      </c>
      <c r="AD50">
        <f t="shared" si="217"/>
        <v>5.0247716871769281E-3</v>
      </c>
      <c r="AE50">
        <f t="shared" si="218"/>
        <v>1.3092185453227813E-3</v>
      </c>
      <c r="AF50">
        <f t="shared" si="219"/>
        <v>9.2162666106746031E-5</v>
      </c>
      <c r="AG50">
        <f t="shared" si="220"/>
        <v>1.1856852184631932E-4</v>
      </c>
      <c r="AH50">
        <f t="shared" si="132"/>
        <v>5.3424115403487245E-5</v>
      </c>
      <c r="AI50">
        <f t="shared" si="133"/>
        <v>1.6283481153806293E-4</v>
      </c>
      <c r="AJ50">
        <f t="shared" si="221"/>
        <v>2.7550106795657945E-6</v>
      </c>
      <c r="AK50">
        <f t="shared" si="134"/>
        <v>1.8241926788767959E-6</v>
      </c>
      <c r="AL50">
        <f t="shared" si="135"/>
        <v>-1.2703076933848972E-7</v>
      </c>
      <c r="AM50">
        <f t="shared" si="136"/>
        <v>4.36914735157628E-5</v>
      </c>
      <c r="AN50">
        <f t="shared" si="222"/>
        <v>4.7733453061987773E-4</v>
      </c>
      <c r="AO50">
        <f t="shared" si="137"/>
        <v>1.2611092025292364E-6</v>
      </c>
      <c r="AP50">
        <f t="shared" si="205"/>
        <v>6.2639107785654574E-6</v>
      </c>
      <c r="AQ50">
        <f t="shared" si="206"/>
        <v>2.3590641579268678E-7</v>
      </c>
      <c r="AR50">
        <f t="shared" si="207"/>
        <v>3.372608650432897E-2</v>
      </c>
      <c r="AS50">
        <f t="shared" si="208"/>
        <v>1.3593737894330488E-2</v>
      </c>
      <c r="AT50">
        <f t="shared" si="209"/>
        <v>1.1223137676299546E-3</v>
      </c>
      <c r="AU50">
        <f t="shared" si="210"/>
        <v>1.0969614755190883E-3</v>
      </c>
      <c r="AV50">
        <f t="shared" si="138"/>
        <v>6.84611729615284E-4</v>
      </c>
      <c r="AW50">
        <f t="shared" si="139"/>
        <v>2.0401976363399969E-3</v>
      </c>
      <c r="AX50">
        <f t="shared" si="211"/>
        <v>5.6313726900007059E-5</v>
      </c>
      <c r="AY50">
        <f t="shared" si="140"/>
        <v>3.2892523268176093E-5</v>
      </c>
      <c r="AZ50">
        <f t="shared" si="141"/>
        <v>-1.5051515631248452E-5</v>
      </c>
      <c r="BA50">
        <f t="shared" si="142"/>
        <v>5.7335797874353092E-4</v>
      </c>
      <c r="BB50">
        <f t="shared" si="212"/>
        <v>6.0068104031588332E-3</v>
      </c>
      <c r="BC50">
        <f t="shared" si="143"/>
        <v>2.2686362916508883E-5</v>
      </c>
      <c r="BD50">
        <f t="shared" si="213"/>
        <v>1.292760085645229E-4</v>
      </c>
      <c r="BE50">
        <f t="shared" si="214"/>
        <v>-2.1666692045825399E-5</v>
      </c>
      <c r="BF50">
        <f t="shared" si="215"/>
        <v>0.90865725274584519</v>
      </c>
      <c r="BG50">
        <f t="shared" si="223"/>
        <v>0.97499999999999942</v>
      </c>
      <c r="BH50">
        <f t="shared" si="144"/>
        <v>4.1513407486533987E-3</v>
      </c>
      <c r="BI50">
        <f t="shared" si="145"/>
        <v>1.0372962427830849E-3</v>
      </c>
      <c r="BJ50">
        <f t="shared" si="146"/>
        <v>6.3046915422367797E-5</v>
      </c>
      <c r="BK50">
        <f t="shared" si="147"/>
        <v>9.2374722669809038E-5</v>
      </c>
      <c r="BL50">
        <f t="shared" si="148"/>
        <v>3.8144664803758111E-5</v>
      </c>
      <c r="BM50">
        <f t="shared" si="149"/>
        <v>1.2847619815344846E-4</v>
      </c>
      <c r="BN50">
        <f t="shared" si="150"/>
        <v>1.7880688471482202E-6</v>
      </c>
      <c r="BO50">
        <f t="shared" si="151"/>
        <v>1.2204292097565296E-6</v>
      </c>
      <c r="BP50">
        <f t="shared" si="152"/>
        <v>-9.4513977822313963E-8</v>
      </c>
      <c r="BQ50">
        <f t="shared" si="153"/>
        <v>3.3570026912653359E-5</v>
      </c>
      <c r="BR50">
        <f t="shared" si="154"/>
        <v>3.6675652592643612E-4</v>
      </c>
      <c r="BS50">
        <f t="shared" si="155"/>
        <v>9.1373315829648814E-7</v>
      </c>
      <c r="BT50">
        <f t="shared" si="156"/>
        <v>3.9434275746925219E-6</v>
      </c>
      <c r="BU50">
        <f t="shared" si="157"/>
        <v>1.70925336150387E-7</v>
      </c>
      <c r="BV50">
        <f t="shared" si="158"/>
        <v>2.6804830836040853E-2</v>
      </c>
      <c r="BW50">
        <f t="shared" si="159"/>
        <v>1.0361070295244213E-2</v>
      </c>
      <c r="BX50">
        <f t="shared" si="160"/>
        <v>7.3858107686738733E-4</v>
      </c>
      <c r="BY50">
        <f t="shared" si="161"/>
        <v>8.2214835019895141E-4</v>
      </c>
      <c r="BZ50">
        <f t="shared" si="162"/>
        <v>4.702359960324997E-4</v>
      </c>
      <c r="CA50">
        <f t="shared" si="163"/>
        <v>1.5485410868628989E-3</v>
      </c>
      <c r="CB50">
        <f t="shared" si="164"/>
        <v>3.5160115446081272E-5</v>
      </c>
      <c r="CC50">
        <f t="shared" si="165"/>
        <v>2.1169672903221655E-5</v>
      </c>
      <c r="CD50">
        <f t="shared" si="166"/>
        <v>-1.0773142871897413E-5</v>
      </c>
      <c r="CE50">
        <f t="shared" si="167"/>
        <v>4.2379509916960073E-4</v>
      </c>
      <c r="CF50">
        <f t="shared" si="168"/>
        <v>4.439908233383783E-3</v>
      </c>
      <c r="CG50">
        <f t="shared" si="169"/>
        <v>1.5812722070797137E-5</v>
      </c>
      <c r="CH50">
        <f t="shared" si="170"/>
        <v>7.829270759646714E-5</v>
      </c>
      <c r="CI50">
        <f t="shared" si="171"/>
        <v>-1.5101996771147082E-5</v>
      </c>
      <c r="CJ50">
        <f t="shared" si="224"/>
        <v>0</v>
      </c>
      <c r="CK50">
        <f t="shared" si="225"/>
        <v>5.1652619167646886E-2</v>
      </c>
      <c r="CL50">
        <f t="shared" si="172"/>
        <v>1.2874868061576594E-2</v>
      </c>
      <c r="CM50">
        <f t="shared" si="226"/>
        <v>0</v>
      </c>
      <c r="CN50">
        <f t="shared" si="173"/>
        <v>18.694331608663994</v>
      </c>
      <c r="CO50">
        <f t="shared" si="174"/>
        <v>2.1949460559982636</v>
      </c>
      <c r="CP50">
        <f t="shared" si="175"/>
        <v>0.77069539200107562</v>
      </c>
      <c r="CQ50">
        <f t="shared" si="176"/>
        <v>1.5573663881270567</v>
      </c>
      <c r="CR50">
        <f t="shared" si="177"/>
        <v>0.50755610756414216</v>
      </c>
      <c r="CS50">
        <f t="shared" si="178"/>
        <v>7.4200702632745544E-2</v>
      </c>
      <c r="CT50">
        <f t="shared" si="179"/>
        <v>6.5034293194636647E-2</v>
      </c>
      <c r="CU50">
        <f t="shared" si="180"/>
        <v>-1.2216549087282556E-3</v>
      </c>
      <c r="CV50">
        <f t="shared" si="181"/>
        <v>1.1809805291310684</v>
      </c>
      <c r="CW50">
        <f t="shared" si="182"/>
        <v>7.4488053503231919</v>
      </c>
      <c r="CX50">
        <f t="shared" si="183"/>
        <v>4.2284991560805292E-2</v>
      </c>
      <c r="CY50">
        <f t="shared" si="184"/>
        <v>0.24692962680182889</v>
      </c>
      <c r="CZ50">
        <f t="shared" si="185"/>
        <v>5.2147113210973409E-3</v>
      </c>
      <c r="DA50">
        <f t="shared" si="186"/>
        <v>385.3205383119585</v>
      </c>
      <c r="DB50">
        <f t="shared" si="187"/>
        <v>349.41343883587086</v>
      </c>
      <c r="DC50">
        <f t="shared" si="188"/>
        <v>39.551459485047232</v>
      </c>
      <c r="DD50">
        <f t="shared" si="189"/>
        <v>19.663034448679657</v>
      </c>
      <c r="DE50">
        <f t="shared" si="190"/>
        <v>27.778805540869765</v>
      </c>
      <c r="DF50">
        <f t="shared" si="191"/>
        <v>29.668554027656235</v>
      </c>
      <c r="DG50">
        <f t="shared" si="192"/>
        <v>2.1600819364304709</v>
      </c>
      <c r="DH50">
        <f t="shared" si="193"/>
        <v>1.5484484253726578</v>
      </c>
      <c r="DI50">
        <f t="shared" si="194"/>
        <v>-0.31671399191272992</v>
      </c>
      <c r="DJ50">
        <f t="shared" si="195"/>
        <v>22.048481072582483</v>
      </c>
      <c r="DK50">
        <f t="shared" si="196"/>
        <v>162.36408519738325</v>
      </c>
      <c r="DL50">
        <f t="shared" si="197"/>
        <v>1.0198654449116569</v>
      </c>
      <c r="DM50">
        <f t="shared" si="198"/>
        <v>6.5731679314717315</v>
      </c>
      <c r="DN50">
        <f t="shared" si="199"/>
        <v>-0.72648418429652561</v>
      </c>
      <c r="DO50">
        <f t="shared" si="227"/>
        <v>0</v>
      </c>
      <c r="DP50">
        <f t="shared" si="228"/>
        <v>1078.8538865844362</v>
      </c>
      <c r="DQ50">
        <f t="shared" si="200"/>
        <v>268.91378736112443</v>
      </c>
    </row>
    <row r="51" spans="1:121" x14ac:dyDescent="0.3">
      <c r="A51">
        <v>48</v>
      </c>
      <c r="B51">
        <v>93</v>
      </c>
      <c r="C51">
        <f t="shared" si="118"/>
        <v>38</v>
      </c>
      <c r="D51">
        <f t="shared" si="1"/>
        <v>125</v>
      </c>
      <c r="E51">
        <f t="shared" si="216"/>
        <v>5.7</v>
      </c>
      <c r="F51">
        <v>0.17560000000000001</v>
      </c>
      <c r="G51">
        <v>0.21640000000000001</v>
      </c>
      <c r="H51">
        <f t="shared" si="3"/>
        <v>0.18376000000000001</v>
      </c>
      <c r="I51">
        <f t="shared" si="104"/>
        <v>5.6857293942168513E-2</v>
      </c>
      <c r="J51">
        <f t="shared" si="62"/>
        <v>0.41590929506923224</v>
      </c>
      <c r="K51">
        <f t="shared" si="63"/>
        <v>0.5290685829326508</v>
      </c>
      <c r="L51">
        <f t="shared" si="105"/>
        <v>0.25146270241632762</v>
      </c>
      <c r="M51">
        <f t="shared" si="106"/>
        <v>0.3334434308099602</v>
      </c>
      <c r="N51">
        <f t="shared" si="107"/>
        <v>0.8352588166394519</v>
      </c>
      <c r="O51">
        <f t="shared" si="108"/>
        <v>0.92177417385928162</v>
      </c>
      <c r="P51">
        <f t="shared" si="109"/>
        <v>0.58813701619726522</v>
      </c>
      <c r="Q51">
        <f t="shared" si="110"/>
        <v>0.71447120023533017</v>
      </c>
      <c r="R51">
        <f t="shared" si="201"/>
        <v>0.42</v>
      </c>
      <c r="S51">
        <f t="shared" si="202"/>
        <v>0.43099999999999999</v>
      </c>
      <c r="T51">
        <f t="shared" si="203"/>
        <v>3.7227890155538047E-2</v>
      </c>
      <c r="U51">
        <f t="shared" si="67"/>
        <v>0.68969474644773421</v>
      </c>
      <c r="V51">
        <f t="shared" si="68"/>
        <v>0.80579739502639336</v>
      </c>
      <c r="W51">
        <f t="shared" si="111"/>
        <v>0.46758574307869816</v>
      </c>
      <c r="X51">
        <f t="shared" si="112"/>
        <v>0.58636714325186667</v>
      </c>
      <c r="Y51">
        <f t="shared" si="113"/>
        <v>0.95351966414409461</v>
      </c>
      <c r="Z51">
        <f t="shared" si="114"/>
        <v>0.98691221280345032</v>
      </c>
      <c r="AA51">
        <f t="shared" si="115"/>
        <v>0.7789742020763275</v>
      </c>
      <c r="AB51">
        <f t="shared" si="116"/>
        <v>0.88150359498256292</v>
      </c>
      <c r="AC51">
        <f t="shared" si="204"/>
        <v>5.8540145626277122E-2</v>
      </c>
      <c r="AD51">
        <f t="shared" si="217"/>
        <v>3.7825562899920367E-3</v>
      </c>
      <c r="AE51">
        <f t="shared" si="218"/>
        <v>9.2148183130368857E-4</v>
      </c>
      <c r="AF51">
        <f t="shared" si="219"/>
        <v>6.8005709059805117E-5</v>
      </c>
      <c r="AG51">
        <f t="shared" si="220"/>
        <v>7.0415690509180117E-5</v>
      </c>
      <c r="AH51">
        <f t="shared" si="132"/>
        <v>4.1079933829593572E-5</v>
      </c>
      <c r="AI51">
        <f t="shared" si="133"/>
        <v>1.1752205301056437E-4</v>
      </c>
      <c r="AJ51">
        <f t="shared" si="221"/>
        <v>2.0363099632629488E-6</v>
      </c>
      <c r="AK51">
        <f t="shared" si="134"/>
        <v>1.2417487564123087E-6</v>
      </c>
      <c r="AL51">
        <f t="shared" si="135"/>
        <v>-3.8651847910979838E-7</v>
      </c>
      <c r="AM51">
        <f t="shared" si="136"/>
        <v>3.3202659338085741E-5</v>
      </c>
      <c r="AN51">
        <f t="shared" si="222"/>
        <v>3.393610920608341E-4</v>
      </c>
      <c r="AO51">
        <f t="shared" si="137"/>
        <v>8.4633479380110148E-7</v>
      </c>
      <c r="AP51">
        <f t="shared" si="205"/>
        <v>4.5972366682634148E-6</v>
      </c>
      <c r="AQ51">
        <f t="shared" si="206"/>
        <v>-4.5524525197620169E-7</v>
      </c>
      <c r="AR51">
        <f t="shared" si="207"/>
        <v>2.5596783820981794E-2</v>
      </c>
      <c r="AS51">
        <f t="shared" si="208"/>
        <v>9.4526740299142216E-3</v>
      </c>
      <c r="AT51">
        <f t="shared" si="209"/>
        <v>8.2579807688896762E-4</v>
      </c>
      <c r="AU51">
        <f t="shared" si="210"/>
        <v>6.078572971883571E-4</v>
      </c>
      <c r="AV51">
        <f t="shared" si="138"/>
        <v>5.2504924265527129E-4</v>
      </c>
      <c r="AW51">
        <f t="shared" si="139"/>
        <v>1.4570339235572267E-3</v>
      </c>
      <c r="AX51">
        <f t="shared" si="211"/>
        <v>4.1516904604160358E-5</v>
      </c>
      <c r="AY51">
        <f t="shared" si="140"/>
        <v>2.1991854476090012E-5</v>
      </c>
      <c r="AZ51">
        <f t="shared" si="141"/>
        <v>-1.5947421312774007E-5</v>
      </c>
      <c r="BA51">
        <f t="shared" si="142"/>
        <v>4.3478620792486281E-4</v>
      </c>
      <c r="BB51">
        <f t="shared" si="212"/>
        <v>4.2355783358375169E-3</v>
      </c>
      <c r="BC51">
        <f t="shared" si="143"/>
        <v>1.499222646694247E-5</v>
      </c>
      <c r="BD51">
        <f t="shared" si="213"/>
        <v>9.4854809596848393E-5</v>
      </c>
      <c r="BE51">
        <f t="shared" si="214"/>
        <v>-2.6545752927788772E-5</v>
      </c>
      <c r="BF51">
        <f t="shared" si="215"/>
        <v>0.92635207131859332</v>
      </c>
      <c r="BG51">
        <f t="shared" si="223"/>
        <v>0.97499999999999942</v>
      </c>
      <c r="BH51">
        <f t="shared" si="144"/>
        <v>3.1224056534811763E-3</v>
      </c>
      <c r="BI51">
        <f t="shared" si="145"/>
        <v>7.2947314589290042E-4</v>
      </c>
      <c r="BJ51">
        <f t="shared" si="146"/>
        <v>4.6476660602351006E-5</v>
      </c>
      <c r="BK51">
        <f t="shared" si="147"/>
        <v>5.4813187772050714E-5</v>
      </c>
      <c r="BL51">
        <f t="shared" si="148"/>
        <v>2.9303492713754966E-5</v>
      </c>
      <c r="BM51">
        <f t="shared" si="149"/>
        <v>9.264599845699531E-5</v>
      </c>
      <c r="BN51">
        <f t="shared" si="150"/>
        <v>1.3203309451983664E-6</v>
      </c>
      <c r="BO51">
        <f t="shared" si="151"/>
        <v>8.299772858919875E-7</v>
      </c>
      <c r="BP51">
        <f t="shared" si="152"/>
        <v>-2.873354770468166E-7</v>
      </c>
      <c r="BQ51">
        <f t="shared" si="153"/>
        <v>2.5489407651908885E-5</v>
      </c>
      <c r="BR51">
        <f t="shared" si="154"/>
        <v>2.6052471064609285E-4</v>
      </c>
      <c r="BS51">
        <f t="shared" si="155"/>
        <v>6.1268995731953055E-7</v>
      </c>
      <c r="BT51">
        <f t="shared" si="156"/>
        <v>2.8913553217459573E-6</v>
      </c>
      <c r="BU51">
        <f t="shared" si="157"/>
        <v>-3.2956720679117958E-7</v>
      </c>
      <c r="BV51">
        <f t="shared" si="158"/>
        <v>2.0326583929889199E-2</v>
      </c>
      <c r="BW51">
        <f t="shared" si="159"/>
        <v>7.1986703433665755E-3</v>
      </c>
      <c r="BX51">
        <f t="shared" si="160"/>
        <v>5.4292330235449339E-4</v>
      </c>
      <c r="BY51">
        <f t="shared" si="161"/>
        <v>4.5518959316007682E-4</v>
      </c>
      <c r="BZ51">
        <f t="shared" si="162"/>
        <v>3.603004134563941E-4</v>
      </c>
      <c r="CA51">
        <f t="shared" si="163"/>
        <v>1.1049739306538469E-3</v>
      </c>
      <c r="CB51">
        <f t="shared" si="164"/>
        <v>2.5896373735317536E-5</v>
      </c>
      <c r="CC51">
        <f t="shared" si="165"/>
        <v>1.4140650828849435E-5</v>
      </c>
      <c r="CD51">
        <f t="shared" si="166"/>
        <v>-1.1404717425472729E-5</v>
      </c>
      <c r="CE51">
        <f t="shared" si="167"/>
        <v>3.210980770138691E-4</v>
      </c>
      <c r="CF51">
        <f t="shared" si="168"/>
        <v>3.1280570401949455E-3</v>
      </c>
      <c r="CG51">
        <f t="shared" si="169"/>
        <v>1.0440944137355753E-5</v>
      </c>
      <c r="CH51">
        <f t="shared" si="170"/>
        <v>5.7390371028453184E-5</v>
      </c>
      <c r="CI51">
        <f t="shared" si="171"/>
        <v>-1.8487095563439372E-5</v>
      </c>
      <c r="CJ51">
        <f t="shared" si="224"/>
        <v>0</v>
      </c>
      <c r="CK51">
        <f t="shared" si="225"/>
        <v>3.7881942864874028E-2</v>
      </c>
      <c r="CL51">
        <f t="shared" si="172"/>
        <v>9.1673847509161459E-3</v>
      </c>
      <c r="CM51">
        <f t="shared" si="226"/>
        <v>0</v>
      </c>
      <c r="CN51">
        <f t="shared" si="173"/>
        <v>13.157839069185369</v>
      </c>
      <c r="CO51">
        <f t="shared" si="174"/>
        <v>1.6196239669683186</v>
      </c>
      <c r="CP51">
        <f t="shared" si="175"/>
        <v>0.45770198830967074</v>
      </c>
      <c r="CQ51">
        <f t="shared" si="176"/>
        <v>1.1975211510664823</v>
      </c>
      <c r="CR51">
        <f t="shared" si="177"/>
        <v>0.36631623923392914</v>
      </c>
      <c r="CS51">
        <f t="shared" si="178"/>
        <v>5.4843936240560998E-2</v>
      </c>
      <c r="CT51">
        <f t="shared" si="179"/>
        <v>4.426958491485522E-2</v>
      </c>
      <c r="CU51">
        <f t="shared" si="180"/>
        <v>-3.7171482135989311E-3</v>
      </c>
      <c r="CV51">
        <f t="shared" si="181"/>
        <v>0.89746788190845761</v>
      </c>
      <c r="CW51">
        <f t="shared" si="182"/>
        <v>5.2957298416093161</v>
      </c>
      <c r="CX51">
        <f t="shared" si="183"/>
        <v>2.8377605636150934E-2</v>
      </c>
      <c r="CY51">
        <f t="shared" si="184"/>
        <v>0.18122766669961207</v>
      </c>
      <c r="CZ51">
        <f t="shared" si="185"/>
        <v>-1.0063196294933938E-2</v>
      </c>
      <c r="DA51">
        <f t="shared" si="186"/>
        <v>292.44325515471701</v>
      </c>
      <c r="DB51">
        <f t="shared" si="187"/>
        <v>242.97153326491514</v>
      </c>
      <c r="DC51">
        <f t="shared" si="188"/>
        <v>29.101950027644108</v>
      </c>
      <c r="DD51">
        <f t="shared" si="189"/>
        <v>10.895842052101301</v>
      </c>
      <c r="DE51">
        <f t="shared" si="190"/>
        <v>21.304398069980287</v>
      </c>
      <c r="DF51">
        <f t="shared" si="191"/>
        <v>21.188187316369191</v>
      </c>
      <c r="DG51">
        <f t="shared" si="192"/>
        <v>1.592505426806383</v>
      </c>
      <c r="DH51">
        <f t="shared" si="193"/>
        <v>1.0352885413164135</v>
      </c>
      <c r="DI51">
        <f t="shared" si="194"/>
        <v>-0.33556563926339067</v>
      </c>
      <c r="DJ51">
        <f t="shared" si="195"/>
        <v>16.719703625750601</v>
      </c>
      <c r="DK51">
        <f t="shared" si="196"/>
        <v>114.48768241768808</v>
      </c>
      <c r="DL51">
        <f t="shared" si="197"/>
        <v>0.67397554082139877</v>
      </c>
      <c r="DM51">
        <f t="shared" si="198"/>
        <v>4.8229876487613534</v>
      </c>
      <c r="DN51">
        <f t="shared" si="199"/>
        <v>-0.89007909566875754</v>
      </c>
      <c r="DO51">
        <f t="shared" si="227"/>
        <v>0</v>
      </c>
      <c r="DP51">
        <f t="shared" si="228"/>
        <v>779.29880293920337</v>
      </c>
      <c r="DQ51">
        <f t="shared" si="200"/>
        <v>188.58937589223927</v>
      </c>
    </row>
    <row r="52" spans="1:121" x14ac:dyDescent="0.3">
      <c r="A52">
        <v>49</v>
      </c>
      <c r="B52">
        <v>94</v>
      </c>
      <c r="C52">
        <f t="shared" si="118"/>
        <v>38</v>
      </c>
      <c r="D52">
        <f t="shared" si="1"/>
        <v>125</v>
      </c>
      <c r="E52">
        <f t="shared" si="216"/>
        <v>5.7</v>
      </c>
      <c r="F52">
        <v>0.19406999999999999</v>
      </c>
      <c r="G52">
        <v>0.23441000000000001</v>
      </c>
      <c r="H52">
        <f t="shared" si="3"/>
        <v>0.20213799999999998</v>
      </c>
      <c r="I52">
        <f t="shared" si="104"/>
        <v>5.6857293942168513E-2</v>
      </c>
      <c r="J52">
        <f t="shared" si="62"/>
        <v>0.42511046935322294</v>
      </c>
      <c r="K52">
        <f t="shared" si="63"/>
        <v>0.53942535889036758</v>
      </c>
      <c r="L52">
        <f t="shared" si="105"/>
        <v>0.25783761966499608</v>
      </c>
      <c r="M52">
        <f t="shared" si="106"/>
        <v>0.34138005873019373</v>
      </c>
      <c r="N52">
        <f t="shared" si="107"/>
        <v>0.84501591652541985</v>
      </c>
      <c r="O52">
        <f t="shared" si="108"/>
        <v>0.92823963460161052</v>
      </c>
      <c r="P52">
        <f t="shared" si="109"/>
        <v>0.6003219887503809</v>
      </c>
      <c r="Q52">
        <f t="shared" si="110"/>
        <v>0.72633389971969309</v>
      </c>
      <c r="R52">
        <f t="shared" si="201"/>
        <v>0.42</v>
      </c>
      <c r="S52">
        <f t="shared" si="202"/>
        <v>0.43099999999999999</v>
      </c>
      <c r="T52">
        <f t="shared" si="203"/>
        <v>3.8014903477785467E-2</v>
      </c>
      <c r="U52">
        <f t="shared" si="67"/>
        <v>0.70023457884622464</v>
      </c>
      <c r="V52">
        <f t="shared" si="68"/>
        <v>0.81497217456620363</v>
      </c>
      <c r="W52">
        <f t="shared" si="111"/>
        <v>0.47740438548883557</v>
      </c>
      <c r="X52">
        <f t="shared" si="112"/>
        <v>0.59701064405551618</v>
      </c>
      <c r="Y52">
        <f t="shared" si="113"/>
        <v>0.95810619616771409</v>
      </c>
      <c r="Z52">
        <f t="shared" si="114"/>
        <v>0.98869910281074058</v>
      </c>
      <c r="AA52">
        <f t="shared" si="115"/>
        <v>0.78998556275782839</v>
      </c>
      <c r="AB52">
        <f t="shared" si="116"/>
        <v>0.88975838715027056</v>
      </c>
      <c r="AC52">
        <f t="shared" si="204"/>
        <v>5.9473919152970435E-2</v>
      </c>
      <c r="AD52">
        <f t="shared" si="217"/>
        <v>2.7791182040025489E-3</v>
      </c>
      <c r="AE52">
        <f t="shared" si="218"/>
        <v>6.2413782593350137E-4</v>
      </c>
      <c r="AF52">
        <f t="shared" si="219"/>
        <v>4.9361650092270655E-5</v>
      </c>
      <c r="AG52">
        <f t="shared" si="220"/>
        <v>3.8726827129681297E-5</v>
      </c>
      <c r="AH52">
        <f t="shared" si="132"/>
        <v>3.091809023313677E-5</v>
      </c>
      <c r="AI52">
        <f t="shared" si="133"/>
        <v>8.1822135084829502E-5</v>
      </c>
      <c r="AJ52">
        <f t="shared" si="221"/>
        <v>1.4794143585901185E-6</v>
      </c>
      <c r="AK52">
        <f t="shared" si="134"/>
        <v>8.2889557104934638E-7</v>
      </c>
      <c r="AL52">
        <f t="shared" si="135"/>
        <v>-4.9870220475207117E-7</v>
      </c>
      <c r="AM52">
        <f t="shared" si="136"/>
        <v>2.4675407420931431E-5</v>
      </c>
      <c r="AN52">
        <f t="shared" si="222"/>
        <v>2.3085520262018449E-4</v>
      </c>
      <c r="AO52">
        <f t="shared" si="137"/>
        <v>5.5888248341655804E-7</v>
      </c>
      <c r="AP52">
        <f t="shared" si="205"/>
        <v>3.2873738321163154E-6</v>
      </c>
      <c r="AQ52">
        <f t="shared" si="206"/>
        <v>-7.8477848968469674E-7</v>
      </c>
      <c r="AR52">
        <f t="shared" si="207"/>
        <v>1.8856668576421619E-2</v>
      </c>
      <c r="AS52">
        <f t="shared" si="208"/>
        <v>6.2700333390346003E-3</v>
      </c>
      <c r="AT52">
        <f t="shared" si="209"/>
        <v>5.9541227461609183E-4</v>
      </c>
      <c r="AU52">
        <f t="shared" si="210"/>
        <v>2.9720464927717442E-4</v>
      </c>
      <c r="AV52">
        <f t="shared" si="138"/>
        <v>3.9193491999586858E-4</v>
      </c>
      <c r="AW52">
        <f t="shared" si="139"/>
        <v>9.9308800763153954E-4</v>
      </c>
      <c r="AX52">
        <f t="shared" si="211"/>
        <v>2.9892210193740103E-5</v>
      </c>
      <c r="AY52">
        <f t="shared" si="140"/>
        <v>1.4386212346347783E-5</v>
      </c>
      <c r="AZ52">
        <f t="shared" si="141"/>
        <v>-1.5210773328009648E-5</v>
      </c>
      <c r="BA52">
        <f t="shared" si="142"/>
        <v>3.2039015135912986E-4</v>
      </c>
      <c r="BB52">
        <f t="shared" si="212"/>
        <v>2.8251313425849485E-3</v>
      </c>
      <c r="BC52">
        <f t="shared" si="143"/>
        <v>9.7314105208194753E-6</v>
      </c>
      <c r="BD52">
        <f t="shared" si="213"/>
        <v>6.7246889188244018E-5</v>
      </c>
      <c r="BE52">
        <f t="shared" si="214"/>
        <v>-2.702262309038815E-5</v>
      </c>
      <c r="BF52">
        <f t="shared" si="215"/>
        <v>0.94050662698517995</v>
      </c>
      <c r="BG52">
        <f t="shared" si="223"/>
        <v>0.97499999999999953</v>
      </c>
      <c r="BH52">
        <f t="shared" si="144"/>
        <v>2.2921472167062025E-3</v>
      </c>
      <c r="BI52">
        <f t="shared" si="145"/>
        <v>4.9366757109354717E-4</v>
      </c>
      <c r="BJ52">
        <f t="shared" si="146"/>
        <v>3.3702299663660229E-5</v>
      </c>
      <c r="BK52">
        <f t="shared" si="147"/>
        <v>3.0120286471667568E-5</v>
      </c>
      <c r="BL52">
        <f t="shared" si="148"/>
        <v>2.2034090050308532E-5</v>
      </c>
      <c r="BM52">
        <f t="shared" si="149"/>
        <v>6.4448033148683699E-5</v>
      </c>
      <c r="BN52">
        <f t="shared" si="150"/>
        <v>9.5831061972683461E-7</v>
      </c>
      <c r="BO52">
        <f t="shared" si="151"/>
        <v>5.5350620589700708E-7</v>
      </c>
      <c r="BP52">
        <f t="shared" si="152"/>
        <v>-3.704177939996228E-7</v>
      </c>
      <c r="BQ52">
        <f t="shared" si="153"/>
        <v>1.8927043014706811E-5</v>
      </c>
      <c r="BR52">
        <f t="shared" si="154"/>
        <v>1.7707534775918829E-4</v>
      </c>
      <c r="BS52">
        <f t="shared" si="155"/>
        <v>4.0425055780492243E-7</v>
      </c>
      <c r="BT52">
        <f t="shared" si="156"/>
        <v>2.0655208433519615E-6</v>
      </c>
      <c r="BU52">
        <f t="shared" si="157"/>
        <v>-5.6764552767685498E-7</v>
      </c>
      <c r="BV52">
        <f t="shared" si="158"/>
        <v>1.4961513489763652E-2</v>
      </c>
      <c r="BW52">
        <f t="shared" si="159"/>
        <v>4.7708857635654243E-3</v>
      </c>
      <c r="BX52">
        <f t="shared" si="160"/>
        <v>3.9107740272360943E-4</v>
      </c>
      <c r="BY52">
        <f t="shared" si="161"/>
        <v>2.2237084797520131E-4</v>
      </c>
      <c r="BZ52">
        <f t="shared" si="162"/>
        <v>2.6870236629122815E-4</v>
      </c>
      <c r="CA52">
        <f t="shared" si="163"/>
        <v>7.5249162290643107E-4</v>
      </c>
      <c r="CB52">
        <f t="shared" si="164"/>
        <v>1.8627285494207969E-5</v>
      </c>
      <c r="CC52">
        <f t="shared" si="165"/>
        <v>9.241537153422057E-6</v>
      </c>
      <c r="CD52">
        <f t="shared" si="166"/>
        <v>-1.0868682928801343E-5</v>
      </c>
      <c r="CE52">
        <f t="shared" si="167"/>
        <v>2.3641371451545791E-4</v>
      </c>
      <c r="CF52">
        <f t="shared" si="168"/>
        <v>2.0846452110380009E-3</v>
      </c>
      <c r="CG52">
        <f t="shared" si="169"/>
        <v>6.7714393894521239E-6</v>
      </c>
      <c r="CH52">
        <f t="shared" si="170"/>
        <v>4.064693087693584E-5</v>
      </c>
      <c r="CI52">
        <f t="shared" si="171"/>
        <v>-1.8803240702783961E-5</v>
      </c>
      <c r="CJ52">
        <f t="shared" si="224"/>
        <v>0</v>
      </c>
      <c r="CK52">
        <f t="shared" si="225"/>
        <v>2.6868881100874504E-2</v>
      </c>
      <c r="CL52">
        <f t="shared" si="172"/>
        <v>6.3128514652927509E-3</v>
      </c>
      <c r="CM52">
        <f t="shared" si="226"/>
        <v>0</v>
      </c>
      <c r="CN52">
        <f t="shared" si="173"/>
        <v>8.9120640165044662</v>
      </c>
      <c r="CO52">
        <f t="shared" si="174"/>
        <v>1.175597058597518</v>
      </c>
      <c r="CP52">
        <f t="shared" si="175"/>
        <v>0.25172437634292844</v>
      </c>
      <c r="CQ52">
        <f t="shared" si="176"/>
        <v>0.90129324838616998</v>
      </c>
      <c r="CR52">
        <f t="shared" si="177"/>
        <v>0.25503959505941354</v>
      </c>
      <c r="CS52">
        <f t="shared" si="178"/>
        <v>3.9845066919907662E-2</v>
      </c>
      <c r="CT52">
        <f t="shared" si="179"/>
        <v>2.9550956003480247E-2</v>
      </c>
      <c r="CU52">
        <f t="shared" si="180"/>
        <v>-4.7960191031006681E-3</v>
      </c>
      <c r="CV52">
        <f t="shared" si="181"/>
        <v>0.66697626258777654</v>
      </c>
      <c r="CW52">
        <f t="shared" si="182"/>
        <v>3.6024954368879789</v>
      </c>
      <c r="CX52">
        <f t="shared" si="183"/>
        <v>1.8739329668957191E-2</v>
      </c>
      <c r="CY52">
        <f t="shared" si="184"/>
        <v>0.12959156383585727</v>
      </c>
      <c r="CZ52">
        <f t="shared" si="185"/>
        <v>-1.734752851448022E-2</v>
      </c>
      <c r="DA52">
        <f t="shared" si="186"/>
        <v>215.43743848561701</v>
      </c>
      <c r="DB52">
        <f t="shared" si="187"/>
        <v>161.16493694654537</v>
      </c>
      <c r="DC52">
        <f t="shared" si="188"/>
        <v>20.982923969745691</v>
      </c>
      <c r="DD52">
        <f t="shared" si="189"/>
        <v>5.3273933382933514</v>
      </c>
      <c r="DE52">
        <f t="shared" si="190"/>
        <v>15.903151313752364</v>
      </c>
      <c r="DF52">
        <f t="shared" si="191"/>
        <v>14.441485806977848</v>
      </c>
      <c r="DG52">
        <f t="shared" si="192"/>
        <v>1.1466053986114828</v>
      </c>
      <c r="DH52">
        <f t="shared" si="193"/>
        <v>0.67724533241666829</v>
      </c>
      <c r="DI52">
        <f t="shared" si="194"/>
        <v>-0.32006509236797903</v>
      </c>
      <c r="DJ52">
        <f t="shared" si="195"/>
        <v>12.320603270515338</v>
      </c>
      <c r="DK52">
        <f t="shared" si="196"/>
        <v>76.363300190071158</v>
      </c>
      <c r="DL52">
        <f t="shared" si="197"/>
        <v>0.43747555996343951</v>
      </c>
      <c r="DM52">
        <f t="shared" si="198"/>
        <v>3.4192353276654552</v>
      </c>
      <c r="DN52">
        <f t="shared" si="199"/>
        <v>-0.9060685522207147</v>
      </c>
      <c r="DO52">
        <f t="shared" si="227"/>
        <v>0</v>
      </c>
      <c r="DP52">
        <f t="shared" si="228"/>
        <v>542.35643465876319</v>
      </c>
      <c r="DQ52">
        <f t="shared" si="200"/>
        <v>127.42680279064878</v>
      </c>
    </row>
    <row r="53" spans="1:121" x14ac:dyDescent="0.3">
      <c r="A53">
        <v>50</v>
      </c>
      <c r="B53">
        <v>95</v>
      </c>
      <c r="C53">
        <f t="shared" si="118"/>
        <v>38</v>
      </c>
      <c r="D53">
        <f t="shared" si="1"/>
        <v>125</v>
      </c>
      <c r="E53">
        <f t="shared" si="216"/>
        <v>5.7</v>
      </c>
      <c r="F53">
        <v>0.21340000000000001</v>
      </c>
      <c r="G53">
        <v>0.25403999999999999</v>
      </c>
      <c r="H53">
        <f t="shared" si="3"/>
        <v>0.221528</v>
      </c>
      <c r="I53">
        <f t="shared" si="104"/>
        <v>5.6857293942168513E-2</v>
      </c>
      <c r="J53">
        <f t="shared" si="62"/>
        <v>0.43433268875916908</v>
      </c>
      <c r="K53">
        <f t="shared" si="63"/>
        <v>0.54973941942602866</v>
      </c>
      <c r="L53">
        <f t="shared" si="105"/>
        <v>0.26427452917450467</v>
      </c>
      <c r="M53">
        <f t="shared" si="106"/>
        <v>0.34936621027907599</v>
      </c>
      <c r="N53">
        <f t="shared" si="107"/>
        <v>0.8543973619982641</v>
      </c>
      <c r="O53">
        <f t="shared" si="108"/>
        <v>0.93429969109075583</v>
      </c>
      <c r="P53">
        <f t="shared" si="109"/>
        <v>0.61241117102745024</v>
      </c>
      <c r="Q53">
        <f t="shared" si="110"/>
        <v>0.73795665279346301</v>
      </c>
      <c r="R53">
        <f t="shared" si="201"/>
        <v>0.42</v>
      </c>
      <c r="S53">
        <f t="shared" si="202"/>
        <v>0.43099999999999999</v>
      </c>
      <c r="T53">
        <f t="shared" si="203"/>
        <v>3.8801570478549319E-2</v>
      </c>
      <c r="U53">
        <f t="shared" si="67"/>
        <v>0.7106012635845127</v>
      </c>
      <c r="V53">
        <f t="shared" si="68"/>
        <v>0.82387108132690723</v>
      </c>
      <c r="W53">
        <f t="shared" si="111"/>
        <v>0.48721835499574173</v>
      </c>
      <c r="X53">
        <f t="shared" si="112"/>
        <v>0.60756934605160184</v>
      </c>
      <c r="Y53">
        <f t="shared" si="113"/>
        <v>0.96232921935566318</v>
      </c>
      <c r="Z53">
        <f t="shared" si="114"/>
        <v>0.99027453661202558</v>
      </c>
      <c r="AA53">
        <f t="shared" si="115"/>
        <v>0.80068003731234694</v>
      </c>
      <c r="AB53">
        <f t="shared" si="116"/>
        <v>0.8976063472683351</v>
      </c>
      <c r="AC53">
        <f t="shared" si="204"/>
        <v>6.0395828706379787E-2</v>
      </c>
      <c r="AD53">
        <f t="shared" si="217"/>
        <v>1.9916390720871023E-3</v>
      </c>
      <c r="AE53">
        <f t="shared" si="218"/>
        <v>4.0730512559363635E-4</v>
      </c>
      <c r="AF53">
        <f t="shared" si="219"/>
        <v>3.4991161597947843E-5</v>
      </c>
      <c r="AG53">
        <f t="shared" si="220"/>
        <v>1.9851533567060984E-5</v>
      </c>
      <c r="AH53">
        <f t="shared" si="132"/>
        <v>2.2639491860129965E-5</v>
      </c>
      <c r="AI53">
        <f t="shared" si="133"/>
        <v>5.5055454077359793E-5</v>
      </c>
      <c r="AJ53">
        <f t="shared" si="221"/>
        <v>1.0437362618071796E-6</v>
      </c>
      <c r="AK53">
        <f t="shared" si="134"/>
        <v>5.3548047219029251E-7</v>
      </c>
      <c r="AL53">
        <f t="shared" si="135"/>
        <v>-4.6721971467068703E-7</v>
      </c>
      <c r="AM53">
        <f t="shared" si="136"/>
        <v>1.7812213097666613E-5</v>
      </c>
      <c r="AN53">
        <f t="shared" si="222"/>
        <v>1.5023220574398081E-4</v>
      </c>
      <c r="AO53">
        <f t="shared" si="137"/>
        <v>3.5664293628838412E-7</v>
      </c>
      <c r="AP53">
        <f t="shared" si="205"/>
        <v>2.2573776576757726E-6</v>
      </c>
      <c r="AQ53">
        <f t="shared" si="206"/>
        <v>-7.8393001339246928E-7</v>
      </c>
      <c r="AR53">
        <f t="shared" si="207"/>
        <v>1.347185775652361E-2</v>
      </c>
      <c r="AS53">
        <f t="shared" si="208"/>
        <v>3.9742999180227999E-3</v>
      </c>
      <c r="AT53">
        <f t="shared" si="209"/>
        <v>4.1686588374129102E-4</v>
      </c>
      <c r="AU53">
        <f t="shared" si="210"/>
        <v>1.2555614424647043E-4</v>
      </c>
      <c r="AV53">
        <f t="shared" si="138"/>
        <v>2.826340703251818E-4</v>
      </c>
      <c r="AW53">
        <f t="shared" si="139"/>
        <v>6.472663840366758E-4</v>
      </c>
      <c r="AX53">
        <f t="shared" si="211"/>
        <v>2.0702062169996154E-5</v>
      </c>
      <c r="AY53">
        <f t="shared" si="140"/>
        <v>9.0514930491335883E-6</v>
      </c>
      <c r="AZ53">
        <f t="shared" si="141"/>
        <v>-1.2344165759224323E-5</v>
      </c>
      <c r="BA53">
        <f t="shared" si="142"/>
        <v>2.2748938310370505E-4</v>
      </c>
      <c r="BB53">
        <f t="shared" si="212"/>
        <v>1.7807596554286053E-3</v>
      </c>
      <c r="BC53">
        <f t="shared" si="143"/>
        <v>6.0541954464523014E-6</v>
      </c>
      <c r="BD53">
        <f t="shared" si="213"/>
        <v>4.5236578058231021E-5</v>
      </c>
      <c r="BE53">
        <f t="shared" si="214"/>
        <v>-2.2238781168625784E-5</v>
      </c>
      <c r="BF53">
        <f t="shared" si="215"/>
        <v>0.95132434107755037</v>
      </c>
      <c r="BG53">
        <f t="shared" si="223"/>
        <v>0.97499999999999942</v>
      </c>
      <c r="BH53">
        <f t="shared" si="144"/>
        <v>1.6412599683301788E-3</v>
      </c>
      <c r="BI53">
        <f t="shared" si="145"/>
        <v>3.2188832254725929E-4</v>
      </c>
      <c r="BJ53">
        <f t="shared" si="146"/>
        <v>2.386756667687558E-5</v>
      </c>
      <c r="BK53">
        <f t="shared" si="147"/>
        <v>1.5426680830392061E-5</v>
      </c>
      <c r="BL53">
        <f t="shared" si="148"/>
        <v>1.6119128598668206E-5</v>
      </c>
      <c r="BM53">
        <f t="shared" si="149"/>
        <v>4.3328181269454256E-5</v>
      </c>
      <c r="BN53">
        <f t="shared" si="150"/>
        <v>6.7543628516456531E-7</v>
      </c>
      <c r="BO53">
        <f t="shared" si="151"/>
        <v>3.5723674867353974E-7</v>
      </c>
      <c r="BP53">
        <f t="shared" si="152"/>
        <v>-3.4673921633931924E-7</v>
      </c>
      <c r="BQ53">
        <f t="shared" si="153"/>
        <v>1.3651097542867443E-5</v>
      </c>
      <c r="BR53">
        <f t="shared" si="154"/>
        <v>1.1513642260207802E-4</v>
      </c>
      <c r="BS53">
        <f t="shared" si="155"/>
        <v>2.5774782380678536E-7</v>
      </c>
      <c r="BT53">
        <f t="shared" si="156"/>
        <v>1.4169684486153845E-6</v>
      </c>
      <c r="BU53">
        <f t="shared" si="157"/>
        <v>-5.6655055914341424E-7</v>
      </c>
      <c r="BV53">
        <f t="shared" si="158"/>
        <v>1.067995197584032E-2</v>
      </c>
      <c r="BW53">
        <f t="shared" si="159"/>
        <v>3.0214892685913159E-3</v>
      </c>
      <c r="BX53">
        <f t="shared" si="160"/>
        <v>2.7354023175960799E-4</v>
      </c>
      <c r="BY53">
        <f t="shared" si="161"/>
        <v>9.3862361004717077E-5</v>
      </c>
      <c r="BZ53">
        <f t="shared" si="162"/>
        <v>1.9358623355276522E-4</v>
      </c>
      <c r="CA53">
        <f t="shared" si="163"/>
        <v>4.9003628089242337E-4</v>
      </c>
      <c r="CB53">
        <f t="shared" si="164"/>
        <v>1.2887904108359803E-5</v>
      </c>
      <c r="CC53">
        <f t="shared" si="165"/>
        <v>5.8090857147124577E-6</v>
      </c>
      <c r="CD53">
        <f t="shared" si="166"/>
        <v>-8.8128954979416669E-6</v>
      </c>
      <c r="CE53">
        <f t="shared" si="167"/>
        <v>1.6772040124961166E-4</v>
      </c>
      <c r="CF53">
        <f t="shared" si="168"/>
        <v>1.3128952211429227E-3</v>
      </c>
      <c r="CG53">
        <f t="shared" si="169"/>
        <v>4.2091353335081031E-6</v>
      </c>
      <c r="CH53">
        <f t="shared" si="170"/>
        <v>2.7316230882571753E-5</v>
      </c>
      <c r="CI53">
        <f t="shared" si="171"/>
        <v>-1.5461350796969997E-5</v>
      </c>
      <c r="CJ53">
        <f t="shared" si="224"/>
        <v>0</v>
      </c>
      <c r="CK53">
        <f t="shared" si="225"/>
        <v>1.8451501551706481E-2</v>
      </c>
      <c r="CL53">
        <f t="shared" si="172"/>
        <v>4.2089181366958793E-3</v>
      </c>
      <c r="CM53">
        <f t="shared" si="226"/>
        <v>0</v>
      </c>
      <c r="CN53">
        <f t="shared" si="173"/>
        <v>5.8159098883515332</v>
      </c>
      <c r="CO53">
        <f t="shared" si="174"/>
        <v>0.83334950461672586</v>
      </c>
      <c r="CP53">
        <f t="shared" si="175"/>
        <v>0.12903496818589638</v>
      </c>
      <c r="CQ53">
        <f t="shared" si="176"/>
        <v>0.65996382721464864</v>
      </c>
      <c r="CR53">
        <f t="shared" si="177"/>
        <v>0.17160785035913048</v>
      </c>
      <c r="CS53">
        <f t="shared" si="178"/>
        <v>2.8110948739252767E-2</v>
      </c>
      <c r="CT53">
        <f t="shared" si="179"/>
        <v>1.9090414314056118E-2</v>
      </c>
      <c r="CU53">
        <f t="shared" si="180"/>
        <v>-4.4932519959879971E-3</v>
      </c>
      <c r="CV53">
        <f t="shared" si="181"/>
        <v>0.48146412002992856</v>
      </c>
      <c r="CW53">
        <f t="shared" si="182"/>
        <v>2.3443735706348203</v>
      </c>
      <c r="CX53">
        <f t="shared" si="183"/>
        <v>1.195823765374952E-2</v>
      </c>
      <c r="CY53">
        <f t="shared" si="184"/>
        <v>8.8988084643236626E-2</v>
      </c>
      <c r="CZ53">
        <f t="shared" si="185"/>
        <v>-1.7328772946040533E-2</v>
      </c>
      <c r="DA53">
        <f t="shared" si="186"/>
        <v>153.91597486828223</v>
      </c>
      <c r="DB53">
        <f t="shared" si="187"/>
        <v>102.15540509285805</v>
      </c>
      <c r="DC53">
        <f t="shared" si="188"/>
        <v>14.690770608926837</v>
      </c>
      <c r="DD53">
        <f t="shared" si="189"/>
        <v>2.2505938856179823</v>
      </c>
      <c r="DE53">
        <f t="shared" si="190"/>
        <v>11.468160037514577</v>
      </c>
      <c r="DF53">
        <f t="shared" si="191"/>
        <v>9.4125477566613398</v>
      </c>
      <c r="DG53">
        <f t="shared" si="192"/>
        <v>0.79408970071671248</v>
      </c>
      <c r="DH53">
        <f t="shared" si="193"/>
        <v>0.42610808678101281</v>
      </c>
      <c r="DI53">
        <f t="shared" si="194"/>
        <v>-0.25974593590559819</v>
      </c>
      <c r="DJ53">
        <f t="shared" si="195"/>
        <v>8.748104227252977</v>
      </c>
      <c r="DK53">
        <f t="shared" si="196"/>
        <v>48.1339334862352</v>
      </c>
      <c r="DL53">
        <f t="shared" si="197"/>
        <v>0.2721663562952632</v>
      </c>
      <c r="DM53">
        <f t="shared" si="198"/>
        <v>2.3000990479488146</v>
      </c>
      <c r="DN53">
        <f t="shared" si="199"/>
        <v>-0.74566633258402248</v>
      </c>
      <c r="DO53">
        <f t="shared" si="227"/>
        <v>0</v>
      </c>
      <c r="DP53">
        <f t="shared" si="228"/>
        <v>364.12457027640232</v>
      </c>
      <c r="DQ53">
        <f t="shared" si="200"/>
        <v>83.059392405449188</v>
      </c>
    </row>
    <row r="54" spans="1:121" x14ac:dyDescent="0.3">
      <c r="A54">
        <v>51</v>
      </c>
      <c r="B54">
        <v>96</v>
      </c>
      <c r="C54">
        <f t="shared" si="118"/>
        <v>38</v>
      </c>
      <c r="D54">
        <f t="shared" si="1"/>
        <v>125</v>
      </c>
      <c r="E54">
        <f t="shared" si="216"/>
        <v>5.7</v>
      </c>
      <c r="F54">
        <v>0.23330999999999999</v>
      </c>
      <c r="G54">
        <v>0.27490999999999999</v>
      </c>
      <c r="H54">
        <f t="shared" si="3"/>
        <v>0.24162999999999998</v>
      </c>
      <c r="I54">
        <f t="shared" si="104"/>
        <v>5.6857293942168513E-2</v>
      </c>
      <c r="J54">
        <f t="shared" si="62"/>
        <v>0.44357149877138546</v>
      </c>
      <c r="K54">
        <f t="shared" si="63"/>
        <v>0.56000472639195231</v>
      </c>
      <c r="L54">
        <f t="shared" si="105"/>
        <v>0.27077175042576651</v>
      </c>
      <c r="M54">
        <f t="shared" si="106"/>
        <v>0.35739886097648232</v>
      </c>
      <c r="N54">
        <f t="shared" si="107"/>
        <v>0.86340290216886395</v>
      </c>
      <c r="O54">
        <f t="shared" si="108"/>
        <v>0.93996723066081522</v>
      </c>
      <c r="P54">
        <f t="shared" si="109"/>
        <v>0.62439424680933819</v>
      </c>
      <c r="Q54">
        <f t="shared" si="110"/>
        <v>0.74933057761704647</v>
      </c>
      <c r="R54">
        <f t="shared" si="201"/>
        <v>0.42</v>
      </c>
      <c r="S54">
        <f t="shared" si="202"/>
        <v>0.43099999999999999</v>
      </c>
      <c r="T54">
        <f t="shared" si="203"/>
        <v>3.9587547860646638E-2</v>
      </c>
      <c r="U54">
        <f t="shared" si="67"/>
        <v>0.72078914838668218</v>
      </c>
      <c r="V54">
        <f t="shared" si="68"/>
        <v>0.83249300468542942</v>
      </c>
      <c r="W54">
        <f t="shared" si="111"/>
        <v>0.4970223780322961</v>
      </c>
      <c r="X54">
        <f t="shared" si="112"/>
        <v>0.61803684389203239</v>
      </c>
      <c r="Y54">
        <f t="shared" si="113"/>
        <v>0.96620740205007483</v>
      </c>
      <c r="Z54">
        <f t="shared" si="114"/>
        <v>0.99165855689089155</v>
      </c>
      <c r="AA54">
        <f t="shared" si="115"/>
        <v>0.81105216135940261</v>
      </c>
      <c r="AB54">
        <f t="shared" si="116"/>
        <v>0.90505345593912356</v>
      </c>
      <c r="AC54">
        <f t="shared" si="204"/>
        <v>6.130552473847016E-2</v>
      </c>
      <c r="AD54">
        <f t="shared" si="217"/>
        <v>1.389396834172601E-3</v>
      </c>
      <c r="AE54">
        <f t="shared" si="218"/>
        <v>2.5583741635681049E-4</v>
      </c>
      <c r="AF54">
        <f t="shared" si="219"/>
        <v>2.4286824934922961E-5</v>
      </c>
      <c r="AG54">
        <f t="shared" si="220"/>
        <v>9.2111492839806396E-6</v>
      </c>
      <c r="AH54">
        <f t="shared" si="132"/>
        <v>1.6132916837434488E-5</v>
      </c>
      <c r="AI54">
        <f t="shared" si="133"/>
        <v>3.5683275701847288E-5</v>
      </c>
      <c r="AJ54">
        <f t="shared" si="221"/>
        <v>7.1742225957208273E-7</v>
      </c>
      <c r="AK54">
        <f t="shared" si="134"/>
        <v>3.3855236670301837E-7</v>
      </c>
      <c r="AL54">
        <f t="shared" si="135"/>
        <v>-3.8767283110631092E-7</v>
      </c>
      <c r="AM54">
        <f t="shared" si="136"/>
        <v>1.2493515369515117E-5</v>
      </c>
      <c r="AN54">
        <f t="shared" si="222"/>
        <v>9.3175349994772423E-5</v>
      </c>
      <c r="AO54">
        <f t="shared" si="137"/>
        <v>2.2306131200852187E-7</v>
      </c>
      <c r="AP54">
        <f t="shared" si="205"/>
        <v>1.4918216018392313E-6</v>
      </c>
      <c r="AQ54">
        <f t="shared" si="206"/>
        <v>-6.5927072760166676E-7</v>
      </c>
      <c r="AR54">
        <f t="shared" si="207"/>
        <v>9.3099206759834283E-3</v>
      </c>
      <c r="AS54">
        <f t="shared" si="208"/>
        <v>2.4054983687345657E-3</v>
      </c>
      <c r="AT54">
        <f t="shared" si="209"/>
        <v>2.8430518332564481E-4</v>
      </c>
      <c r="AU54">
        <f t="shared" si="210"/>
        <v>3.8157551577943266E-5</v>
      </c>
      <c r="AV54">
        <f t="shared" si="138"/>
        <v>1.9703820201408934E-4</v>
      </c>
      <c r="AW54">
        <f t="shared" si="139"/>
        <v>4.0153651229719455E-4</v>
      </c>
      <c r="AX54">
        <f t="shared" si="211"/>
        <v>1.38491485189084E-5</v>
      </c>
      <c r="AY54">
        <f t="shared" si="140"/>
        <v>5.5606113216603228E-6</v>
      </c>
      <c r="AZ54">
        <f t="shared" si="141"/>
        <v>-9.3195714486448363E-6</v>
      </c>
      <c r="BA54">
        <f t="shared" si="142"/>
        <v>1.5573660109033513E-4</v>
      </c>
      <c r="BB54">
        <f t="shared" si="212"/>
        <v>1.054828497675057E-3</v>
      </c>
      <c r="BC54">
        <f t="shared" si="143"/>
        <v>3.6834592205652935E-6</v>
      </c>
      <c r="BD54">
        <f t="shared" si="213"/>
        <v>2.8962209737177771E-5</v>
      </c>
      <c r="BE54">
        <f t="shared" si="214"/>
        <v>-1.6635690806072775E-5</v>
      </c>
      <c r="BF54">
        <f t="shared" si="215"/>
        <v>0.95928893704412432</v>
      </c>
      <c r="BG54">
        <f t="shared" si="223"/>
        <v>0.97499999999999942</v>
      </c>
      <c r="BH54">
        <f t="shared" si="144"/>
        <v>1.1439946183368654E-3</v>
      </c>
      <c r="BI54">
        <f t="shared" si="145"/>
        <v>2.020134772523845E-4</v>
      </c>
      <c r="BJ54">
        <f t="shared" si="146"/>
        <v>1.6550077736569358E-5</v>
      </c>
      <c r="BK54">
        <f t="shared" si="147"/>
        <v>7.1519289293207979E-6</v>
      </c>
      <c r="BL54">
        <f t="shared" si="148"/>
        <v>1.1475716820169016E-5</v>
      </c>
      <c r="BM54">
        <f t="shared" si="149"/>
        <v>2.8058584860113124E-5</v>
      </c>
      <c r="BN54">
        <f t="shared" si="150"/>
        <v>4.6381543278573035E-7</v>
      </c>
      <c r="BO54">
        <f t="shared" si="151"/>
        <v>2.2564606882649938E-7</v>
      </c>
      <c r="BP54">
        <f t="shared" si="152"/>
        <v>-2.8746045364722424E-7</v>
      </c>
      <c r="BQ54">
        <f t="shared" si="153"/>
        <v>9.5667688421582951E-6</v>
      </c>
      <c r="BR54">
        <f t="shared" si="154"/>
        <v>7.1347976035809541E-5</v>
      </c>
      <c r="BS54">
        <f t="shared" si="155"/>
        <v>1.6107070888761191E-7</v>
      </c>
      <c r="BT54">
        <f t="shared" si="156"/>
        <v>9.3550885674956764E-7</v>
      </c>
      <c r="BU54">
        <f t="shared" si="157"/>
        <v>-4.7605388172196925E-7</v>
      </c>
      <c r="BV54">
        <f t="shared" si="158"/>
        <v>7.3742648109975167E-3</v>
      </c>
      <c r="BW54">
        <f t="shared" si="159"/>
        <v>1.8272434862353915E-3</v>
      </c>
      <c r="BX54">
        <f t="shared" si="160"/>
        <v>1.8637563895032531E-4</v>
      </c>
      <c r="BY54">
        <f t="shared" si="161"/>
        <v>2.8501317829342614E-5</v>
      </c>
      <c r="BZ54">
        <f t="shared" si="162"/>
        <v>1.3483183207620367E-4</v>
      </c>
      <c r="CA54">
        <f t="shared" si="163"/>
        <v>3.0373942223538796E-4</v>
      </c>
      <c r="CB54">
        <f t="shared" si="164"/>
        <v>8.6132785491834277E-6</v>
      </c>
      <c r="CC54">
        <f t="shared" si="165"/>
        <v>3.5653283228512537E-6</v>
      </c>
      <c r="CD54">
        <f t="shared" si="166"/>
        <v>-6.6478889327538767E-6</v>
      </c>
      <c r="CE54">
        <f t="shared" si="167"/>
        <v>1.1472191533873171E-4</v>
      </c>
      <c r="CF54">
        <f t="shared" si="168"/>
        <v>7.7702957917366111E-4</v>
      </c>
      <c r="CG54">
        <f t="shared" si="169"/>
        <v>2.5587228997213319E-6</v>
      </c>
      <c r="CH54">
        <f t="shared" si="170"/>
        <v>1.7471805172057624E-5</v>
      </c>
      <c r="CI54">
        <f t="shared" si="171"/>
        <v>-1.155601853294021E-5</v>
      </c>
      <c r="CJ54">
        <f t="shared" si="224"/>
        <v>0</v>
      </c>
      <c r="CK54">
        <f t="shared" si="225"/>
        <v>1.2251894905859949E-2</v>
      </c>
      <c r="CL54">
        <f t="shared" si="172"/>
        <v>2.7133436590938598E-3</v>
      </c>
      <c r="CM54">
        <f t="shared" si="226"/>
        <v>0</v>
      </c>
      <c r="CN54">
        <f t="shared" si="173"/>
        <v>3.6531024681588971</v>
      </c>
      <c r="CO54">
        <f t="shared" si="174"/>
        <v>0.57841502265012523</v>
      </c>
      <c r="CP54">
        <f t="shared" si="175"/>
        <v>5.987247034587416E-2</v>
      </c>
      <c r="CQ54">
        <f t="shared" si="176"/>
        <v>0.47029065872805276</v>
      </c>
      <c r="CR54">
        <f t="shared" si="177"/>
        <v>0.111224770362658</v>
      </c>
      <c r="CS54">
        <f t="shared" si="178"/>
        <v>1.9322333717054906E-2</v>
      </c>
      <c r="CT54">
        <f t="shared" si="179"/>
        <v>1.2069730425329307E-2</v>
      </c>
      <c r="CU54">
        <f t="shared" si="180"/>
        <v>-3.7282496167493923E-3</v>
      </c>
      <c r="CV54">
        <f t="shared" si="181"/>
        <v>0.33769972043799362</v>
      </c>
      <c r="CW54">
        <f t="shared" si="182"/>
        <v>1.4540013366684237</v>
      </c>
      <c r="CX54">
        <f t="shared" si="183"/>
        <v>7.4792457916457384E-3</v>
      </c>
      <c r="CY54">
        <f t="shared" si="184"/>
        <v>5.8809099366104338E-2</v>
      </c>
      <c r="CZ54">
        <f t="shared" si="185"/>
        <v>-1.4573179433634844E-2</v>
      </c>
      <c r="DA54">
        <f t="shared" si="186"/>
        <v>106.36584372311067</v>
      </c>
      <c r="DB54">
        <f t="shared" si="187"/>
        <v>61.830930069953276</v>
      </c>
      <c r="DC54">
        <f t="shared" si="188"/>
        <v>10.019198965579049</v>
      </c>
      <c r="DD54">
        <f t="shared" si="189"/>
        <v>0.6839741120346331</v>
      </c>
      <c r="DE54">
        <f t="shared" si="190"/>
        <v>7.995022084923689</v>
      </c>
      <c r="DF54">
        <f t="shared" si="191"/>
        <v>5.839143961825803</v>
      </c>
      <c r="DG54">
        <f t="shared" si="192"/>
        <v>0.53122563888828844</v>
      </c>
      <c r="DH54">
        <f t="shared" si="193"/>
        <v>0.26177133857848134</v>
      </c>
      <c r="DI54">
        <f t="shared" si="194"/>
        <v>-0.19610242242238465</v>
      </c>
      <c r="DJ54">
        <f t="shared" si="195"/>
        <v>5.9888509949288373</v>
      </c>
      <c r="DK54">
        <f t="shared" si="196"/>
        <v>28.512014292156792</v>
      </c>
      <c r="DL54">
        <f t="shared" si="197"/>
        <v>0.16558990926051276</v>
      </c>
      <c r="DM54">
        <f t="shared" si="198"/>
        <v>1.4726125162965409</v>
      </c>
      <c r="DN54">
        <f t="shared" si="199"/>
        <v>-0.55779471272762016</v>
      </c>
      <c r="DO54">
        <f t="shared" si="227"/>
        <v>0</v>
      </c>
      <c r="DP54">
        <f t="shared" si="228"/>
        <v>235.65626589998837</v>
      </c>
      <c r="DQ54">
        <f t="shared" si="200"/>
        <v>52.189187037479734</v>
      </c>
    </row>
    <row r="55" spans="1:121" x14ac:dyDescent="0.3">
      <c r="A55">
        <v>52</v>
      </c>
      <c r="B55">
        <v>97</v>
      </c>
      <c r="C55">
        <f t="shared" si="118"/>
        <v>38</v>
      </c>
      <c r="D55">
        <f t="shared" si="1"/>
        <v>125</v>
      </c>
      <c r="E55">
        <f t="shared" si="216"/>
        <v>5.7</v>
      </c>
      <c r="F55">
        <v>0.25402999999999998</v>
      </c>
      <c r="G55">
        <v>0.29626000000000002</v>
      </c>
      <c r="H55">
        <f t="shared" si="3"/>
        <v>0.26247599999999999</v>
      </c>
      <c r="I55">
        <f t="shared" si="104"/>
        <v>5.6857293942168513E-2</v>
      </c>
      <c r="J55">
        <f t="shared" si="62"/>
        <v>0.45282243706933056</v>
      </c>
      <c r="K55">
        <f t="shared" si="63"/>
        <v>0.57021533794672985</v>
      </c>
      <c r="L55">
        <f t="shared" si="105"/>
        <v>0.27732756297775207</v>
      </c>
      <c r="M55">
        <f t="shared" si="106"/>
        <v>0.36547494879873155</v>
      </c>
      <c r="N55">
        <f t="shared" si="107"/>
        <v>0.87203339857683781</v>
      </c>
      <c r="O55">
        <f t="shared" si="108"/>
        <v>0.94525588513351766</v>
      </c>
      <c r="P55">
        <f t="shared" si="109"/>
        <v>0.63626114788464549</v>
      </c>
      <c r="Q55">
        <f t="shared" si="110"/>
        <v>0.76044750402560646</v>
      </c>
      <c r="R55">
        <f t="shared" si="201"/>
        <v>0.42</v>
      </c>
      <c r="S55">
        <f t="shared" si="202"/>
        <v>0.43099999999999999</v>
      </c>
      <c r="T55">
        <f t="shared" si="203"/>
        <v>4.0372500513620693E-2</v>
      </c>
      <c r="U55">
        <f t="shared" si="67"/>
        <v>0.7307929652051669</v>
      </c>
      <c r="V55">
        <f t="shared" si="68"/>
        <v>0.84083743930548926</v>
      </c>
      <c r="W55">
        <f t="shared" si="111"/>
        <v>0.50681121062551937</v>
      </c>
      <c r="X55">
        <f t="shared" si="112"/>
        <v>0.62840691377215119</v>
      </c>
      <c r="Y55">
        <f t="shared" si="113"/>
        <v>0.96975953173477825</v>
      </c>
      <c r="Z55">
        <f t="shared" si="114"/>
        <v>0.99287001856105794</v>
      </c>
      <c r="AA55">
        <f t="shared" si="115"/>
        <v>0.82109743801050383</v>
      </c>
      <c r="AB55">
        <f t="shared" si="116"/>
        <v>0.91210675905999694</v>
      </c>
      <c r="AC55">
        <f t="shared" si="204"/>
        <v>6.2202684241014619E-2</v>
      </c>
      <c r="AD55">
        <f t="shared" si="217"/>
        <v>9.4189215868260129E-4</v>
      </c>
      <c r="AE55">
        <f t="shared" si="218"/>
        <v>1.5474819965419155E-4</v>
      </c>
      <c r="AF55">
        <f t="shared" si="219"/>
        <v>1.6485994389074858E-5</v>
      </c>
      <c r="AG55">
        <f t="shared" si="220"/>
        <v>3.6328849572778157E-6</v>
      </c>
      <c r="AH55">
        <f t="shared" si="132"/>
        <v>1.1172248308549905E-5</v>
      </c>
      <c r="AI55">
        <f t="shared" si="133"/>
        <v>2.2236830348884081E-5</v>
      </c>
      <c r="AJ55">
        <f t="shared" si="221"/>
        <v>4.7895665107047396E-7</v>
      </c>
      <c r="AK55">
        <f t="shared" si="134"/>
        <v>2.0985299024413216E-7</v>
      </c>
      <c r="AL55">
        <f t="shared" si="135"/>
        <v>-2.9564848749560755E-7</v>
      </c>
      <c r="AM55">
        <f t="shared" si="136"/>
        <v>8.5018789685476202E-6</v>
      </c>
      <c r="AN55">
        <f t="shared" si="222"/>
        <v>5.4925894508356187E-5</v>
      </c>
      <c r="AO55">
        <f t="shared" si="137"/>
        <v>1.3668290816664785E-7</v>
      </c>
      <c r="AP55">
        <f t="shared" si="205"/>
        <v>9.4474475186825129E-7</v>
      </c>
      <c r="AQ55">
        <f t="shared" si="206"/>
        <v>-4.9428148427389894E-7</v>
      </c>
      <c r="AR55">
        <f t="shared" si="207"/>
        <v>6.2089634555688089E-3</v>
      </c>
      <c r="AS55">
        <f t="shared" si="208"/>
        <v>1.3923673180393449E-3</v>
      </c>
      <c r="AT55">
        <f t="shared" si="209"/>
        <v>1.8856907637825737E-4</v>
      </c>
      <c r="AU55">
        <f t="shared" si="210"/>
        <v>-8.2396538967819142E-7</v>
      </c>
      <c r="AV55">
        <f t="shared" si="138"/>
        <v>1.326140423044824E-4</v>
      </c>
      <c r="AW55">
        <f t="shared" si="139"/>
        <v>2.3643556500848873E-4</v>
      </c>
      <c r="AX55">
        <f t="shared" si="211"/>
        <v>8.9076909275266479E-6</v>
      </c>
      <c r="AY55">
        <f t="shared" si="140"/>
        <v>3.3357693574052782E-6</v>
      </c>
      <c r="AZ55">
        <f t="shared" si="141"/>
        <v>-6.5592978562727835E-6</v>
      </c>
      <c r="BA55">
        <f t="shared" si="142"/>
        <v>1.0263173389282994E-4</v>
      </c>
      <c r="BB55">
        <f t="shared" si="212"/>
        <v>5.8458599480586202E-4</v>
      </c>
      <c r="BC55">
        <f t="shared" si="143"/>
        <v>2.1813993576750633E-6</v>
      </c>
      <c r="BD55">
        <f t="shared" si="213"/>
        <v>1.7528207394962175E-5</v>
      </c>
      <c r="BE55">
        <f t="shared" si="214"/>
        <v>-1.1283849793594697E-5</v>
      </c>
      <c r="BF55">
        <f t="shared" si="215"/>
        <v>0.96492597046285633</v>
      </c>
      <c r="BG55">
        <f t="shared" si="223"/>
        <v>0.97499999999999953</v>
      </c>
      <c r="BH55">
        <f t="shared" si="144"/>
        <v>7.748711316442091E-4</v>
      </c>
      <c r="BI55">
        <f t="shared" si="145"/>
        <v>1.2208786866934105E-4</v>
      </c>
      <c r="BJ55">
        <f t="shared" si="146"/>
        <v>1.1223376887330215E-5</v>
      </c>
      <c r="BK55">
        <f t="shared" si="147"/>
        <v>2.8183286651915009E-6</v>
      </c>
      <c r="BL55">
        <f t="shared" si="148"/>
        <v>7.9396099321194183E-6</v>
      </c>
      <c r="BM55">
        <f t="shared" si="149"/>
        <v>1.7470468608941145E-5</v>
      </c>
      <c r="BN55">
        <f t="shared" si="150"/>
        <v>3.0934483927531638E-7</v>
      </c>
      <c r="BO55">
        <f t="shared" si="151"/>
        <v>1.3973529566281563E-7</v>
      </c>
      <c r="BP55">
        <f t="shared" si="152"/>
        <v>-2.1903777828539353E-7</v>
      </c>
      <c r="BQ55">
        <f t="shared" si="153"/>
        <v>6.5046834508184198E-6</v>
      </c>
      <c r="BR55">
        <f t="shared" si="154"/>
        <v>4.2023129046135594E-5</v>
      </c>
      <c r="BS55">
        <f t="shared" si="155"/>
        <v>9.8613676808334634E-8</v>
      </c>
      <c r="BT55">
        <f t="shared" si="156"/>
        <v>5.9186156482142716E-7</v>
      </c>
      <c r="BU55">
        <f t="shared" si="157"/>
        <v>-3.5661309227560044E-7</v>
      </c>
      <c r="BV55">
        <f t="shared" si="158"/>
        <v>4.9138565683992871E-3</v>
      </c>
      <c r="BW55">
        <f t="shared" si="159"/>
        <v>1.0567586221724319E-3</v>
      </c>
      <c r="BX55">
        <f t="shared" si="160"/>
        <v>1.2349629973946701E-4</v>
      </c>
      <c r="BY55">
        <f t="shared" si="161"/>
        <v>-6.1492766839750433E-7</v>
      </c>
      <c r="BZ55">
        <f t="shared" si="162"/>
        <v>9.0661556768488306E-5</v>
      </c>
      <c r="CA55">
        <f t="shared" si="163"/>
        <v>1.7869794074719787E-4</v>
      </c>
      <c r="CB55">
        <f t="shared" si="164"/>
        <v>5.5346081530974754E-6</v>
      </c>
      <c r="CC55">
        <f t="shared" si="165"/>
        <v>2.1367909870446357E-6</v>
      </c>
      <c r="CD55">
        <f t="shared" si="166"/>
        <v>-4.6749372815504917E-6</v>
      </c>
      <c r="CE55">
        <f t="shared" si="167"/>
        <v>7.5538435632882775E-5</v>
      </c>
      <c r="CF55">
        <f t="shared" si="168"/>
        <v>4.3026371927652258E-4</v>
      </c>
      <c r="CG55">
        <f t="shared" si="169"/>
        <v>1.514025514938244E-6</v>
      </c>
      <c r="CH55">
        <f t="shared" si="170"/>
        <v>1.0563752687468017E-5</v>
      </c>
      <c r="CI55">
        <f t="shared" si="171"/>
        <v>-7.831686772128321E-6</v>
      </c>
      <c r="CJ55">
        <f t="shared" si="224"/>
        <v>0</v>
      </c>
      <c r="CK55">
        <f t="shared" si="225"/>
        <v>7.8614032697668437E-3</v>
      </c>
      <c r="CL55">
        <f t="shared" si="172"/>
        <v>1.6903023309606355E-3</v>
      </c>
      <c r="CM55">
        <f t="shared" si="226"/>
        <v>0</v>
      </c>
      <c r="CN55">
        <f t="shared" si="173"/>
        <v>2.2096495428622012</v>
      </c>
      <c r="CO55">
        <f t="shared" si="174"/>
        <v>0.39263044237020683</v>
      </c>
      <c r="CP55">
        <f t="shared" si="175"/>
        <v>2.3613752222305804E-2</v>
      </c>
      <c r="CQ55">
        <f t="shared" si="176"/>
        <v>0.32568221044253831</v>
      </c>
      <c r="CR55">
        <f t="shared" si="177"/>
        <v>6.9312200197471682E-2</v>
      </c>
      <c r="CS55">
        <f t="shared" si="178"/>
        <v>1.2899739483281075E-2</v>
      </c>
      <c r="CT55">
        <f t="shared" si="179"/>
        <v>7.481468955193556E-3</v>
      </c>
      <c r="CU55">
        <f t="shared" si="180"/>
        <v>-2.8432515042452577E-3</v>
      </c>
      <c r="CV55">
        <f t="shared" si="181"/>
        <v>0.22980578851984218</v>
      </c>
      <c r="CW55">
        <f t="shared" si="182"/>
        <v>0.85711858380289829</v>
      </c>
      <c r="CX55">
        <f t="shared" si="183"/>
        <v>4.5829779108277026E-3</v>
      </c>
      <c r="CY55">
        <f t="shared" si="184"/>
        <v>3.7242782863398334E-2</v>
      </c>
      <c r="CZ55">
        <f t="shared" si="185"/>
        <v>-1.0926092209874536E-2</v>
      </c>
      <c r="DA55">
        <f t="shared" si="186"/>
        <v>70.937407479873642</v>
      </c>
      <c r="DB55">
        <f t="shared" si="187"/>
        <v>35.78940954288332</v>
      </c>
      <c r="DC55">
        <f t="shared" si="188"/>
        <v>6.6453628206461683</v>
      </c>
      <c r="DD55">
        <f t="shared" si="189"/>
        <v>-1.4769579609981581E-2</v>
      </c>
      <c r="DE55">
        <f t="shared" si="190"/>
        <v>5.3809473805466776</v>
      </c>
      <c r="DF55">
        <f t="shared" si="191"/>
        <v>3.4382459863534431</v>
      </c>
      <c r="DG55">
        <f t="shared" si="192"/>
        <v>0.34168120859806717</v>
      </c>
      <c r="DH55">
        <f t="shared" si="193"/>
        <v>0.15703467826921089</v>
      </c>
      <c r="DI55">
        <f t="shared" si="194"/>
        <v>-0.13802074549169191</v>
      </c>
      <c r="DJ55">
        <f t="shared" si="195"/>
        <v>3.9467033268487755</v>
      </c>
      <c r="DK55">
        <f t="shared" si="196"/>
        <v>15.80135943960245</v>
      </c>
      <c r="DL55">
        <f t="shared" si="197"/>
        <v>9.8064808124282477E-2</v>
      </c>
      <c r="DM55">
        <f t="shared" si="198"/>
        <v>0.89123923320424669</v>
      </c>
      <c r="DN55">
        <f t="shared" si="199"/>
        <v>-0.3783474835792302</v>
      </c>
      <c r="DO55">
        <f t="shared" si="227"/>
        <v>0</v>
      </c>
      <c r="DP55">
        <f t="shared" si="228"/>
        <v>147.05256824218543</v>
      </c>
      <c r="DQ55">
        <f t="shared" si="200"/>
        <v>31.618184482334275</v>
      </c>
    </row>
    <row r="56" spans="1:121" x14ac:dyDescent="0.3">
      <c r="A56">
        <v>53</v>
      </c>
      <c r="B56">
        <v>98</v>
      </c>
      <c r="C56">
        <f t="shared" si="118"/>
        <v>38</v>
      </c>
      <c r="D56">
        <f t="shared" si="1"/>
        <v>125</v>
      </c>
      <c r="E56">
        <f t="shared" si="216"/>
        <v>5.7</v>
      </c>
      <c r="F56">
        <v>0.27543000000000001</v>
      </c>
      <c r="G56">
        <v>0.31792999999999999</v>
      </c>
      <c r="H56">
        <f t="shared" si="3"/>
        <v>0.28393000000000002</v>
      </c>
      <c r="I56">
        <f t="shared" si="104"/>
        <v>5.6857293942168513E-2</v>
      </c>
      <c r="J56">
        <f t="shared" si="62"/>
        <v>0.46208103900485564</v>
      </c>
      <c r="K56">
        <f t="shared" si="63"/>
        <v>0.58036541751007076</v>
      </c>
      <c r="L56">
        <f t="shared" si="105"/>
        <v>0.28394020761224059</v>
      </c>
      <c r="M56">
        <f t="shared" si="106"/>
        <v>0.37359137711375301</v>
      </c>
      <c r="N56">
        <f t="shared" si="107"/>
        <v>0.88029078686308548</v>
      </c>
      <c r="O56">
        <f t="shared" si="108"/>
        <v>0.95017991345652397</v>
      </c>
      <c r="P56">
        <f t="shared" si="109"/>
        <v>0.64800207874504534</v>
      </c>
      <c r="Q56">
        <f t="shared" si="110"/>
        <v>0.77129999033805663</v>
      </c>
      <c r="R56">
        <f t="shared" si="201"/>
        <v>0.42</v>
      </c>
      <c r="S56">
        <f t="shared" si="202"/>
        <v>0.43099999999999999</v>
      </c>
      <c r="T56">
        <f t="shared" si="203"/>
        <v>4.1156101833580989E-2</v>
      </c>
      <c r="U56">
        <f t="shared" si="67"/>
        <v>0.74060783589204804</v>
      </c>
      <c r="V56">
        <f t="shared" si="68"/>
        <v>0.84890446907881256</v>
      </c>
      <c r="W56">
        <f t="shared" si="111"/>
        <v>0.5165796456020364</v>
      </c>
      <c r="X56">
        <f t="shared" si="112"/>
        <v>0.63867352310273184</v>
      </c>
      <c r="Y56">
        <f t="shared" si="113"/>
        <v>0.9730043846931512</v>
      </c>
      <c r="Z56">
        <f t="shared" si="114"/>
        <v>0.99392656045046712</v>
      </c>
      <c r="AA56">
        <f t="shared" si="115"/>
        <v>0.83081233363765561</v>
      </c>
      <c r="AB56">
        <f t="shared" si="116"/>
        <v>0.91877428901895553</v>
      </c>
      <c r="AC56">
        <f t="shared" si="204"/>
        <v>6.3087010349065609E-2</v>
      </c>
      <c r="AD56">
        <f t="shared" si="217"/>
        <v>6.1930667024984198E-4</v>
      </c>
      <c r="AE56">
        <f t="shared" si="218"/>
        <v>9.0237802424247338E-5</v>
      </c>
      <c r="AF56">
        <f t="shared" si="219"/>
        <v>1.0930577556479339E-5</v>
      </c>
      <c r="AG56">
        <f t="shared" si="220"/>
        <v>9.4055475017829685E-7</v>
      </c>
      <c r="AH56">
        <f t="shared" si="132"/>
        <v>7.5119225867614322E-6</v>
      </c>
      <c r="AI56">
        <f t="shared" si="133"/>
        <v>1.3293940957774439E-5</v>
      </c>
      <c r="AJ56">
        <f t="shared" si="221"/>
        <v>3.1011736922846994E-7</v>
      </c>
      <c r="AK56">
        <f t="shared" si="134"/>
        <v>1.2779954979203801E-7</v>
      </c>
      <c r="AL56">
        <f t="shared" si="135"/>
        <v>-2.1215682658005453E-7</v>
      </c>
      <c r="AM56">
        <f t="shared" si="136"/>
        <v>5.608485089211146E-6</v>
      </c>
      <c r="AN56">
        <f t="shared" si="222"/>
        <v>3.0688878566601762E-5</v>
      </c>
      <c r="AO56">
        <f t="shared" si="137"/>
        <v>8.2195669251125384E-8</v>
      </c>
      <c r="AP56">
        <f t="shared" si="205"/>
        <v>5.7217927144345858E-7</v>
      </c>
      <c r="AQ56">
        <f t="shared" si="206"/>
        <v>-3.4068627993127018E-7</v>
      </c>
      <c r="AR56">
        <f t="shared" si="207"/>
        <v>3.9859246470497984E-3</v>
      </c>
      <c r="AS56">
        <f t="shared" si="208"/>
        <v>7.7271439694120677E-4</v>
      </c>
      <c r="AT56">
        <f t="shared" si="209"/>
        <v>1.2143539382667868E-4</v>
      </c>
      <c r="AU56">
        <f t="shared" si="210"/>
        <v>-1.4675085433050148E-5</v>
      </c>
      <c r="AV56">
        <f t="shared" si="138"/>
        <v>8.610457987186148E-5</v>
      </c>
      <c r="AW56">
        <f t="shared" si="139"/>
        <v>1.3169390581615624E-4</v>
      </c>
      <c r="AX56">
        <f t="shared" si="211"/>
        <v>5.5036903390836294E-6</v>
      </c>
      <c r="AY56">
        <f t="shared" si="140"/>
        <v>1.9574526228558368E-6</v>
      </c>
      <c r="AZ56">
        <f t="shared" si="141"/>
        <v>-4.3717246733468846E-6</v>
      </c>
      <c r="BA56">
        <f t="shared" si="142"/>
        <v>6.5068612639511666E-5</v>
      </c>
      <c r="BB56">
        <f t="shared" si="212"/>
        <v>3.0170455451174698E-4</v>
      </c>
      <c r="BC56">
        <f t="shared" si="143"/>
        <v>1.2611184110122033E-6</v>
      </c>
      <c r="BD56">
        <f t="shared" si="213"/>
        <v>1.0009917567032089E-5</v>
      </c>
      <c r="BE56">
        <f t="shared" si="214"/>
        <v>-7.0939940670283383E-6</v>
      </c>
      <c r="BF56">
        <f t="shared" si="215"/>
        <v>0.96876370425364167</v>
      </c>
      <c r="BG56">
        <f t="shared" si="223"/>
        <v>0.97499999999999953</v>
      </c>
      <c r="BH56">
        <f t="shared" si="144"/>
        <v>5.0905460027861392E-4</v>
      </c>
      <c r="BI56">
        <f t="shared" si="145"/>
        <v>7.1132115724116212E-5</v>
      </c>
      <c r="BJ56">
        <f t="shared" si="146"/>
        <v>7.4341309143633024E-6</v>
      </c>
      <c r="BK56">
        <f t="shared" si="147"/>
        <v>7.2904507880347054E-7</v>
      </c>
      <c r="BL56">
        <f t="shared" si="148"/>
        <v>5.3333608086747259E-6</v>
      </c>
      <c r="BM56">
        <f t="shared" si="149"/>
        <v>1.0435559198422145E-5</v>
      </c>
      <c r="BN56">
        <f t="shared" si="150"/>
        <v>2.0010072546709273E-7</v>
      </c>
      <c r="BO56">
        <f t="shared" si="151"/>
        <v>8.501761735161783E-8</v>
      </c>
      <c r="BP56">
        <f t="shared" si="152"/>
        <v>-1.5704737577357968E-7</v>
      </c>
      <c r="BQ56">
        <f t="shared" si="153"/>
        <v>4.2873321140200288E-6</v>
      </c>
      <c r="BR56">
        <f t="shared" si="154"/>
        <v>2.3459706592597709E-5</v>
      </c>
      <c r="BS56">
        <f t="shared" si="155"/>
        <v>5.9251887021220128E-8</v>
      </c>
      <c r="BT56">
        <f t="shared" si="156"/>
        <v>3.5810632471973928E-7</v>
      </c>
      <c r="BU56">
        <f t="shared" si="157"/>
        <v>-2.4558842518203614E-7</v>
      </c>
      <c r="BV56">
        <f t="shared" si="158"/>
        <v>3.1518298561119249E-3</v>
      </c>
      <c r="BW56">
        <f t="shared" si="159"/>
        <v>5.8596448171390554E-4</v>
      </c>
      <c r="BX56">
        <f t="shared" si="160"/>
        <v>7.9452479018081966E-5</v>
      </c>
      <c r="BY56">
        <f t="shared" si="161"/>
        <v>-1.0942738271245981E-5</v>
      </c>
      <c r="BZ56">
        <f t="shared" si="162"/>
        <v>5.8810000841672843E-5</v>
      </c>
      <c r="CA56">
        <f t="shared" si="163"/>
        <v>9.9449529037855342E-5</v>
      </c>
      <c r="CB56">
        <f t="shared" si="164"/>
        <v>3.4162656542196737E-6</v>
      </c>
      <c r="CC56">
        <f t="shared" si="165"/>
        <v>1.2526967108067608E-6</v>
      </c>
      <c r="CD56">
        <f t="shared" si="166"/>
        <v>-3.1131607616570066E-6</v>
      </c>
      <c r="CE56">
        <f t="shared" si="167"/>
        <v>4.7850686899777242E-5</v>
      </c>
      <c r="CF56">
        <f t="shared" si="168"/>
        <v>2.2186995524493369E-4</v>
      </c>
      <c r="CG56">
        <f t="shared" si="169"/>
        <v>8.7454908186082858E-7</v>
      </c>
      <c r="CH56">
        <f t="shared" si="170"/>
        <v>6.0267814664663822E-6</v>
      </c>
      <c r="CI56">
        <f t="shared" si="171"/>
        <v>-4.9194793636120854E-6</v>
      </c>
      <c r="CJ56">
        <f t="shared" si="224"/>
        <v>0</v>
      </c>
      <c r="CK56">
        <f t="shared" si="225"/>
        <v>4.8699875948482046E-3</v>
      </c>
      <c r="CL56">
        <f t="shared" si="172"/>
        <v>1.016611330069772E-3</v>
      </c>
      <c r="CM56">
        <f t="shared" si="226"/>
        <v>0</v>
      </c>
      <c r="CN56">
        <f t="shared" si="173"/>
        <v>1.2885055808158277</v>
      </c>
      <c r="CO56">
        <f t="shared" si="174"/>
        <v>0.26032263508511194</v>
      </c>
      <c r="CP56">
        <f t="shared" si="175"/>
        <v>6.1136058761589295E-3</v>
      </c>
      <c r="CQ56">
        <f t="shared" si="176"/>
        <v>0.21898005532668252</v>
      </c>
      <c r="CR56">
        <f t="shared" si="177"/>
        <v>4.1437213965382927E-2</v>
      </c>
      <c r="CS56">
        <f t="shared" si="178"/>
        <v>8.3523911054303804E-3</v>
      </c>
      <c r="CT56">
        <f t="shared" si="179"/>
        <v>4.5561817496359474E-3</v>
      </c>
      <c r="CU56">
        <f t="shared" si="180"/>
        <v>-2.0403122012203844E-3</v>
      </c>
      <c r="CV56">
        <f t="shared" si="181"/>
        <v>0.15159735196137727</v>
      </c>
      <c r="CW56">
        <f t="shared" si="182"/>
        <v>0.47889995003182051</v>
      </c>
      <c r="CX56">
        <f t="shared" si="183"/>
        <v>2.7560207899902343E-3</v>
      </c>
      <c r="CY56">
        <f t="shared" si="184"/>
        <v>2.255587905957258E-2</v>
      </c>
      <c r="CZ56">
        <f t="shared" si="185"/>
        <v>-7.5308702178807276E-3</v>
      </c>
      <c r="DA56">
        <f t="shared" si="186"/>
        <v>45.539189092543943</v>
      </c>
      <c r="DB56">
        <f t="shared" si="187"/>
        <v>19.86185085897678</v>
      </c>
      <c r="DC56">
        <f t="shared" si="188"/>
        <v>4.2795047138459834</v>
      </c>
      <c r="DD56">
        <f t="shared" si="189"/>
        <v>-0.2630509063874239</v>
      </c>
      <c r="DE56">
        <f t="shared" si="190"/>
        <v>3.4937794328806513</v>
      </c>
      <c r="DF56">
        <f t="shared" si="191"/>
        <v>1.9150927783785441</v>
      </c>
      <c r="DG56">
        <f t="shared" si="192"/>
        <v>0.21111055402656986</v>
      </c>
      <c r="DH56">
        <f t="shared" si="193"/>
        <v>9.2149039673561375E-2</v>
      </c>
      <c r="DI56">
        <f t="shared" si="194"/>
        <v>-9.1989830576565151E-2</v>
      </c>
      <c r="DJ56">
        <f t="shared" si="195"/>
        <v>2.502213499052421</v>
      </c>
      <c r="DK56">
        <f t="shared" si="196"/>
        <v>8.1550741084525207</v>
      </c>
      <c r="DL56">
        <f t="shared" si="197"/>
        <v>5.6693578167053595E-2</v>
      </c>
      <c r="DM56">
        <f t="shared" si="198"/>
        <v>0.50896426861331356</v>
      </c>
      <c r="DN56">
        <f t="shared" si="199"/>
        <v>-0.23786162106746017</v>
      </c>
      <c r="DO56">
        <f t="shared" si="227"/>
        <v>0</v>
      </c>
      <c r="DP56">
        <f t="shared" si="228"/>
        <v>88.497225249927794</v>
      </c>
      <c r="DQ56">
        <f t="shared" si="200"/>
        <v>18.473821568659979</v>
      </c>
    </row>
    <row r="57" spans="1:121" x14ac:dyDescent="0.3">
      <c r="A57">
        <v>54</v>
      </c>
      <c r="B57">
        <v>99</v>
      </c>
      <c r="C57">
        <f t="shared" si="118"/>
        <v>38</v>
      </c>
      <c r="D57">
        <f t="shared" si="1"/>
        <v>125</v>
      </c>
      <c r="E57">
        <f t="shared" si="216"/>
        <v>5.7</v>
      </c>
      <c r="F57">
        <v>0.29732999999999998</v>
      </c>
      <c r="G57">
        <v>0.33972999999999998</v>
      </c>
      <c r="H57">
        <f t="shared" si="3"/>
        <v>0.30580999999999997</v>
      </c>
      <c r="I57">
        <f t="shared" si="104"/>
        <v>5.6857293942168513E-2</v>
      </c>
      <c r="J57">
        <f t="shared" si="62"/>
        <v>0.47134284308730723</v>
      </c>
      <c r="K57">
        <f t="shared" si="63"/>
        <v>0.59044924246471098</v>
      </c>
      <c r="L57">
        <f t="shared" si="105"/>
        <v>0.2906078875199295</v>
      </c>
      <c r="M57">
        <f t="shared" si="106"/>
        <v>0.3817450176684678</v>
      </c>
      <c r="N57">
        <f t="shared" si="107"/>
        <v>0.88817803331272371</v>
      </c>
      <c r="O57">
        <f t="shared" si="108"/>
        <v>0.95475408557357488</v>
      </c>
      <c r="P57">
        <f t="shared" si="109"/>
        <v>0.65960754037930425</v>
      </c>
      <c r="Q57">
        <f t="shared" si="110"/>
        <v>0.78188133682795302</v>
      </c>
      <c r="R57">
        <f t="shared" si="201"/>
        <v>0.42</v>
      </c>
      <c r="S57">
        <f t="shared" si="202"/>
        <v>0.43099999999999999</v>
      </c>
      <c r="T57">
        <f t="shared" si="203"/>
        <v>4.1938034007114648E-2</v>
      </c>
      <c r="U57">
        <f t="shared" si="67"/>
        <v>0.75022927663467631</v>
      </c>
      <c r="V57">
        <f t="shared" si="68"/>
        <v>0.8566947492015724</v>
      </c>
      <c r="W57">
        <f t="shared" si="111"/>
        <v>0.5263225197193242</v>
      </c>
      <c r="X57">
        <f t="shared" si="112"/>
        <v>0.6488308396637299</v>
      </c>
      <c r="Y57">
        <f t="shared" si="113"/>
        <v>0.97596060448155708</v>
      </c>
      <c r="Z57">
        <f t="shared" si="114"/>
        <v>0.99484459364740274</v>
      </c>
      <c r="AA57">
        <f t="shared" si="115"/>
        <v>0.84019426889156934</v>
      </c>
      <c r="AB57">
        <f t="shared" si="116"/>
        <v>0.92506498239561941</v>
      </c>
      <c r="AC57">
        <f t="shared" si="204"/>
        <v>6.3958231880522284E-2</v>
      </c>
      <c r="AD57">
        <f t="shared" si="217"/>
        <v>3.9421354236652975E-4</v>
      </c>
      <c r="AE57">
        <f t="shared" si="218"/>
        <v>5.0839915351047881E-5</v>
      </c>
      <c r="AF57">
        <f t="shared" si="219"/>
        <v>7.0638880888644888E-6</v>
      </c>
      <c r="AG57">
        <f t="shared" si="220"/>
        <v>-1.9879074514539699E-7</v>
      </c>
      <c r="AH57">
        <f t="shared" si="132"/>
        <v>4.8986312082313413E-6</v>
      </c>
      <c r="AI57">
        <f t="shared" si="133"/>
        <v>7.610244635520665E-6</v>
      </c>
      <c r="AJ57">
        <f t="shared" si="221"/>
        <v>1.9439539250344179E-7</v>
      </c>
      <c r="AK57">
        <f t="shared" si="134"/>
        <v>7.6382869780571755E-8</v>
      </c>
      <c r="AL57">
        <f t="shared" si="135"/>
        <v>-1.4441514357191135E-7</v>
      </c>
      <c r="AM57">
        <f t="shared" si="136"/>
        <v>3.5833796728695486E-6</v>
      </c>
      <c r="AN57">
        <f t="shared" si="222"/>
        <v>1.6219243294866392E-5</v>
      </c>
      <c r="AO57">
        <f t="shared" si="137"/>
        <v>4.8430558486088918E-8</v>
      </c>
      <c r="AP57">
        <f t="shared" si="205"/>
        <v>3.3078993133951826E-7</v>
      </c>
      <c r="AQ57">
        <f t="shared" si="206"/>
        <v>-2.1817267292244689E-7</v>
      </c>
      <c r="AR57">
        <f t="shared" si="207"/>
        <v>2.4567475914106518E-3</v>
      </c>
      <c r="AS57">
        <f t="shared" si="208"/>
        <v>4.1276360225431447E-4</v>
      </c>
      <c r="AT57">
        <f t="shared" si="209"/>
        <v>7.5736262586345877E-5</v>
      </c>
      <c r="AU57">
        <f t="shared" si="210"/>
        <v>-1.6654333686628025E-5</v>
      </c>
      <c r="AV57">
        <f t="shared" si="138"/>
        <v>5.387973552295756E-5</v>
      </c>
      <c r="AW57">
        <f t="shared" si="139"/>
        <v>6.9171848217219938E-5</v>
      </c>
      <c r="AX57">
        <f t="shared" si="211"/>
        <v>3.2602289179285352E-6</v>
      </c>
      <c r="AY57">
        <f t="shared" si="140"/>
        <v>1.1199598841051257E-6</v>
      </c>
      <c r="AZ57">
        <f t="shared" si="141"/>
        <v>-2.7547958556449167E-6</v>
      </c>
      <c r="BA57">
        <f t="shared" si="142"/>
        <v>3.9665401216591533E-5</v>
      </c>
      <c r="BB57">
        <f t="shared" si="212"/>
        <v>1.444684240389735E-4</v>
      </c>
      <c r="BC57">
        <f t="shared" si="143"/>
        <v>7.0853196052625773E-7</v>
      </c>
      <c r="BD57">
        <f t="shared" si="213"/>
        <v>5.3772196159391356E-6</v>
      </c>
      <c r="BE57">
        <f t="shared" si="214"/>
        <v>-4.106866558608226E-6</v>
      </c>
      <c r="BF57">
        <f t="shared" si="215"/>
        <v>0.97127609972566642</v>
      </c>
      <c r="BG57">
        <f t="shared" si="223"/>
        <v>0.97499999999999953</v>
      </c>
      <c r="BH57">
        <f t="shared" si="144"/>
        <v>3.2375772700707171E-4</v>
      </c>
      <c r="BI57">
        <f t="shared" si="145"/>
        <v>4.0041655869254636E-5</v>
      </c>
      <c r="BJ57">
        <f t="shared" si="146"/>
        <v>4.7996458243996716E-6</v>
      </c>
      <c r="BK57">
        <f t="shared" si="147"/>
        <v>-1.5395594267378661E-7</v>
      </c>
      <c r="BL57">
        <f t="shared" si="148"/>
        <v>3.4746854543735351E-6</v>
      </c>
      <c r="BM57">
        <f t="shared" si="149"/>
        <v>5.9688489982005583E-6</v>
      </c>
      <c r="BN57">
        <f t="shared" si="150"/>
        <v>1.2530950951553847E-7</v>
      </c>
      <c r="BO57">
        <f t="shared" si="151"/>
        <v>5.0764935215471431E-8</v>
      </c>
      <c r="BP57">
        <f t="shared" si="152"/>
        <v>-1.0681110390239525E-7</v>
      </c>
      <c r="BQ57">
        <f t="shared" si="153"/>
        <v>2.7369343309774229E-6</v>
      </c>
      <c r="BR57">
        <f t="shared" si="154"/>
        <v>1.2388026904401999E-5</v>
      </c>
      <c r="BS57">
        <f t="shared" si="155"/>
        <v>3.4882107921351961E-8</v>
      </c>
      <c r="BT57">
        <f t="shared" si="156"/>
        <v>2.068263920827139E-7</v>
      </c>
      <c r="BU57">
        <f t="shared" si="157"/>
        <v>-1.5713885943637399E-7</v>
      </c>
      <c r="BV57">
        <f t="shared" si="158"/>
        <v>1.9409940937666231E-3</v>
      </c>
      <c r="BW57">
        <f t="shared" si="159"/>
        <v>3.1274017587549423E-4</v>
      </c>
      <c r="BX57">
        <f t="shared" si="160"/>
        <v>4.950445945530737E-5</v>
      </c>
      <c r="BY57">
        <f t="shared" si="161"/>
        <v>-1.2408024136717433E-5</v>
      </c>
      <c r="BZ57">
        <f t="shared" si="162"/>
        <v>3.6765567887375035E-5</v>
      </c>
      <c r="CA57">
        <f t="shared" si="163"/>
        <v>5.2191097121587982E-5</v>
      </c>
      <c r="CB57">
        <f t="shared" si="164"/>
        <v>2.0217210370133086E-6</v>
      </c>
      <c r="CC57">
        <f t="shared" si="165"/>
        <v>7.1605338816341988E-7</v>
      </c>
      <c r="CD57">
        <f t="shared" si="166"/>
        <v>-1.9600545585738667E-6</v>
      </c>
      <c r="CE57">
        <f t="shared" si="167"/>
        <v>2.9144625225009197E-5</v>
      </c>
      <c r="CF57">
        <f t="shared" si="168"/>
        <v>1.0614989250890024E-4</v>
      </c>
      <c r="CG57">
        <f t="shared" si="169"/>
        <v>4.9092795334472134E-7</v>
      </c>
      <c r="CH57">
        <f t="shared" si="170"/>
        <v>3.2343463201246201E-6</v>
      </c>
      <c r="CI57">
        <f t="shared" si="171"/>
        <v>-2.8455676054188345E-6</v>
      </c>
      <c r="CJ57">
        <f t="shared" si="224"/>
        <v>0</v>
      </c>
      <c r="CK57">
        <f t="shared" si="225"/>
        <v>2.9099067156656351E-3</v>
      </c>
      <c r="CL57">
        <f t="shared" si="172"/>
        <v>5.8975133510601489E-4</v>
      </c>
      <c r="CM57">
        <f t="shared" si="226"/>
        <v>0</v>
      </c>
      <c r="CN57">
        <f t="shared" si="173"/>
        <v>0.72594315129761267</v>
      </c>
      <c r="CO57">
        <f t="shared" si="174"/>
        <v>0.16823355872439666</v>
      </c>
      <c r="CP57">
        <f t="shared" si="175"/>
        <v>-1.2921398434450804E-3</v>
      </c>
      <c r="CQ57">
        <f t="shared" si="176"/>
        <v>0.14279999835115184</v>
      </c>
      <c r="CR57">
        <f t="shared" si="177"/>
        <v>2.3721132528917912E-2</v>
      </c>
      <c r="CS57">
        <f t="shared" si="178"/>
        <v>5.2356511062951975E-3</v>
      </c>
      <c r="CT57">
        <f t="shared" si="179"/>
        <v>2.7231256905471636E-3</v>
      </c>
      <c r="CU57">
        <f t="shared" si="180"/>
        <v>-1.3888404357310716E-3</v>
      </c>
      <c r="CV57">
        <f t="shared" si="181"/>
        <v>9.6858752557663894E-2</v>
      </c>
      <c r="CW57">
        <f t="shared" si="182"/>
        <v>0.25310129161639006</v>
      </c>
      <c r="CX57">
        <f t="shared" si="183"/>
        <v>1.6238766260385615E-3</v>
      </c>
      <c r="CY57">
        <f t="shared" si="184"/>
        <v>1.3040069883335149E-2</v>
      </c>
      <c r="CZ57">
        <f t="shared" si="185"/>
        <v>-4.8227069349506884E-3</v>
      </c>
      <c r="DA57">
        <f t="shared" si="186"/>
        <v>28.068341231866697</v>
      </c>
      <c r="DB57">
        <f t="shared" si="187"/>
        <v>10.609675632344899</v>
      </c>
      <c r="DC57">
        <f t="shared" si="188"/>
        <v>2.6690216298054152</v>
      </c>
      <c r="DD57">
        <f t="shared" si="189"/>
        <v>-0.29852893133280733</v>
      </c>
      <c r="DE57">
        <f t="shared" si="190"/>
        <v>2.1862241485795257</v>
      </c>
      <c r="DF57">
        <f t="shared" si="191"/>
        <v>1.0058970167748122</v>
      </c>
      <c r="DG57">
        <f t="shared" si="192"/>
        <v>0.12505586083390274</v>
      </c>
      <c r="DH57">
        <f t="shared" si="193"/>
        <v>5.2723231504132897E-2</v>
      </c>
      <c r="DI57">
        <f t="shared" si="194"/>
        <v>-5.7966414394480338E-2</v>
      </c>
      <c r="DJ57">
        <f t="shared" si="195"/>
        <v>1.5253330037840274</v>
      </c>
      <c r="DK57">
        <f t="shared" si="196"/>
        <v>3.9049815017734537</v>
      </c>
      <c r="DL57">
        <f t="shared" si="197"/>
        <v>3.1852054285457919E-2</v>
      </c>
      <c r="DM57">
        <f t="shared" si="198"/>
        <v>0.27341010859204129</v>
      </c>
      <c r="DN57">
        <f t="shared" si="199"/>
        <v>-0.13770323571013382</v>
      </c>
      <c r="DO57">
        <f t="shared" si="227"/>
        <v>0</v>
      </c>
      <c r="DP57">
        <f t="shared" si="228"/>
        <v>51.384093759875171</v>
      </c>
      <c r="DQ57">
        <f t="shared" si="200"/>
        <v>10.414023836213282</v>
      </c>
    </row>
    <row r="58" spans="1:121" x14ac:dyDescent="0.3">
      <c r="A58">
        <v>55</v>
      </c>
      <c r="B58">
        <v>100</v>
      </c>
      <c r="C58">
        <f t="shared" si="118"/>
        <v>38</v>
      </c>
      <c r="D58">
        <f t="shared" si="1"/>
        <v>125</v>
      </c>
      <c r="E58">
        <f t="shared" si="216"/>
        <v>5.7</v>
      </c>
      <c r="F58">
        <v>0.31955</v>
      </c>
      <c r="G58">
        <v>0.36148000000000002</v>
      </c>
      <c r="H58">
        <f t="shared" si="3"/>
        <v>0.32793600000000001</v>
      </c>
      <c r="I58">
        <f t="shared" si="104"/>
        <v>5.6857293942168513E-2</v>
      </c>
      <c r="J58">
        <f t="shared" si="62"/>
        <v>0.48060339646615258</v>
      </c>
      <c r="K58">
        <f t="shared" si="63"/>
        <v>0.60046121258385243</v>
      </c>
      <c r="L58">
        <f t="shared" si="105"/>
        <v>0.29732876952698795</v>
      </c>
      <c r="M58">
        <f t="shared" si="106"/>
        <v>0.38993271362431803</v>
      </c>
      <c r="N58">
        <f t="shared" si="107"/>
        <v>0.89569908669948672</v>
      </c>
      <c r="O58">
        <f t="shared" si="108"/>
        <v>0.95899356856116125</v>
      </c>
      <c r="P58">
        <f t="shared" si="109"/>
        <v>0.67106835306328327</v>
      </c>
      <c r="Q58">
        <f t="shared" si="110"/>
        <v>0.79218559580389514</v>
      </c>
      <c r="R58">
        <f t="shared" si="201"/>
        <v>0.42</v>
      </c>
      <c r="S58">
        <f t="shared" si="202"/>
        <v>0.43099999999999999</v>
      </c>
      <c r="T58">
        <f t="shared" si="203"/>
        <v>4.2717988259643312E-2</v>
      </c>
      <c r="U58">
        <f t="shared" si="67"/>
        <v>0.75965320115431567</v>
      </c>
      <c r="V58">
        <f t="shared" si="68"/>
        <v>0.86420948651811547</v>
      </c>
      <c r="W58">
        <f t="shared" si="111"/>
        <v>0.5360347207072107</v>
      </c>
      <c r="X58">
        <f t="shared" si="112"/>
        <v>0.65887324021586391</v>
      </c>
      <c r="Y58">
        <f t="shared" si="113"/>
        <v>0.97864658998195386</v>
      </c>
      <c r="Z58">
        <f t="shared" si="114"/>
        <v>0.99563930496583575</v>
      </c>
      <c r="AA58">
        <f t="shared" si="115"/>
        <v>0.84924160509225188</v>
      </c>
      <c r="AB58">
        <f t="shared" si="116"/>
        <v>0.93098859495872022</v>
      </c>
      <c r="AC58">
        <f t="shared" si="204"/>
        <v>6.4816102817224733E-2</v>
      </c>
      <c r="AD58">
        <f t="shared" si="217"/>
        <v>2.4250703773936224E-4</v>
      </c>
      <c r="AE58">
        <f t="shared" si="218"/>
        <v>2.7759880067668829E-5</v>
      </c>
      <c r="AF58">
        <f t="shared" si="219"/>
        <v>4.4397030940929488E-6</v>
      </c>
      <c r="AG58">
        <f t="shared" si="220"/>
        <v>-5.5949536861814382E-7</v>
      </c>
      <c r="AH58">
        <f t="shared" si="132"/>
        <v>3.0950205573394653E-6</v>
      </c>
      <c r="AI58">
        <f t="shared" si="133"/>
        <v>4.1654505807105514E-6</v>
      </c>
      <c r="AJ58">
        <f t="shared" si="221"/>
        <v>1.178507300224298E-7</v>
      </c>
      <c r="AK58">
        <f t="shared" si="134"/>
        <v>4.4707443343356568E-8</v>
      </c>
      <c r="AL58">
        <f t="shared" si="135"/>
        <v>-9.3728225535446941E-8</v>
      </c>
      <c r="AM58">
        <f t="shared" si="136"/>
        <v>2.2159987651011964E-6</v>
      </c>
      <c r="AN58">
        <f t="shared" si="222"/>
        <v>8.1015796458185017E-6</v>
      </c>
      <c r="AO58">
        <f t="shared" si="137"/>
        <v>2.7910955463917291E-8</v>
      </c>
      <c r="AP58">
        <f t="shared" si="205"/>
        <v>1.825074486143581E-7</v>
      </c>
      <c r="AQ58">
        <f t="shared" si="206"/>
        <v>-1.3094183862689462E-7</v>
      </c>
      <c r="AR58">
        <f t="shared" si="207"/>
        <v>1.4502452015088358E-3</v>
      </c>
      <c r="AS58">
        <f t="shared" si="208"/>
        <v>2.1317183552862964E-4</v>
      </c>
      <c r="AT58">
        <f t="shared" si="209"/>
        <v>4.5624999414260777E-5</v>
      </c>
      <c r="AU58">
        <f t="shared" si="210"/>
        <v>-1.39081692786212E-5</v>
      </c>
      <c r="AV58">
        <f t="shared" si="138"/>
        <v>3.2456978889013964E-5</v>
      </c>
      <c r="AW58">
        <f t="shared" si="139"/>
        <v>3.4155865829546413E-5</v>
      </c>
      <c r="AX58">
        <f t="shared" si="211"/>
        <v>1.8518742257789599E-6</v>
      </c>
      <c r="AY58">
        <f t="shared" si="140"/>
        <v>6.2325070731090201E-7</v>
      </c>
      <c r="AZ58">
        <f t="shared" si="141"/>
        <v>-1.6526703209310957E-6</v>
      </c>
      <c r="BA58">
        <f t="shared" si="142"/>
        <v>2.3242236547046777E-5</v>
      </c>
      <c r="BB58">
        <f t="shared" si="212"/>
        <v>6.4056790481389328E-5</v>
      </c>
      <c r="BC58">
        <f t="shared" si="143"/>
        <v>3.8678901498240396E-7</v>
      </c>
      <c r="BD58">
        <f t="shared" si="213"/>
        <v>2.7214578708130284E-6</v>
      </c>
      <c r="BE58">
        <f t="shared" si="214"/>
        <v>-2.230951150497152E-6</v>
      </c>
      <c r="BF58">
        <f t="shared" si="215"/>
        <v>0.97285738102913721</v>
      </c>
      <c r="BG58">
        <f t="shared" si="223"/>
        <v>0.97499999999999953</v>
      </c>
      <c r="BH58">
        <f t="shared" si="144"/>
        <v>1.9899521249297719E-4</v>
      </c>
      <c r="BI58">
        <f t="shared" si="145"/>
        <v>2.1845121979479728E-5</v>
      </c>
      <c r="BJ58">
        <f t="shared" si="146"/>
        <v>3.0136803386096779E-6</v>
      </c>
      <c r="BK58">
        <f t="shared" si="147"/>
        <v>-4.3293876111391483E-7</v>
      </c>
      <c r="BL58">
        <f t="shared" si="148"/>
        <v>2.1932836098156249E-6</v>
      </c>
      <c r="BM58">
        <f t="shared" si="149"/>
        <v>3.2642517028045658E-6</v>
      </c>
      <c r="BN58">
        <f t="shared" si="150"/>
        <v>7.5893645687184278E-8</v>
      </c>
      <c r="BO58">
        <f t="shared" si="151"/>
        <v>2.9684898521407226E-8</v>
      </c>
      <c r="BP58">
        <f t="shared" si="152"/>
        <v>-6.9263389538722283E-8</v>
      </c>
      <c r="BQ58">
        <f t="shared" si="153"/>
        <v>1.6911056636058103E-6</v>
      </c>
      <c r="BR58">
        <f t="shared" si="154"/>
        <v>6.1825969576167914E-6</v>
      </c>
      <c r="BS58">
        <f t="shared" si="155"/>
        <v>2.0085730279065254E-8</v>
      </c>
      <c r="BT58">
        <f t="shared" si="156"/>
        <v>1.1400073531131903E-7</v>
      </c>
      <c r="BU58">
        <f t="shared" si="157"/>
        <v>-9.4230470049826278E-8</v>
      </c>
      <c r="BV58">
        <f t="shared" si="158"/>
        <v>1.1448136278914447E-3</v>
      </c>
      <c r="BW58">
        <f t="shared" si="159"/>
        <v>1.6137705488291856E-4</v>
      </c>
      <c r="BX58">
        <f t="shared" si="160"/>
        <v>2.9793477775539002E-5</v>
      </c>
      <c r="BY58">
        <f t="shared" si="161"/>
        <v>-1.0353209784801727E-5</v>
      </c>
      <c r="BZ58">
        <f t="shared" si="162"/>
        <v>2.2126586521629178E-5</v>
      </c>
      <c r="CA58">
        <f t="shared" si="163"/>
        <v>2.574909822484567E-5</v>
      </c>
      <c r="CB58">
        <f t="shared" si="164"/>
        <v>1.1472543092564765E-6</v>
      </c>
      <c r="CC58">
        <f t="shared" si="165"/>
        <v>3.9810129090209371E-7</v>
      </c>
      <c r="CD58">
        <f t="shared" si="166"/>
        <v>-1.1748830702424392E-6</v>
      </c>
      <c r="CE58">
        <f t="shared" si="167"/>
        <v>1.7062953958454094E-5</v>
      </c>
      <c r="CF58">
        <f t="shared" si="168"/>
        <v>4.7026372203804371E-5</v>
      </c>
      <c r="CG58">
        <f t="shared" si="169"/>
        <v>2.6777012796891798E-7</v>
      </c>
      <c r="CH58">
        <f t="shared" si="170"/>
        <v>1.635323758666068E-6</v>
      </c>
      <c r="CI58">
        <f t="shared" si="171"/>
        <v>-1.5444649458004995E-6</v>
      </c>
      <c r="CJ58">
        <f t="shared" si="224"/>
        <v>0</v>
      </c>
      <c r="CK58">
        <f t="shared" si="225"/>
        <v>1.6751535482785903E-3</v>
      </c>
      <c r="CL58">
        <f t="shared" si="172"/>
        <v>3.2961522436185294E-4</v>
      </c>
      <c r="CM58">
        <f t="shared" si="226"/>
        <v>0</v>
      </c>
      <c r="CN58">
        <f t="shared" si="173"/>
        <v>0.39638332748624322</v>
      </c>
      <c r="CO58">
        <f t="shared" si="174"/>
        <v>0.10573596888891766</v>
      </c>
      <c r="CP58">
        <f t="shared" si="175"/>
        <v>-3.6367198960179348E-3</v>
      </c>
      <c r="CQ58">
        <f t="shared" si="176"/>
        <v>9.0222944267002753E-2</v>
      </c>
      <c r="CR58">
        <f t="shared" si="177"/>
        <v>1.2983709460074789E-2</v>
      </c>
      <c r="CS58">
        <f t="shared" si="178"/>
        <v>3.174073711694102E-3</v>
      </c>
      <c r="CT58">
        <f t="shared" si="179"/>
        <v>1.5938650626340051E-3</v>
      </c>
      <c r="CU58">
        <f t="shared" si="180"/>
        <v>-9.0138434497439321E-4</v>
      </c>
      <c r="CV58">
        <f t="shared" si="181"/>
        <v>5.9898446620685337E-2</v>
      </c>
      <c r="CW58">
        <f t="shared" si="182"/>
        <v>0.12642515037299773</v>
      </c>
      <c r="CX58">
        <f t="shared" si="183"/>
        <v>9.358543367051468E-4</v>
      </c>
      <c r="CY58">
        <f t="shared" si="184"/>
        <v>7.1946261318266104E-3</v>
      </c>
      <c r="CZ58">
        <f t="shared" si="185"/>
        <v>-2.8944693428475054E-3</v>
      </c>
      <c r="DA58">
        <f t="shared" si="186"/>
        <v>16.569051427238449</v>
      </c>
      <c r="DB58">
        <f t="shared" si="187"/>
        <v>5.4793688604278961</v>
      </c>
      <c r="DC58">
        <f t="shared" si="188"/>
        <v>1.607870604357964</v>
      </c>
      <c r="DD58">
        <f t="shared" si="189"/>
        <v>-0.24930393431928502</v>
      </c>
      <c r="DE58">
        <f t="shared" si="190"/>
        <v>1.3169743754006307</v>
      </c>
      <c r="DF58">
        <f t="shared" si="191"/>
        <v>0.49669460089326395</v>
      </c>
      <c r="DG58">
        <f t="shared" si="192"/>
        <v>7.1034191552429349E-2</v>
      </c>
      <c r="DH58">
        <f t="shared" si="193"/>
        <v>2.9340150297368021E-2</v>
      </c>
      <c r="DI58">
        <f t="shared" si="194"/>
        <v>-3.4775488893032114E-2</v>
      </c>
      <c r="DJ58">
        <f t="shared" si="195"/>
        <v>0.89378020641668376</v>
      </c>
      <c r="DK58">
        <f t="shared" si="196"/>
        <v>1.7314550467119536</v>
      </c>
      <c r="DL58">
        <f t="shared" si="197"/>
        <v>1.7388100168533972E-2</v>
      </c>
      <c r="DM58">
        <f t="shared" si="198"/>
        <v>0.13837524689935923</v>
      </c>
      <c r="DN58">
        <f t="shared" si="199"/>
        <v>-7.4803792076169509E-2</v>
      </c>
      <c r="DO58">
        <f t="shared" si="227"/>
        <v>0</v>
      </c>
      <c r="DP58">
        <f t="shared" si="228"/>
        <v>28.789564987830982</v>
      </c>
      <c r="DQ58">
        <f t="shared" si="200"/>
        <v>5.6648412514157691</v>
      </c>
    </row>
    <row r="59" spans="1:121" x14ac:dyDescent="0.3">
      <c r="A59">
        <v>56</v>
      </c>
      <c r="B59">
        <v>101</v>
      </c>
      <c r="C59">
        <f t="shared" si="118"/>
        <v>38</v>
      </c>
      <c r="D59">
        <f t="shared" si="1"/>
        <v>125</v>
      </c>
      <c r="E59">
        <f t="shared" si="216"/>
        <v>5.7</v>
      </c>
      <c r="F59">
        <v>0.34189000000000003</v>
      </c>
      <c r="G59">
        <v>0.38297999999999999</v>
      </c>
      <c r="H59">
        <f t="shared" ref="H59:H67" si="229">(PREV_FEMALE*F59 + (1-PREV_FEMALE)*G59)</f>
        <v>0.35010800000000003</v>
      </c>
      <c r="I59">
        <f t="shared" ref="I59:I67" si="230">0.00000146 * EXP(1.87 * E59) * 0.0197 * EXP(0.101*C59)</f>
        <v>5.6857293942168513E-2</v>
      </c>
      <c r="J59">
        <f t="shared" si="62"/>
        <v>0.48985826040071301</v>
      </c>
      <c r="K59">
        <f t="shared" si="63"/>
        <v>0.61039585816337827</v>
      </c>
      <c r="L59">
        <f t="shared" si="105"/>
        <v>0.30410098536105523</v>
      </c>
      <c r="M59">
        <f t="shared" si="106"/>
        <v>0.39815128263672495</v>
      </c>
      <c r="N59">
        <f t="shared" si="107"/>
        <v>0.90285882589548927</v>
      </c>
      <c r="O59">
        <f t="shared" si="108"/>
        <v>0.96291381599687831</v>
      </c>
      <c r="P59">
        <f t="shared" si="109"/>
        <v>0.68237567804734556</v>
      </c>
      <c r="Q59">
        <f t="shared" si="110"/>
        <v>0.80220757826942546</v>
      </c>
      <c r="R59">
        <f t="shared" si="201"/>
        <v>0.42</v>
      </c>
      <c r="S59">
        <f t="shared" si="202"/>
        <v>0.43099999999999999</v>
      </c>
      <c r="T59">
        <f t="shared" si="203"/>
        <v>4.3495665068748149E-2</v>
      </c>
      <c r="U59">
        <f t="shared" si="67"/>
        <v>0.76887592267188176</v>
      </c>
      <c r="V59">
        <f t="shared" si="68"/>
        <v>0.87145041827112346</v>
      </c>
      <c r="W59">
        <f t="shared" si="111"/>
        <v>0.54571119420421654</v>
      </c>
      <c r="X59">
        <f t="shared" si="112"/>
        <v>0.66879531854798802</v>
      </c>
      <c r="Y59">
        <f t="shared" si="113"/>
        <v>0.98108039362668353</v>
      </c>
      <c r="Z59">
        <f t="shared" si="114"/>
        <v>0.99632467388159696</v>
      </c>
      <c r="AA59">
        <f t="shared" si="115"/>
        <v>0.85795362614857162</v>
      </c>
      <c r="AB59">
        <f t="shared" si="116"/>
        <v>0.9365556147550631</v>
      </c>
      <c r="AC59">
        <f t="shared" si="204"/>
        <v>6.5660401733038498E-2</v>
      </c>
      <c r="AD59">
        <f t="shared" ref="AD59:AD67" si="231">AD58*(1-T58-H58)*(1-I58)</f>
        <v>1.4394322922807644E-4</v>
      </c>
      <c r="AE59">
        <f t="shared" ref="AE59:AE67" si="232">AD58*T58*p_Other*(1-I58) + AE58*(1-T58*(1-p_Other)-H58*rr_Other)*(1-I58)</f>
        <v>1.4738816114259834E-5</v>
      </c>
      <c r="AF59">
        <f t="shared" ref="AF59:AF67" si="233">AD58*T58*p_Stroke*p_Stroke_rec*(1-I58)+AE58*T58*p_Stroke*p_Stroke_rec*(1-I58) + AF58*p_recur_Stroke*p_Stroke_rec*(1-I58) + AG58*p_recur_Stroke*p_Stroke_rec*(1-I58)</f>
        <v>2.7080944519145574E-6</v>
      </c>
      <c r="AG59">
        <f t="shared" ref="AG59:AG67" si="234">AF58*(1-p_recur_Stroke-T58*p_MI-H58*rr_Stroke)*(1-I58) + AG58*(1-p_recur_Stroke-T58*p_MI-H58*rr_Stroke)*(1-I58)</f>
        <v>-5.7030179940419833E-7</v>
      </c>
      <c r="AH59">
        <f t="shared" si="132"/>
        <v>1.8927257076199537E-6</v>
      </c>
      <c r="AI59">
        <f t="shared" si="133"/>
        <v>2.1771176373257339E-6</v>
      </c>
      <c r="AJ59">
        <f t="shared" ref="AJ59:AJ67" si="235">AH58*T58*p_Stroke*p_Stroke_rec*(1-I58) + AI58*T58*p_Stroke*p_Stroke_rec*(1-I58) + AJ58*p_recur_Stroke*p_Stroke_rec*(1-I58) + AK58*p_recur_Stroke*p_Stroke_rec*(1-I58) + AL58*p_recur_Stroke*p_Stroke_rec*(1-I58)</f>
        <v>6.9063644833610368E-8</v>
      </c>
      <c r="AK59">
        <f t="shared" si="134"/>
        <v>2.5560341190613897E-8</v>
      </c>
      <c r="AL59">
        <f t="shared" si="135"/>
        <v>-5.8157016679677012E-8</v>
      </c>
      <c r="AM59">
        <f t="shared" si="136"/>
        <v>1.3258043802425234E-6</v>
      </c>
      <c r="AN59">
        <f t="shared" ref="AN59:AN67" si="236">AM58*(1-T58*p_Stroke - H58*rr_HF)*(1-I58) + AN58*(1-T58*p_Stroke-H58*rr_HF)*(1-I58)</f>
        <v>3.8274871660775277E-6</v>
      </c>
      <c r="AO59">
        <f t="shared" si="137"/>
        <v>1.5699714973068389E-8</v>
      </c>
      <c r="AP59">
        <f t="shared" si="205"/>
        <v>9.6234610406112543E-8</v>
      </c>
      <c r="AQ59">
        <f t="shared" si="206"/>
        <v>-7.40672613318675E-8</v>
      </c>
      <c r="AR59">
        <f t="shared" si="207"/>
        <v>8.179978152475099E-4</v>
      </c>
      <c r="AS59">
        <f t="shared" si="208"/>
        <v>1.0679613064524266E-4</v>
      </c>
      <c r="AT59">
        <f t="shared" si="209"/>
        <v>2.647870530961113E-5</v>
      </c>
      <c r="AU59">
        <f t="shared" si="210"/>
        <v>-1.0014562498238679E-5</v>
      </c>
      <c r="AV59">
        <f t="shared" si="138"/>
        <v>1.8797539649563889E-5</v>
      </c>
      <c r="AW59">
        <f t="shared" si="139"/>
        <v>1.579409771853335E-5</v>
      </c>
      <c r="AX59">
        <f t="shared" si="211"/>
        <v>1.0085634706728383E-6</v>
      </c>
      <c r="AY59">
        <f t="shared" si="140"/>
        <v>3.361547217864589E-7</v>
      </c>
      <c r="AZ59">
        <f t="shared" si="141"/>
        <v>-9.4039767771774911E-7</v>
      </c>
      <c r="BA59">
        <f t="shared" si="142"/>
        <v>1.308864848909194E-5</v>
      </c>
      <c r="BB59">
        <f t="shared" si="212"/>
        <v>2.6308901436584753E-5</v>
      </c>
      <c r="BC59">
        <f t="shared" si="143"/>
        <v>2.0428347448534766E-7</v>
      </c>
      <c r="BD59">
        <f t="shared" si="213"/>
        <v>1.2999687279252077E-6</v>
      </c>
      <c r="BE59">
        <f t="shared" si="214"/>
        <v>-1.1171728776672869E-6</v>
      </c>
      <c r="BF59">
        <f t="shared" si="215"/>
        <v>0.97381384401724269</v>
      </c>
      <c r="BG59">
        <f t="shared" ref="BG59:BG67" si="237">SUM(AD59:BF59)</f>
        <v>0.97499999999999953</v>
      </c>
      <c r="BH59">
        <f t="shared" si="144"/>
        <v>1.1801545506336918E-4</v>
      </c>
      <c r="BI59">
        <f t="shared" si="145"/>
        <v>1.1588543400349952E-5</v>
      </c>
      <c r="BJ59">
        <f t="shared" si="146"/>
        <v>1.8364729263220484E-6</v>
      </c>
      <c r="BK59">
        <f t="shared" si="147"/>
        <v>-4.4092434508268565E-7</v>
      </c>
      <c r="BL59">
        <f t="shared" si="148"/>
        <v>1.3400131294343422E-6</v>
      </c>
      <c r="BM59">
        <f t="shared" si="149"/>
        <v>1.7046409283718265E-6</v>
      </c>
      <c r="BN59">
        <f t="shared" si="150"/>
        <v>4.4432146276999187E-8</v>
      </c>
      <c r="BO59">
        <f t="shared" si="151"/>
        <v>1.6955470971867587E-8</v>
      </c>
      <c r="BP59">
        <f t="shared" si="152"/>
        <v>-4.2940275683713564E-8</v>
      </c>
      <c r="BQ59">
        <f t="shared" si="153"/>
        <v>1.0109042956137452E-6</v>
      </c>
      <c r="BR59">
        <f t="shared" si="154"/>
        <v>2.9183967674676661E-6</v>
      </c>
      <c r="BS59">
        <f t="shared" si="155"/>
        <v>1.1288443226440344E-8</v>
      </c>
      <c r="BT59">
        <f t="shared" si="156"/>
        <v>6.0052531016193253E-8</v>
      </c>
      <c r="BU59">
        <f t="shared" si="157"/>
        <v>-5.3256003431716853E-8</v>
      </c>
      <c r="BV59">
        <f t="shared" si="158"/>
        <v>6.4517103234256216E-4</v>
      </c>
      <c r="BW59">
        <f t="shared" si="159"/>
        <v>8.0778696547480303E-5</v>
      </c>
      <c r="BX59">
        <f t="shared" si="160"/>
        <v>1.7273985117443954E-5</v>
      </c>
      <c r="BY59">
        <f t="shared" si="161"/>
        <v>-7.4484582858618858E-6</v>
      </c>
      <c r="BZ59">
        <f t="shared" si="162"/>
        <v>1.2802578702517222E-5</v>
      </c>
      <c r="CA59">
        <f t="shared" si="163"/>
        <v>1.1896546547855521E-5</v>
      </c>
      <c r="CB59">
        <f t="shared" si="164"/>
        <v>6.2420336278817454E-7</v>
      </c>
      <c r="CC59">
        <f t="shared" si="165"/>
        <v>2.1451491764446161E-7</v>
      </c>
      <c r="CD59">
        <f t="shared" si="166"/>
        <v>-6.6795826541812893E-7</v>
      </c>
      <c r="CE59">
        <f t="shared" si="167"/>
        <v>9.6006462746636588E-6</v>
      </c>
      <c r="CF59">
        <f t="shared" si="168"/>
        <v>1.9297825652369121E-5</v>
      </c>
      <c r="CG59">
        <f t="shared" si="169"/>
        <v>1.4130274315730413E-7</v>
      </c>
      <c r="CH59">
        <f t="shared" si="170"/>
        <v>7.8038336069987269E-7</v>
      </c>
      <c r="CI59">
        <f t="shared" si="171"/>
        <v>-7.7274773494539102E-7</v>
      </c>
      <c r="CJ59">
        <f t="shared" ref="CJ59:CJ67" si="238">0*BF59</f>
        <v>0</v>
      </c>
      <c r="CK59">
        <f t="shared" ref="CK59:CK67" si="239">SUM(BH59:CJ59)</f>
        <v>9.2770258576117847E-4</v>
      </c>
      <c r="CL59">
        <f t="shared" si="172"/>
        <v>1.7722467296158896E-4</v>
      </c>
      <c r="CM59">
        <f t="shared" ref="CM59:CM67" si="240">AD59*0</f>
        <v>0</v>
      </c>
      <c r="CN59">
        <f t="shared" si="173"/>
        <v>0.21045555529551618</v>
      </c>
      <c r="CO59">
        <f t="shared" si="174"/>
        <v>6.4495977466797097E-2</v>
      </c>
      <c r="CP59">
        <f t="shared" si="175"/>
        <v>-3.706961696127289E-3</v>
      </c>
      <c r="CQ59">
        <f t="shared" si="176"/>
        <v>5.5174847102829272E-2</v>
      </c>
      <c r="CR59">
        <f t="shared" si="177"/>
        <v>6.7860756755443131E-3</v>
      </c>
      <c r="CS59">
        <f t="shared" si="178"/>
        <v>1.860091146303628E-3</v>
      </c>
      <c r="CT59">
        <f t="shared" si="179"/>
        <v>9.11251723786576E-4</v>
      </c>
      <c r="CU59">
        <f t="shared" si="180"/>
        <v>-5.5929602940845379E-4</v>
      </c>
      <c r="CV59">
        <f t="shared" si="181"/>
        <v>3.5836492397955409E-2</v>
      </c>
      <c r="CW59">
        <f t="shared" si="182"/>
        <v>5.972793722663982E-2</v>
      </c>
      <c r="CX59">
        <f t="shared" si="183"/>
        <v>5.2641144304698306E-4</v>
      </c>
      <c r="CY59">
        <f t="shared" si="184"/>
        <v>3.7936645768193627E-3</v>
      </c>
      <c r="CZ59">
        <f t="shared" si="185"/>
        <v>-1.6372568117409311E-3</v>
      </c>
      <c r="DA59">
        <f t="shared" si="186"/>
        <v>9.3456250392028011</v>
      </c>
      <c r="DB59">
        <f t="shared" si="187"/>
        <v>2.745087742105317</v>
      </c>
      <c r="DC59">
        <f t="shared" si="188"/>
        <v>0.93313605381600584</v>
      </c>
      <c r="DD59">
        <f t="shared" si="189"/>
        <v>-0.17951103278092834</v>
      </c>
      <c r="DE59">
        <f t="shared" si="190"/>
        <v>0.7627289688207044</v>
      </c>
      <c r="DF59">
        <f t="shared" si="191"/>
        <v>0.22967776902291198</v>
      </c>
      <c r="DG59">
        <f t="shared" si="192"/>
        <v>3.8686477608068731E-2</v>
      </c>
      <c r="DH59">
        <f t="shared" si="193"/>
        <v>1.582481968281934E-2</v>
      </c>
      <c r="DI59">
        <f t="shared" si="194"/>
        <v>-1.9787847934536876E-2</v>
      </c>
      <c r="DJ59">
        <f t="shared" si="195"/>
        <v>0.5033239776480305</v>
      </c>
      <c r="DK59">
        <f t="shared" si="196"/>
        <v>0.71112960583088591</v>
      </c>
      <c r="DL59">
        <f t="shared" si="197"/>
        <v>9.1835635954888046E-3</v>
      </c>
      <c r="DM59">
        <f t="shared" si="198"/>
        <v>6.6098209940085112E-2</v>
      </c>
      <c r="DN59">
        <f t="shared" si="199"/>
        <v>-3.7458806588184131E-2</v>
      </c>
      <c r="DO59">
        <f t="shared" ref="DO59:DO67" si="241">BF59*0</f>
        <v>0</v>
      </c>
      <c r="DP59">
        <f t="shared" ref="DP59:DP67" si="242">SUM(CM59:DO59)</f>
        <v>15.557409329487431</v>
      </c>
      <c r="DQ59">
        <f t="shared" si="200"/>
        <v>2.9720266202403005</v>
      </c>
    </row>
    <row r="60" spans="1:121" x14ac:dyDescent="0.3">
      <c r="A60">
        <v>57</v>
      </c>
      <c r="B60">
        <v>102</v>
      </c>
      <c r="C60">
        <f t="shared" si="118"/>
        <v>38</v>
      </c>
      <c r="D60">
        <f t="shared" si="1"/>
        <v>125</v>
      </c>
      <c r="E60">
        <f t="shared" si="216"/>
        <v>5.7</v>
      </c>
      <c r="F60">
        <v>0.36415999999999998</v>
      </c>
      <c r="G60">
        <v>0.40406999999999998</v>
      </c>
      <c r="H60">
        <f t="shared" si="229"/>
        <v>0.37214199999999997</v>
      </c>
      <c r="I60">
        <f t="shared" si="230"/>
        <v>5.6857293942168513E-2</v>
      </c>
      <c r="J60">
        <f t="shared" si="62"/>
        <v>0.49910301570657789</v>
      </c>
      <c r="K60">
        <f t="shared" si="63"/>
        <v>0.62024784783897802</v>
      </c>
      <c r="L60">
        <f t="shared" si="105"/>
        <v>0.31092263295563505</v>
      </c>
      <c r="M60">
        <f t="shared" si="106"/>
        <v>0.40639751997415596</v>
      </c>
      <c r="N60">
        <f t="shared" si="107"/>
        <v>0.90966300373787501</v>
      </c>
      <c r="O60">
        <f t="shared" si="108"/>
        <v>0.96653046144481136</v>
      </c>
      <c r="P60">
        <f t="shared" si="109"/>
        <v>0.69352103804743837</v>
      </c>
      <c r="Q60">
        <f t="shared" si="110"/>
        <v>0.81194285715510595</v>
      </c>
      <c r="R60">
        <f t="shared" si="201"/>
        <v>0.42</v>
      </c>
      <c r="S60">
        <f t="shared" si="202"/>
        <v>0.43099999999999999</v>
      </c>
      <c r="T60">
        <f t="shared" si="203"/>
        <v>4.4270774343127976E-2</v>
      </c>
      <c r="U60">
        <f t="shared" si="67"/>
        <v>0.77789415465023271</v>
      </c>
      <c r="V60">
        <f t="shared" si="68"/>
        <v>0.87841978940340959</v>
      </c>
      <c r="W60">
        <f t="shared" si="111"/>
        <v>0.55534695057358552</v>
      </c>
      <c r="X60">
        <f t="shared" si="112"/>
        <v>0.67859189294024636</v>
      </c>
      <c r="Y60">
        <f t="shared" si="113"/>
        <v>0.98327963021806275</v>
      </c>
      <c r="Z60">
        <f t="shared" si="114"/>
        <v>0.99691350122853506</v>
      </c>
      <c r="AA60">
        <f t="shared" si="115"/>
        <v>0.86633051619578882</v>
      </c>
      <c r="AB60">
        <f t="shared" si="116"/>
        <v>0.94177717407930517</v>
      </c>
      <c r="AC60">
        <f t="shared" si="204"/>
        <v>6.649093117440294E-2</v>
      </c>
      <c r="AD60">
        <f t="shared" si="231"/>
        <v>8.2323764116719962E-5</v>
      </c>
      <c r="AE60">
        <f t="shared" si="232"/>
        <v>7.6295472496730551E-6</v>
      </c>
      <c r="AF60">
        <f t="shared" si="233"/>
        <v>1.6000147296397482E-6</v>
      </c>
      <c r="AG60">
        <f t="shared" si="234"/>
        <v>-4.5447558329386887E-7</v>
      </c>
      <c r="AH60">
        <f t="shared" si="132"/>
        <v>1.1191777682882068E-6</v>
      </c>
      <c r="AI60">
        <f t="shared" si="133"/>
        <v>1.0852251861725066E-6</v>
      </c>
      <c r="AJ60">
        <f t="shared" si="235"/>
        <v>3.9124860746110186E-8</v>
      </c>
      <c r="AK60">
        <f t="shared" si="134"/>
        <v>1.424104293894303E-8</v>
      </c>
      <c r="AL60">
        <f t="shared" si="135"/>
        <v>-3.4583549702928257E-8</v>
      </c>
      <c r="AM60">
        <f t="shared" si="136"/>
        <v>7.671055708620805E-7</v>
      </c>
      <c r="AN60">
        <f t="shared" si="236"/>
        <v>1.7147073408941854E-6</v>
      </c>
      <c r="AO60">
        <f t="shared" si="137"/>
        <v>8.6051647183842458E-9</v>
      </c>
      <c r="AP60">
        <f t="shared" si="205"/>
        <v>4.8675391596277055E-8</v>
      </c>
      <c r="AQ60">
        <f t="shared" si="206"/>
        <v>-3.9800633198701481E-8</v>
      </c>
      <c r="AR60">
        <f t="shared" si="207"/>
        <v>4.3990491664118881E-4</v>
      </c>
      <c r="AS60">
        <f t="shared" si="208"/>
        <v>5.1943545983333408E-5</v>
      </c>
      <c r="AT60">
        <f t="shared" si="209"/>
        <v>1.4762945714428862E-5</v>
      </c>
      <c r="AU60">
        <f t="shared" si="210"/>
        <v>-6.525120733505927E-6</v>
      </c>
      <c r="AV60">
        <f t="shared" si="138"/>
        <v>1.0448714987768529E-5</v>
      </c>
      <c r="AW60">
        <f t="shared" si="139"/>
        <v>6.7987496820575714E-6</v>
      </c>
      <c r="AX60">
        <f t="shared" si="211"/>
        <v>5.2760287498917109E-7</v>
      </c>
      <c r="AY60">
        <f t="shared" si="140"/>
        <v>1.7545723583976881E-7</v>
      </c>
      <c r="AZ60">
        <f t="shared" si="141"/>
        <v>-5.1364643263078917E-7</v>
      </c>
      <c r="BA60">
        <f t="shared" si="142"/>
        <v>7.0807135895911764E-6</v>
      </c>
      <c r="BB60">
        <f t="shared" si="212"/>
        <v>1.0036362603621406E-5</v>
      </c>
      <c r="BC60">
        <f t="shared" si="143"/>
        <v>1.0463197313840333E-7</v>
      </c>
      <c r="BD60">
        <f t="shared" si="213"/>
        <v>5.9304730509255301E-7</v>
      </c>
      <c r="BE60">
        <f t="shared" si="214"/>
        <v>-5.4957046091123613E-7</v>
      </c>
      <c r="BF60">
        <f t="shared" si="215"/>
        <v>0.9743693903203795</v>
      </c>
      <c r="BG60">
        <f t="shared" si="237"/>
        <v>0.97499999999999953</v>
      </c>
      <c r="BH60">
        <f t="shared" si="144"/>
        <v>6.743756947031407E-5</v>
      </c>
      <c r="BI60">
        <f t="shared" si="145"/>
        <v>5.9936870591526367E-6</v>
      </c>
      <c r="BJ60">
        <f t="shared" si="146"/>
        <v>1.0839812190661641E-6</v>
      </c>
      <c r="BK60">
        <f t="shared" si="147"/>
        <v>-3.5107421889590398E-7</v>
      </c>
      <c r="BL60">
        <f t="shared" si="148"/>
        <v>7.9160800554068918E-7</v>
      </c>
      <c r="BM60">
        <f t="shared" si="149"/>
        <v>8.4898482149813419E-7</v>
      </c>
      <c r="BN60">
        <f t="shared" si="150"/>
        <v>2.5146343561552817E-8</v>
      </c>
      <c r="BO60">
        <f t="shared" si="151"/>
        <v>9.437828731224536E-9</v>
      </c>
      <c r="BP60">
        <f t="shared" si="152"/>
        <v>-2.5512987833426889E-8</v>
      </c>
      <c r="BQ60">
        <f t="shared" si="153"/>
        <v>5.844061465901787E-7</v>
      </c>
      <c r="BR60">
        <f t="shared" si="154"/>
        <v>1.3063202089586049E-6</v>
      </c>
      <c r="BS60">
        <f t="shared" si="155"/>
        <v>6.1820216124178966E-9</v>
      </c>
      <c r="BT60">
        <f t="shared" si="156"/>
        <v>3.0344642311556562E-8</v>
      </c>
      <c r="BU60">
        <f t="shared" si="157"/>
        <v>-2.859310456854209E-8</v>
      </c>
      <c r="BV60">
        <f t="shared" si="158"/>
        <v>3.4666546390614312E-4</v>
      </c>
      <c r="BW60">
        <f t="shared" si="159"/>
        <v>3.9255631023675901E-5</v>
      </c>
      <c r="BX60">
        <f t="shared" si="160"/>
        <v>9.621568403988436E-6</v>
      </c>
      <c r="BY60">
        <f t="shared" si="161"/>
        <v>-4.8489980154397937E-6</v>
      </c>
      <c r="BZ60">
        <f t="shared" si="162"/>
        <v>7.1096636950602266E-6</v>
      </c>
      <c r="CA60">
        <f t="shared" si="163"/>
        <v>5.1166320272912181E-6</v>
      </c>
      <c r="CB60">
        <f t="shared" si="164"/>
        <v>3.2621525431972477E-7</v>
      </c>
      <c r="CC60">
        <f t="shared" si="165"/>
        <v>1.1186047295568858E-7</v>
      </c>
      <c r="CD60">
        <f t="shared" si="166"/>
        <v>-3.6452817589867305E-7</v>
      </c>
      <c r="CE60">
        <f t="shared" si="167"/>
        <v>5.1893353646956338E-6</v>
      </c>
      <c r="CF60">
        <f t="shared" si="168"/>
        <v>7.3554805928661217E-6</v>
      </c>
      <c r="CG60">
        <f t="shared" si="169"/>
        <v>7.2312074099994486E-8</v>
      </c>
      <c r="CH60">
        <f t="shared" si="170"/>
        <v>3.5566159946434359E-7</v>
      </c>
      <c r="CI60">
        <f t="shared" si="171"/>
        <v>-3.7981296443692264E-7</v>
      </c>
      <c r="CJ60">
        <f t="shared" si="238"/>
        <v>0</v>
      </c>
      <c r="CK60">
        <f t="shared" si="239"/>
        <v>4.9329897271482446E-4</v>
      </c>
      <c r="CL60">
        <f t="shared" si="172"/>
        <v>9.1493112661916322E-5</v>
      </c>
      <c r="CM60">
        <f t="shared" si="240"/>
        <v>0</v>
      </c>
      <c r="CN60">
        <f t="shared" si="173"/>
        <v>0.10894230517808155</v>
      </c>
      <c r="CO60">
        <f t="shared" si="174"/>
        <v>3.8105950801100241E-2</v>
      </c>
      <c r="CP60">
        <f t="shared" si="175"/>
        <v>-2.9540912914101476E-3</v>
      </c>
      <c r="CQ60">
        <f t="shared" si="176"/>
        <v>3.2625151123369514E-2</v>
      </c>
      <c r="CR60">
        <f t="shared" si="177"/>
        <v>3.3826469052997033E-3</v>
      </c>
      <c r="CS60">
        <f t="shared" si="178"/>
        <v>1.0537498744749856E-3</v>
      </c>
      <c r="CT60">
        <f t="shared" si="179"/>
        <v>5.0770742181625796E-4</v>
      </c>
      <c r="CU60">
        <f t="shared" si="180"/>
        <v>-3.3258999749306102E-4</v>
      </c>
      <c r="CV60">
        <f t="shared" si="181"/>
        <v>2.0734863580402035E-2</v>
      </c>
      <c r="CW60">
        <f t="shared" si="182"/>
        <v>2.6758008054653764E-2</v>
      </c>
      <c r="CX60">
        <f t="shared" si="183"/>
        <v>2.8853117300742378E-4</v>
      </c>
      <c r="CY60">
        <f t="shared" si="184"/>
        <v>1.9188326121168378E-3</v>
      </c>
      <c r="CZ60">
        <f t="shared" si="185"/>
        <v>-8.7979299685729626E-4</v>
      </c>
      <c r="DA60">
        <f t="shared" si="186"/>
        <v>5.025913672625582</v>
      </c>
      <c r="DB60">
        <f t="shared" si="187"/>
        <v>1.3351569059556019</v>
      </c>
      <c r="DC60">
        <f t="shared" si="188"/>
        <v>0.52026096992218751</v>
      </c>
      <c r="DD60">
        <f t="shared" si="189"/>
        <v>-0.11696278914809374</v>
      </c>
      <c r="DE60">
        <f t="shared" si="190"/>
        <v>0.42396705934369583</v>
      </c>
      <c r="DF60">
        <f t="shared" si="191"/>
        <v>9.8867417876481206E-2</v>
      </c>
      <c r="DG60">
        <f t="shared" si="192"/>
        <v>2.0237791078834624E-2</v>
      </c>
      <c r="DH60">
        <f t="shared" si="193"/>
        <v>8.2598248343929564E-3</v>
      </c>
      <c r="DI60">
        <f t="shared" si="194"/>
        <v>-1.0808148235417066E-2</v>
      </c>
      <c r="DJ60">
        <f t="shared" si="195"/>
        <v>0.27228884108772866</v>
      </c>
      <c r="DK60">
        <f t="shared" si="196"/>
        <v>0.27128288117588661</v>
      </c>
      <c r="DL60">
        <f t="shared" si="197"/>
        <v>4.7037303524369214E-3</v>
      </c>
      <c r="DM60">
        <f t="shared" si="198"/>
        <v>3.0154083274735951E-2</v>
      </c>
      <c r="DN60">
        <f t="shared" si="199"/>
        <v>-1.8427097554353747E-2</v>
      </c>
      <c r="DO60">
        <f t="shared" si="241"/>
        <v>0</v>
      </c>
      <c r="DP60">
        <f t="shared" si="242"/>
        <v>8.0950464150282624</v>
      </c>
      <c r="DQ60">
        <f t="shared" si="200"/>
        <v>1.5014038840940103</v>
      </c>
    </row>
    <row r="61" spans="1:121" x14ac:dyDescent="0.3">
      <c r="A61">
        <v>58</v>
      </c>
      <c r="B61">
        <v>103</v>
      </c>
      <c r="C61">
        <f t="shared" si="118"/>
        <v>38</v>
      </c>
      <c r="D61">
        <f t="shared" si="1"/>
        <v>125</v>
      </c>
      <c r="E61">
        <f t="shared" si="216"/>
        <v>5.7</v>
      </c>
      <c r="F61">
        <v>0.38614999999999999</v>
      </c>
      <c r="G61">
        <v>0.42459000000000002</v>
      </c>
      <c r="H61">
        <f t="shared" si="229"/>
        <v>0.39383800000000002</v>
      </c>
      <c r="I61">
        <f t="shared" si="230"/>
        <v>5.6857293942168513E-2</v>
      </c>
      <c r="J61">
        <f t="shared" si="62"/>
        <v>0.50833326816823754</v>
      </c>
      <c r="K61">
        <f t="shared" si="63"/>
        <v>0.63001199606926317</v>
      </c>
      <c r="L61">
        <f t="shared" si="105"/>
        <v>0.31779177779175305</v>
      </c>
      <c r="M61">
        <f t="shared" si="106"/>
        <v>0.41466820167235707</v>
      </c>
      <c r="N61">
        <f t="shared" si="107"/>
        <v>0.9161181876659118</v>
      </c>
      <c r="O61">
        <f t="shared" si="108"/>
        <v>0.96985921685476228</v>
      </c>
      <c r="P61">
        <f t="shared" si="109"/>
        <v>0.70449633645147536</v>
      </c>
      <c r="Q61">
        <f t="shared" si="110"/>
        <v>0.82138776713817929</v>
      </c>
      <c r="R61">
        <f t="shared" si="201"/>
        <v>0.42</v>
      </c>
      <c r="S61">
        <f t="shared" si="202"/>
        <v>0.43099999999999999</v>
      </c>
      <c r="T61">
        <f t="shared" si="203"/>
        <v>4.5043035567979721E-2</v>
      </c>
      <c r="U61">
        <f t="shared" si="67"/>
        <v>0.78670501032769979</v>
      </c>
      <c r="V61">
        <f t="shared" si="68"/>
        <v>0.88512032856147382</v>
      </c>
      <c r="W61">
        <f t="shared" si="111"/>
        <v>0.56493707158406847</v>
      </c>
      <c r="X61">
        <f t="shared" si="112"/>
        <v>0.68825801302507061</v>
      </c>
      <c r="Y61">
        <f t="shared" si="113"/>
        <v>0.9852613965981929</v>
      </c>
      <c r="Z61">
        <f t="shared" si="114"/>
        <v>0.99741744792204645</v>
      </c>
      <c r="AA61">
        <f t="shared" si="115"/>
        <v>0.87437333317043164</v>
      </c>
      <c r="AB61">
        <f t="shared" si="116"/>
        <v>0.946664961099139</v>
      </c>
      <c r="AC61">
        <f t="shared" si="204"/>
        <v>6.7307516998795974E-2</v>
      </c>
      <c r="AD61">
        <f t="shared" si="231"/>
        <v>4.531149661243052E-5</v>
      </c>
      <c r="AE61">
        <f t="shared" si="232"/>
        <v>3.8550254044944375E-6</v>
      </c>
      <c r="AF61">
        <f t="shared" si="233"/>
        <v>9.1402108446437892E-7</v>
      </c>
      <c r="AG61">
        <f t="shared" si="234"/>
        <v>-3.1822739991631521E-7</v>
      </c>
      <c r="AH61">
        <f t="shared" si="132"/>
        <v>6.3918975611401557E-7</v>
      </c>
      <c r="AI61">
        <f t="shared" si="133"/>
        <v>5.1505415043542328E-7</v>
      </c>
      <c r="AJ61">
        <f t="shared" si="235"/>
        <v>2.1431737454076779E-8</v>
      </c>
      <c r="AK61">
        <f t="shared" si="134"/>
        <v>7.7166409871369414E-9</v>
      </c>
      <c r="AL61">
        <f t="shared" si="135"/>
        <v>-1.9742584958327657E-8</v>
      </c>
      <c r="AM61">
        <f t="shared" si="136"/>
        <v>4.2905976504664388E-7</v>
      </c>
      <c r="AN61">
        <f t="shared" si="236"/>
        <v>7.3151505369403972E-7</v>
      </c>
      <c r="AO61">
        <f t="shared" si="137"/>
        <v>4.5890260480705216E-9</v>
      </c>
      <c r="AP61">
        <f t="shared" si="205"/>
        <v>2.3747062008985713E-8</v>
      </c>
      <c r="AQ61">
        <f t="shared" si="206"/>
        <v>-2.0441795579388849E-8</v>
      </c>
      <c r="AR61">
        <f t="shared" si="207"/>
        <v>2.2512366978760684E-4</v>
      </c>
      <c r="AS61">
        <f t="shared" si="208"/>
        <v>2.4472205868884022E-5</v>
      </c>
      <c r="AT61">
        <f t="shared" si="209"/>
        <v>7.8846101945864951E-6</v>
      </c>
      <c r="AU61">
        <f t="shared" si="210"/>
        <v>-3.9251748480597492E-6</v>
      </c>
      <c r="AV61">
        <f t="shared" si="138"/>
        <v>5.5627983500525132E-6</v>
      </c>
      <c r="AW61">
        <f t="shared" si="139"/>
        <v>2.6944909749791445E-6</v>
      </c>
      <c r="AX61">
        <f t="shared" si="211"/>
        <v>2.6486615800895759E-7</v>
      </c>
      <c r="AY61">
        <f t="shared" si="140"/>
        <v>8.8184297480889783E-8</v>
      </c>
      <c r="AZ61">
        <f t="shared" si="141"/>
        <v>-2.6457931451047436E-7</v>
      </c>
      <c r="BA61">
        <f t="shared" si="142"/>
        <v>3.6763730995782486E-6</v>
      </c>
      <c r="BB61">
        <f t="shared" si="212"/>
        <v>3.5670311979697395E-6</v>
      </c>
      <c r="BC61">
        <f t="shared" si="143"/>
        <v>5.1486060681920809E-8</v>
      </c>
      <c r="BD61">
        <f t="shared" si="213"/>
        <v>2.5861118235233808E-7</v>
      </c>
      <c r="BE61">
        <f t="shared" si="214"/>
        <v>-2.3197635139574887E-7</v>
      </c>
      <c r="BF61">
        <f t="shared" si="215"/>
        <v>0.97467868296882865</v>
      </c>
      <c r="BG61">
        <f t="shared" si="237"/>
        <v>0.97499999999999953</v>
      </c>
      <c r="BH61">
        <f t="shared" si="144"/>
        <v>3.7086327189859072E-5</v>
      </c>
      <c r="BI61">
        <f t="shared" si="145"/>
        <v>3.0258769993078975E-6</v>
      </c>
      <c r="BJ61">
        <f t="shared" si="146"/>
        <v>6.1862950987776859E-7</v>
      </c>
      <c r="BK61">
        <f t="shared" si="147"/>
        <v>-2.4561488439115523E-7</v>
      </c>
      <c r="BL61">
        <f t="shared" si="148"/>
        <v>4.5167936632327394E-7</v>
      </c>
      <c r="BM61">
        <f t="shared" si="149"/>
        <v>4.0258879321763963E-7</v>
      </c>
      <c r="BN61">
        <f t="shared" si="150"/>
        <v>1.376110298115734E-8</v>
      </c>
      <c r="BO61">
        <f t="shared" si="151"/>
        <v>5.1091103556354972E-9</v>
      </c>
      <c r="BP61">
        <f t="shared" si="152"/>
        <v>-1.4552060730296936E-8</v>
      </c>
      <c r="BQ61">
        <f t="shared" si="153"/>
        <v>3.2659246281279328E-7</v>
      </c>
      <c r="BR61">
        <f t="shared" si="154"/>
        <v>5.5681590872217321E-7</v>
      </c>
      <c r="BS61">
        <f t="shared" si="155"/>
        <v>3.2939771540161477E-9</v>
      </c>
      <c r="BT61">
        <f t="shared" si="156"/>
        <v>1.47895370041152E-8</v>
      </c>
      <c r="BU61">
        <f t="shared" si="157"/>
        <v>-1.4673006193522567E-8</v>
      </c>
      <c r="BV61">
        <f t="shared" si="158"/>
        <v>1.7725628799549389E-4</v>
      </c>
      <c r="BW61">
        <f t="shared" si="159"/>
        <v>1.8478734057942911E-5</v>
      </c>
      <c r="BX61">
        <f t="shared" si="160"/>
        <v>5.1336909218832191E-6</v>
      </c>
      <c r="BY61">
        <f t="shared" si="161"/>
        <v>-2.914413638917798E-6</v>
      </c>
      <c r="BZ61">
        <f t="shared" si="162"/>
        <v>3.7815411835585726E-6</v>
      </c>
      <c r="CA61">
        <f t="shared" si="163"/>
        <v>2.0260986888704088E-6</v>
      </c>
      <c r="CB61">
        <f t="shared" si="164"/>
        <v>1.6360531506079801E-7</v>
      </c>
      <c r="CC61">
        <f t="shared" si="165"/>
        <v>5.6167270513543922E-8</v>
      </c>
      <c r="CD61">
        <f t="shared" si="166"/>
        <v>-1.8760803810396792E-7</v>
      </c>
      <c r="CE61">
        <f t="shared" si="167"/>
        <v>2.6920493614254799E-6</v>
      </c>
      <c r="CF61">
        <f t="shared" si="168"/>
        <v>2.6119830056913456E-6</v>
      </c>
      <c r="CG61">
        <f t="shared" si="169"/>
        <v>3.5552062123278803E-8</v>
      </c>
      <c r="CH61">
        <f t="shared" si="170"/>
        <v>1.5494125306720765E-7</v>
      </c>
      <c r="CI61">
        <f t="shared" si="171"/>
        <v>-1.6018389340183511E-7</v>
      </c>
      <c r="CJ61">
        <f t="shared" si="238"/>
        <v>0</v>
      </c>
      <c r="CK61">
        <f t="shared" si="239"/>
        <v>2.5135906955150761E-4</v>
      </c>
      <c r="CL61">
        <f t="shared" si="172"/>
        <v>4.5262186229767543E-5</v>
      </c>
      <c r="CM61">
        <f t="shared" si="240"/>
        <v>0</v>
      </c>
      <c r="CN61">
        <f t="shared" si="173"/>
        <v>5.5045907750776071E-2</v>
      </c>
      <c r="CO61">
        <f t="shared" si="174"/>
        <v>2.1768326147603649E-2</v>
      </c>
      <c r="CP61">
        <f t="shared" si="175"/>
        <v>-2.0684780994560488E-3</v>
      </c>
      <c r="CQ61">
        <f t="shared" si="176"/>
        <v>1.8633020580479668E-2</v>
      </c>
      <c r="CR61">
        <f t="shared" si="177"/>
        <v>1.6054237869072144E-3</v>
      </c>
      <c r="CS61">
        <f t="shared" si="178"/>
        <v>5.7722098485064985E-4</v>
      </c>
      <c r="CT61">
        <f t="shared" si="179"/>
        <v>2.7510596783241912E-4</v>
      </c>
      <c r="CU61">
        <f t="shared" si="180"/>
        <v>-1.8986443954423706E-4</v>
      </c>
      <c r="CV61">
        <f t="shared" si="181"/>
        <v>1.1597485449210784E-2</v>
      </c>
      <c r="CW61">
        <f t="shared" si="182"/>
        <v>1.1415292412895489E-2</v>
      </c>
      <c r="CX61">
        <f t="shared" si="183"/>
        <v>1.538700433918046E-4</v>
      </c>
      <c r="CY61">
        <f t="shared" si="184"/>
        <v>9.3613293145622585E-4</v>
      </c>
      <c r="CZ61">
        <f t="shared" si="185"/>
        <v>-4.5186589128239053E-4</v>
      </c>
      <c r="DA61">
        <f t="shared" si="186"/>
        <v>2.5720379273234082</v>
      </c>
      <c r="DB61">
        <f t="shared" si="187"/>
        <v>0.62903357965379492</v>
      </c>
      <c r="DC61">
        <f t="shared" si="188"/>
        <v>0.27786154786742268</v>
      </c>
      <c r="DD61">
        <f t="shared" si="189"/>
        <v>-7.0358759151471009E-2</v>
      </c>
      <c r="DE61">
        <f t="shared" si="190"/>
        <v>0.22571610585173077</v>
      </c>
      <c r="DF61">
        <f t="shared" si="191"/>
        <v>3.9183287758146723E-2</v>
      </c>
      <c r="DG61">
        <f t="shared" si="192"/>
        <v>1.0159736088907596E-2</v>
      </c>
      <c r="DH61">
        <f t="shared" si="193"/>
        <v>4.1513639882103676E-3</v>
      </c>
      <c r="DI61">
        <f t="shared" si="194"/>
        <v>-5.5672779359294015E-3</v>
      </c>
      <c r="DJ61">
        <f t="shared" si="195"/>
        <v>0.14137492754428155</v>
      </c>
      <c r="DK61">
        <f t="shared" si="196"/>
        <v>9.6416853281122053E-2</v>
      </c>
      <c r="DL61">
        <f t="shared" si="197"/>
        <v>2.3145558579557501E-3</v>
      </c>
      <c r="DM61">
        <f t="shared" si="198"/>
        <v>1.3149344177886981E-2</v>
      </c>
      <c r="DN61">
        <f t="shared" si="199"/>
        <v>-7.7781670622994598E-3</v>
      </c>
      <c r="DO61">
        <f t="shared" si="241"/>
        <v>0</v>
      </c>
      <c r="DP61">
        <f t="shared" si="242"/>
        <v>4.046992602868289</v>
      </c>
      <c r="DQ61">
        <f t="shared" si="200"/>
        <v>0.72874129104770757</v>
      </c>
    </row>
    <row r="62" spans="1:121" x14ac:dyDescent="0.3">
      <c r="A62">
        <v>59</v>
      </c>
      <c r="B62">
        <v>104</v>
      </c>
      <c r="C62">
        <f t="shared" si="118"/>
        <v>38</v>
      </c>
      <c r="D62">
        <f t="shared" si="1"/>
        <v>125</v>
      </c>
      <c r="E62">
        <f t="shared" si="216"/>
        <v>5.7</v>
      </c>
      <c r="F62">
        <v>0.40767999999999999</v>
      </c>
      <c r="G62">
        <v>0.44438</v>
      </c>
      <c r="H62">
        <f t="shared" si="229"/>
        <v>0.41501999999999994</v>
      </c>
      <c r="I62">
        <f t="shared" si="230"/>
        <v>5.6857293942168513E-2</v>
      </c>
      <c r="J62">
        <f t="shared" si="62"/>
        <v>0.51754465390748949</v>
      </c>
      <c r="K62">
        <f t="shared" si="63"/>
        <v>0.63968327026694394</v>
      </c>
      <c r="L62">
        <f t="shared" si="105"/>
        <v>0.32470645427567513</v>
      </c>
      <c r="M62">
        <f t="shared" si="106"/>
        <v>0.42296008771918514</v>
      </c>
      <c r="N62">
        <f t="shared" si="107"/>
        <v>0.92223169765846191</v>
      </c>
      <c r="O62">
        <f t="shared" si="108"/>
        <v>0.97291577657658879</v>
      </c>
      <c r="P62">
        <f t="shared" si="109"/>
        <v>0.71529387515868681</v>
      </c>
      <c r="Q62">
        <f t="shared" si="110"/>
        <v>0.83053940108785829</v>
      </c>
      <c r="R62">
        <f t="shared" si="201"/>
        <v>0.42</v>
      </c>
      <c r="S62">
        <f t="shared" si="202"/>
        <v>0.43099999999999999</v>
      </c>
      <c r="T62">
        <f t="shared" si="203"/>
        <v>4.5812177917708696E-2</v>
      </c>
      <c r="U62">
        <f t="shared" si="67"/>
        <v>0.79530600106269567</v>
      </c>
      <c r="V62">
        <f t="shared" si="68"/>
        <v>0.89155522295472656</v>
      </c>
      <c r="W62">
        <f t="shared" si="111"/>
        <v>0.57447671694084723</v>
      </c>
      <c r="X62">
        <f t="shared" si="112"/>
        <v>0.69778896603022611</v>
      </c>
      <c r="Y62">
        <f t="shared" si="113"/>
        <v>0.98704220226326467</v>
      </c>
      <c r="Z62">
        <f t="shared" si="114"/>
        <v>0.9978470819929135</v>
      </c>
      <c r="AA62">
        <f t="shared" si="115"/>
        <v>0.88208397857011256</v>
      </c>
      <c r="AB62">
        <f t="shared" si="116"/>
        <v>0.95123113188700004</v>
      </c>
      <c r="AC62">
        <f t="shared" si="204"/>
        <v>6.8110007676518827E-2</v>
      </c>
      <c r="AD62">
        <f t="shared" si="231"/>
        <v>2.397953539434539E-5</v>
      </c>
      <c r="AE62">
        <f t="shared" si="232"/>
        <v>1.9001808157314761E-6</v>
      </c>
      <c r="AF62">
        <f t="shared" si="233"/>
        <v>5.0400317467126423E-7</v>
      </c>
      <c r="AG62">
        <f t="shared" si="234"/>
        <v>-2.0376422783005735E-7</v>
      </c>
      <c r="AH62">
        <f t="shared" si="132"/>
        <v>3.5219663861176819E-7</v>
      </c>
      <c r="AI62">
        <f t="shared" si="133"/>
        <v>2.3217588718664034E-7</v>
      </c>
      <c r="AJ62">
        <f t="shared" si="235"/>
        <v>1.1355080730024141E-8</v>
      </c>
      <c r="AK62">
        <f t="shared" si="134"/>
        <v>4.0591267253681239E-9</v>
      </c>
      <c r="AL62">
        <f t="shared" si="135"/>
        <v>-1.0838474297272665E-8</v>
      </c>
      <c r="AM62">
        <f t="shared" si="136"/>
        <v>2.3185728119636092E-7</v>
      </c>
      <c r="AN62">
        <f t="shared" si="236"/>
        <v>2.9866365641369849E-7</v>
      </c>
      <c r="AO62">
        <f t="shared" si="137"/>
        <v>2.3781558438975494E-9</v>
      </c>
      <c r="AP62">
        <f t="shared" si="205"/>
        <v>1.1254608573417782E-8</v>
      </c>
      <c r="AQ62">
        <f t="shared" si="206"/>
        <v>-1.0152142980613652E-8</v>
      </c>
      <c r="AR62">
        <f t="shared" si="207"/>
        <v>1.0945516497714955E-4</v>
      </c>
      <c r="AS62">
        <f t="shared" si="208"/>
        <v>1.1120203097929201E-5</v>
      </c>
      <c r="AT62">
        <f t="shared" si="209"/>
        <v>4.022317460372635E-6</v>
      </c>
      <c r="AU62">
        <f t="shared" si="210"/>
        <v>-2.1995850200708026E-6</v>
      </c>
      <c r="AV62">
        <f t="shared" si="138"/>
        <v>2.8299141256777531E-6</v>
      </c>
      <c r="AW62">
        <f t="shared" si="139"/>
        <v>9.6206254298600388E-7</v>
      </c>
      <c r="AX62">
        <f t="shared" si="211"/>
        <v>1.2805430319865067E-7</v>
      </c>
      <c r="AY62">
        <f t="shared" si="140"/>
        <v>4.2745753952946035E-8</v>
      </c>
      <c r="AZ62">
        <f t="shared" si="141"/>
        <v>-1.3459334383797964E-7</v>
      </c>
      <c r="BA62">
        <f t="shared" si="142"/>
        <v>1.829049556516617E-6</v>
      </c>
      <c r="BB62">
        <f t="shared" si="212"/>
        <v>1.1785166228479195E-6</v>
      </c>
      <c r="BC62">
        <f t="shared" si="143"/>
        <v>2.4690814897420909E-8</v>
      </c>
      <c r="BD62">
        <f t="shared" si="213"/>
        <v>1.124655537986724E-7</v>
      </c>
      <c r="BE62">
        <f t="shared" si="214"/>
        <v>-1.3342286358471616E-7</v>
      </c>
      <c r="BF62">
        <f t="shared" si="215"/>
        <v>0.9748434595114428</v>
      </c>
      <c r="BG62">
        <f t="shared" si="237"/>
        <v>0.97499999999999953</v>
      </c>
      <c r="BH62">
        <f t="shared" si="144"/>
        <v>1.9609864557110803E-5</v>
      </c>
      <c r="BI62">
        <f t="shared" si="145"/>
        <v>1.4902096315548305E-6</v>
      </c>
      <c r="BJ62">
        <f t="shared" si="146"/>
        <v>3.4078770639151579E-7</v>
      </c>
      <c r="BK62">
        <f t="shared" si="147"/>
        <v>-1.5713519380314282E-7</v>
      </c>
      <c r="BL62">
        <f t="shared" si="148"/>
        <v>2.4864206596852289E-7</v>
      </c>
      <c r="BM62">
        <f t="shared" si="149"/>
        <v>1.8132359251757233E-7</v>
      </c>
      <c r="BN62">
        <f t="shared" si="150"/>
        <v>7.283824894390007E-9</v>
      </c>
      <c r="BO62">
        <f t="shared" si="151"/>
        <v>2.6849481082336952E-9</v>
      </c>
      <c r="BP62">
        <f t="shared" si="152"/>
        <v>-7.9820978264318646E-9</v>
      </c>
      <c r="BQ62">
        <f t="shared" si="153"/>
        <v>1.7633459196122926E-7</v>
      </c>
      <c r="BR62">
        <f t="shared" si="154"/>
        <v>2.2714289461005242E-7</v>
      </c>
      <c r="BS62">
        <f t="shared" si="155"/>
        <v>1.7055669906644382E-9</v>
      </c>
      <c r="BT62">
        <f t="shared" si="156"/>
        <v>7.0023979585631903E-9</v>
      </c>
      <c r="BU62">
        <f t="shared" si="157"/>
        <v>-7.2809189509895973E-9</v>
      </c>
      <c r="BV62">
        <f t="shared" si="158"/>
        <v>8.6108329032699317E-5</v>
      </c>
      <c r="BW62">
        <f t="shared" si="159"/>
        <v>8.3895801633544785E-6</v>
      </c>
      <c r="BX62">
        <f t="shared" si="160"/>
        <v>2.6163874891749986E-6</v>
      </c>
      <c r="BY62">
        <f t="shared" si="161"/>
        <v>-1.631779030384284E-6</v>
      </c>
      <c r="BZ62">
        <f t="shared" si="162"/>
        <v>1.9219307174272622E-6</v>
      </c>
      <c r="CA62">
        <f t="shared" si="163"/>
        <v>7.2279573200519238E-7</v>
      </c>
      <c r="CB62">
        <f t="shared" si="164"/>
        <v>7.9020271910849752E-8</v>
      </c>
      <c r="CC62">
        <f t="shared" si="165"/>
        <v>2.7200152568519519E-8</v>
      </c>
      <c r="CD62">
        <f t="shared" si="166"/>
        <v>-9.5355895482812605E-8</v>
      </c>
      <c r="CE62">
        <f t="shared" si="167"/>
        <v>1.3381885906265696E-6</v>
      </c>
      <c r="CF62">
        <f t="shared" si="168"/>
        <v>8.622388020816396E-7</v>
      </c>
      <c r="CG62">
        <f t="shared" si="169"/>
        <v>1.7034875611225718E-8</v>
      </c>
      <c r="CH62">
        <f t="shared" si="170"/>
        <v>6.7314866966888355E-8</v>
      </c>
      <c r="CI62">
        <f t="shared" si="171"/>
        <v>-9.2052121175497853E-8</v>
      </c>
      <c r="CJ62">
        <f t="shared" si="238"/>
        <v>0</v>
      </c>
      <c r="CK62">
        <f t="shared" si="239"/>
        <v>1.2245141721487019E-4</v>
      </c>
      <c r="CL62">
        <f t="shared" si="172"/>
        <v>2.1407579143392565E-5</v>
      </c>
      <c r="CM62">
        <f t="shared" si="240"/>
        <v>0</v>
      </c>
      <c r="CN62">
        <f t="shared" si="173"/>
        <v>2.7132681867829748E-2</v>
      </c>
      <c r="CO62">
        <f t="shared" si="174"/>
        <v>1.2003339607970828E-2</v>
      </c>
      <c r="CP62">
        <f t="shared" si="175"/>
        <v>-1.3244674808953727E-3</v>
      </c>
      <c r="CQ62">
        <f t="shared" si="176"/>
        <v>1.0266884212171654E-2</v>
      </c>
      <c r="CR62">
        <f t="shared" si="177"/>
        <v>7.2369224036075794E-4</v>
      </c>
      <c r="CS62">
        <f t="shared" si="178"/>
        <v>3.0582638930174019E-4</v>
      </c>
      <c r="CT62">
        <f t="shared" si="179"/>
        <v>1.4471192688609899E-4</v>
      </c>
      <c r="CU62">
        <f t="shared" si="180"/>
        <v>-1.0423360731687122E-4</v>
      </c>
      <c r="CV62">
        <f t="shared" si="181"/>
        <v>6.2671023107376354E-3</v>
      </c>
      <c r="CW62">
        <f t="shared" si="182"/>
        <v>4.6606463583357648E-3</v>
      </c>
      <c r="CX62">
        <f t="shared" si="183"/>
        <v>7.9739565445884834E-5</v>
      </c>
      <c r="CY62">
        <f t="shared" si="184"/>
        <v>4.4366792457270238E-4</v>
      </c>
      <c r="CZ62">
        <f t="shared" si="185"/>
        <v>-2.2441312058646477E-4</v>
      </c>
      <c r="DA62">
        <f t="shared" si="186"/>
        <v>1.2505252598639336</v>
      </c>
      <c r="DB62">
        <f t="shared" si="187"/>
        <v>0.28583370042917222</v>
      </c>
      <c r="DC62">
        <f t="shared" si="188"/>
        <v>0.14175048962099204</v>
      </c>
      <c r="DD62">
        <f t="shared" si="189"/>
        <v>-3.9427561484769134E-2</v>
      </c>
      <c r="DE62">
        <f t="shared" si="190"/>
        <v>0.11482659556350051</v>
      </c>
      <c r="DF62">
        <f t="shared" si="191"/>
        <v>1.3990313500102469E-2</v>
      </c>
      <c r="DG62">
        <f t="shared" si="192"/>
        <v>4.9119069620938427E-3</v>
      </c>
      <c r="DH62">
        <f t="shared" si="193"/>
        <v>2.0122991130888876E-3</v>
      </c>
      <c r="DI62">
        <f t="shared" si="194"/>
        <v>-2.8321131410387677E-3</v>
      </c>
      <c r="DJ62">
        <f t="shared" si="195"/>
        <v>7.0336100695846504E-2</v>
      </c>
      <c r="DK62">
        <f t="shared" si="196"/>
        <v>3.1855304315579265E-2</v>
      </c>
      <c r="DL62">
        <f t="shared" si="197"/>
        <v>1.1099755837135569E-3</v>
      </c>
      <c r="DM62">
        <f t="shared" si="198"/>
        <v>5.7184235484472965E-3</v>
      </c>
      <c r="DN62">
        <f t="shared" si="199"/>
        <v>-4.4736686159955324E-3</v>
      </c>
      <c r="DO62">
        <f t="shared" si="241"/>
        <v>0</v>
      </c>
      <c r="DP62">
        <f t="shared" si="242"/>
        <v>1.9365122041494809</v>
      </c>
      <c r="DQ62">
        <f t="shared" si="200"/>
        <v>0.33855090627273915</v>
      </c>
    </row>
    <row r="63" spans="1:121" x14ac:dyDescent="0.3">
      <c r="A63">
        <v>60</v>
      </c>
      <c r="B63">
        <v>105</v>
      </c>
      <c r="C63">
        <f t="shared" si="118"/>
        <v>38</v>
      </c>
      <c r="D63">
        <f t="shared" si="1"/>
        <v>125</v>
      </c>
      <c r="E63">
        <f t="shared" si="216"/>
        <v>5.7</v>
      </c>
      <c r="F63">
        <v>0.42858000000000002</v>
      </c>
      <c r="G63">
        <v>0.46333000000000002</v>
      </c>
      <c r="H63">
        <f t="shared" si="229"/>
        <v>0.43553000000000003</v>
      </c>
      <c r="I63">
        <f t="shared" si="230"/>
        <v>5.6857293942168513E-2</v>
      </c>
      <c r="J63">
        <f t="shared" si="62"/>
        <v>0.5267328446972539</v>
      </c>
      <c r="K63">
        <f t="shared" si="63"/>
        <v>0.6492567975612753</v>
      </c>
      <c r="L63">
        <f t="shared" si="105"/>
        <v>0.33166466715144061</v>
      </c>
      <c r="M63">
        <f t="shared" si="106"/>
        <v>0.43126992526541685</v>
      </c>
      <c r="N63">
        <f t="shared" si="107"/>
        <v>0.92801154201227287</v>
      </c>
      <c r="O63">
        <f t="shared" si="108"/>
        <v>0.97571572759014824</v>
      </c>
      <c r="P63">
        <f t="shared" si="109"/>
        <v>0.7259063709761735</v>
      </c>
      <c r="Q63">
        <f t="shared" si="110"/>
        <v>0.83939560319661821</v>
      </c>
      <c r="R63">
        <f t="shared" si="201"/>
        <v>0.42</v>
      </c>
      <c r="S63">
        <f t="shared" si="202"/>
        <v>0.43099999999999999</v>
      </c>
      <c r="T63">
        <f t="shared" si="203"/>
        <v>4.6577940336982968E-2</v>
      </c>
      <c r="U63">
        <f t="shared" si="67"/>
        <v>0.80369503351425764</v>
      </c>
      <c r="V63">
        <f t="shared" si="68"/>
        <v>0.89772809222700223</v>
      </c>
      <c r="W63">
        <f t="shared" si="111"/>
        <v>0.58396113065235666</v>
      </c>
      <c r="X63">
        <f t="shared" si="112"/>
        <v>0.70718028239037034</v>
      </c>
      <c r="Y63">
        <f t="shared" si="113"/>
        <v>0.98863791086410013</v>
      </c>
      <c r="Z63">
        <f t="shared" si="114"/>
        <v>0.99821193226322003</v>
      </c>
      <c r="AA63">
        <f t="shared" si="115"/>
        <v>0.88946516367156458</v>
      </c>
      <c r="AB63">
        <f t="shared" si="116"/>
        <v>0.95548822357778429</v>
      </c>
      <c r="AC63">
        <f t="shared" si="204"/>
        <v>6.889827356113655E-2</v>
      </c>
      <c r="AD63">
        <f t="shared" si="231"/>
        <v>1.219388626809426E-5</v>
      </c>
      <c r="AE63">
        <f t="shared" si="232"/>
        <v>9.1187564280316453E-7</v>
      </c>
      <c r="AF63">
        <f t="shared" si="233"/>
        <v>2.6787199868559908E-7</v>
      </c>
      <c r="AG63">
        <f t="shared" si="234"/>
        <v>-1.2150499347377721E-7</v>
      </c>
      <c r="AH63">
        <f t="shared" si="132"/>
        <v>1.8702166635544972E-7</v>
      </c>
      <c r="AI63">
        <f t="shared" si="133"/>
        <v>9.9003360412404049E-8</v>
      </c>
      <c r="AJ63">
        <f t="shared" si="235"/>
        <v>5.8191759260407753E-9</v>
      </c>
      <c r="AK63">
        <f t="shared" si="134"/>
        <v>2.0692816394474359E-9</v>
      </c>
      <c r="AL63">
        <f t="shared" si="135"/>
        <v>-5.7247749724265524E-9</v>
      </c>
      <c r="AM63">
        <f t="shared" si="136"/>
        <v>1.2096567130358232E-7</v>
      </c>
      <c r="AN63">
        <f t="shared" si="236"/>
        <v>1.1714697173672552E-7</v>
      </c>
      <c r="AO63">
        <f t="shared" si="137"/>
        <v>1.1958091669043753E-9</v>
      </c>
      <c r="AP63">
        <f t="shared" si="205"/>
        <v>5.2128012605934246E-9</v>
      </c>
      <c r="AQ63">
        <f t="shared" si="206"/>
        <v>-4.8722266868185262E-9</v>
      </c>
      <c r="AR63">
        <f t="shared" si="207"/>
        <v>5.0495285501202334E-5</v>
      </c>
      <c r="AS63">
        <f t="shared" si="208"/>
        <v>4.850584308579307E-6</v>
      </c>
      <c r="AT63">
        <f t="shared" si="209"/>
        <v>1.9551198709292574E-6</v>
      </c>
      <c r="AU63">
        <f t="shared" si="210"/>
        <v>-1.1535478306571346E-6</v>
      </c>
      <c r="AV63">
        <f t="shared" si="138"/>
        <v>1.3724622289658566E-6</v>
      </c>
      <c r="AW63">
        <f t="shared" si="139"/>
        <v>2.9470224875310966E-7</v>
      </c>
      <c r="AX63">
        <f t="shared" si="211"/>
        <v>5.8998291873586239E-8</v>
      </c>
      <c r="AY63">
        <f t="shared" si="140"/>
        <v>1.9681556897368517E-8</v>
      </c>
      <c r="AZ63">
        <f t="shared" si="141"/>
        <v>-5.9521583319563288E-8</v>
      </c>
      <c r="BA63">
        <f t="shared" si="142"/>
        <v>8.7015711693147379E-7</v>
      </c>
      <c r="BB63">
        <f t="shared" si="212"/>
        <v>3.5503110252964197E-7</v>
      </c>
      <c r="BC63">
        <f t="shared" si="143"/>
        <v>1.1007315274556454E-8</v>
      </c>
      <c r="BD63">
        <f t="shared" si="213"/>
        <v>4.4071709571423629E-8</v>
      </c>
      <c r="BE63">
        <f t="shared" si="214"/>
        <v>-7.1590156473023066E-9</v>
      </c>
      <c r="BF63">
        <f t="shared" si="215"/>
        <v>0.97492711316052538</v>
      </c>
      <c r="BG63">
        <f t="shared" si="237"/>
        <v>0.97499999999999953</v>
      </c>
      <c r="BH63">
        <f t="shared" si="144"/>
        <v>9.9633196225031174E-6</v>
      </c>
      <c r="BI63">
        <f t="shared" si="145"/>
        <v>7.1452288841881641E-7</v>
      </c>
      <c r="BJ63">
        <f t="shared" si="146"/>
        <v>1.8094799719131989E-7</v>
      </c>
      <c r="BK63">
        <f t="shared" si="147"/>
        <v>-9.3619807067659075E-8</v>
      </c>
      <c r="BL63">
        <f t="shared" si="148"/>
        <v>1.319076202990383E-7</v>
      </c>
      <c r="BM63">
        <f t="shared" si="149"/>
        <v>7.7252978027061601E-8</v>
      </c>
      <c r="BN63">
        <f t="shared" si="150"/>
        <v>3.7290975471098362E-9</v>
      </c>
      <c r="BO63">
        <f t="shared" si="151"/>
        <v>1.3674416214747912E-9</v>
      </c>
      <c r="BP63">
        <f t="shared" si="152"/>
        <v>-4.212456286874369E-9</v>
      </c>
      <c r="BQ63">
        <f t="shared" si="153"/>
        <v>9.1919364068748318E-8</v>
      </c>
      <c r="BR63">
        <f t="shared" si="154"/>
        <v>8.9017611596560066E-8</v>
      </c>
      <c r="BS63">
        <f t="shared" si="155"/>
        <v>8.5687691405968977E-10</v>
      </c>
      <c r="BT63">
        <f t="shared" si="156"/>
        <v>3.2401031781771749E-9</v>
      </c>
      <c r="BU63">
        <f t="shared" si="157"/>
        <v>-3.4912749321097799E-9</v>
      </c>
      <c r="BV63">
        <f t="shared" si="158"/>
        <v>3.9690614855660887E-5</v>
      </c>
      <c r="BW63">
        <f t="shared" si="159"/>
        <v>3.656365978840761E-6</v>
      </c>
      <c r="BX63">
        <f t="shared" si="160"/>
        <v>1.2705007452694998E-6</v>
      </c>
      <c r="BY63">
        <f t="shared" si="161"/>
        <v>-8.5503579084245949E-7</v>
      </c>
      <c r="BZ63">
        <f t="shared" si="162"/>
        <v>9.3122244795111379E-7</v>
      </c>
      <c r="CA63">
        <f t="shared" si="163"/>
        <v>2.2121970865448033E-7</v>
      </c>
      <c r="CB63">
        <f t="shared" si="164"/>
        <v>3.6371127724970251E-8</v>
      </c>
      <c r="CC63">
        <f t="shared" si="165"/>
        <v>1.2511912897887563E-8</v>
      </c>
      <c r="CD63">
        <f t="shared" si="166"/>
        <v>-4.2133402700075384E-8</v>
      </c>
      <c r="CE63">
        <f t="shared" si="167"/>
        <v>6.3608861112057389E-7</v>
      </c>
      <c r="CF63">
        <f t="shared" si="168"/>
        <v>2.5952926950601567E-7</v>
      </c>
      <c r="CG63">
        <f t="shared" si="169"/>
        <v>7.5877504961265478E-9</v>
      </c>
      <c r="CH63">
        <f t="shared" si="170"/>
        <v>2.6352549753053533E-8</v>
      </c>
      <c r="CI63">
        <f t="shared" si="171"/>
        <v>-4.9349748939379484E-9</v>
      </c>
      <c r="CJ63">
        <f t="shared" si="238"/>
        <v>0</v>
      </c>
      <c r="CK63">
        <f t="shared" si="239"/>
        <v>5.7003018852517735E-5</v>
      </c>
      <c r="CL63">
        <f t="shared" si="172"/>
        <v>9.6752985301019479E-6</v>
      </c>
      <c r="CM63">
        <f t="shared" si="240"/>
        <v>0</v>
      </c>
      <c r="CN63">
        <f t="shared" si="173"/>
        <v>1.3020672303586386E-2</v>
      </c>
      <c r="CO63">
        <f t="shared" si="174"/>
        <v>6.3796395206962278E-3</v>
      </c>
      <c r="CP63">
        <f t="shared" si="175"/>
        <v>-7.8978245757955188E-4</v>
      </c>
      <c r="CQ63">
        <f t="shared" si="176"/>
        <v>5.4518685959277146E-3</v>
      </c>
      <c r="CR63">
        <f t="shared" si="177"/>
        <v>3.0859347440546344E-4</v>
      </c>
      <c r="CS63">
        <f t="shared" si="178"/>
        <v>1.567278652160562E-4</v>
      </c>
      <c r="CT63">
        <f t="shared" si="179"/>
        <v>7.3771959727940534E-5</v>
      </c>
      <c r="CU63">
        <f t="shared" si="180"/>
        <v>-5.5055160909826154E-5</v>
      </c>
      <c r="CV63">
        <f t="shared" si="181"/>
        <v>3.2697020953358301E-3</v>
      </c>
      <c r="CW63">
        <f t="shared" si="182"/>
        <v>1.8280784939516018E-3</v>
      </c>
      <c r="CX63">
        <f t="shared" si="183"/>
        <v>4.0095481366303705E-5</v>
      </c>
      <c r="CY63">
        <f t="shared" si="184"/>
        <v>2.054938384938534E-4</v>
      </c>
      <c r="CZ63">
        <f t="shared" si="185"/>
        <v>-1.0770057091212353E-4</v>
      </c>
      <c r="DA63">
        <f t="shared" si="186"/>
        <v>0.57690863685123661</v>
      </c>
      <c r="DB63">
        <f t="shared" si="187"/>
        <v>0.12467941906772251</v>
      </c>
      <c r="DC63">
        <f t="shared" si="188"/>
        <v>6.8900379371417964E-2</v>
      </c>
      <c r="DD63">
        <f t="shared" si="189"/>
        <v>-2.067734486452914E-2</v>
      </c>
      <c r="DE63">
        <f t="shared" si="190"/>
        <v>5.5689027402518597E-2</v>
      </c>
      <c r="DF63">
        <f t="shared" si="191"/>
        <v>4.2855601013677205E-3</v>
      </c>
      <c r="DG63">
        <f t="shared" si="192"/>
        <v>2.2630564796870208E-3</v>
      </c>
      <c r="DH63">
        <f t="shared" si="193"/>
        <v>9.2652897250052025E-4</v>
      </c>
      <c r="DI63">
        <f t="shared" si="194"/>
        <v>-1.2524531562102506E-3</v>
      </c>
      <c r="DJ63">
        <f t="shared" si="195"/>
        <v>3.3461891931599826E-2</v>
      </c>
      <c r="DK63">
        <f t="shared" si="196"/>
        <v>9.5964907013762219E-3</v>
      </c>
      <c r="DL63">
        <f t="shared" si="197"/>
        <v>4.9483385816768543E-4</v>
      </c>
      <c r="DM63">
        <f t="shared" si="198"/>
        <v>2.2408701448686057E-3</v>
      </c>
      <c r="DN63">
        <f t="shared" si="199"/>
        <v>-2.4004179465404634E-4</v>
      </c>
      <c r="DO63">
        <f t="shared" si="241"/>
        <v>0</v>
      </c>
      <c r="DP63">
        <f t="shared" si="242"/>
        <v>0.887058960506376</v>
      </c>
      <c r="DQ63">
        <f t="shared" si="200"/>
        <v>0.15056325839349863</v>
      </c>
    </row>
    <row r="64" spans="1:121" x14ac:dyDescent="0.3">
      <c r="A64">
        <v>61</v>
      </c>
      <c r="B64">
        <v>106</v>
      </c>
      <c r="C64">
        <f t="shared" si="118"/>
        <v>38</v>
      </c>
      <c r="D64">
        <f t="shared" si="1"/>
        <v>125</v>
      </c>
      <c r="E64">
        <f t="shared" si="216"/>
        <v>5.7</v>
      </c>
      <c r="F64">
        <v>0.44868999999999998</v>
      </c>
      <c r="G64">
        <v>0.48133999999999999</v>
      </c>
      <c r="H64">
        <f t="shared" si="229"/>
        <v>0.45521999999999996</v>
      </c>
      <c r="I64">
        <f t="shared" si="230"/>
        <v>5.6857293942168513E-2</v>
      </c>
      <c r="J64">
        <f t="shared" si="62"/>
        <v>0.53589355321045851</v>
      </c>
      <c r="K64">
        <f t="shared" si="63"/>
        <v>0.65872787117606824</v>
      </c>
      <c r="L64">
        <f t="shared" si="105"/>
        <v>0.33866439294686601</v>
      </c>
      <c r="M64">
        <f t="shared" si="106"/>
        <v>0.43959445185677404</v>
      </c>
      <c r="N64">
        <f t="shared" si="107"/>
        <v>0.93346635150614188</v>
      </c>
      <c r="O64">
        <f t="shared" si="108"/>
        <v>0.97827446644708815</v>
      </c>
      <c r="P64">
        <f t="shared" si="109"/>
        <v>0.7363269705039529</v>
      </c>
      <c r="Q64">
        <f t="shared" si="110"/>
        <v>0.84795495887958205</v>
      </c>
      <c r="R64">
        <f t="shared" si="201"/>
        <v>0.42</v>
      </c>
      <c r="S64">
        <f t="shared" si="202"/>
        <v>0.43099999999999999</v>
      </c>
      <c r="T64">
        <f t="shared" si="203"/>
        <v>4.7340071591237889E-2</v>
      </c>
      <c r="U64">
        <f t="shared" si="67"/>
        <v>0.81187040568815516</v>
      </c>
      <c r="V64">
        <f t="shared" si="68"/>
        <v>0.90364296149847823</v>
      </c>
      <c r="W64">
        <f t="shared" si="111"/>
        <v>0.59338564721912612</v>
      </c>
      <c r="X64">
        <f t="shared" si="112"/>
        <v>0.71642774071581083</v>
      </c>
      <c r="Y64">
        <f t="shared" si="113"/>
        <v>0.99006369239299841</v>
      </c>
      <c r="Z64">
        <f t="shared" si="114"/>
        <v>0.99852054707369575</v>
      </c>
      <c r="AA64">
        <f t="shared" si="115"/>
        <v>0.89652037250303829</v>
      </c>
      <c r="AB64">
        <f t="shared" si="116"/>
        <v>0.95944906933285146</v>
      </c>
      <c r="AC64">
        <f t="shared" si="204"/>
        <v>6.9672206133801984E-2</v>
      </c>
      <c r="AD64">
        <f t="shared" si="231"/>
        <v>5.9560564182570911E-6</v>
      </c>
      <c r="AE64">
        <f t="shared" si="232"/>
        <v>4.2494289067792419E-7</v>
      </c>
      <c r="AF64">
        <f t="shared" si="233"/>
        <v>1.3706494287748033E-7</v>
      </c>
      <c r="AG64">
        <f t="shared" si="234"/>
        <v>-6.811912685151482E-8</v>
      </c>
      <c r="AH64">
        <f t="shared" si="132"/>
        <v>9.5616006860729665E-8</v>
      </c>
      <c r="AI64">
        <f t="shared" si="133"/>
        <v>3.9668475512154671E-8</v>
      </c>
      <c r="AJ64">
        <f t="shared" si="235"/>
        <v>2.8840383269833713E-9</v>
      </c>
      <c r="AK64">
        <f t="shared" si="134"/>
        <v>1.0208886455880103E-9</v>
      </c>
      <c r="AL64">
        <f t="shared" si="135"/>
        <v>-2.9140034656602635E-9</v>
      </c>
      <c r="AM64">
        <f t="shared" si="136"/>
        <v>6.0883278448331276E-8</v>
      </c>
      <c r="AN64">
        <f t="shared" si="236"/>
        <v>4.4156335230517726E-8</v>
      </c>
      <c r="AO64">
        <f t="shared" si="137"/>
        <v>5.8288199164997958E-10</v>
      </c>
      <c r="AP64">
        <f t="shared" si="205"/>
        <v>2.3733519399384237E-9</v>
      </c>
      <c r="AQ64">
        <f t="shared" si="206"/>
        <v>-2.3199538671552499E-9</v>
      </c>
      <c r="AR64">
        <f t="shared" si="207"/>
        <v>2.2084264515126176E-5</v>
      </c>
      <c r="AS64">
        <f t="shared" si="208"/>
        <v>2.0233079206353036E-6</v>
      </c>
      <c r="AT64">
        <f t="shared" si="209"/>
        <v>9.0363700433180334E-7</v>
      </c>
      <c r="AU64">
        <f t="shared" si="210"/>
        <v>-5.6748974621340025E-7</v>
      </c>
      <c r="AV64">
        <f t="shared" si="138"/>
        <v>6.3328066631198965E-7</v>
      </c>
      <c r="AW64">
        <f t="shared" si="139"/>
        <v>6.6902986143451941E-8</v>
      </c>
      <c r="AX64">
        <f t="shared" si="211"/>
        <v>2.6594318561229825E-8</v>
      </c>
      <c r="AY64">
        <f t="shared" si="140"/>
        <v>8.9088921105784895E-9</v>
      </c>
      <c r="AZ64">
        <f t="shared" si="141"/>
        <v>-3.3722762164678386E-8</v>
      </c>
      <c r="BA64">
        <f t="shared" si="142"/>
        <v>3.949797168957198E-7</v>
      </c>
      <c r="BB64">
        <f t="shared" si="212"/>
        <v>9.1597280525436301E-8</v>
      </c>
      <c r="BC64">
        <f t="shared" si="143"/>
        <v>5.2044401749931145E-9</v>
      </c>
      <c r="BD64">
        <f t="shared" si="213"/>
        <v>2.3295311893668088E-8</v>
      </c>
      <c r="BE64">
        <f t="shared" si="214"/>
        <v>-9.4695439643406167E-8</v>
      </c>
      <c r="BF64">
        <f t="shared" si="215"/>
        <v>0.97496774203847025</v>
      </c>
      <c r="BG64">
        <f t="shared" si="237"/>
        <v>0.97499999999999953</v>
      </c>
      <c r="BH64">
        <f t="shared" si="144"/>
        <v>4.862375558454633E-6</v>
      </c>
      <c r="BI64">
        <f t="shared" si="145"/>
        <v>3.3268932952972551E-7</v>
      </c>
      <c r="BJ64">
        <f t="shared" si="146"/>
        <v>9.2497128781971009E-8</v>
      </c>
      <c r="BK64">
        <f t="shared" si="147"/>
        <v>-5.24409393089513E-8</v>
      </c>
      <c r="BL64">
        <f t="shared" si="148"/>
        <v>6.737468379433169E-8</v>
      </c>
      <c r="BM64">
        <f t="shared" si="149"/>
        <v>3.092705586990468E-8</v>
      </c>
      <c r="BN64">
        <f t="shared" si="150"/>
        <v>1.8463577372944174E-9</v>
      </c>
      <c r="BO64">
        <f t="shared" si="151"/>
        <v>6.7398940962056359E-10</v>
      </c>
      <c r="BP64">
        <f t="shared" si="152"/>
        <v>-2.1423717109128499E-9</v>
      </c>
      <c r="BQ64">
        <f t="shared" si="153"/>
        <v>4.6224335392228494E-8</v>
      </c>
      <c r="BR64">
        <f t="shared" si="154"/>
        <v>3.3524759201646937E-8</v>
      </c>
      <c r="BS64">
        <f t="shared" si="155"/>
        <v>4.1731594226060274E-10</v>
      </c>
      <c r="BT64">
        <f t="shared" si="156"/>
        <v>1.4737393218552114E-9</v>
      </c>
      <c r="BU64">
        <f t="shared" si="157"/>
        <v>-1.6609772611647236E-9</v>
      </c>
      <c r="BV64">
        <f t="shared" si="158"/>
        <v>1.7343937868681757E-5</v>
      </c>
      <c r="BW64">
        <f t="shared" si="159"/>
        <v>1.5238610115454408E-6</v>
      </c>
      <c r="BX64">
        <f t="shared" si="160"/>
        <v>5.8663901356569676E-7</v>
      </c>
      <c r="BY64">
        <f t="shared" si="161"/>
        <v>-4.2027589371672268E-7</v>
      </c>
      <c r="BZ64">
        <f t="shared" si="162"/>
        <v>4.2927682065909544E-7</v>
      </c>
      <c r="CA64">
        <f t="shared" si="163"/>
        <v>5.0178034164178138E-8</v>
      </c>
      <c r="CB64">
        <f t="shared" si="164"/>
        <v>1.6378674866970593E-8</v>
      </c>
      <c r="CC64">
        <f t="shared" si="165"/>
        <v>5.6581371528172208E-9</v>
      </c>
      <c r="CD64">
        <f t="shared" si="166"/>
        <v>-2.3850801212425559E-8</v>
      </c>
      <c r="CE64">
        <f t="shared" si="167"/>
        <v>2.8848451837819574E-7</v>
      </c>
      <c r="CF64">
        <f t="shared" si="168"/>
        <v>6.6900643822450741E-8</v>
      </c>
      <c r="CG64">
        <f t="shared" si="169"/>
        <v>3.5845399977794048E-9</v>
      </c>
      <c r="CH64">
        <f t="shared" si="170"/>
        <v>1.3915606170755645E-8</v>
      </c>
      <c r="CI64">
        <f t="shared" si="171"/>
        <v>-6.52211533989905E-8</v>
      </c>
      <c r="CJ64">
        <f t="shared" si="238"/>
        <v>0</v>
      </c>
      <c r="CK64">
        <f t="shared" si="239"/>
        <v>2.5233246985831435E-5</v>
      </c>
      <c r="CL64">
        <f t="shared" si="172"/>
        <v>4.1581718272355614E-6</v>
      </c>
      <c r="CM64">
        <f t="shared" si="240"/>
        <v>0</v>
      </c>
      <c r="CN64">
        <f t="shared" si="173"/>
        <v>6.0677595359900794E-3</v>
      </c>
      <c r="CO64">
        <f t="shared" si="174"/>
        <v>3.2643386795700715E-3</v>
      </c>
      <c r="CP64">
        <f t="shared" si="175"/>
        <v>-4.4277432453484632E-4</v>
      </c>
      <c r="CQ64">
        <f t="shared" si="176"/>
        <v>2.7873022159971305E-3</v>
      </c>
      <c r="CR64">
        <f t="shared" si="177"/>
        <v>1.2364663817138611E-4</v>
      </c>
      <c r="CS64">
        <f t="shared" si="178"/>
        <v>7.7675804260643141E-5</v>
      </c>
      <c r="CT64">
        <f t="shared" si="179"/>
        <v>3.6395701103858156E-5</v>
      </c>
      <c r="CU64">
        <f t="shared" si="180"/>
        <v>-2.8023971329254753E-5</v>
      </c>
      <c r="CV64">
        <f t="shared" si="181"/>
        <v>1.6456750164583944E-3</v>
      </c>
      <c r="CW64">
        <f t="shared" si="182"/>
        <v>6.8905961127222913E-4</v>
      </c>
      <c r="CX64">
        <f t="shared" si="183"/>
        <v>1.9544033180023814E-5</v>
      </c>
      <c r="CY64">
        <f t="shared" si="184"/>
        <v>9.3559906824312598E-5</v>
      </c>
      <c r="CZ64">
        <f t="shared" si="185"/>
        <v>-5.1282580233466798E-5</v>
      </c>
      <c r="DA64">
        <f t="shared" si="186"/>
        <v>0.25231272208531658</v>
      </c>
      <c r="DB64">
        <f t="shared" si="187"/>
        <v>5.2007106792009844E-2</v>
      </c>
      <c r="DC64">
        <f t="shared" si="188"/>
        <v>3.1845071669657082E-2</v>
      </c>
      <c r="DD64">
        <f t="shared" si="189"/>
        <v>-1.0172253700875199E-2</v>
      </c>
      <c r="DE64">
        <f t="shared" si="190"/>
        <v>2.5695996316275293E-2</v>
      </c>
      <c r="DF64">
        <f t="shared" si="191"/>
        <v>9.7290322449807812E-4</v>
      </c>
      <c r="DG64">
        <f t="shared" si="192"/>
        <v>1.0201048713716536E-3</v>
      </c>
      <c r="DH64">
        <f t="shared" si="193"/>
        <v>4.1939500499759298E-4</v>
      </c>
      <c r="DI64">
        <f t="shared" si="194"/>
        <v>-7.0959436146916257E-4</v>
      </c>
      <c r="DJ64">
        <f t="shared" si="195"/>
        <v>1.5188945013224904E-2</v>
      </c>
      <c r="DK64">
        <f t="shared" si="196"/>
        <v>2.4758744926025433E-3</v>
      </c>
      <c r="DL64">
        <f t="shared" si="197"/>
        <v>2.3396560806681547E-4</v>
      </c>
      <c r="DM64">
        <f t="shared" si="198"/>
        <v>1.1844734285454475E-3</v>
      </c>
      <c r="DN64">
        <f t="shared" si="199"/>
        <v>-3.1751380912434088E-3</v>
      </c>
      <c r="DO64">
        <f t="shared" si="241"/>
        <v>0</v>
      </c>
      <c r="DP64">
        <f t="shared" si="242"/>
        <v>0.38358244861970864</v>
      </c>
      <c r="DQ64">
        <f t="shared" si="200"/>
        <v>6.3210324543967897E-2</v>
      </c>
    </row>
    <row r="65" spans="1:121" x14ac:dyDescent="0.3">
      <c r="A65">
        <v>62</v>
      </c>
      <c r="B65">
        <v>107</v>
      </c>
      <c r="C65">
        <f t="shared" si="118"/>
        <v>38</v>
      </c>
      <c r="D65">
        <f t="shared" si="1"/>
        <v>125</v>
      </c>
      <c r="E65">
        <f t="shared" si="216"/>
        <v>5.7</v>
      </c>
      <c r="F65">
        <v>0.46788999999999997</v>
      </c>
      <c r="G65">
        <v>0.49833</v>
      </c>
      <c r="H65">
        <f t="shared" si="229"/>
        <v>0.47397799999999995</v>
      </c>
      <c r="I65">
        <f t="shared" si="230"/>
        <v>5.6857293942168513E-2</v>
      </c>
      <c r="J65">
        <f t="shared" si="62"/>
        <v>0.54502253819379942</v>
      </c>
      <c r="K65">
        <f t="shared" si="63"/>
        <v>0.6680919564088178</v>
      </c>
      <c r="L65">
        <f t="shared" si="105"/>
        <v>0.34570358145163993</v>
      </c>
      <c r="M65">
        <f t="shared" si="106"/>
        <v>0.44793039868236773</v>
      </c>
      <c r="N65">
        <f t="shared" si="107"/>
        <v>0.93860531249483825</v>
      </c>
      <c r="O65">
        <f t="shared" si="108"/>
        <v>0.98060712331485422</v>
      </c>
      <c r="P65">
        <f t="shared" si="109"/>
        <v>0.74654926344738004</v>
      </c>
      <c r="Q65">
        <f t="shared" si="110"/>
        <v>0.85621678154516834</v>
      </c>
      <c r="R65">
        <f t="shared" si="201"/>
        <v>0.42</v>
      </c>
      <c r="S65">
        <f t="shared" si="202"/>
        <v>0.43099999999999999</v>
      </c>
      <c r="T65">
        <f t="shared" si="203"/>
        <v>4.8098330287821657E-2</v>
      </c>
      <c r="U65">
        <f t="shared" si="67"/>
        <v>0.81983080188284807</v>
      </c>
      <c r="V65">
        <f t="shared" si="68"/>
        <v>0.90930423373657554</v>
      </c>
      <c r="W65">
        <f t="shared" si="111"/>
        <v>0.60274569763124086</v>
      </c>
      <c r="X65">
        <f t="shared" si="112"/>
        <v>0.7255273721095018</v>
      </c>
      <c r="Y65">
        <f t="shared" si="113"/>
        <v>0.99133398572807141</v>
      </c>
      <c r="Z65">
        <f t="shared" si="114"/>
        <v>0.99878055657330789</v>
      </c>
      <c r="AA65">
        <f t="shared" si="115"/>
        <v>0.90325382188712711</v>
      </c>
      <c r="AB65">
        <f t="shared" si="116"/>
        <v>0.96312671574465403</v>
      </c>
      <c r="AC65">
        <f t="shared" si="204"/>
        <v>7.0431717226571752E-2</v>
      </c>
      <c r="AD65">
        <f t="shared" si="231"/>
        <v>2.7943246091272001E-6</v>
      </c>
      <c r="AE65">
        <f t="shared" si="232"/>
        <v>1.9186129388759559E-7</v>
      </c>
      <c r="AF65">
        <f t="shared" si="233"/>
        <v>6.7464038705876726E-8</v>
      </c>
      <c r="AG65">
        <f t="shared" si="234"/>
        <v>-3.6105766189005023E-8</v>
      </c>
      <c r="AH65">
        <f t="shared" si="132"/>
        <v>4.7030703236915606E-8</v>
      </c>
      <c r="AI65">
        <f t="shared" si="133"/>
        <v>1.4770650014362342E-8</v>
      </c>
      <c r="AJ65">
        <f t="shared" si="235"/>
        <v>1.3812929913278896E-9</v>
      </c>
      <c r="AK65">
        <f t="shared" si="134"/>
        <v>4.8670736218278798E-10</v>
      </c>
      <c r="AL65">
        <f t="shared" si="135"/>
        <v>-1.4255603933226684E-9</v>
      </c>
      <c r="AM65">
        <f t="shared" si="136"/>
        <v>2.9539044577247817E-8</v>
      </c>
      <c r="AN65">
        <f t="shared" si="236"/>
        <v>1.5911343421924399E-8</v>
      </c>
      <c r="AO65">
        <f t="shared" si="137"/>
        <v>2.7482420962464459E-10</v>
      </c>
      <c r="AP65">
        <f t="shared" si="205"/>
        <v>1.0586247265530526E-9</v>
      </c>
      <c r="AQ65">
        <f t="shared" si="206"/>
        <v>-1.0281000431730689E-9</v>
      </c>
      <c r="AR65">
        <f t="shared" si="207"/>
        <v>9.1528820282219562E-6</v>
      </c>
      <c r="AS65">
        <f t="shared" si="208"/>
        <v>8.0520644893688178E-7</v>
      </c>
      <c r="AT65">
        <f t="shared" si="209"/>
        <v>3.9658695548214089E-7</v>
      </c>
      <c r="AU65">
        <f t="shared" si="210"/>
        <v>-2.6231840009881344E-7</v>
      </c>
      <c r="AV65">
        <f t="shared" si="138"/>
        <v>2.775891609256913E-7</v>
      </c>
      <c r="AW65">
        <f t="shared" si="139"/>
        <v>2.8094077723919564E-9</v>
      </c>
      <c r="AX65">
        <f t="shared" si="211"/>
        <v>1.0602387363659076E-8</v>
      </c>
      <c r="AY65">
        <f t="shared" si="140"/>
        <v>3.4747424497630354E-9</v>
      </c>
      <c r="AZ65">
        <f t="shared" si="141"/>
        <v>-3.4029718848885518E-9</v>
      </c>
      <c r="BA65">
        <f t="shared" si="142"/>
        <v>1.7073111111021251E-7</v>
      </c>
      <c r="BB65">
        <f t="shared" si="212"/>
        <v>1.6140383775921948E-8</v>
      </c>
      <c r="BC65">
        <f t="shared" si="143"/>
        <v>1.5752115478199287E-9</v>
      </c>
      <c r="BD65">
        <f t="shared" si="213"/>
        <v>-7.0755858467409724E-11</v>
      </c>
      <c r="BE65">
        <f t="shared" si="214"/>
        <v>1.3909374749839506E-7</v>
      </c>
      <c r="BF65">
        <f t="shared" si="215"/>
        <v>0.97498616355683665</v>
      </c>
      <c r="BG65">
        <f t="shared" si="237"/>
        <v>0.97499999999999953</v>
      </c>
      <c r="BH65">
        <f t="shared" si="144"/>
        <v>2.2792607255498291E-6</v>
      </c>
      <c r="BI65">
        <f t="shared" si="145"/>
        <v>1.5008010599520219E-7</v>
      </c>
      <c r="BJ65">
        <f t="shared" si="146"/>
        <v>4.5483008497387005E-8</v>
      </c>
      <c r="BK65">
        <f t="shared" si="147"/>
        <v>-2.7771888298552323E-8</v>
      </c>
      <c r="BL65">
        <f t="shared" si="148"/>
        <v>3.3108186521177765E-8</v>
      </c>
      <c r="BM65">
        <f t="shared" si="149"/>
        <v>1.1505887702694077E-8</v>
      </c>
      <c r="BN65">
        <f t="shared" si="150"/>
        <v>8.8343128813588539E-10</v>
      </c>
      <c r="BO65">
        <f t="shared" si="151"/>
        <v>3.2101677491051327E-10</v>
      </c>
      <c r="BP65">
        <f t="shared" si="152"/>
        <v>-1.047171555036331E-9</v>
      </c>
      <c r="BQ65">
        <f t="shared" si="153"/>
        <v>2.2407661972558352E-8</v>
      </c>
      <c r="BR65">
        <f t="shared" si="154"/>
        <v>1.2069991092480712E-8</v>
      </c>
      <c r="BS65">
        <f t="shared" si="155"/>
        <v>1.9659242533938359E-10</v>
      </c>
      <c r="BT65">
        <f t="shared" si="156"/>
        <v>6.5670601184015014E-10</v>
      </c>
      <c r="BU65">
        <f t="shared" si="157"/>
        <v>-7.3543986992619722E-10</v>
      </c>
      <c r="BV65">
        <f t="shared" si="158"/>
        <v>7.1820775205318859E-6</v>
      </c>
      <c r="BW65">
        <f t="shared" si="159"/>
        <v>6.0592388917592889E-7</v>
      </c>
      <c r="BX65">
        <f t="shared" si="160"/>
        <v>2.5721147770125871E-7</v>
      </c>
      <c r="BY65">
        <f t="shared" si="161"/>
        <v>-1.9410318927666997E-7</v>
      </c>
      <c r="BZ65">
        <f t="shared" si="162"/>
        <v>1.8798859269512847E-7</v>
      </c>
      <c r="CA65">
        <f t="shared" si="163"/>
        <v>2.1052824728128223E-9</v>
      </c>
      <c r="CB65">
        <f t="shared" si="164"/>
        <v>6.5232753043530975E-9</v>
      </c>
      <c r="CC65">
        <f t="shared" si="165"/>
        <v>2.2047406200928136E-9</v>
      </c>
      <c r="CD65">
        <f t="shared" si="166"/>
        <v>-2.4047262766305482E-9</v>
      </c>
      <c r="CE65">
        <f t="shared" si="167"/>
        <v>1.245913348803876E-7</v>
      </c>
      <c r="CF65">
        <f t="shared" si="168"/>
        <v>1.1778474040538112E-8</v>
      </c>
      <c r="CG65">
        <f t="shared" si="169"/>
        <v>1.0839911883610335E-9</v>
      </c>
      <c r="CH65">
        <f t="shared" si="170"/>
        <v>-4.2224686612151601E-11</v>
      </c>
      <c r="CI65">
        <f t="shared" si="171"/>
        <v>9.5718188996930122E-8</v>
      </c>
      <c r="CJ65">
        <f t="shared" si="238"/>
        <v>0</v>
      </c>
      <c r="CK65">
        <f t="shared" si="239"/>
        <v>1.0807075441475803E-5</v>
      </c>
      <c r="CL65">
        <f t="shared" si="172"/>
        <v>1.729020933850721E-6</v>
      </c>
      <c r="CM65">
        <f t="shared" si="240"/>
        <v>0</v>
      </c>
      <c r="CN65">
        <f t="shared" si="173"/>
        <v>2.7395874154209775E-3</v>
      </c>
      <c r="CO65">
        <f t="shared" si="174"/>
        <v>1.6067235458191601E-3</v>
      </c>
      <c r="CP65">
        <f t="shared" si="175"/>
        <v>-2.3468748022853266E-4</v>
      </c>
      <c r="CQ65">
        <f t="shared" si="176"/>
        <v>1.3709920300593269E-3</v>
      </c>
      <c r="CR65">
        <f t="shared" si="177"/>
        <v>4.6040116094767419E-5</v>
      </c>
      <c r="CS65">
        <f t="shared" si="178"/>
        <v>3.7202364135434053E-5</v>
      </c>
      <c r="CT65">
        <f t="shared" si="179"/>
        <v>1.7351604169178574E-5</v>
      </c>
      <c r="CU65">
        <f t="shared" si="180"/>
        <v>-1.3709614302584102E-5</v>
      </c>
      <c r="CV65">
        <f t="shared" si="181"/>
        <v>7.9844037492300853E-4</v>
      </c>
      <c r="CW65">
        <f t="shared" si="182"/>
        <v>2.4829651409913025E-4</v>
      </c>
      <c r="CX65">
        <f t="shared" si="183"/>
        <v>9.2148557487143339E-6</v>
      </c>
      <c r="CY65">
        <f t="shared" si="184"/>
        <v>4.1732045345447882E-5</v>
      </c>
      <c r="CZ65">
        <f t="shared" si="185"/>
        <v>-2.2726151454340689E-5</v>
      </c>
      <c r="DA65">
        <f t="shared" si="186"/>
        <v>0.10457167717243585</v>
      </c>
      <c r="DB65">
        <f t="shared" si="187"/>
        <v>2.0697026563473608E-2</v>
      </c>
      <c r="DC65">
        <f t="shared" si="188"/>
        <v>1.3976120898146127E-2</v>
      </c>
      <c r="DD65">
        <f t="shared" si="189"/>
        <v>-4.7020573217712311E-3</v>
      </c>
      <c r="DE65">
        <f t="shared" si="190"/>
        <v>1.126345779372085E-2</v>
      </c>
      <c r="DF65">
        <f t="shared" si="191"/>
        <v>4.0854407826123829E-5</v>
      </c>
      <c r="DG65">
        <f t="shared" si="192"/>
        <v>4.0668637449523486E-4</v>
      </c>
      <c r="DH65">
        <f t="shared" si="193"/>
        <v>1.6357697556504465E-4</v>
      </c>
      <c r="DI65">
        <f t="shared" si="194"/>
        <v>-7.1605334401824905E-5</v>
      </c>
      <c r="DJ65">
        <f t="shared" si="195"/>
        <v>6.5654648777432219E-3</v>
      </c>
      <c r="DK65">
        <f t="shared" si="196"/>
        <v>4.3627457346317024E-4</v>
      </c>
      <c r="DL65">
        <f t="shared" si="197"/>
        <v>7.0813635132244894E-5</v>
      </c>
      <c r="DM65">
        <f t="shared" si="198"/>
        <v>-3.5976523796339148E-6</v>
      </c>
      <c r="DN65">
        <f t="shared" si="199"/>
        <v>4.6638133536211863E-3</v>
      </c>
      <c r="DO65">
        <f t="shared" si="241"/>
        <v>0</v>
      </c>
      <c r="DP65">
        <f t="shared" si="242"/>
        <v>0.16472296393689964</v>
      </c>
      <c r="DQ65">
        <f t="shared" si="200"/>
        <v>2.6353980267388933E-2</v>
      </c>
    </row>
    <row r="66" spans="1:121" x14ac:dyDescent="0.3">
      <c r="A66">
        <v>63</v>
      </c>
      <c r="B66">
        <v>108</v>
      </c>
      <c r="C66">
        <f t="shared" si="118"/>
        <v>38</v>
      </c>
      <c r="D66">
        <f t="shared" si="1"/>
        <v>125</v>
      </c>
      <c r="E66">
        <f t="shared" si="216"/>
        <v>5.7</v>
      </c>
      <c r="F66">
        <v>0.48608000000000001</v>
      </c>
      <c r="G66">
        <v>0.51426000000000005</v>
      </c>
      <c r="H66">
        <f t="shared" si="229"/>
        <v>0.49171600000000004</v>
      </c>
      <c r="I66">
        <f t="shared" si="230"/>
        <v>5.6857293942168513E-2</v>
      </c>
      <c r="J66">
        <f t="shared" si="62"/>
        <v>0.55411560955630512</v>
      </c>
      <c r="K66">
        <f t="shared" si="63"/>
        <v>0.67734469619773519</v>
      </c>
      <c r="L66">
        <f t="shared" si="105"/>
        <v>0.35278015722605782</v>
      </c>
      <c r="M66">
        <f t="shared" si="106"/>
        <v>0.45627449383467999</v>
      </c>
      <c r="N66">
        <f t="shared" si="107"/>
        <v>0.94343809946974755</v>
      </c>
      <c r="O66">
        <f t="shared" si="108"/>
        <v>0.98272849340749757</v>
      </c>
      <c r="P66">
        <f t="shared" si="109"/>
        <v>0.75656729430380343</v>
      </c>
      <c r="Q66">
        <f t="shared" si="110"/>
        <v>0.86418109636024809</v>
      </c>
      <c r="R66">
        <f t="shared" si="201"/>
        <v>0.42</v>
      </c>
      <c r="S66">
        <f t="shared" si="202"/>
        <v>0.43099999999999999</v>
      </c>
      <c r="T66">
        <f t="shared" si="203"/>
        <v>4.8852484869047939E-2</v>
      </c>
      <c r="U66">
        <f t="shared" si="67"/>
        <v>0.8275752865739423</v>
      </c>
      <c r="V66">
        <f t="shared" si="68"/>
        <v>0.91471666161372678</v>
      </c>
      <c r="W66">
        <f t="shared" si="111"/>
        <v>0.61203681516150632</v>
      </c>
      <c r="X66">
        <f t="shared" si="112"/>
        <v>0.73447546382564965</v>
      </c>
      <c r="Y66">
        <f t="shared" si="113"/>
        <v>0.99246247109167207</v>
      </c>
      <c r="Z66">
        <f t="shared" si="114"/>
        <v>0.99899873720226751</v>
      </c>
      <c r="AA66">
        <f t="shared" si="115"/>
        <v>0.90967041888677835</v>
      </c>
      <c r="AB66">
        <f t="shared" si="116"/>
        <v>0.96653434326443211</v>
      </c>
      <c r="AC66">
        <f t="shared" si="204"/>
        <v>7.1176738229663611E-2</v>
      </c>
      <c r="AD66">
        <f t="shared" si="231"/>
        <v>1.2595424410936836E-6</v>
      </c>
      <c r="AE66">
        <f t="shared" si="232"/>
        <v>8.3795994427300007E-8</v>
      </c>
      <c r="AF66">
        <f t="shared" si="233"/>
        <v>3.1929321905425394E-8</v>
      </c>
      <c r="AG66">
        <f t="shared" si="234"/>
        <v>-1.8163176958102285E-8</v>
      </c>
      <c r="AH66">
        <f t="shared" si="132"/>
        <v>2.2247027530206046E-8</v>
      </c>
      <c r="AI66">
        <f t="shared" si="133"/>
        <v>5.0099352123198269E-9</v>
      </c>
      <c r="AJ66">
        <f t="shared" si="235"/>
        <v>6.3929536047609617E-10</v>
      </c>
      <c r="AK66">
        <f t="shared" si="134"/>
        <v>2.2420714000170727E-10</v>
      </c>
      <c r="AL66">
        <f t="shared" si="135"/>
        <v>-6.7521178206580071E-10</v>
      </c>
      <c r="AM66">
        <f t="shared" si="136"/>
        <v>1.38074833522107E-8</v>
      </c>
      <c r="AN66">
        <f t="shared" si="236"/>
        <v>5.4138908817350568E-9</v>
      </c>
      <c r="AO66">
        <f t="shared" si="137"/>
        <v>1.2554148477377351E-10</v>
      </c>
      <c r="AP66">
        <f t="shared" si="205"/>
        <v>4.6806917244853427E-10</v>
      </c>
      <c r="AQ66">
        <f t="shared" si="206"/>
        <v>-5.2415556261615871E-10</v>
      </c>
      <c r="AR66">
        <f t="shared" si="207"/>
        <v>3.59515583420102E-6</v>
      </c>
      <c r="AS66">
        <f t="shared" si="208"/>
        <v>3.05391350477728E-7</v>
      </c>
      <c r="AT66">
        <f t="shared" si="209"/>
        <v>1.6515699701586381E-7</v>
      </c>
      <c r="AU66">
        <f t="shared" si="210"/>
        <v>-1.1409253410067917E-7</v>
      </c>
      <c r="AV66">
        <f t="shared" si="138"/>
        <v>1.1549194725050391E-7</v>
      </c>
      <c r="AW66">
        <f t="shared" si="139"/>
        <v>-8.5353880831563177E-9</v>
      </c>
      <c r="AX66">
        <f t="shared" si="211"/>
        <v>5.3958453042628384E-9</v>
      </c>
      <c r="AY66">
        <f t="shared" si="140"/>
        <v>1.8856973998991818E-9</v>
      </c>
      <c r="AZ66">
        <f t="shared" si="141"/>
        <v>-2.1065726556001271E-8</v>
      </c>
      <c r="BA66">
        <f t="shared" si="142"/>
        <v>7.0185144209306085E-8</v>
      </c>
      <c r="BB66">
        <f t="shared" si="212"/>
        <v>-1.2125572404120577E-9</v>
      </c>
      <c r="BC66">
        <f t="shared" si="143"/>
        <v>1.6310477216206369E-9</v>
      </c>
      <c r="BD66">
        <f t="shared" si="213"/>
        <v>1.8335270698597628E-8</v>
      </c>
      <c r="BE66">
        <f t="shared" si="214"/>
        <v>-3.1287279920928936E-7</v>
      </c>
      <c r="BF66">
        <f t="shared" si="215"/>
        <v>0.9749947753092072</v>
      </c>
      <c r="BG66">
        <f t="shared" si="237"/>
        <v>0.97499999999999953</v>
      </c>
      <c r="BH66">
        <f t="shared" si="144"/>
        <v>1.0264956009303248E-6</v>
      </c>
      <c r="BI66">
        <f t="shared" si="145"/>
        <v>6.5491683295494885E-8</v>
      </c>
      <c r="BJ66">
        <f t="shared" si="146"/>
        <v>2.1505082389025827E-8</v>
      </c>
      <c r="BK66">
        <f t="shared" si="147"/>
        <v>-1.3958790638367933E-8</v>
      </c>
      <c r="BL66">
        <f t="shared" si="148"/>
        <v>1.5646359489899884E-8</v>
      </c>
      <c r="BM66">
        <f t="shared" si="149"/>
        <v>3.8992382119256346E-9</v>
      </c>
      <c r="BN66">
        <f t="shared" si="150"/>
        <v>4.0847007401944496E-10</v>
      </c>
      <c r="BO66">
        <f t="shared" si="151"/>
        <v>1.4773859564634062E-10</v>
      </c>
      <c r="BP66">
        <f t="shared" si="152"/>
        <v>-4.9556355848814869E-10</v>
      </c>
      <c r="BQ66">
        <f t="shared" si="153"/>
        <v>1.0465060982820163E-8</v>
      </c>
      <c r="BR66">
        <f t="shared" si="154"/>
        <v>4.1033327208480862E-9</v>
      </c>
      <c r="BS66">
        <f t="shared" si="155"/>
        <v>8.9727628320709295E-11</v>
      </c>
      <c r="BT66">
        <f t="shared" si="156"/>
        <v>2.9007413290749731E-10</v>
      </c>
      <c r="BU66">
        <f t="shared" si="157"/>
        <v>-3.7462704531020575E-10</v>
      </c>
      <c r="BV66">
        <f t="shared" si="158"/>
        <v>2.8186235651908131E-6</v>
      </c>
      <c r="BW66">
        <f t="shared" si="159"/>
        <v>2.2961206178309801E-7</v>
      </c>
      <c r="BX66">
        <f t="shared" si="160"/>
        <v>1.070097784916492E-7</v>
      </c>
      <c r="BY66">
        <f t="shared" si="161"/>
        <v>-8.4350619727136274E-8</v>
      </c>
      <c r="BZ66">
        <f t="shared" si="162"/>
        <v>7.8139043005390696E-8</v>
      </c>
      <c r="CA66">
        <f t="shared" si="163"/>
        <v>-6.3906642658297327E-9</v>
      </c>
      <c r="CB66">
        <f t="shared" si="164"/>
        <v>3.3166012008583416E-9</v>
      </c>
      <c r="CC66">
        <f t="shared" si="165"/>
        <v>1.1953404107352158E-9</v>
      </c>
      <c r="CD66">
        <f t="shared" si="166"/>
        <v>-1.4873420809933156E-8</v>
      </c>
      <c r="CE66">
        <f t="shared" si="167"/>
        <v>5.1173780715384739E-8</v>
      </c>
      <c r="CF66">
        <f t="shared" si="168"/>
        <v>-8.8410644481472937E-10</v>
      </c>
      <c r="CG66">
        <f t="shared" si="169"/>
        <v>1.1214519433997419E-9</v>
      </c>
      <c r="CH66">
        <f t="shared" si="170"/>
        <v>1.0931036941128109E-8</v>
      </c>
      <c r="CI66">
        <f t="shared" si="171"/>
        <v>-2.1512050448256815E-7</v>
      </c>
      <c r="CJ66">
        <f t="shared" si="238"/>
        <v>0</v>
      </c>
      <c r="CK66">
        <f t="shared" si="239"/>
        <v>4.1132167311612417E-6</v>
      </c>
      <c r="CL66">
        <f t="shared" si="172"/>
        <v>6.3890522123753358E-7</v>
      </c>
      <c r="CM66">
        <f t="shared" si="240"/>
        <v>0</v>
      </c>
      <c r="CN66">
        <f t="shared" si="173"/>
        <v>1.1965230044274169E-3</v>
      </c>
      <c r="CO66">
        <f t="shared" si="174"/>
        <v>7.6042873049961116E-4</v>
      </c>
      <c r="CP66">
        <f t="shared" si="175"/>
        <v>-1.1806065022766485E-4</v>
      </c>
      <c r="CQ66">
        <f t="shared" si="176"/>
        <v>6.4852309953303646E-4</v>
      </c>
      <c r="CR66">
        <f t="shared" si="177"/>
        <v>1.5615968056800901E-5</v>
      </c>
      <c r="CS66">
        <f t="shared" si="178"/>
        <v>1.7218141943702699E-5</v>
      </c>
      <c r="CT66">
        <f t="shared" si="179"/>
        <v>7.9932087482008653E-6</v>
      </c>
      <c r="CU66">
        <f t="shared" si="180"/>
        <v>-6.4935117081268054E-6</v>
      </c>
      <c r="CV66">
        <f t="shared" si="181"/>
        <v>3.7321627501025524E-4</v>
      </c>
      <c r="CW66">
        <f t="shared" si="182"/>
        <v>8.4483767209475567E-5</v>
      </c>
      <c r="CX66">
        <f t="shared" si="183"/>
        <v>4.2094059844646259E-6</v>
      </c>
      <c r="CY66">
        <f t="shared" si="184"/>
        <v>1.8451754847093669E-5</v>
      </c>
      <c r="CZ66">
        <f t="shared" si="185"/>
        <v>-1.1586458711630189E-5</v>
      </c>
      <c r="DA66">
        <f t="shared" si="186"/>
        <v>4.1074655405746653E-2</v>
      </c>
      <c r="DB66">
        <f t="shared" si="187"/>
        <v>7.8497792726795208E-3</v>
      </c>
      <c r="DC66">
        <f t="shared" si="188"/>
        <v>5.8202977318360565E-3</v>
      </c>
      <c r="DD66">
        <f t="shared" si="189"/>
        <v>-2.0451086737546744E-3</v>
      </c>
      <c r="DE66">
        <f t="shared" si="190"/>
        <v>4.686201251636447E-3</v>
      </c>
      <c r="DF66">
        <f t="shared" si="191"/>
        <v>-1.2412161350525917E-4</v>
      </c>
      <c r="DG66">
        <f t="shared" si="192"/>
        <v>2.0697383418091396E-4</v>
      </c>
      <c r="DH66">
        <f t="shared" si="193"/>
        <v>8.8771090797653881E-5</v>
      </c>
      <c r="DI66">
        <f t="shared" si="194"/>
        <v>-4.4326501819137872E-4</v>
      </c>
      <c r="DJ66">
        <f t="shared" si="195"/>
        <v>2.6989697205688657E-3</v>
      </c>
      <c r="DK66">
        <f t="shared" si="196"/>
        <v>-3.2775422208337916E-5</v>
      </c>
      <c r="DL66">
        <f t="shared" si="197"/>
        <v>7.3323750325455728E-5</v>
      </c>
      <c r="DM66">
        <f t="shared" si="198"/>
        <v>9.3227517394089499E-4</v>
      </c>
      <c r="DN66">
        <f t="shared" si="199"/>
        <v>-1.0490624957487472E-2</v>
      </c>
      <c r="DO66">
        <f t="shared" si="241"/>
        <v>0</v>
      </c>
      <c r="DP66">
        <f t="shared" si="242"/>
        <v>5.3285874282177986E-2</v>
      </c>
      <c r="DQ66">
        <f t="shared" si="200"/>
        <v>8.2768853484360069E-3</v>
      </c>
    </row>
    <row r="67" spans="1:121" x14ac:dyDescent="0.3">
      <c r="A67">
        <v>64</v>
      </c>
      <c r="B67">
        <v>109</v>
      </c>
      <c r="C67">
        <f t="shared" si="118"/>
        <v>38</v>
      </c>
      <c r="D67">
        <f t="shared" ref="D67" si="243">SBP_BL</f>
        <v>125</v>
      </c>
      <c r="E67">
        <f t="shared" si="216"/>
        <v>5.7</v>
      </c>
      <c r="F67">
        <v>0.50319000000000003</v>
      </c>
      <c r="G67">
        <v>0.52910000000000001</v>
      </c>
      <c r="H67">
        <f t="shared" si="229"/>
        <v>0.50837200000000005</v>
      </c>
      <c r="I67">
        <f t="shared" si="230"/>
        <v>5.6857293942168513E-2</v>
      </c>
      <c r="J67">
        <f t="shared" si="62"/>
        <v>0.56316863336278122</v>
      </c>
      <c r="K67">
        <f t="shared" si="63"/>
        <v>0.68648191626477262</v>
      </c>
      <c r="L67">
        <f t="shared" si="105"/>
        <v>0.35989202113887642</v>
      </c>
      <c r="M67">
        <f t="shared" si="106"/>
        <v>0.46462346557612944</v>
      </c>
      <c r="N67">
        <f t="shared" si="107"/>
        <v>0.94797480761080044</v>
      </c>
      <c r="O67">
        <f t="shared" si="108"/>
        <v>0.98465297598386292</v>
      </c>
      <c r="P67">
        <f t="shared" si="109"/>
        <v>0.76637557237867626</v>
      </c>
      <c r="Q67">
        <f t="shared" si="110"/>
        <v>0.87184862115206119</v>
      </c>
      <c r="R67">
        <f t="shared" si="201"/>
        <v>0.42</v>
      </c>
      <c r="S67">
        <f t="shared" si="202"/>
        <v>0.43099999999999999</v>
      </c>
      <c r="T67">
        <f t="shared" si="203"/>
        <v>4.9602313578481314E-2</v>
      </c>
      <c r="U67">
        <f t="shared" si="67"/>
        <v>0.83510329727991706</v>
      </c>
      <c r="V67">
        <f t="shared" si="68"/>
        <v>0.91988531900814297</v>
      </c>
      <c r="W67">
        <f t="shared" si="111"/>
        <v>0.62125464094190908</v>
      </c>
      <c r="X67">
        <f t="shared" si="112"/>
        <v>0.74326856226564475</v>
      </c>
      <c r="Y67">
        <f t="shared" si="113"/>
        <v>0.99346205188039505</v>
      </c>
      <c r="Z67">
        <f t="shared" si="114"/>
        <v>0.99918107713386706</v>
      </c>
      <c r="AA67">
        <f t="shared" si="115"/>
        <v>0.91577571600062424</v>
      </c>
      <c r="AB67">
        <f t="shared" si="116"/>
        <v>0.96968519017851351</v>
      </c>
      <c r="AC67">
        <f t="shared" si="204"/>
        <v>7.1907219287429075E-2</v>
      </c>
      <c r="AD67">
        <f t="shared" si="231"/>
        <v>5.4577168324748144E-7</v>
      </c>
      <c r="AE67">
        <f t="shared" si="232"/>
        <v>3.5376390627870038E-8</v>
      </c>
      <c r="AF67">
        <f t="shared" si="233"/>
        <v>1.4530171027192769E-8</v>
      </c>
      <c r="AG67">
        <f t="shared" si="234"/>
        <v>-8.696549412807122E-9</v>
      </c>
      <c r="AH67">
        <f t="shared" si="132"/>
        <v>1.0120092343366545E-8</v>
      </c>
      <c r="AI67">
        <f t="shared" si="133"/>
        <v>1.4846592084173606E-9</v>
      </c>
      <c r="AJ67">
        <f t="shared" si="235"/>
        <v>2.8534554659388513E-10</v>
      </c>
      <c r="AK67">
        <f t="shared" si="134"/>
        <v>9.9559857887773394E-11</v>
      </c>
      <c r="AL67">
        <f t="shared" si="135"/>
        <v>-3.0293026030594767E-10</v>
      </c>
      <c r="AM67">
        <f t="shared" si="136"/>
        <v>6.2163690063085783E-9</v>
      </c>
      <c r="AN67">
        <f t="shared" si="236"/>
        <v>1.7011929941659532E-9</v>
      </c>
      <c r="AO67">
        <f t="shared" si="137"/>
        <v>5.5130178583687508E-11</v>
      </c>
      <c r="AP67">
        <f t="shared" si="205"/>
        <v>1.9462953114077973E-10</v>
      </c>
      <c r="AQ67">
        <f t="shared" si="206"/>
        <v>-1.258443166586592E-10</v>
      </c>
      <c r="AR67">
        <f t="shared" si="207"/>
        <v>1.3392011842356864E-6</v>
      </c>
      <c r="AS67">
        <f t="shared" si="208"/>
        <v>1.1037047578416251E-7</v>
      </c>
      <c r="AT67">
        <f t="shared" si="209"/>
        <v>6.5259599682688999E-8</v>
      </c>
      <c r="AU67">
        <f t="shared" si="210"/>
        <v>-4.676776974691558E-8</v>
      </c>
      <c r="AV67">
        <f t="shared" si="138"/>
        <v>4.5600495438997768E-8</v>
      </c>
      <c r="AW67">
        <f t="shared" si="139"/>
        <v>-6.7470132741919228E-9</v>
      </c>
      <c r="AX67">
        <f t="shared" si="211"/>
        <v>1.0630064296236279E-10</v>
      </c>
      <c r="AY67">
        <f t="shared" si="140"/>
        <v>-1.3860877406874634E-10</v>
      </c>
      <c r="AZ67">
        <f t="shared" si="141"/>
        <v>2.8523160780149275E-8</v>
      </c>
      <c r="BA67">
        <f t="shared" si="142"/>
        <v>2.74242672337108E-8</v>
      </c>
      <c r="BB67">
        <f t="shared" si="212"/>
        <v>-3.0379199270073826E-9</v>
      </c>
      <c r="BC67">
        <f t="shared" si="143"/>
        <v>-1.158852410755568E-9</v>
      </c>
      <c r="BD67">
        <f t="shared" si="213"/>
        <v>-3.128634626980799E-8</v>
      </c>
      <c r="BE67">
        <f t="shared" si="214"/>
        <v>6.8576725996022364E-7</v>
      </c>
      <c r="BF67">
        <f t="shared" si="215"/>
        <v>0.97499718017386661</v>
      </c>
      <c r="BG67">
        <f t="shared" si="237"/>
        <v>0.97499999999999953</v>
      </c>
      <c r="BH67">
        <f t="shared" si="144"/>
        <v>4.4440823737634294E-7</v>
      </c>
      <c r="BI67">
        <f t="shared" si="145"/>
        <v>2.7625059948890012E-8</v>
      </c>
      <c r="BJ67">
        <f t="shared" si="146"/>
        <v>9.7767901298335374E-9</v>
      </c>
      <c r="BK67">
        <f t="shared" si="147"/>
        <v>-6.677743955046048E-9</v>
      </c>
      <c r="BL67">
        <f t="shared" si="148"/>
        <v>7.1107070484620372E-9</v>
      </c>
      <c r="BM67">
        <f t="shared" si="149"/>
        <v>1.1545194374720141E-9</v>
      </c>
      <c r="BN67">
        <f t="shared" si="150"/>
        <v>1.8213822113694143E-10</v>
      </c>
      <c r="BO67">
        <f t="shared" si="151"/>
        <v>6.554100765518109E-11</v>
      </c>
      <c r="BP67">
        <f t="shared" si="152"/>
        <v>-2.2214105166336947E-10</v>
      </c>
      <c r="BQ67">
        <f t="shared" si="153"/>
        <v>4.7075055015290833E-9</v>
      </c>
      <c r="BR67">
        <f t="shared" si="154"/>
        <v>1.2882722005517679E-9</v>
      </c>
      <c r="BS67">
        <f t="shared" si="155"/>
        <v>3.9369068736523931E-11</v>
      </c>
      <c r="BT67">
        <f t="shared" si="156"/>
        <v>1.2049728993090167E-10</v>
      </c>
      <c r="BU67">
        <f t="shared" si="157"/>
        <v>-8.9866814871910991E-11</v>
      </c>
      <c r="BV67">
        <f t="shared" si="158"/>
        <v>1.0490398786103599E-6</v>
      </c>
      <c r="BW67">
        <f t="shared" si="159"/>
        <v>8.2912058004851692E-8</v>
      </c>
      <c r="BX67">
        <f t="shared" si="160"/>
        <v>4.224205560442807E-8</v>
      </c>
      <c r="BY67">
        <f t="shared" si="161"/>
        <v>-3.4546537502645365E-8</v>
      </c>
      <c r="BZ67">
        <f t="shared" si="162"/>
        <v>3.0822860770762593E-8</v>
      </c>
      <c r="CA67">
        <f t="shared" si="163"/>
        <v>-5.0473231328735605E-9</v>
      </c>
      <c r="CB67">
        <f t="shared" si="164"/>
        <v>6.5274109432033007E-11</v>
      </c>
      <c r="CC67">
        <f t="shared" si="165"/>
        <v>-8.7779810822131062E-11</v>
      </c>
      <c r="CD67">
        <f t="shared" si="166"/>
        <v>2.0121432104128292E-8</v>
      </c>
      <c r="CE67">
        <f t="shared" si="167"/>
        <v>1.9978558701179639E-8</v>
      </c>
      <c r="CF67">
        <f t="shared" si="168"/>
        <v>-2.2131224537002116E-9</v>
      </c>
      <c r="CG67">
        <f t="shared" si="169"/>
        <v>-7.9610241820179744E-10</v>
      </c>
      <c r="CH67">
        <f t="shared" si="170"/>
        <v>-1.8633672693323355E-8</v>
      </c>
      <c r="CI67">
        <f t="shared" si="171"/>
        <v>4.7110483518949836E-7</v>
      </c>
      <c r="CJ67">
        <f t="shared" si="238"/>
        <v>0</v>
      </c>
      <c r="CK67">
        <f t="shared" si="239"/>
        <v>2.1444513004920337E-6</v>
      </c>
      <c r="CL67">
        <f t="shared" ref="CL67:CL98" si="244">CK67/(1+r_)^A67</f>
        <v>3.2339537672942645E-7</v>
      </c>
      <c r="CM67">
        <f t="shared" si="240"/>
        <v>0</v>
      </c>
      <c r="CN67">
        <f t="shared" si="173"/>
        <v>5.0513948177535631E-4</v>
      </c>
      <c r="CO67">
        <f t="shared" si="174"/>
        <v>3.4605055318362297E-4</v>
      </c>
      <c r="CP67">
        <f t="shared" si="175"/>
        <v>-5.6527571183246293E-5</v>
      </c>
      <c r="CQ67">
        <f t="shared" si="176"/>
        <v>2.9501081190147819E-4</v>
      </c>
      <c r="CR67">
        <f t="shared" si="177"/>
        <v>4.6276827526369127E-6</v>
      </c>
      <c r="CS67">
        <f t="shared" si="178"/>
        <v>7.6852116064131086E-6</v>
      </c>
      <c r="CT67">
        <f t="shared" si="179"/>
        <v>3.5494084935570093E-6</v>
      </c>
      <c r="CU67">
        <f t="shared" si="180"/>
        <v>-2.9132803133622986E-6</v>
      </c>
      <c r="CV67">
        <f t="shared" si="181"/>
        <v>1.6802845424052087E-4</v>
      </c>
      <c r="CW67">
        <f t="shared" si="182"/>
        <v>2.65471166739597E-5</v>
      </c>
      <c r="CX67">
        <f t="shared" si="183"/>
        <v>1.8485148879110422E-6</v>
      </c>
      <c r="CY67">
        <f t="shared" si="184"/>
        <v>7.6724907471006769E-6</v>
      </c>
      <c r="CZ67">
        <f t="shared" si="185"/>
        <v>-2.7817886197396615E-6</v>
      </c>
      <c r="DA67">
        <f t="shared" si="186"/>
        <v>1.5300373529892717E-2</v>
      </c>
      <c r="DB67">
        <f t="shared" si="187"/>
        <v>2.8369627095561132E-3</v>
      </c>
      <c r="DC67">
        <f t="shared" si="188"/>
        <v>2.2998135524176428E-3</v>
      </c>
      <c r="DD67">
        <f t="shared" si="189"/>
        <v>-8.3831227271346175E-4</v>
      </c>
      <c r="DE67">
        <f t="shared" si="190"/>
        <v>1.8502857029327735E-3</v>
      </c>
      <c r="DF67">
        <f t="shared" si="191"/>
        <v>-9.8115067033298947E-5</v>
      </c>
      <c r="DG67">
        <f t="shared" si="192"/>
        <v>4.0774800627503122E-6</v>
      </c>
      <c r="DH67">
        <f t="shared" si="193"/>
        <v>-6.5251466480603022E-6</v>
      </c>
      <c r="DI67">
        <f t="shared" si="194"/>
        <v>6.001843491359011E-4</v>
      </c>
      <c r="DJ67">
        <f t="shared" si="195"/>
        <v>1.0546001964723487E-3</v>
      </c>
      <c r="DK67">
        <f t="shared" si="196"/>
        <v>-8.2114975627009553E-5</v>
      </c>
      <c r="DL67">
        <f t="shared" si="197"/>
        <v>-5.2096210125516559E-5</v>
      </c>
      <c r="DM67">
        <f t="shared" si="198"/>
        <v>-1.5907855624346569E-3</v>
      </c>
      <c r="DN67">
        <f t="shared" si="199"/>
        <v>2.2993776226466298E-2</v>
      </c>
      <c r="DO67">
        <f t="shared" si="241"/>
        <v>0</v>
      </c>
      <c r="DP67">
        <f t="shared" si="242"/>
        <v>4.557606159850075E-2</v>
      </c>
      <c r="DQ67">
        <f t="shared" ref="DQ67:DQ98" si="245">DP67/(1+r_)^A67</f>
        <v>6.873127688704744E-3</v>
      </c>
    </row>
    <row r="68" spans="1:121" x14ac:dyDescent="0.3">
      <c r="CF68" s="20" t="s">
        <v>192</v>
      </c>
      <c r="CG68" s="20"/>
      <c r="CH68" s="20"/>
      <c r="CI68" s="20"/>
      <c r="CJ68" s="20"/>
      <c r="CK68">
        <f>SUM(CK3:CK67)</f>
        <v>26.68174662071327</v>
      </c>
      <c r="CL68">
        <f>SUM(CL3:CL67)</f>
        <v>16.756543145648806</v>
      </c>
      <c r="DK68" s="20" t="s">
        <v>196</v>
      </c>
      <c r="DL68" s="20"/>
      <c r="DM68" s="20"/>
      <c r="DN68" s="20"/>
      <c r="DO68" s="20"/>
      <c r="DP68" s="9">
        <f>SUM(DP3:DP67)</f>
        <v>297736.04223421525</v>
      </c>
      <c r="DQ68" s="9">
        <f>SUM(DQ3:DQ67)</f>
        <v>152491.97767105704</v>
      </c>
    </row>
    <row r="69" spans="1:121" x14ac:dyDescent="0.3">
      <c r="CF69" s="20" t="s">
        <v>193</v>
      </c>
      <c r="CG69" s="20"/>
      <c r="CH69" s="20"/>
      <c r="CI69" s="20"/>
      <c r="CJ69" s="20"/>
      <c r="CK69">
        <f>disc_LSM*TRT_DISC!CK68</f>
        <v>0.68414734924905807</v>
      </c>
      <c r="CL69">
        <f>disc_LSM*TRT_DISC!CL68</f>
        <v>0.42965495245253332</v>
      </c>
      <c r="DK69" s="20" t="s">
        <v>195</v>
      </c>
      <c r="DL69" s="20"/>
      <c r="DM69" s="20"/>
      <c r="DN69" s="20"/>
      <c r="DO69" s="20"/>
      <c r="DP69" s="9">
        <f>disc_LSM*TRT_DISC!DP68</f>
        <v>7634.2574931850004</v>
      </c>
      <c r="DQ69" s="9">
        <f>disc_LSM*TRT_DISC!DQ68</f>
        <v>3910.0507095142839</v>
      </c>
    </row>
    <row r="70" spans="1:121" x14ac:dyDescent="0.3">
      <c r="CI70" s="20" t="s">
        <v>194</v>
      </c>
      <c r="CJ70" s="20"/>
      <c r="CK70">
        <f>CK68+CK69</f>
        <v>27.365893969962329</v>
      </c>
      <c r="CL70">
        <f>CL68+CL69</f>
        <v>17.18619809810134</v>
      </c>
      <c r="DN70" s="20" t="s">
        <v>197</v>
      </c>
      <c r="DO70" s="20"/>
      <c r="DP70" s="9">
        <f>DP68+DP69</f>
        <v>305370.29972740024</v>
      </c>
      <c r="DQ70" s="9">
        <f>DQ68+DQ69</f>
        <v>156402.02838057134</v>
      </c>
    </row>
  </sheetData>
  <mergeCells count="11">
    <mergeCell ref="J1:T1"/>
    <mergeCell ref="U1:AC1"/>
    <mergeCell ref="AD1:BF1"/>
    <mergeCell ref="BH1:CL1"/>
    <mergeCell ref="CM1:DQ1"/>
    <mergeCell ref="CF68:CJ68"/>
    <mergeCell ref="CF69:CJ69"/>
    <mergeCell ref="CI70:CJ70"/>
    <mergeCell ref="DK69:DO69"/>
    <mergeCell ref="DN70:DO70"/>
    <mergeCell ref="DK68:DO68"/>
  </mergeCells>
  <conditionalFormatting sqref="BG3:BG67">
    <cfRule type="cellIs" dxfId="9" priority="1" operator="equal">
      <formula>$AD$3</formula>
    </cfRule>
    <cfRule type="cellIs" dxfId="8" priority="2" operator="equal">
      <formula>"$AB$3"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FAAED-56B6-4831-9A70-8C8870FEBD52}">
  <dimension ref="A1:DQ70"/>
  <sheetViews>
    <sheetView topLeftCell="DB52" workbookViewId="0">
      <selection activeCell="X68" sqref="X68"/>
    </sheetView>
  </sheetViews>
  <sheetFormatPr defaultRowHeight="14.4" x14ac:dyDescent="0.3"/>
  <cols>
    <col min="6" max="6" width="17" customWidth="1"/>
    <col min="7" max="9" width="18" customWidth="1"/>
    <col min="10" max="10" width="15.33203125" customWidth="1"/>
    <col min="11" max="11" width="14" customWidth="1"/>
    <col min="12" max="12" width="15.33203125" customWidth="1"/>
    <col min="13" max="13" width="12.6640625" customWidth="1"/>
    <col min="14" max="14" width="12.5546875" customWidth="1"/>
    <col min="15" max="15" width="12.21875" customWidth="1"/>
    <col min="16" max="16" width="13.33203125" customWidth="1"/>
    <col min="17" max="19" width="12.77734375" customWidth="1"/>
    <col min="20" max="20" width="13.33203125" customWidth="1"/>
    <col min="22" max="22" width="10.5546875" bestFit="1" customWidth="1"/>
    <col min="24" max="24" width="11.77734375" bestFit="1" customWidth="1"/>
    <col min="25" max="25" width="13.6640625" bestFit="1" customWidth="1"/>
    <col min="26" max="26" width="10.5546875" bestFit="1" customWidth="1"/>
    <col min="27" max="27" width="18.21875" bestFit="1" customWidth="1"/>
    <col min="28" max="28" width="10.44140625" bestFit="1" customWidth="1"/>
    <col min="29" max="29" width="18.109375" bestFit="1" customWidth="1"/>
    <col min="55" max="56" width="12" bestFit="1" customWidth="1"/>
    <col min="59" max="59" width="14.6640625" bestFit="1" customWidth="1"/>
    <col min="120" max="121" width="11" bestFit="1" customWidth="1"/>
  </cols>
  <sheetData>
    <row r="1" spans="1:121" x14ac:dyDescent="0.3">
      <c r="J1" s="20" t="s">
        <v>29</v>
      </c>
      <c r="K1" s="20"/>
      <c r="L1" s="20"/>
      <c r="M1" s="20"/>
      <c r="N1" s="20"/>
      <c r="O1" s="20"/>
      <c r="P1" s="20"/>
      <c r="Q1" s="20"/>
      <c r="R1" s="20"/>
      <c r="S1" s="20"/>
      <c r="T1" s="20"/>
      <c r="U1" s="20" t="s">
        <v>28</v>
      </c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H1" s="20" t="s">
        <v>114</v>
      </c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 t="s">
        <v>123</v>
      </c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</row>
    <row r="2" spans="1:121" ht="72" x14ac:dyDescent="0.3">
      <c r="A2" s="2" t="s">
        <v>15</v>
      </c>
      <c r="B2" s="2" t="s">
        <v>22</v>
      </c>
      <c r="C2" s="2" t="s">
        <v>6</v>
      </c>
      <c r="D2" s="2" t="s">
        <v>27</v>
      </c>
      <c r="E2" s="2" t="s">
        <v>12</v>
      </c>
      <c r="F2" s="2" t="s">
        <v>24</v>
      </c>
      <c r="G2" s="2" t="s">
        <v>23</v>
      </c>
      <c r="H2" s="2" t="s">
        <v>25</v>
      </c>
      <c r="I2" s="2" t="s">
        <v>83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36</v>
      </c>
      <c r="Q2" s="2" t="s">
        <v>37</v>
      </c>
      <c r="R2" s="2" t="s">
        <v>199</v>
      </c>
      <c r="S2" s="2" t="s">
        <v>198</v>
      </c>
      <c r="T2" s="2" t="s">
        <v>26</v>
      </c>
      <c r="U2" s="2" t="s">
        <v>30</v>
      </c>
      <c r="V2" s="2" t="s">
        <v>31</v>
      </c>
      <c r="W2" s="2" t="s">
        <v>32</v>
      </c>
      <c r="X2" s="2" t="s">
        <v>33</v>
      </c>
      <c r="Y2" s="2" t="s">
        <v>34</v>
      </c>
      <c r="Z2" s="2" t="s">
        <v>35</v>
      </c>
      <c r="AA2" s="2" t="s">
        <v>36</v>
      </c>
      <c r="AB2" s="2" t="s">
        <v>37</v>
      </c>
      <c r="AC2" s="2" t="s">
        <v>26</v>
      </c>
      <c r="AD2" s="4" t="s">
        <v>16</v>
      </c>
      <c r="AE2" s="4" t="s">
        <v>17</v>
      </c>
      <c r="AF2" s="4" t="s">
        <v>87</v>
      </c>
      <c r="AG2" s="4" t="s">
        <v>88</v>
      </c>
      <c r="AH2" s="4" t="s">
        <v>85</v>
      </c>
      <c r="AI2" s="4" t="s">
        <v>86</v>
      </c>
      <c r="AJ2" s="4" t="s">
        <v>89</v>
      </c>
      <c r="AK2" s="4" t="s">
        <v>105</v>
      </c>
      <c r="AL2" s="4" t="s">
        <v>90</v>
      </c>
      <c r="AM2" s="4" t="s">
        <v>68</v>
      </c>
      <c r="AN2" s="4" t="s">
        <v>69</v>
      </c>
      <c r="AO2" s="4" t="s">
        <v>118</v>
      </c>
      <c r="AP2" s="4" t="s">
        <v>117</v>
      </c>
      <c r="AQ2" s="4" t="s">
        <v>119</v>
      </c>
      <c r="AR2" s="4" t="s">
        <v>18</v>
      </c>
      <c r="AS2" s="4" t="s">
        <v>19</v>
      </c>
      <c r="AT2" s="4" t="s">
        <v>91</v>
      </c>
      <c r="AU2" s="4" t="s">
        <v>92</v>
      </c>
      <c r="AV2" s="4" t="s">
        <v>93</v>
      </c>
      <c r="AW2" s="4" t="s">
        <v>94</v>
      </c>
      <c r="AX2" s="4" t="s">
        <v>95</v>
      </c>
      <c r="AY2" s="4" t="s">
        <v>96</v>
      </c>
      <c r="AZ2" s="4" t="s">
        <v>97</v>
      </c>
      <c r="BA2" s="4" t="s">
        <v>71</v>
      </c>
      <c r="BB2" s="4" t="s">
        <v>70</v>
      </c>
      <c r="BC2" s="4" t="s">
        <v>120</v>
      </c>
      <c r="BD2" s="4" t="s">
        <v>121</v>
      </c>
      <c r="BE2" s="4" t="s">
        <v>122</v>
      </c>
      <c r="BF2" s="4" t="s">
        <v>20</v>
      </c>
      <c r="BG2" s="4" t="s">
        <v>113</v>
      </c>
      <c r="BH2" s="5" t="s">
        <v>16</v>
      </c>
      <c r="BI2" s="5" t="s">
        <v>17</v>
      </c>
      <c r="BJ2" s="5" t="s">
        <v>87</v>
      </c>
      <c r="BK2" s="5" t="s">
        <v>88</v>
      </c>
      <c r="BL2" s="5" t="s">
        <v>85</v>
      </c>
      <c r="BM2" s="5" t="s">
        <v>86</v>
      </c>
      <c r="BN2" s="5" t="s">
        <v>89</v>
      </c>
      <c r="BO2" s="5" t="s">
        <v>105</v>
      </c>
      <c r="BP2" s="5" t="s">
        <v>90</v>
      </c>
      <c r="BQ2" s="5" t="s">
        <v>68</v>
      </c>
      <c r="BR2" s="5" t="s">
        <v>69</v>
      </c>
      <c r="BS2" s="5" t="s">
        <v>118</v>
      </c>
      <c r="BT2" s="5" t="s">
        <v>117</v>
      </c>
      <c r="BU2" s="5" t="s">
        <v>119</v>
      </c>
      <c r="BV2" s="5" t="s">
        <v>18</v>
      </c>
      <c r="BW2" s="5" t="s">
        <v>19</v>
      </c>
      <c r="BX2" s="5" t="s">
        <v>91</v>
      </c>
      <c r="BY2" s="5" t="s">
        <v>92</v>
      </c>
      <c r="BZ2" s="5" t="s">
        <v>93</v>
      </c>
      <c r="CA2" s="5" t="s">
        <v>94</v>
      </c>
      <c r="CB2" s="5" t="s">
        <v>95</v>
      </c>
      <c r="CC2" s="5" t="s">
        <v>96</v>
      </c>
      <c r="CD2" s="5" t="s">
        <v>97</v>
      </c>
      <c r="CE2" s="5" t="s">
        <v>71</v>
      </c>
      <c r="CF2" s="5" t="s">
        <v>70</v>
      </c>
      <c r="CG2" s="5" t="s">
        <v>120</v>
      </c>
      <c r="CH2" s="5" t="s">
        <v>121</v>
      </c>
      <c r="CI2" s="5" t="s">
        <v>122</v>
      </c>
      <c r="CJ2" s="5" t="s">
        <v>20</v>
      </c>
      <c r="CK2" s="5" t="s">
        <v>115</v>
      </c>
      <c r="CL2" s="5" t="s">
        <v>116</v>
      </c>
      <c r="CM2" s="6" t="s">
        <v>16</v>
      </c>
      <c r="CN2" s="6" t="s">
        <v>17</v>
      </c>
      <c r="CO2" s="6" t="s">
        <v>87</v>
      </c>
      <c r="CP2" s="6" t="s">
        <v>88</v>
      </c>
      <c r="CQ2" s="6" t="s">
        <v>85</v>
      </c>
      <c r="CR2" s="6" t="s">
        <v>86</v>
      </c>
      <c r="CS2" s="6" t="s">
        <v>89</v>
      </c>
      <c r="CT2" s="6" t="s">
        <v>105</v>
      </c>
      <c r="CU2" s="6" t="s">
        <v>90</v>
      </c>
      <c r="CV2" s="6" t="s">
        <v>68</v>
      </c>
      <c r="CW2" s="6" t="s">
        <v>69</v>
      </c>
      <c r="CX2" s="6" t="s">
        <v>118</v>
      </c>
      <c r="CY2" s="6" t="s">
        <v>117</v>
      </c>
      <c r="CZ2" s="6" t="s">
        <v>119</v>
      </c>
      <c r="DA2" s="6" t="s">
        <v>18</v>
      </c>
      <c r="DB2" s="6" t="s">
        <v>19</v>
      </c>
      <c r="DC2" s="6" t="s">
        <v>91</v>
      </c>
      <c r="DD2" s="6" t="s">
        <v>92</v>
      </c>
      <c r="DE2" s="6" t="s">
        <v>93</v>
      </c>
      <c r="DF2" s="6" t="s">
        <v>94</v>
      </c>
      <c r="DG2" s="6" t="s">
        <v>95</v>
      </c>
      <c r="DH2" s="6" t="s">
        <v>96</v>
      </c>
      <c r="DI2" s="6" t="s">
        <v>97</v>
      </c>
      <c r="DJ2" s="6" t="s">
        <v>71</v>
      </c>
      <c r="DK2" s="6" t="s">
        <v>70</v>
      </c>
      <c r="DL2" s="6" t="s">
        <v>120</v>
      </c>
      <c r="DM2" s="6" t="s">
        <v>121</v>
      </c>
      <c r="DN2" s="6" t="s">
        <v>122</v>
      </c>
      <c r="DO2" s="6" t="s">
        <v>20</v>
      </c>
      <c r="DP2" s="6" t="s">
        <v>115</v>
      </c>
      <c r="DQ2" s="6" t="s">
        <v>116</v>
      </c>
    </row>
    <row r="3" spans="1:121" x14ac:dyDescent="0.3">
      <c r="A3">
        <v>0</v>
      </c>
      <c r="B3">
        <f>AGE_BL</f>
        <v>45</v>
      </c>
      <c r="C3">
        <f t="shared" ref="C3" si="0">BMI_BL</f>
        <v>38</v>
      </c>
      <c r="D3">
        <f t="shared" ref="D3:D66" si="1">SBP_BL</f>
        <v>125</v>
      </c>
      <c r="E3">
        <f t="shared" ref="E3" si="2">HbA1C_BL</f>
        <v>5.7</v>
      </c>
      <c r="F3">
        <v>2.0300000000000001E-3</v>
      </c>
      <c r="G3">
        <v>3.3300000000000001E-3</v>
      </c>
      <c r="H3">
        <f t="shared" ref="H3:H44" si="3">(PREV_FEMALE*F3 + (1-PREV_FEMALE)*G3)</f>
        <v>2.2899999999999999E-3</v>
      </c>
      <c r="I3">
        <f>0.00000146 * EXP(1.87 * E3) * 0.0197 * EXP(0.101*C3)</f>
        <v>5.6857293942168513E-2</v>
      </c>
      <c r="J3">
        <f>1 - 0.94833 ^ (EXP(2.72107*(LN($B3)-3.8686) + 0.51125*(LN($C3)-LN(28)) + 2.81291*(LN($D3)*(1-0) - 4.24) + 2.88267*(LN($D3)*0 - 0.5826) + 0.61868*(1-0.3423) + 0.77763*(0-0.0376)))</f>
        <v>7.1873780256160202E-2</v>
      </c>
      <c r="K3">
        <f>1 - 0.94833 ^ (EXP(2.72107*(LN($B3)-3.8686) + 0.51125*(LN($C3)-LN(28)) + 2.81291*(LN($D3)*(1-1) - 4.24) + 2.88267*(LN($D3)*1 - 0.5826) + 0.61868*(1-0.3423) + 0.77763*(0-0.0376)))</f>
        <v>9.9188460422785285E-2</v>
      </c>
      <c r="L3">
        <f>1 - 0.94833 ^ (EXP(2.72107*(LN($B3)-3.8686) + 0.51125*(LN($C3)-LN(28)) + 2.81291*(LN($D3)*(1-0) - 4.24) + 2.88267*(LN($D3)*0 - 0.5826) + 0.61868*(0-0.3423) + 0.77763*(0-0.0376)))</f>
        <v>3.9380559753545485E-2</v>
      </c>
      <c r="M3">
        <f>1 - 0.94833 ^ (EXP(2.72107*(LN($B3)-3.8686) + 0.51125*(LN($C3)-LN(28)) + 2.81291*(LN($D3)*(1-1) - 4.24) + 2.88267*(LN($D3)*1 - 0.5826) + 0.61868*(0-0.3423) + 0.77763*(0-0.0376)))</f>
        <v>5.4713739079456869E-2</v>
      </c>
      <c r="N3">
        <f>1 - 0.8843 ^ (EXP(3.113*(LN($B3)-3.856) + 0.7928*(LN($C3)-LN(28)) + 1.8551*(LN($D3)*(1-0) - 4.3544) + 1.9267*(LN($D3)*0 - 0.5019) + 0.7095*(1-0.3522) + 0.5316*(0-0.065)))</f>
        <v>0.17156201208969857</v>
      </c>
      <c r="O3">
        <f>1 - 0.8843 ^ (EXP(3.113*(LN($B3)-3.856) + 0.7928*(LN($C3)-LN(28)) + 1.8551*(LN($D3)*(1-1) - 4.3544) + 1.9267*(LN($D3)*1 - 0.5019) + 0.7095*(1-0.3522) + 0.5316*(0-0.065)))</f>
        <v>0.23351741320871933</v>
      </c>
      <c r="P3">
        <f>1 - 0.8843 ^ (EXP(3.113*(LN($B3)-3.856) + 0.7928*(LN($C3)-LN(28)) + 1.8551*(LN($D3)*(1-0) - 4.3544) + 1.9267*(LN($D3)*0 - 0.5019) + 0.7095*(0-0.3522) + 0.5316*(0-0.065)))</f>
        <v>8.8423947966266958E-2</v>
      </c>
      <c r="Q3">
        <f>1 - 0.8843 ^ (EXP(3.113*(LN($B3)-3.856) + 0.7928*(LN($C3)-LN(28)) + 1.8551*(LN($D3)*(1-1) - 4.3544) + 1.9267*(LN($D3)*1 - 0.5019) + 0.7095*(0-0.3522) + 0.5316*(0-0.065)))</f>
        <v>0.12261981192392346</v>
      </c>
      <c r="R3">
        <f>PREV_HT</f>
        <v>0.35</v>
      </c>
      <c r="S3">
        <f>PREV_HT</f>
        <v>0.35</v>
      </c>
      <c r="T3">
        <f>PREV_FEMALE*PREV_SMOKE*(1-R3)*(1-EXP(-J3/10))+PREV_FEMALE*PREV_SMOKE*R3*(1-EXP(-K3/10))+PREV_FEMALE*(1-PREV_SMOKE)*(1-R3)*(1-EXP(-L3/10))+PREV_FEMALE*(1-PREV_SMOKE)*R3*(1-EXP(-M3/10))+(1-PREV_FEMALE)*PREV_SMOKE*(1-S3)*(1-EXP(-N3/10))+(1-PREV_FEMALE)*PREV_SMOKE*S3*(1-EXP(-O3/10))+(1-PREV_FEMALE)*(1-PREV_SMOKE)*(1-S3)*(1-EXP(-P3/10))+(1-PREV_FEMALE)*(1-PREV_SMOKE)*S3*(1-EXP(-Q3/10))</f>
        <v>6.1622862708026593E-3</v>
      </c>
      <c r="U3">
        <f>1 - 0.94833 ^ (EXP(2.72107*(LN($B3)-3.8686) + 0.51125*(LN($C3)-LN(28)) + 2.81291*(LN($D3)*(1-0) - 4.24) + 2.88267*(LN($D3)*0 - 0.5826) + 0.61868*(1-0.3423) + 0.77763*(1-0.0376)))</f>
        <v>0.14983555907503632</v>
      </c>
      <c r="V3">
        <f>1 - 0.94833 ^ (EXP(2.72107*(LN($B3)-3.8686) + 0.51125*(LN($C3)-LN(28)) + 2.81291*(LN($D3)*(1-1) - 4.24) + 2.88267*(LN($D3)*1 - 0.5826) + 0.61868*(1-0.3423) + 0.77763*(1-0.0376)))</f>
        <v>0.20334649866183629</v>
      </c>
      <c r="W3">
        <f>1 - 0.94833 ^ (EXP(2.72107*(LN($B3)-3.8686) + 0.51125*(LN($C3)-LN(28)) + 2.81291*(LN($D3)*(1-0) - 4.24) + 2.88267*(LN($D3)*0 - 0.5826) + 0.61868*(0-0.3423) + 0.77763*(1-0.0376)))</f>
        <v>8.3723803121629192E-2</v>
      </c>
      <c r="X3">
        <f>1 - 0.94833 ^ (EXP(2.72107*(LN($B3)-3.8686) + 0.51125*(LN($C3)-LN(28)) + 2.81291*(LN($D3)*(1-1) - 4.24) + 2.88267*(LN($D3)*1 - 0.5826) + 0.61868*(0-0.3423) + 0.77763*(1-0.0376)))</f>
        <v>0.11525461362704936</v>
      </c>
      <c r="Y3">
        <f>1 - 0.8843 ^ (EXP(3.113*(LN($B3)-3.856) + 0.7928*(LN($C3)-LN(28)) + 1.8551*(LN($D3)*(1-0) - 4.3544) + 1.9267*(LN($D3)*0 - 0.5019) + 0.7095*(1-0.3522) + 0.5316*(1-0.065)))</f>
        <v>0.2740496634575037</v>
      </c>
      <c r="Z3">
        <f>1 - 0.8843 ^ (EXP(3.113*(LN($B3)-3.856) + 0.7928*(LN($C3)-LN(28)) + 1.8551*(LN($D3)*(1-1) - 4.3544) + 1.9267*(LN($D3)*1 - 0.5019) + 0.7095*(1-0.3522) + 0.5316*(1-0.065)))</f>
        <v>0.36399137384752422</v>
      </c>
      <c r="AA3">
        <f>1 - 0.8843 ^ (EXP(3.113*(LN($B3)-3.856) + 0.7928*(LN($C3)-LN(28)) + 1.8551*(LN($D3)*(1-0) - 4.3544) + 1.9267*(LN($D3)*0 - 0.5019) + 0.7095*(0-0.3522) + 0.5316*(1-0.065)))</f>
        <v>0.14575688112990093</v>
      </c>
      <c r="AB3">
        <f>1 - 0.8843 ^ (EXP(3.113*(LN($B3)-3.856) + 0.7928*(LN($C3)-LN(28)) + 1.8551*(LN($D3)*(1-1) - 4.3544) + 1.9267*(LN($D3)*1 - 0.5019) + 0.7095*(0-0.3522) + 0.5316*(1-0.065)))</f>
        <v>0.19956623179474475</v>
      </c>
      <c r="AC3">
        <f t="shared" ref="AC3" si="4">PREV_FEMALE*PREV_SMOKE*(1-PREV_HT)*(1-EXP(-U3/10))+PREV_FEMALE*PREV_SMOKE*PREV_HT*(1-EXP(-V3/10))+PREV_FEMALE*(1-PREV_SMOKE)*(1-PREV_HT)*(1-EXP(-W3/10))+PREV_FEMALE*(1-PREV_SMOKE)*PREV_HT*(1-EXP(-X3/10))+(1-PREV_FEMALE)*PREV_SMOKE*(1-PREV_HT)*(1-EXP(-Y3/10))+(1-PREV_FEMALE)*PREV_SMOKE*PREV_HT*(1-EXP(-Z3/10))+(1-PREV_FEMALE)*(1-PREV_SMOKE)*(1-PREV_HT)*(1-EXP(-AA3/10))+(1-PREV_FEMALE)*(1-PREV_SMOKE)*PREV_HT*(1-EXP(-AB3/10))</f>
        <v>1.1880491181364982E-2</v>
      </c>
      <c r="AD3">
        <f>1-disc_SEM</f>
        <v>0.95799999999999996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f>SUM(AD3:BF3)</f>
        <v>0.95799999999999996</v>
      </c>
      <c r="BH3">
        <f t="shared" ref="BH3:BH34" si="5">(0.9442 - 0.0007*$B3 - dis_BMI*($C3-21.75))*AD3</f>
        <v>0.82299385000000003</v>
      </c>
      <c r="BI3">
        <f t="shared" ref="BI3:BI34" si="6">0.959*(0.9442 - 0.0007*$B3 - dis_BMI*($C3-21.75))*AE3</f>
        <v>0</v>
      </c>
      <c r="BJ3">
        <f t="shared" ref="BJ3:BJ34" si="7">(0.943*(0.9442 - 0.0007*$B3 - dis_BMI*($C3-21.75)) - 0.19*0.5)*AF3</f>
        <v>0</v>
      </c>
      <c r="BK3">
        <f t="shared" ref="BK3:BK34" si="8">(0.943*(0.9442 - 0.0007*$B3 - dis_BMI*($C3-21.75)))*AG3</f>
        <v>0</v>
      </c>
      <c r="BL3">
        <f t="shared" ref="BL3:BL34" si="9">(0.955*(0.9442 - 0.0007*$B3 - dis_BMI*($C3-21.75)) - 0.15*0.5)*AH3</f>
        <v>0</v>
      </c>
      <c r="BM3">
        <f t="shared" ref="BM3:BM34" si="10">(0.955*(0.9442 - 0.0007*$B3 - dis_BMI*($C3-21.75)))*AI3</f>
        <v>0</v>
      </c>
      <c r="BN3">
        <f t="shared" ref="BN3:BN34" si="11">(0.955*0.943*(0.9442 - 0.0007*$B3 - dis_BMI*($C3-21.75)) - 0.19*0.5)*AJ3</f>
        <v>0</v>
      </c>
      <c r="BO3">
        <f t="shared" ref="BO3:BO34" si="12">(0.955*0.943*(0.9442 - 0.0007*$B3 - dis_BMI*($C3-21.75)) - 0.15*0.5)*AK3</f>
        <v>0</v>
      </c>
      <c r="BP3">
        <f t="shared" ref="BP3:BP34" si="13">(0.955*0.943*(0.9442 - 0.0007*$B3 - dis_BMI*($C3-21.75)))*AL3</f>
        <v>0</v>
      </c>
      <c r="BQ3">
        <f t="shared" ref="BQ3:BQ34" si="14">(0.93*(0.9442 - 0.0007*$B3 - dis_BMI*($C3-21.75)))*AM3</f>
        <v>0</v>
      </c>
      <c r="BR3">
        <f t="shared" ref="BR3:BR34" si="15">(0.93*(0.9442 - 0.0007*$B3 - dis_BMI*($C3-21.75)))*AN3</f>
        <v>0</v>
      </c>
      <c r="BS3">
        <f t="shared" ref="BS3:BS34" si="16">(0.93*0.943*(0.9442 - 0.0007*$B3 - dis_BMI*($C3-21.75)))*AO3</f>
        <v>0</v>
      </c>
      <c r="BT3">
        <f t="shared" ref="BT3:BT34" si="17">(0.93*0.943*(0.9442 - 0.0007*$B3 - dis_BMI*($C3-21.75))-0.19*0.5)*AP3</f>
        <v>0</v>
      </c>
      <c r="BU3">
        <f t="shared" ref="BU3:BU34" si="18">(0.93*0.943*(0.9442 - 0.0007*$B3 - dis_BMI*($C3-21.75)))*AQ3</f>
        <v>0</v>
      </c>
      <c r="BV3">
        <f t="shared" ref="BV3:BV34" si="19">0.962*(0.9442 - 0.0007*$B3 - dis_BMI*($C3-21.75))*AR3</f>
        <v>0</v>
      </c>
      <c r="BW3">
        <f t="shared" ref="BW3:BW34" si="20">0.962*0.959*(0.9442 - 0.0007*$B3 - dis_BMI*($C3-21.75))*AS3</f>
        <v>0</v>
      </c>
      <c r="BX3">
        <f t="shared" ref="BX3:BX34" si="21">0.962*(0.943*(0.9442 - 0.0007*$B3 - dis_BMI*($C3-21.75)) - 0.19*0.5)*AT3</f>
        <v>0</v>
      </c>
      <c r="BY3">
        <f t="shared" ref="BY3:BY34" si="22">0.962*(0.943*(0.9442 - 0.0007*$B3 - dis_BMI*($C3-21.75)))*AU3</f>
        <v>0</v>
      </c>
      <c r="BZ3">
        <f t="shared" ref="BZ3:BZ34" si="23">0.962*(0.955*(0.9442 - 0.0007*$B3 - dis_BMI*($C3-21.75)) - 0.15*0.5)*AV3</f>
        <v>0</v>
      </c>
      <c r="CA3">
        <f t="shared" ref="CA3:CA34" si="24">0.962*(0.955*(0.9442 - 0.0007*$B3 - dis_BMI*($C3-21.75)))*AW3</f>
        <v>0</v>
      </c>
      <c r="CB3">
        <f t="shared" ref="CB3:CB34" si="25">0.962*(0.955*0.943*(0.9442 - 0.0007*$B3 - dis_BMI*($C3-21.75)) - 0.19*0.5)*AX3</f>
        <v>0</v>
      </c>
      <c r="CC3">
        <f t="shared" ref="CC3:CC34" si="26">0.962*(0.955*0.943*(0.9442 - 0.0007*$B3 - dis_BMI*($C3-21.75)) - 0.15*0.5)*AY3</f>
        <v>0</v>
      </c>
      <c r="CD3">
        <f t="shared" ref="CD3:CD34" si="27">0.962*(0.955*0.943*(0.9442 - 0.0007*$B3 - dis_BMI*($C3-21.75)))*AZ3</f>
        <v>0</v>
      </c>
      <c r="CE3">
        <f t="shared" ref="CE3:CE34" si="28">0.962*(0.93*(0.9442 - 0.0007*$B3 - dis_BMI*($C3-21.75)))*BA3</f>
        <v>0</v>
      </c>
      <c r="CF3">
        <f t="shared" ref="CF3:CF34" si="29">0.962*(0.93*(0.9442 - 0.0007*$B3 - dis_BMI*($C3-21.75)))*BB3</f>
        <v>0</v>
      </c>
      <c r="CG3">
        <f t="shared" ref="CG3:CG34" si="30">0.962*(0.93*0.943*(0.9442 - 0.0007*$B3 - dis_BMI*($C3-21.75)))*BC3</f>
        <v>0</v>
      </c>
      <c r="CH3">
        <f t="shared" ref="CH3:CH34" si="31">0.962*(0.93*0.943*(0.9442 - 0.0007*$B3 - dis_BMI*($C3-21.75))-0.19*0.5)*BD3</f>
        <v>0</v>
      </c>
      <c r="CI3">
        <f t="shared" ref="CI3:CI34" si="32">0.962*(0.93*0.943*(0.9442 - 0.0007*$B3 - dis_BMI*($C3-21.75)))*BE3</f>
        <v>0</v>
      </c>
      <c r="CJ3">
        <f>0*BF3</f>
        <v>0</v>
      </c>
      <c r="CK3">
        <f>SUM(BH3:CJ3)</f>
        <v>0.82299385000000003</v>
      </c>
      <c r="CL3">
        <f t="shared" ref="CL3:CL34" si="33">CK3/(1+r_)^A3</f>
        <v>0.82299385000000003</v>
      </c>
      <c r="CM3">
        <f t="shared" ref="CM3:CM34" si="34">AD3*c_SEM</f>
        <v>13046.044</v>
      </c>
      <c r="CN3">
        <f t="shared" ref="CN3:CN34" si="35">AE3*(c_Other+c_SEM)</f>
        <v>0</v>
      </c>
      <c r="CO3">
        <f t="shared" ref="CO3:CO34" si="36">AF3*(c_Stroke1+c_Stroke2+c_SEM)</f>
        <v>0</v>
      </c>
      <c r="CP3">
        <f t="shared" ref="CP3:CP34" si="37">AG3*(c_Stroke2 + c_SEM)</f>
        <v>0</v>
      </c>
      <c r="CQ3">
        <f t="shared" ref="CQ3:CQ34" si="38">AH3*(c_MI1+c_MI2 + c_SEM)</f>
        <v>0</v>
      </c>
      <c r="CR3">
        <f t="shared" ref="CR3:CR34" si="39">AI3*(c_MI2+c_SEM)</f>
        <v>0</v>
      </c>
      <c r="CS3">
        <f t="shared" ref="CS3:CS34" si="40">AJ3*(c_Stroke1+c_Stroke2+c_MI2+c_SEM)</f>
        <v>0</v>
      </c>
      <c r="CT3">
        <f t="shared" ref="CT3:CT34" si="41">AK3*(c_Stroke2+c_MI1+c_MI2+c_SEM)</f>
        <v>0</v>
      </c>
      <c r="CU3">
        <f t="shared" ref="CU3:CU34" si="42">AL3*(c_Stroke2+c_MI2+c_SEM)</f>
        <v>0</v>
      </c>
      <c r="CV3">
        <f t="shared" ref="CV3:CV34" si="43">AM3*(c_HF1+c_SEM)</f>
        <v>0</v>
      </c>
      <c r="CW3">
        <f t="shared" ref="CW3:CW34" si="44">AN3*(c_HF2+c_SEM)</f>
        <v>0</v>
      </c>
      <c r="CX3">
        <f t="shared" ref="CX3:CX34" si="45">AO3*(c_Stroke2+c_HF1+c_SEM)</f>
        <v>0</v>
      </c>
      <c r="CY3">
        <f t="shared" ref="CY3:CY34" si="46">AP3*(c_Stroke1+c_Stroke2+c_HF2+c_SEM)</f>
        <v>0</v>
      </c>
      <c r="CZ3">
        <f t="shared" ref="CZ3:CZ34" si="47">AQ3*(c_Stroke2+c_HF2+c_SEM)</f>
        <v>0</v>
      </c>
      <c r="DA3">
        <f t="shared" ref="DA3:DA34" si="48">AR3*(c_DM+c_SEM)</f>
        <v>0</v>
      </c>
      <c r="DB3">
        <f t="shared" ref="DB3:DB34" si="49">AS3*(c_Other+c_DM+c_SEM)</f>
        <v>0</v>
      </c>
      <c r="DC3">
        <f t="shared" ref="DC3:DC34" si="50">AT3*(c_Stroke1+c_Stroke2+c_DM+c_SEM)</f>
        <v>0</v>
      </c>
      <c r="DD3">
        <f t="shared" ref="DD3:DD34" si="51">AU3*(c_Stroke2+c_DM+c_SEM)</f>
        <v>0</v>
      </c>
      <c r="DE3">
        <f t="shared" ref="DE3:DE34" si="52">AV3*(c_MI1+c_MI2+c_DM+c_SEM)</f>
        <v>0</v>
      </c>
      <c r="DF3">
        <f t="shared" ref="DF3:DF34" si="53">AW3*(c_MI2+c_DM+c_SEM)</f>
        <v>0</v>
      </c>
      <c r="DG3">
        <f t="shared" ref="DG3:DG34" si="54">AX3*(c_Stroke1+c_Stroke2+c_MI2+c_DM+c_SEM)</f>
        <v>0</v>
      </c>
      <c r="DH3">
        <f t="shared" ref="DH3:DH34" si="55">AY3*(c_Stroke2+c_MI1+c_MI2+c_DM+c_SEM)</f>
        <v>0</v>
      </c>
      <c r="DI3">
        <f t="shared" ref="DI3:DI34" si="56">AZ3*(c_Stroke2+c_MI2+c_DM+c_SEM)</f>
        <v>0</v>
      </c>
      <c r="DJ3">
        <f t="shared" ref="DJ3:DJ34" si="57">BA3*(c_HF1+c_DM+c_SEM)</f>
        <v>0</v>
      </c>
      <c r="DK3">
        <f t="shared" ref="DK3:DK34" si="58">BB3*(c_HF2+c_DM+c_SEM)</f>
        <v>0</v>
      </c>
      <c r="DL3">
        <f t="shared" ref="DL3:DL34" si="59">BC3*(c_Stroke2+c_HF1+c_DM+c_SEM)</f>
        <v>0</v>
      </c>
      <c r="DM3">
        <f t="shared" ref="DM3:DM34" si="60">BD3*(c_Stroke1+c_Stroke2+c_HF2+c_DM+c_SEM)</f>
        <v>0</v>
      </c>
      <c r="DN3">
        <f t="shared" ref="DN3:DN34" si="61">BE3*(c_Stroke2+c_HF2+c_DM+c_SEM)</f>
        <v>0</v>
      </c>
      <c r="DO3">
        <f t="shared" ref="DO3" si="62">BF3*0</f>
        <v>0</v>
      </c>
      <c r="DP3">
        <f>SUM(CM3:DO3)</f>
        <v>13046.044</v>
      </c>
      <c r="DQ3">
        <f t="shared" ref="DQ3:DQ34" si="63">DP3/(1+r_)^A3</f>
        <v>13046.044</v>
      </c>
    </row>
    <row r="4" spans="1:121" x14ac:dyDescent="0.3">
      <c r="A4">
        <v>1</v>
      </c>
      <c r="B4">
        <v>46</v>
      </c>
      <c r="C4">
        <f>C3*(1+w_red_LSM+w_red_SEM)</f>
        <v>32.793999999999997</v>
      </c>
      <c r="D4">
        <f t="shared" si="1"/>
        <v>125</v>
      </c>
      <c r="E4">
        <f>E3+h_red_LSM+h_red_SEM</f>
        <v>5.4</v>
      </c>
      <c r="F4">
        <v>2.2300000000000002E-3</v>
      </c>
      <c r="G4">
        <v>3.62E-3</v>
      </c>
      <c r="H4">
        <f t="shared" si="3"/>
        <v>2.5079999999999998E-3</v>
      </c>
      <c r="I4">
        <f>0.00000146 * EXP(1.87 * E4) * 0.0197 * EXP(0.101*C4)</f>
        <v>1.9177515277734612E-2</v>
      </c>
      <c r="J4">
        <f t="shared" ref="J4:J67" si="64">1 - 0.94833 ^ (EXP(2.72107*(LN($B4)-3.8686) + 0.51125*(LN($C4)-LN(28)) + 2.81291*(LN($D4)*(1-0) - 4.24) + 2.88267*(LN($D4)*0 - 0.5826) + 0.61868*(1-0.3423) + 0.77763*(0-0.0376)))</f>
        <v>7.0806946234420853E-2</v>
      </c>
      <c r="K4">
        <f t="shared" ref="K4:K67" si="65">1 - 0.94833 ^ (EXP(2.72107*(LN($B4)-3.8686) + 0.51125*(LN($C4)-LN(28)) + 2.81291*(LN($D4)*(1-1) - 4.24) + 2.88267*(LN($D4)*1 - 0.5826) + 0.61868*(1-0.3423) + 0.77763*(0-0.0376)))</f>
        <v>9.7738005865697364E-2</v>
      </c>
      <c r="L4">
        <f>1 - 0.94833 ^ (EXP(2.72107*(LN($B4)-3.8686) + 0.51125*(LN($C4)-LN(28)) + 2.81291*(LN($D4)*(1-0) - 4.24) + 2.88267*(LN($D4)*0 - 0.5826) + 0.61868*(0-0.3423) + 0.77763*(0-0.0376)))</f>
        <v>3.8785943502927522E-2</v>
      </c>
      <c r="M4">
        <f>1 - 0.94833 ^ (EXP(2.72107*(LN($B4)-3.8686) + 0.51125*(LN($C4)-LN(28)) + 2.81291*(LN($D4)*(1-1) - 4.24) + 2.88267*(LN($D4)*1 - 0.5826) + 0.61868*(0-0.3423) + 0.77763*(0-0.0376)))</f>
        <v>5.3894174817620266E-2</v>
      </c>
      <c r="N4">
        <f>1 - 0.8843 ^ (EXP(3.113*(LN($B4)-3.856) + 0.7928*(LN($C4)-LN(28)) + 1.8551*(LN($D4)*(1-0) - 4.3544) + 1.9267*(LN($D4)*0 - 0.5019) + 0.7095*(1-0.3522) + 0.5316*(0-0.065)))</f>
        <v>0.16416350907596045</v>
      </c>
      <c r="O4">
        <f>1 - 0.8843 ^ (EXP(3.113*(LN($B4)-3.856) + 0.7928*(LN($C4)-LN(28)) + 1.8551*(LN($D4)*(1-1) - 4.3544) + 1.9267*(LN($D4)*1 - 0.5019) + 0.7095*(1-0.3522) + 0.5316*(0-0.065)))</f>
        <v>0.22382741566756659</v>
      </c>
      <c r="P4">
        <f>1 - 0.8843 ^ (EXP(3.113*(LN($B4)-3.856) + 0.7928*(LN($C4)-LN(28)) + 1.8551*(LN($D4)*(1-0) - 4.3544) + 1.9267*(LN($D4)*0 - 0.5019) + 0.7095*(0-0.3522) + 0.5316*(0-0.065)))</f>
        <v>8.4428525109135011E-2</v>
      </c>
      <c r="Q4">
        <f>1 - 0.8843 ^ (EXP(3.113*(LN($B4)-3.856) + 0.7928*(LN($C4)-LN(28)) + 1.8551*(LN($D4)*(1-1) - 4.3544) + 1.9267*(LN($D4)*1 - 0.5019) + 0.7095*(0-0.3522) + 0.5316*(0-0.065)))</f>
        <v>0.11718118870761907</v>
      </c>
      <c r="R4">
        <f t="shared" ref="R4:R35" si="66">IF(C4&lt;25, HT_f_low, IF(C4&lt;30, HT_f_mod, HT_f_high))</f>
        <v>0.42</v>
      </c>
      <c r="S4">
        <f t="shared" ref="S4:S35" si="67">IF(C4&lt;25, HT_m_low, IF(C4&lt;30, HT_m_mod, HT_m_high))</f>
        <v>0.43099999999999999</v>
      </c>
      <c r="T4">
        <f t="shared" ref="T4:T35" si="68">PREV_FEMALE*PREV_SMOKE*(1-$R4)*(1-EXP(-J4/10))+PREV_FEMALE*PREV_SMOKE*$R4*(1-EXP(-K4/10))+PREV_FEMALE*(1-PREV_SMOKE)*(1-$R4)*(1-EXP(-L4/10))+PREV_FEMALE*(1-PREV_SMOKE)*$R4*(1-EXP(-M4/10))+(1-PREV_FEMALE)*PREV_SMOKE*(1-$S4)*(1-EXP(-N4/10))+(1-PREV_FEMALE)*PREV_SMOKE*$S4*(1-EXP(-O4/10))+(1-PREV_FEMALE)*(1-PREV_SMOKE)*(1-$S4)*(1-EXP(-P4/10))+(1-PREV_FEMALE)*(1-PREV_SMOKE)*$S4*(1-EXP(-Q4/10))</f>
        <v>6.1555660457737341E-3</v>
      </c>
      <c r="U4">
        <f t="shared" ref="U4:U67" si="69">1 - 0.94833 ^ (EXP(2.72107*(LN($B4)-3.8686) + 0.51125*(LN($C4)-LN(28)) + 2.81291*(LN($D4)*(1-0) - 4.24) + 2.88267*(LN($D4)*0 - 0.5826) + 0.61868*(1-0.3423) + 0.77763*(1-0.0376)))</f>
        <v>0.1477073872155017</v>
      </c>
      <c r="V4">
        <f t="shared" ref="V4:V67" si="70">1 - 0.94833 ^ (EXP(2.72107*(LN($B4)-3.8686) + 0.51125*(LN($C4)-LN(28)) + 2.81291*(LN($D4)*(1-1) - 4.24) + 2.88267*(LN($D4)*1 - 0.5826) + 0.61868*(1-0.3423) + 0.77763*(1-0.0376)))</f>
        <v>0.20055221040897098</v>
      </c>
      <c r="W4">
        <f>1 - 0.94833 ^ (EXP(2.72107*(LN($B4)-3.8686) + 0.51125*(LN($C4)-LN(28)) + 2.81291*(LN($D4)*(1-0) - 4.24) + 2.88267*(LN($D4)*0 - 0.5826) + 0.61868*(0-0.3423) + 0.77763*(1-0.0376)))</f>
        <v>8.2489021056390444E-2</v>
      </c>
      <c r="X4">
        <f>1 - 0.94833 ^ (EXP(2.72107*(LN($B4)-3.8686) + 0.51125*(LN($C4)-LN(28)) + 2.81291*(LN($D4)*(1-1) - 4.24) + 2.88267*(LN($D4)*1 - 0.5826) + 0.61868*(0-0.3423) + 0.77763*(1-0.0376)))</f>
        <v>0.11358437006770261</v>
      </c>
      <c r="Y4">
        <f>1 - 0.8843 ^ (EXP(3.113*(LN($B4)-3.856) + 0.7928*(LN($C4)-LN(28)) + 1.8551*(LN($D4)*(1-0) - 4.3544) + 1.9267*(LN($D4)*0 - 0.5019) + 0.7095*(1-0.3522) + 0.5316*(1-0.065)))</f>
        <v>0.26298293961467278</v>
      </c>
      <c r="Z4">
        <f>1 - 0.8843 ^ (EXP(3.113*(LN($B4)-3.856) + 0.7928*(LN($C4)-LN(28)) + 1.8551*(LN($D4)*(1-1) - 4.3544) + 1.9267*(LN($D4)*1 - 0.5019) + 0.7095*(1-0.3522) + 0.5316*(1-0.065)))</f>
        <v>0.3502485857142118</v>
      </c>
      <c r="AA4">
        <f>1 - 0.8843 ^ (EXP(3.113*(LN($B4)-3.856) + 0.7928*(LN($C4)-LN(28)) + 1.8551*(LN($D4)*(1-0) - 4.3544) + 1.9267*(LN($D4)*0 - 0.5019) + 0.7095*(0-0.3522) + 0.5316*(1-0.065)))</f>
        <v>0.13937587333629975</v>
      </c>
      <c r="AB4">
        <f>1 - 0.8843 ^ (EXP(3.113*(LN($B4)-3.856) + 0.7928*(LN($C4)-LN(28)) + 1.8551*(LN($D4)*(1-1) - 4.3544) + 1.9267*(LN($D4)*1 - 0.5019) + 0.7095*(0-0.3522) + 0.5316*(1-0.065)))</f>
        <v>0.19110486855245734</v>
      </c>
      <c r="AC4">
        <f t="shared" ref="AC4:AC35" si="71">PREV_FEMALE*PREV_SMOKE*(1-$R4)*(1-EXP(-U4/10))+PREV_FEMALE*PREV_SMOKE*$R4*(1-EXP(-V4/10))+PREV_FEMALE*(1-PREV_SMOKE)*(1-$R4)*(1-EXP(-W4/10))+PREV_FEMALE*(1-PREV_SMOKE)*$R4*(1-EXP(-X4/10))+(1-PREV_FEMALE)*PREV_SMOKE*(1-$S4)*(1-EXP(-Y4/10))+(1-PREV_FEMALE)*PREV_SMOKE*$S4*(1-EXP(-Z4/10))+(1-PREV_FEMALE)*(1-PREV_SMOKE)*(1-$S4)*(1-EXP(-AA4/10))+(1-PREV_FEMALE)*(1-PREV_SMOKE)*$S4*(1-EXP(-AB4/10))</f>
        <v>1.1886110606873853E-2</v>
      </c>
      <c r="AD4">
        <f>AD3*(1-T3-H3)*(1-I3)</f>
        <v>0.89589381216770669</v>
      </c>
      <c r="AE4">
        <f t="shared" ref="AE4:AE44" si="72">AD3*T3*p_Other*(1-I3) + AE3*(1-T3*(1-p_Other)-H3*rr_Other)*(1-I3)</f>
        <v>3.0622981973606185E-3</v>
      </c>
      <c r="AF4">
        <f t="shared" ref="AF4:AF44" si="73">AD3*T3*p_Stroke*p_Stroke_rec*(1-I3)+AE3*T3*p_Stroke*p_Stroke_rec*(1-I3) + AF3*p_recur_Stroke*p_Stroke_rec*(1-I3) + AG3*p_recur_Stroke*p_Stroke_rec*(1-I3)</f>
        <v>1.1781496337481944E-3</v>
      </c>
      <c r="AG4">
        <f t="shared" ref="AG4:AG44" si="74">AF3*(1-p_recur_Stroke-T3*p_MI-H3*rr_Stroke)*(1-I3) + AG3*(1-p_recur_Stroke-T3*p_MI-H3*rr_Stroke)*(1-I3)</f>
        <v>0</v>
      </c>
      <c r="AH4">
        <f t="shared" ref="AH4:AH12" si="75">AD3*T3*p_MI*p_MI_rec_young*(1-I3)+AE3*T3*p_MI*p_MI_rec_young*(1-I3) + AH3*(PREV_FEMALE*p_recur_MI_F + (1-PREV_FEMALE)*p_recur_MI_M)*p_MI_rec_young*(1-I3) + AI3*(PREV_FEMALE*p_recur_MI_F + (1-PREV_FEMALE)*p_recur_MI_M)*p_MI_rec_young*(1-I3)</f>
        <v>1.0051687603016494E-3</v>
      </c>
      <c r="AI4">
        <f t="shared" ref="AI4:AI12" si="76">AH3*(1-(PREV_FEMALE*p_recur_MI_F + (1-PREV_FEMALE)*p_recur_MI_M) - T3*p_Stroke - p_toHF_young - H3*rr_MI)*(1-I3) + AI3*(1-(PREV_FEMALE*p_recur_MI_F + (1-PREV_FEMALE)*p_recur_MI_M) - T3*p_Stroke - p_toHF_young - H3*rr_MI)*(1-I3)</f>
        <v>0</v>
      </c>
      <c r="AJ4">
        <f t="shared" ref="AJ4:AJ44" si="77">AH3*T3*p_Stroke*p_Stroke_rec*(1-I3) + AI3*T3*p_Stroke*p_Stroke_rec*(1-I3) + AJ3*p_recur_Stroke*p_Stroke_rec*(1-I3) + AK3*p_recur_Stroke*p_Stroke_rec*(1-I3) + AL3*p_recur_Stroke*p_Stroke_rec*(1-I3)</f>
        <v>0</v>
      </c>
      <c r="AK4">
        <f t="shared" ref="AK4:AK12" si="78">AF3*T3*p_MI*p_MI_rec_young*(1-I3) + AG3*T3*p_MI*p_MI_rec_young*(1-I3) + AJ3*(PREV_FEMALE*p_recur_MI_F + (1-PREV_FEMALE)*p_recur_MI_M)*p_MI_rec_young*(1-I3) + AK3*(PREV_FEMALE*p_recur_MI_F + (1-PREV_FEMALE)*p_recur_MI_M)*p_MI_rec_young*(1-I3) + AL3*(PREV_FEMALE*p_recur_MI_F + (1-PREV_FEMALE)*p_recur_MI_M)*p_MI_rec_young*(1-I3)</f>
        <v>0</v>
      </c>
      <c r="AL4">
        <f t="shared" ref="AL4:AL12" si="79">AJ3*(1-p_recur_Stroke-(PREV_FEMALE*p_recur_MI_F + (1-PREV_FEMALE)*p_recur_MI_M) - p_toHF_young - H3*rr_MI*rr_Stroke)*(1-I3) + AK3*(1-p_recur_Stroke-(PREV_FEMALE*p_recur_MI_F + (1-PREV_FEMALE)*p_recur_MI_M) - p_toHF_young - H3*rr_MI*rr_Stroke)*(1-I3) + AL3*(1-p_recur_Stroke-(PREV_FEMALE*p_recur_MI_F + (1-PREV_FEMALE)*p_recur_MI_M) - p_toHF_young - H3*rr_MI*rr_Stroke)*(1-I3)</f>
        <v>0</v>
      </c>
      <c r="AM4">
        <f t="shared" ref="AM4:AM12" si="80">AD3*T3*p_MI*p_MI_HF_young*(1-I3) + AE3*T3*p_MI*p_MI_HF_young*(1-I3) + AH3*p_toHF_young*(1-I3) + AH3*(PREV_FEMALE*p_recur_MI_F + (1-PREV_FEMALE)*p_recur_MI_M)*p_MI_HF_young*(1-I3) + AI3*p_toHF_young*(1-I3) + AI3*(PREV_FEMALE*p_recur_MI_F + (1-PREV_FEMALE)*p_recur_MI_M)*p_MI_HF_young*(1-I3)</f>
        <v>1.2175697632705819E-4</v>
      </c>
      <c r="AN4">
        <f t="shared" ref="AN4:AN44" si="81">AM3*(1-T3*p_Stroke - H3*rr_HF)*(1-I3) + AN3*(1-T3*p_Stroke-H3*rr_HF)*(1-I3)</f>
        <v>0</v>
      </c>
      <c r="AO4">
        <f t="shared" ref="AO4:AO12" si="82">AF3*T3*p_MI*p_MI_HF_young*(1-I3) + AG3*T3*p_MI*p_MI_HF_young*(1-I3) + AJ3*(PREV_FEMALE*p_recur_MI_F + (1-PREV_FEMALE)*p_recur_MI_M)*p_MI_HF_young*(1-I3) + AJ3*p_toHF_young*(1-I3) + AK3*(PREV_FEMALE*p_recur_MI_F + (1-PREV_FEMALE)*p_recur_MI_M)*p_MI_HF_young*(1-I3) + AK3*p_toHF_young*(1-I3) + AL3*(PREV_FEMALE*p_recur_MI_F + (1-PREV_FEMALE)*p_recur_MI_M)*p_MI_HF_young*(1-I3) + AL3*p_toHF_young*(1-I3)</f>
        <v>0</v>
      </c>
      <c r="AP4">
        <f t="shared" ref="AP4:AP35" si="83">AM3*T3*p_Stroke*p_Stroke_rec*(1-I3) + AN3*T3*p_Stroke*p_Stroke_rec*(1-I3) + AO3*(p_recur_Stroke*p_Stroke_rec)*(1-I3) + AP3*(p_recur_Stroke*p_Stroke_rec)*(1-I3) + AQ3*(p_recur_Stroke*p_Stroke_rec)*(1-I3)</f>
        <v>0</v>
      </c>
      <c r="AQ4">
        <f t="shared" ref="AQ4:AQ35" si="84">AO3*(1-p_recur_Stroke-H3*rr_Stroke*rr_HF)*(1-I3) + AP3*(1-p_recur_Stroke-H3*rr_Stroke*rr_HF)*(1-I3) + AQ3*(1-p_recur_Stroke-H3*rr_Stroke*rr_HF)*(1-I3)</f>
        <v>0</v>
      </c>
      <c r="AR4">
        <f t="shared" ref="AR4:AR35" si="85">AR3*(1-AC3-H3*rr_DM) + AD3*(1-T3-H3)*I3</f>
        <v>5.4008897584864317E-2</v>
      </c>
      <c r="AS4">
        <f t="shared" ref="AS4:AS35" si="86">AR3*AC3*p_Other + AD3*T3*p_Other*I3 + AE3*(1-T3*p_Stroke-T3*p_MI-H3*rr_Other)*I3 + AS3*(1-AC3*p_Stroke-AC3*p_MI-H3*rr_Other*rr_DM)</f>
        <v>1.8461043872530268E-4</v>
      </c>
      <c r="AT4">
        <f t="shared" ref="AT4:AT35" si="87">AR3*AC3*p_Stroke*p_Stroke_rec + AD3*T3*p_Stroke*p_Stroke_rec*I3 + AE3*T3*p_Stroke*p_Stroke_rec*I3 + AF3*p_recur_Stroke*p_Stroke_rec*I3 + AG3*p_recur_Stroke*p_Stroke_rec*I3 + AS3*AC3*p_Stroke*p_Stroke_rec + AT3*p_recur_Stroke*p_Stroke_rec + AU3*p_recur_Stroke*p_Stroke_rec</f>
        <v>7.1024670607770991E-5</v>
      </c>
      <c r="AU4">
        <f t="shared" ref="AU4:AU35" si="88">AF3*(1-p_recur_Stroke-T3*p_MI-H3*rr_Stroke)*I3 + AG3*(1-p_recur_Stroke-T3*p_MI-H3*rr_Stroke)*I3 + AT3*(1-p_recur_Stroke-AC3*p_MI-H3*rr_Stroke*rr_DM) + AU3*(1-p_recur_Stroke-AC3*p_MI-H3*rr_Stroke*rr_DM)</f>
        <v>0</v>
      </c>
      <c r="AV4">
        <f t="shared" ref="AV4:AV12" si="89">AR3*AC3*p_MI*p_MI_rec_young + AD3*T3*p_MI*p_MI_rec_young*I3 + AE3*T3*p_MI*p_MI_rec_young*I3 +AH3*(PREV_FEMALE*p_recur_MI_F + (1-PREV_FEMALE)*p_recur_MI_M)*p_MI_rec_young*I3 + AI3*(PREV_FEMALE*p_recur_MI_F + (1-PREV_FEMALE)*p_recur_MI_M)*p_MI_rec_young*I3 + AS3*AC3*p_MI*p_MI_rec_young + AV3*(PREV_FEMALE*p_recur_MI_F + (1-PREV_FEMALE)*p_recur_MI_M)*p_MI_rec_young + AW3*(PREV_FEMALE*p_recur_MI_F + (1-PREV_FEMALE)*p_recur_MI_M)*p_MI_rec_young</f>
        <v>6.0596530407193353E-5</v>
      </c>
      <c r="AW4">
        <f t="shared" ref="AW4:AW12" si="90">AH3*(1-(PREV_FEMALE*p_recur_MI_F + (1-PREV_FEMALE)*p_recur_MI_M) - T3*p_Stroke - p_toHF_young - H3*rr_MI)*I3 + AI3*(1-(PREV_FEMALE*p_recur_MI_F + (1-PREV_FEMALE)*p_recur_MI_M) - T3*p_Stroke - p_toHF_young - H3*rr_MI)*I3 + AV3*(1-(PREV_FEMALE*p_recur_MI_F + (1-PREV_FEMALE)*p_recur_MI_M) - AC3*p_Stroke - p_toHF_young - H3*rr_MI*rr_DM) + AW3*(1-(PREV_FEMALE*p_recur_MI_F + (1-PREV_FEMALE)*p_recur_MI_M) - AC3*p_Stroke - p_toHF_young - H3*rr_MI*rr_DM)</f>
        <v>0</v>
      </c>
      <c r="AX4">
        <f t="shared" ref="AX4:AX35" si="91">AH3*T3*p_Stroke*p_Stroke_rec*I3 + AI3*T3*p_Stroke*p_Stroke_rec*I3 + AJ3*p_recur_Stroke*p_Stroke_rec*I3 + AK3*p_recur_Stroke*p_Stroke_rec*I3 + AL3*p_recur_Stroke*p_Stroke_rec*I3 + AV3*AC3*p_Stroke*p_Stroke_rec + AW3*AC3*p_Stroke*p_Stroke_rec + AX3*p_recur_Stroke*p_Stroke_rec + AY3*p_recur_Stroke*p_Stroke_rec + AZ3*p_recur_Stroke*p_Stroke_rec</f>
        <v>0</v>
      </c>
      <c r="AY4">
        <f t="shared" ref="AY4:AY12" si="92">AF3*T3*p_MI*p_MI_rec_young*I3 + AG3*T3*p_MI*p_MI_rec_young*I3 + AJ3*(PREV_FEMALE*p_recur_MI_F+(1-PREV_FEMALE)*p_recur_MI_M)*p_MI_rec_young*I3 + AK3*(PREV_FEMALE*p_recur_MI_F+(1-PREV_FEMALE)*p_recur_MI_M)*p_MI_rec_young*I3 + AL3*(PREV_FEMALE*p_recur_MI_F+(1-PREV_FEMALE)*p_recur_MI_M)*p_MI_rec_young*I3 + AT3*AC3*p_MI*p_MI_rec_young + AU3*AC3*p_MI*p_MI_rec_young + AX3*(PREV_FEMALE*p_recur_MI_F+(1-PREV_FEMALE)*p_recur_MI_M)*p_MI_rec_young + AY3*(PREV_FEMALE*p_recur_MI_F+(1-PREV_FEMALE)*p_recur_MI_M)*p_MI_rec_young + AZ3*(PREV_FEMALE*p_recur_MI_F+(1-PREV_FEMALE)*p_recur_MI_M)*p_MI_rec_young</f>
        <v>0</v>
      </c>
      <c r="AZ4">
        <f t="shared" ref="AZ4:AZ12" si="93">AJ3*(1-p_recur_Stroke-(PREV_FEMALE*p_recur_MI_F + (1-PREV_FEMALE)*p_recur_MI_M) - p_toHF_young - H3*rr_MI*rr_Stroke)*I3 + AK3*(1-p_recur_Stroke-(PREV_FEMALE*p_recur_MI_F + (1-PREV_FEMALE)*p_recur_MI_M) - p_toHF_young - H3*rr_MI*rr_Stroke)*I3 + AL3*(1-p_recur_Stroke-(PREV_FEMALE*p_recur_MI_F + (1-PREV_FEMALE)*p_recur_MI_M) - p_toHF_young - H3*rr_MI*rr_Stroke)*I3 + AX3*(1-p_recur_Stroke-(PREV_FEMALE*p_recur_MI_F + (1-PREV_FEMALE)*p_recur_MI_M) - p_toHF_young - H3*rr_MI*rr_Stroke*rr_DM) + AY3*(1-p_recur_Stroke-(PREV_FEMALE*p_recur_MI_F + (1-PREV_FEMALE)*p_recur_MI_M) - p_toHF_young - H3*rr_MI*rr_Stroke*rr_DM) + AZ3*(1-p_recur_Stroke-(PREV_FEMALE*p_recur_MI_F + (1-PREV_FEMALE)*p_recur_MI_M) - p_toHF_young - H3*rr_MI*rr_Stroke*rr_DM)</f>
        <v>0</v>
      </c>
      <c r="BA4">
        <f t="shared" ref="BA4:BA12" si="94">AR3*AC3*p_MI*p_MI_HF_young + AD3*T3*p_MI*p_MI_HF_young*I3 + AE3*T3*p_MI*p_MI_HF_young*I3 + AH3*p_toHF_young*I3 + AH3*(PREV_FEMALE*p_recur_MI_F + (1-PREV_FEMALE)*p_recur_MI_M)*p_MI_HF_young*I3 + AI3*p_toHF_young*I3 + AI3*(PREV_FEMALE*p_recur_MI_F + (1-PREV_FEMALE)*p_recur_MI_M)*p_MI_HF_young*I3 + AS3*AC3*p_MI*p_MI_HF_young + AV3*(PREV_FEMALE*p_recur_MI_F + (1-PREV_FEMALE)*p_recur_MI_M)*p_MI_HF_young + AV3*p_toHF_young + AW3*(PREV_FEMALE*p_recur_MI_F + (1-PREV_FEMALE)*p_recur_MI_M)*p_MI_HF_young + AW3*p_toHF_young</f>
        <v>7.3401110437180338E-6</v>
      </c>
      <c r="BB4">
        <f t="shared" ref="BB4:BB35" si="95">AM3*(1-T3*p_Stroke - H3*rr_HF)*I3 + AN3*(1-T3*p_Stroke - H3*rr_HF)*I3 + BA3*(1-AC3*p_Stroke - H3*rr_HF*rr_DM) + BB3*(1-AC3*p_Stroke - H3*rr_HF*rr_DM)</f>
        <v>0</v>
      </c>
      <c r="BC4">
        <f t="shared" ref="BC4:BC12" si="96">AF3*T3*p_MI*p_MI_HF_young*I3 + AG3*T3*p_MI*p_MI_HF_young*I3 + AJ3*(PREV_FEMALE*p_recur_MI_F + (1-PREV_FEMALE)*p_recur_MI_M)*p_MI_HF_young*I3 + AJ3*p_toHF_young*I3 + AK3*(PREV_FEMALE*p_recur_MI_F + (1-PREV_FEMALE)*p_recur_MI_M)*p_MI_HF_young*I3 + AK3*p_toHF_young*I3 + AL3*(PREV_FEMALE*p_recur_MI_F + (1-PREV_FEMALE)*p_recur_MI_M)*p_MI_HF_young*I3 + AL3*p_toHF_young*I3 + AT3*AC3*p_MI*p_MI_HF_young + AU3*AC3*p_MI*p_MI_HF_young + AX3*(PREV_FEMALE*p_recur_MI_F + (1-PREV_FEMALE)*p_recur_MI_M)*p_MI_HF_young + AX3*p_toHF_young + AY3*(PREV_FEMALE*p_recur_MI_F + (1-PREV_FEMALE)*p_recur_MI_M)*p_MI_HF_young + AY3*p_toHF_young + AZ3*(PREV_FEMALE*p_recur_MI_F + (1-PREV_FEMALE)*p_recur_MI_M)*p_MI_HF_young + AZ3*p_toHF_young</f>
        <v>0</v>
      </c>
      <c r="BD4">
        <f t="shared" ref="BD4:BD35" si="97">AM3*T3*p_Stroke*p_Stroke_rec*I3 + AN3*T3*p_Stroke*p_Stroke_rec*I3 + AO3*(p_recur_Stroke*p_Stroke_rec)*I3 + AP3*(p_recur_Stroke*p_Stroke_rec)*I3 + AQ3*(p_recur_Stroke*p_Stroke_rec)*I3 + BA3*AC3*p_Stroke*p_Stroke_rec + BB3*AC3*p_Stroke*p_Stroke_rec + BC3*(p_recur_Stroke*p_Stroke_rec) + BD3*(p_recur_Stroke*p_Stroke_rec) + BE3*(p_recur_Stroke*p_Stroke_rec)</f>
        <v>0</v>
      </c>
      <c r="BE4">
        <f t="shared" ref="BE4:BE35" si="98">AO3*(1-p_recur_Stroke - H3*rr_Stroke*rr_HF)*I3 + AP3*(1-p_recur_Stroke-H3*rr_Stroke*rr_HF)*I3 + AQ3*(1-p_recur_Stroke-H3*rr_Stroke*rr_HF)*I3 + BC3*(1-p_recur_Stroke - H3*rr_Stroke*rr_HF*rr_DM) + BD3*(1-p_recur_Stroke-H3*rr_Stroke*rr_HF*rr_DM) + BE3*(1-p_recur_Stroke-H3*rr_Stroke*rr_HF*rr_DM)</f>
        <v>0</v>
      </c>
      <c r="BF4">
        <f t="shared" ref="BF4:BF35" si="99">AD3*H3 + AE3*H3*rr_Other + AF3*H3*rr_Stroke + AG3*H3*rr_Stroke + AH3*H3*rr_MI + AI3*H3*rr_MI + AJ3*H3*rr_Stroke*rr_MI + AK3*H3*rr_Stroke*rr_MI + AL3*H3*rr_Stroke*rr_MI + AM3*H3*rr_HF + AN3*H3*rr_HF + AO3*H3*rr_Stroke*rr_HF + AP3*H3*rr_Stroke*rr_HF + AR3*H3*rr_DM + AS3*H3*rr_DM*rr_Other + AT3*H3*rr_DM*rr_Stroke + AU3*H3*rr_DM*rr_Stroke + AV3*H3*rr_DM*rr_MI + AW3*H3*rr_DM*rr_MI + AX3*H3*rr_DM*rr_Stroke*rr_MI + AY3*H3*rr_DM*rr_Stroke*rr_MI + AZ3*H3*rr_DM*rr_Stroke*rr_MI + BA3*H3*rr_DM*rr_HF + BB3*H3*rr_DM*rr_HF + BC3*H3*rr_DM*rr_Stroke*rr_HF + BD3*H3*rr_DM*rr_Stroke*rr_HF + AQ3*H3*rr_Stroke*rr_HF + BE3*H3*rr_DM*rr_Stroke*rr_HF
+ AD3*T3*p_MI*p_MI_mort + AD3*T3*p_Stroke*p_Stroke_mort + AE3*T3*p_MI*p_MI_mort + AE3*T3*p_Stroke*p_Stroke_mort + AF3*T3*p_MI*p_MI_mort + AF3*p_recur_Stroke*p_Stroke_mort + AG3*T3*p_MI*p_MI_mort + AG3*p_recur_Stroke*p_Stroke_mort + AH3*(PREV_FEMALE*p_recur_MI_F + (1-PREV_FEMALE)*p_recur_MI_M)*p_MI_mort + AH3*T3*p_Stroke*p_Stroke_mort + AI3*(PREV_FEMALE*p_recur_MI_F + (1-PREV_FEMALE)*p_recur_MI_M)*p_MI_mort + AI3*T3*p_Stroke*p_Stroke_mort + AJ3*(PREV_FEMALE*p_recur_MI_F + (1-PREV_FEMALE)*p_recur_MI_M)*p_MI_mort + AJ3*p_recur_Stroke*p_Stroke_mort + AK3*(PREV_FEMALE*p_recur_MI_F + (1-PREV_FEMALE)*p_recur_MI_M)*p_MI_mort + AK3*p_recur_Stroke*p_Stroke_mort + AL3*(PREV_FEMALE*p_recur_MI_F + (1-PREV_FEMALE)*p_recur_MI_M)*p_MI_mort + AL3*p_recur_Stroke*p_Stroke_mort + AM3*T3*p_Stroke*p_Stroke_mort + AN3*T3*p_Stroke*p_Stroke_mort + AO3*p_recur_Stroke*p_Stroke_mort + AP3*p_recur_Stroke*p_Stroke_mort + AQ3*p_recur_Stroke*p_Stroke_mort
+ AR3*AC3*p_MI*p_MI_mort + AR3*AC3*p_Stroke*p_Stroke_mort + AS3*AC3*p_MI*p_MI_mort + AS3*AC3*p_Stroke*p_Stroke_mort + AT3*AC3*p_MI*p_MI_mort + AT3*p_recur_Stroke*p_Stroke_mort + AU3*AC3*p_MI*p_MI_mort + AU3*p_recur_Stroke*p_Stroke_mort + AV3*(PREV_FEMALE*p_recur_MI_F + (1-PREV_FEMALE)*p_recur_MI_M)*p_MI_mort + AV3*AC3*p_Stroke*p_Stroke_mort + AW3*(PREV_FEMALE*p_recur_MI_F + (1-PREV_FEMALE)*p_recur_MI_M)*p_MI_mort + AW3*AC3*p_Stroke*p_Stroke_mort + AX3*(PREV_FEMALE*p_recur_MI_F + (1-PREV_FEMALE)*p_recur_MI_M)*p_MI_mort + AX3*p_recur_Stroke*p_Stroke_mort + AY3*(PREV_FEMALE*p_recur_MI_F + (1-PREV_FEMALE)*p_recur_MI_M)*p_MI_mort + AY3*p_recur_Stroke*p_Stroke_mort + AZ3*(PREV_FEMALE*p_recur_MI_F + (1-PREV_FEMALE)*p_recur_MI_M)*p_MI_mort + AZ3*p_recur_Stroke*p_Stroke_mort + BA3*AC3*p_Stroke*p_Stroke_mort + BB3*AC3*p_Stroke*p_Stroke_mort + BC3*p_recur_Stroke*p_Stroke_mort + BD3*p_recur_Stroke*p_Stroke_mort + BE3*p_recur_Stroke*p_Stroke_mort
+BF3</f>
        <v>2.4063449289074418E-3</v>
      </c>
      <c r="BG4">
        <f t="shared" ref="BG4:BG44" si="100">SUM(AD4:BF4)</f>
        <v>0.95800000000000007</v>
      </c>
      <c r="BH4">
        <f t="shared" si="5"/>
        <v>0.78440412753373412</v>
      </c>
      <c r="BI4">
        <f t="shared" si="6"/>
        <v>2.571280280415489E-3</v>
      </c>
      <c r="BJ4">
        <f t="shared" si="7"/>
        <v>8.608128814244462E-4</v>
      </c>
      <c r="BK4">
        <f t="shared" si="8"/>
        <v>0</v>
      </c>
      <c r="BL4">
        <f t="shared" si="9"/>
        <v>7.6508906088938776E-4</v>
      </c>
      <c r="BM4">
        <f t="shared" si="10"/>
        <v>0</v>
      </c>
      <c r="BN4">
        <f t="shared" si="11"/>
        <v>0</v>
      </c>
      <c r="BO4">
        <f t="shared" si="12"/>
        <v>0</v>
      </c>
      <c r="BP4">
        <f t="shared" si="13"/>
        <v>0</v>
      </c>
      <c r="BQ4">
        <f t="shared" si="14"/>
        <v>9.9142561702677217E-5</v>
      </c>
      <c r="BR4">
        <f t="shared" si="15"/>
        <v>0</v>
      </c>
      <c r="BS4">
        <f t="shared" si="16"/>
        <v>0</v>
      </c>
      <c r="BT4">
        <f t="shared" si="17"/>
        <v>0</v>
      </c>
      <c r="BU4">
        <f t="shared" si="18"/>
        <v>0</v>
      </c>
      <c r="BV4">
        <f t="shared" si="19"/>
        <v>4.5490815041257182E-2</v>
      </c>
      <c r="BW4">
        <f t="shared" si="20"/>
        <v>1.4911909760518502E-4</v>
      </c>
      <c r="BX4">
        <f t="shared" si="21"/>
        <v>4.9922072308737368E-5</v>
      </c>
      <c r="BY4">
        <f t="shared" si="22"/>
        <v>0</v>
      </c>
      <c r="BZ4">
        <f t="shared" si="23"/>
        <v>4.4370655045426806E-5</v>
      </c>
      <c r="CA4">
        <f t="shared" si="24"/>
        <v>0</v>
      </c>
      <c r="CB4">
        <f t="shared" si="25"/>
        <v>0</v>
      </c>
      <c r="CC4">
        <f t="shared" si="26"/>
        <v>0</v>
      </c>
      <c r="CD4">
        <f t="shared" si="27"/>
        <v>0</v>
      </c>
      <c r="CE4">
        <f t="shared" si="28"/>
        <v>5.7496840962746666E-6</v>
      </c>
      <c r="CF4">
        <f t="shared" si="29"/>
        <v>0</v>
      </c>
      <c r="CG4">
        <f t="shared" si="30"/>
        <v>0</v>
      </c>
      <c r="CH4">
        <f t="shared" si="31"/>
        <v>0</v>
      </c>
      <c r="CI4">
        <f t="shared" si="32"/>
        <v>0</v>
      </c>
      <c r="CJ4">
        <f t="shared" ref="CJ4:CJ44" si="101">0*BF4</f>
        <v>0</v>
      </c>
      <c r="CK4">
        <f t="shared" ref="CK4:CK44" si="102">SUM(BH4:CJ4)</f>
        <v>0.83444042886847891</v>
      </c>
      <c r="CL4">
        <f t="shared" si="33"/>
        <v>0.81013633870726109</v>
      </c>
      <c r="CM4">
        <f t="shared" si="34"/>
        <v>12200.28193409983</v>
      </c>
      <c r="CN4">
        <f t="shared" si="35"/>
        <v>85.428932811769172</v>
      </c>
      <c r="CO4">
        <f t="shared" si="36"/>
        <v>44.102853389729908</v>
      </c>
      <c r="CP4">
        <f t="shared" si="37"/>
        <v>0</v>
      </c>
      <c r="CQ4">
        <f t="shared" si="38"/>
        <v>42.990062709341245</v>
      </c>
      <c r="CR4">
        <f t="shared" si="39"/>
        <v>0</v>
      </c>
      <c r="CS4">
        <f t="shared" si="40"/>
        <v>0</v>
      </c>
      <c r="CT4">
        <f t="shared" si="41"/>
        <v>0</v>
      </c>
      <c r="CU4">
        <f t="shared" si="42"/>
        <v>0</v>
      </c>
      <c r="CV4">
        <f t="shared" si="43"/>
        <v>4.9491775737422614</v>
      </c>
      <c r="CW4">
        <f t="shared" si="44"/>
        <v>0</v>
      </c>
      <c r="CX4">
        <f t="shared" si="45"/>
        <v>0</v>
      </c>
      <c r="CY4">
        <f t="shared" si="46"/>
        <v>0</v>
      </c>
      <c r="CZ4">
        <f t="shared" si="47"/>
        <v>0</v>
      </c>
      <c r="DA4">
        <f t="shared" si="48"/>
        <v>1352.544822217757</v>
      </c>
      <c r="DB4">
        <f t="shared" si="49"/>
        <v>7.2592516715563518</v>
      </c>
      <c r="DC4">
        <f t="shared" si="50"/>
        <v>3.4701943812250828</v>
      </c>
      <c r="DD4">
        <f t="shared" si="51"/>
        <v>0</v>
      </c>
      <c r="DE4">
        <f t="shared" si="52"/>
        <v>3.2839683688874364</v>
      </c>
      <c r="DF4">
        <f t="shared" si="53"/>
        <v>0</v>
      </c>
      <c r="DG4">
        <f t="shared" si="54"/>
        <v>0</v>
      </c>
      <c r="DH4">
        <f t="shared" si="55"/>
        <v>0</v>
      </c>
      <c r="DI4">
        <f t="shared" si="56"/>
        <v>0</v>
      </c>
      <c r="DJ4">
        <f t="shared" si="57"/>
        <v>0.38222160237952918</v>
      </c>
      <c r="DK4">
        <f t="shared" si="58"/>
        <v>0</v>
      </c>
      <c r="DL4">
        <f t="shared" si="59"/>
        <v>0</v>
      </c>
      <c r="DM4">
        <f t="shared" si="60"/>
        <v>0</v>
      </c>
      <c r="DN4">
        <f t="shared" si="61"/>
        <v>0</v>
      </c>
      <c r="DO4">
        <f t="shared" ref="DO4:DO44" si="103">BF4*0</f>
        <v>0</v>
      </c>
      <c r="DP4">
        <f>BG4*0</f>
        <v>0</v>
      </c>
      <c r="DQ4">
        <f t="shared" si="63"/>
        <v>0</v>
      </c>
    </row>
    <row r="5" spans="1:121" x14ac:dyDescent="0.3">
      <c r="A5">
        <v>2</v>
      </c>
      <c r="B5">
        <v>47</v>
      </c>
      <c r="C5">
        <f>C$4</f>
        <v>32.793999999999997</v>
      </c>
      <c r="D5">
        <f t="shared" si="1"/>
        <v>125</v>
      </c>
      <c r="E5">
        <f>E$4</f>
        <v>5.4</v>
      </c>
      <c r="F5">
        <v>2.3600000000000001E-3</v>
      </c>
      <c r="G5">
        <v>3.8800000000000002E-3</v>
      </c>
      <c r="H5">
        <f t="shared" si="3"/>
        <v>2.6640000000000001E-3</v>
      </c>
      <c r="I5">
        <f t="shared" ref="I5:I44" si="104">0.00000146 * EXP(1.87 * E5) * 0.0197 * EXP(0.101*C5)</f>
        <v>1.9177515277734612E-2</v>
      </c>
      <c r="J5">
        <f t="shared" si="64"/>
        <v>7.4910342346589665E-2</v>
      </c>
      <c r="K5">
        <f t="shared" si="65"/>
        <v>0.10331327757369935</v>
      </c>
      <c r="L5">
        <f t="shared" ref="L5:L67" si="105">1 - 0.94833 ^ (EXP(2.72107*(LN($B5)-3.8686) + 0.51125*(LN($C5)-LN(28)) + 2.81291*(LN($D5)*(1-0) - 4.24) + 2.88267*(LN($D5)*0 - 0.5826) + 0.61868*(0-0.3423) + 0.77763*(0-0.0376)))</f>
        <v>4.1074762354704308E-2</v>
      </c>
      <c r="M5">
        <f t="shared" ref="M5:M67" si="106">1 - 0.94833 ^ (EXP(2.72107*(LN($B5)-3.8686) + 0.51125*(LN($C5)-LN(28)) + 2.81291*(LN($D5)*(1-1) - 4.24) + 2.88267*(LN($D5)*1 - 0.5826) + 0.61868*(0-0.3423) + 0.77763*(0-0.0376)))</f>
        <v>5.7047757625070972E-2</v>
      </c>
      <c r="N5">
        <f t="shared" ref="N5:N67" si="107">1 - 0.8843 ^ (EXP(3.113*(LN($B5)-3.856) + 0.7928*(LN($C5)-LN(28)) + 1.8551*(LN($D5)*(1-0) - 4.3544) + 1.9267*(LN($D5)*0 - 0.5019) + 0.7095*(1-0.3522) + 0.5316*(0-0.065)))</f>
        <v>0.17447743286088091</v>
      </c>
      <c r="O5">
        <f t="shared" ref="O5:O67" si="108">1 - 0.8843 ^ (EXP(3.113*(LN($B5)-3.856) + 0.7928*(LN($C5)-LN(28)) + 1.8551*(LN($D5)*(1-1) - 4.3544) + 1.9267*(LN($D5)*1 - 0.5019) + 0.7095*(1-0.3522) + 0.5316*(0-0.065)))</f>
        <v>0.2373260219331631</v>
      </c>
      <c r="P5">
        <f t="shared" ref="P5:P67" si="109">1 - 0.8843 ^ (EXP(3.113*(LN($B5)-3.856) + 0.7928*(LN($C5)-LN(28)) + 1.8551*(LN($D5)*(1-0) - 4.3544) + 1.9267*(LN($D5)*0 - 0.5019) + 0.7095*(0-0.3522) + 0.5316*(0-0.065)))</f>
        <v>9.0003343889045406E-2</v>
      </c>
      <c r="Q5">
        <f t="shared" ref="Q5:Q67" si="110">1 - 0.8843 ^ (EXP(3.113*(LN($B5)-3.856) + 0.7928*(LN($C5)-LN(28)) + 1.8551*(LN($D5)*(1-1) - 4.3544) + 1.9267*(LN($D5)*1 - 0.5019) + 0.7095*(0-0.3522) + 0.5316*(0-0.065)))</f>
        <v>0.12476699574751315</v>
      </c>
      <c r="R5">
        <f t="shared" si="66"/>
        <v>0.42</v>
      </c>
      <c r="S5">
        <f t="shared" si="67"/>
        <v>0.43099999999999999</v>
      </c>
      <c r="T5">
        <f t="shared" si="68"/>
        <v>6.52732870732465E-3</v>
      </c>
      <c r="U5">
        <f t="shared" si="69"/>
        <v>0.1558773004928018</v>
      </c>
      <c r="V5">
        <f t="shared" si="70"/>
        <v>0.21126402946884371</v>
      </c>
      <c r="W5">
        <f t="shared" ref="W5:W67" si="111">1 - 0.94833 ^ (EXP(2.72107*(LN($B5)-3.8686) + 0.51125*(LN($C5)-LN(28)) + 2.81291*(LN($D5)*(1-0) - 4.24) + 2.88267*(LN($D5)*0 - 0.5826) + 0.61868*(0-0.3423) + 0.77763*(1-0.0376)))</f>
        <v>8.7237061688330786E-2</v>
      </c>
      <c r="X5">
        <f t="shared" ref="X5:X67" si="112">1 - 0.94833 ^ (EXP(2.72107*(LN($B5)-3.8686) + 0.51125*(LN($C5)-LN(28)) + 2.81291*(LN($D5)*(1-1) - 4.24) + 2.88267*(LN($D5)*1 - 0.5826) + 0.61868*(0-0.3423) + 0.77763*(1-0.0376)))</f>
        <v>0.12000193490591005</v>
      </c>
      <c r="Y5">
        <f t="shared" ref="Y5:Y67" si="113">1 - 0.8843 ^ (EXP(3.113*(LN($B5)-3.856) + 0.7928*(LN($C5)-LN(28)) + 1.8551*(LN($D5)*(1-0) - 4.3544) + 1.9267*(LN($D5)*0 - 0.5019) + 0.7095*(1-0.3522) + 0.5316*(1-0.065)))</f>
        <v>0.27839158915996376</v>
      </c>
      <c r="Z5">
        <f t="shared" ref="Z5:Z67" si="114">1 - 0.8843 ^ (EXP(3.113*(LN($B5)-3.856) + 0.7928*(LN($C5)-LN(28)) + 1.8551*(LN($D5)*(1-1) - 4.3544) + 1.9267*(LN($D5)*1 - 0.5019) + 0.7095*(1-0.3522) + 0.5316*(1-0.065)))</f>
        <v>0.36935971248600918</v>
      </c>
      <c r="AA5">
        <f t="shared" ref="AA5:AA67" si="115">1 - 0.8843 ^ (EXP(3.113*(LN($B5)-3.856) + 0.7928*(LN($C5)-LN(28)) + 1.8551*(LN($D5)*(1-0) - 4.3544) + 1.9267*(LN($D5)*0 - 0.5019) + 0.7095*(0-0.3522) + 0.5316*(1-0.065)))</f>
        <v>0.14827389977657579</v>
      </c>
      <c r="AB5">
        <f t="shared" ref="AB5:AB67" si="116">1 - 0.8843 ^ (EXP(3.113*(LN($B5)-3.856) + 0.7928*(LN($C5)-LN(28)) + 1.8551*(LN($D5)*(1-1) - 4.3544) + 1.9267*(LN($D5)*1 - 0.5019) + 0.7095*(0-0.3522) + 0.5316*(1-0.065)))</f>
        <v>0.20289669492605034</v>
      </c>
      <c r="AC5">
        <f t="shared" si="71"/>
        <v>1.2570221811112899E-2</v>
      </c>
      <c r="AD5">
        <f t="shared" ref="AD5:AD44" si="117">AD4*(1-T4-H4)*(1-I4)</f>
        <v>0.87110000856377057</v>
      </c>
      <c r="AE5">
        <f t="shared" si="72"/>
        <v>5.9558744594111037E-3</v>
      </c>
      <c r="AF5">
        <f t="shared" si="73"/>
        <v>1.2760245831334644E-3</v>
      </c>
      <c r="AG5">
        <f t="shared" si="74"/>
        <v>1.0062529331174479E-3</v>
      </c>
      <c r="AH5">
        <f t="shared" si="75"/>
        <v>1.0397794185357269E-3</v>
      </c>
      <c r="AI5">
        <f t="shared" si="76"/>
        <v>8.9570426733284508E-4</v>
      </c>
      <c r="AJ5">
        <f t="shared" si="77"/>
        <v>1.2841420121742953E-6</v>
      </c>
      <c r="AK5">
        <f t="shared" si="78"/>
        <v>1.2841420121742955E-6</v>
      </c>
      <c r="AL5">
        <f t="shared" si="79"/>
        <v>0</v>
      </c>
      <c r="AM5">
        <f t="shared" si="80"/>
        <v>1.377801012634637E-4</v>
      </c>
      <c r="AN5">
        <f t="shared" si="81"/>
        <v>1.1870779598642964E-4</v>
      </c>
      <c r="AO5">
        <f t="shared" si="82"/>
        <v>1.5554925177933823E-7</v>
      </c>
      <c r="AP5">
        <f t="shared" si="83"/>
        <v>1.5554925177933823E-7</v>
      </c>
      <c r="AQ5">
        <f t="shared" si="84"/>
        <v>0</v>
      </c>
      <c r="AR5">
        <f t="shared" si="85"/>
        <v>7.0243337784222259E-2</v>
      </c>
      <c r="AS5">
        <f t="shared" si="86"/>
        <v>6.5213912997397867E-4</v>
      </c>
      <c r="AT5">
        <f t="shared" si="87"/>
        <v>1.690927194825241E-4</v>
      </c>
      <c r="AU5">
        <f t="shared" si="88"/>
        <v>8.1349549789786109E-5</v>
      </c>
      <c r="AV5">
        <f t="shared" si="89"/>
        <v>1.4030462355935365E-4</v>
      </c>
      <c r="AW5">
        <f t="shared" si="90"/>
        <v>7.2450612195684418E-5</v>
      </c>
      <c r="AX5">
        <f t="shared" si="91"/>
        <v>1.7751455977168264E-7</v>
      </c>
      <c r="AY5">
        <f t="shared" si="92"/>
        <v>1.7751455977168264E-7</v>
      </c>
      <c r="AZ5">
        <f t="shared" si="93"/>
        <v>0</v>
      </c>
      <c r="BA5">
        <f t="shared" si="94"/>
        <v>1.7953700533903004E-5</v>
      </c>
      <c r="BB5">
        <f t="shared" si="95"/>
        <v>9.6025467759867078E-6</v>
      </c>
      <c r="BC5">
        <f t="shared" si="96"/>
        <v>2.1502494810267186E-8</v>
      </c>
      <c r="BD5">
        <f t="shared" si="97"/>
        <v>2.1502494810267186E-8</v>
      </c>
      <c r="BE5">
        <f t="shared" si="98"/>
        <v>0</v>
      </c>
      <c r="BF5">
        <f t="shared" si="99"/>
        <v>5.0803597942783996E-3</v>
      </c>
      <c r="BG5">
        <f t="shared" si="100"/>
        <v>0.95799999999999974</v>
      </c>
      <c r="BH5">
        <f t="shared" si="5"/>
        <v>0.76208602377205581</v>
      </c>
      <c r="BI5">
        <f t="shared" si="6"/>
        <v>4.9968938192936681E-3</v>
      </c>
      <c r="BJ5">
        <f t="shared" si="7"/>
        <v>9.3148273088070966E-4</v>
      </c>
      <c r="BK5">
        <f t="shared" si="8"/>
        <v>8.3014667166442127E-4</v>
      </c>
      <c r="BL5">
        <f t="shared" si="9"/>
        <v>7.9073803817088673E-4</v>
      </c>
      <c r="BM5">
        <f t="shared" si="10"/>
        <v>7.4834867466207471E-4</v>
      </c>
      <c r="BN5">
        <f t="shared" si="11"/>
        <v>8.8973527411137486E-7</v>
      </c>
      <c r="BO5">
        <f t="shared" si="12"/>
        <v>9.1541811435486097E-7</v>
      </c>
      <c r="BP5">
        <f t="shared" si="13"/>
        <v>0</v>
      </c>
      <c r="BQ5">
        <f t="shared" si="14"/>
        <v>1.1209995212938939E-4</v>
      </c>
      <c r="BR5">
        <f t="shared" si="15"/>
        <v>9.6582439158018305E-5</v>
      </c>
      <c r="BS5">
        <f t="shared" si="16"/>
        <v>1.1934343855013285E-7</v>
      </c>
      <c r="BT5">
        <f t="shared" si="17"/>
        <v>1.0456625963109571E-7</v>
      </c>
      <c r="BU5">
        <f t="shared" si="18"/>
        <v>0</v>
      </c>
      <c r="BV5">
        <f t="shared" si="19"/>
        <v>5.9117517821863377E-2</v>
      </c>
      <c r="BW5">
        <f t="shared" si="20"/>
        <v>5.2634429246461957E-4</v>
      </c>
      <c r="BX5">
        <f t="shared" si="21"/>
        <v>1.1874511360521747E-4</v>
      </c>
      <c r="BY5">
        <f t="shared" si="22"/>
        <v>6.4562137070392562E-5</v>
      </c>
      <c r="BZ5">
        <f t="shared" si="23"/>
        <v>1.0264515835897458E-4</v>
      </c>
      <c r="CA5">
        <f t="shared" si="24"/>
        <v>5.8231299517009805E-5</v>
      </c>
      <c r="CB5">
        <f t="shared" si="25"/>
        <v>1.1831963082576981E-7</v>
      </c>
      <c r="CC5">
        <f t="shared" si="26"/>
        <v>1.2173501095577698E-7</v>
      </c>
      <c r="CD5">
        <f t="shared" si="27"/>
        <v>0</v>
      </c>
      <c r="CE5">
        <f t="shared" si="28"/>
        <v>1.4052318235843062E-5</v>
      </c>
      <c r="CF5">
        <f t="shared" si="29"/>
        <v>7.5158902709735381E-6</v>
      </c>
      <c r="CG5">
        <f t="shared" si="30"/>
        <v>1.5870643776411713E-8</v>
      </c>
      <c r="CH5">
        <f t="shared" si="31"/>
        <v>1.3905530775701394E-8</v>
      </c>
      <c r="CI5">
        <f t="shared" si="32"/>
        <v>0</v>
      </c>
      <c r="CJ5">
        <f t="shared" si="101"/>
        <v>0</v>
      </c>
      <c r="CK5">
        <f t="shared" si="102"/>
        <v>0.83060422902330422</v>
      </c>
      <c r="CL5">
        <f t="shared" si="33"/>
        <v>0.78292414838656255</v>
      </c>
      <c r="CM5">
        <f t="shared" si="34"/>
        <v>11862.639916621427</v>
      </c>
      <c r="CN5">
        <f t="shared" si="35"/>
        <v>166.15102979419157</v>
      </c>
      <c r="CO5">
        <f t="shared" si="36"/>
        <v>47.766704245018104</v>
      </c>
      <c r="CP5">
        <f t="shared" si="37"/>
        <v>20.243796508456818</v>
      </c>
      <c r="CQ5">
        <f t="shared" si="38"/>
        <v>44.470325951354504</v>
      </c>
      <c r="CR5">
        <f t="shared" si="39"/>
        <v>14.989610913815163</v>
      </c>
      <c r="CS5">
        <f t="shared" si="40"/>
        <v>5.2073242735679849E-2</v>
      </c>
      <c r="CT5">
        <f t="shared" si="41"/>
        <v>6.3268392797815362E-2</v>
      </c>
      <c r="CU5">
        <f t="shared" si="42"/>
        <v>0</v>
      </c>
      <c r="CV5">
        <f t="shared" si="43"/>
        <v>5.6004855561572731</v>
      </c>
      <c r="CW5">
        <f t="shared" si="44"/>
        <v>3.4689979221114333</v>
      </c>
      <c r="CX5">
        <f t="shared" si="45"/>
        <v>7.3338361228922387E-3</v>
      </c>
      <c r="CY5">
        <f t="shared" si="46"/>
        <v>8.2501767651243195E-3</v>
      </c>
      <c r="CZ5">
        <f t="shared" si="47"/>
        <v>0</v>
      </c>
      <c r="DA5">
        <f t="shared" si="48"/>
        <v>1759.1039081302781</v>
      </c>
      <c r="DB5">
        <f t="shared" si="49"/>
        <v>25.643414868836789</v>
      </c>
      <c r="DC5">
        <f t="shared" si="50"/>
        <v>8.2617011811966456</v>
      </c>
      <c r="DD5">
        <f t="shared" si="51"/>
        <v>2.5660088490192234</v>
      </c>
      <c r="DE5">
        <f t="shared" si="52"/>
        <v>7.603668769175612</v>
      </c>
      <c r="DF5">
        <f t="shared" si="53"/>
        <v>2.0402092394304732</v>
      </c>
      <c r="DG5">
        <f t="shared" si="54"/>
        <v>9.2264967586929772E-3</v>
      </c>
      <c r="DH5">
        <f t="shared" si="55"/>
        <v>1.0774068690782507E-2</v>
      </c>
      <c r="DI5">
        <f t="shared" si="56"/>
        <v>0</v>
      </c>
      <c r="DJ5">
        <f t="shared" si="57"/>
        <v>0.93490304790193113</v>
      </c>
      <c r="DK5">
        <f t="shared" si="58"/>
        <v>0.3903243213503077</v>
      </c>
      <c r="DL5">
        <f t="shared" si="59"/>
        <v>1.25946562852178E-3</v>
      </c>
      <c r="DM5">
        <f t="shared" si="60"/>
        <v>1.386136825449064E-3</v>
      </c>
      <c r="DN5">
        <f t="shared" si="61"/>
        <v>0</v>
      </c>
      <c r="DO5">
        <f t="shared" si="103"/>
        <v>0</v>
      </c>
      <c r="DP5">
        <f t="shared" ref="DP5:DP44" si="118">SUM(CM5:DO5)</f>
        <v>13972.028577736048</v>
      </c>
      <c r="DQ5">
        <f t="shared" si="63"/>
        <v>13169.976979673907</v>
      </c>
    </row>
    <row r="6" spans="1:121" x14ac:dyDescent="0.3">
      <c r="A6">
        <v>3</v>
      </c>
      <c r="B6">
        <v>48</v>
      </c>
      <c r="C6">
        <f t="shared" ref="C6:C67" si="119">C$4</f>
        <v>32.793999999999997</v>
      </c>
      <c r="D6">
        <f t="shared" si="1"/>
        <v>125</v>
      </c>
      <c r="E6">
        <f t="shared" ref="E6:E43" si="120">E$4</f>
        <v>5.4</v>
      </c>
      <c r="F6">
        <v>2.5300000000000001E-3</v>
      </c>
      <c r="G6">
        <v>4.1099999999999999E-3</v>
      </c>
      <c r="H6">
        <f t="shared" si="3"/>
        <v>2.846E-3</v>
      </c>
      <c r="I6">
        <f t="shared" si="104"/>
        <v>1.9177515277734612E-2</v>
      </c>
      <c r="J6">
        <f t="shared" si="64"/>
        <v>7.9147639093594568E-2</v>
      </c>
      <c r="K6">
        <f t="shared" si="65"/>
        <v>0.10906009431690566</v>
      </c>
      <c r="L6">
        <f t="shared" si="105"/>
        <v>4.3443190107539054E-2</v>
      </c>
      <c r="M6">
        <f t="shared" si="106"/>
        <v>6.0307855052257664E-2</v>
      </c>
      <c r="N6">
        <f t="shared" si="107"/>
        <v>0.18512946605533376</v>
      </c>
      <c r="O6">
        <f t="shared" si="108"/>
        <v>0.25119420577996898</v>
      </c>
      <c r="P6">
        <f t="shared" si="109"/>
        <v>9.5798192096650636E-2</v>
      </c>
      <c r="Q6">
        <f t="shared" si="110"/>
        <v>0.13263188376633084</v>
      </c>
      <c r="R6">
        <f t="shared" si="66"/>
        <v>0.42</v>
      </c>
      <c r="S6">
        <f t="shared" si="67"/>
        <v>0.43099999999999999</v>
      </c>
      <c r="T6">
        <f t="shared" si="68"/>
        <v>6.9118327873012369E-3</v>
      </c>
      <c r="U6">
        <f t="shared" si="69"/>
        <v>0.1642691908836168</v>
      </c>
      <c r="V6">
        <f t="shared" si="70"/>
        <v>0.22222374169306769</v>
      </c>
      <c r="W6">
        <f t="shared" si="111"/>
        <v>9.2136232204699464E-2</v>
      </c>
      <c r="X6">
        <f t="shared" si="112"/>
        <v>0.12660976981975403</v>
      </c>
      <c r="Y6">
        <f t="shared" si="113"/>
        <v>0.29416418232449582</v>
      </c>
      <c r="Z6">
        <f t="shared" si="114"/>
        <v>0.38874842087199557</v>
      </c>
      <c r="AA6">
        <f t="shared" si="115"/>
        <v>0.15748266135053679</v>
      </c>
      <c r="AB6">
        <f t="shared" si="116"/>
        <v>0.21504685187053252</v>
      </c>
      <c r="AC6">
        <f t="shared" si="71"/>
        <v>1.3274155675752504E-2</v>
      </c>
      <c r="AD6">
        <f t="shared" si="117"/>
        <v>0.84654145437711759</v>
      </c>
      <c r="AE6">
        <f t="shared" si="72"/>
        <v>8.8622312499228809E-3</v>
      </c>
      <c r="AF6">
        <f t="shared" si="73"/>
        <v>1.4352747132341695E-3</v>
      </c>
      <c r="AG6">
        <f t="shared" si="74"/>
        <v>1.9480080799200864E-3</v>
      </c>
      <c r="AH6">
        <f t="shared" si="75"/>
        <v>1.1291280327138198E-3</v>
      </c>
      <c r="AI6">
        <f t="shared" si="76"/>
        <v>1.724076173007114E-3</v>
      </c>
      <c r="AJ6">
        <f t="shared" si="77"/>
        <v>2.9000912587879226E-6</v>
      </c>
      <c r="AK6">
        <f t="shared" si="78"/>
        <v>2.7910139033642925E-6</v>
      </c>
      <c r="AL6">
        <f t="shared" si="79"/>
        <v>1.9666714021408637E-6</v>
      </c>
      <c r="AM6">
        <f t="shared" si="80"/>
        <v>1.5955266307412475E-4</v>
      </c>
      <c r="AN6">
        <f t="shared" si="81"/>
        <v>2.4997169188502072E-4</v>
      </c>
      <c r="AO6">
        <f t="shared" si="82"/>
        <v>3.6830633839020886E-7</v>
      </c>
      <c r="AP6">
        <f t="shared" si="83"/>
        <v>3.8114951565533227E-7</v>
      </c>
      <c r="AQ6">
        <f t="shared" si="84"/>
        <v>2.6388590757296807E-7</v>
      </c>
      <c r="AR6">
        <f t="shared" si="85"/>
        <v>8.569715362887606E-2</v>
      </c>
      <c r="AS6">
        <f t="shared" si="86"/>
        <v>1.303568756284209E-3</v>
      </c>
      <c r="AT6">
        <f t="shared" si="87"/>
        <v>2.4428397916330185E-4</v>
      </c>
      <c r="AU6">
        <f t="shared" si="88"/>
        <v>2.5538349923729943E-4</v>
      </c>
      <c r="AV6">
        <f t="shared" si="89"/>
        <v>1.958991898384863E-4</v>
      </c>
      <c r="AW6">
        <f t="shared" si="90"/>
        <v>2.2650203389927424E-4</v>
      </c>
      <c r="AX6">
        <f t="shared" si="91"/>
        <v>6.6179811561757109E-7</v>
      </c>
      <c r="AY6">
        <f t="shared" si="92"/>
        <v>6.4449479149039882E-7</v>
      </c>
      <c r="AZ6">
        <f t="shared" si="93"/>
        <v>3.1493197837896366E-7</v>
      </c>
      <c r="BA6">
        <f t="shared" si="94"/>
        <v>2.6727917270392946E-5</v>
      </c>
      <c r="BB6">
        <f t="shared" si="95"/>
        <v>3.2210498573826936E-5</v>
      </c>
      <c r="BC6">
        <f t="shared" si="96"/>
        <v>8.2919610256012484E-8</v>
      </c>
      <c r="BD6">
        <f t="shared" si="97"/>
        <v>8.5495901032110779E-8</v>
      </c>
      <c r="BE6">
        <f t="shared" si="98"/>
        <v>4.2253488132650221E-8</v>
      </c>
      <c r="BF6">
        <f t="shared" si="99"/>
        <v>7.9580705037716193E-3</v>
      </c>
      <c r="BG6">
        <f t="shared" si="100"/>
        <v>0.9580000000000003</v>
      </c>
      <c r="BH6">
        <f t="shared" si="5"/>
        <v>0.74000827574273842</v>
      </c>
      <c r="BI6">
        <f t="shared" si="6"/>
        <v>7.4293365444110535E-3</v>
      </c>
      <c r="BJ6">
        <f t="shared" si="7"/>
        <v>1.0467860021811672E-3</v>
      </c>
      <c r="BK6">
        <f t="shared" si="8"/>
        <v>1.6057975585313745E-3</v>
      </c>
      <c r="BL6">
        <f t="shared" si="9"/>
        <v>8.5793161612529589E-4</v>
      </c>
      <c r="BM6">
        <f t="shared" si="10"/>
        <v>1.4392895364008084E-3</v>
      </c>
      <c r="BN6">
        <f t="shared" si="11"/>
        <v>2.0075395030041857E-6</v>
      </c>
      <c r="BO6">
        <f t="shared" si="12"/>
        <v>1.9878528123743259E-6</v>
      </c>
      <c r="BP6">
        <f t="shared" si="13"/>
        <v>1.548229055597855E-6</v>
      </c>
      <c r="BQ6">
        <f t="shared" si="14"/>
        <v>1.297105654394969E-4</v>
      </c>
      <c r="BR6">
        <f t="shared" si="15"/>
        <v>2.0321797752263313E-4</v>
      </c>
      <c r="BS6">
        <f t="shared" si="16"/>
        <v>2.8235285331705995E-7</v>
      </c>
      <c r="BT6">
        <f t="shared" si="17"/>
        <v>2.5598955033252365E-7</v>
      </c>
      <c r="BU6">
        <f t="shared" si="18"/>
        <v>2.0230153865679509E-7</v>
      </c>
      <c r="BV6">
        <f t="shared" si="19"/>
        <v>7.2065900219760698E-2</v>
      </c>
      <c r="BW6">
        <f t="shared" si="20"/>
        <v>1.0512741090259467E-3</v>
      </c>
      <c r="BX6">
        <f t="shared" si="21"/>
        <v>1.7139294086288652E-4</v>
      </c>
      <c r="BY6">
        <f t="shared" si="22"/>
        <v>2.025200121332091E-4</v>
      </c>
      <c r="BZ6">
        <f t="shared" si="23"/>
        <v>1.4319148557742701E-4</v>
      </c>
      <c r="CA6">
        <f t="shared" si="24"/>
        <v>1.8190259571760402E-4</v>
      </c>
      <c r="CB6">
        <f t="shared" si="25"/>
        <v>4.4071013060663883E-7</v>
      </c>
      <c r="CC6">
        <f t="shared" si="26"/>
        <v>4.4158743621944076E-7</v>
      </c>
      <c r="CD6">
        <f t="shared" si="27"/>
        <v>2.3850376786534869E-7</v>
      </c>
      <c r="CE6">
        <f t="shared" si="28"/>
        <v>2.0903137897805811E-5</v>
      </c>
      <c r="CF6">
        <f t="shared" si="29"/>
        <v>2.51909075680809E-5</v>
      </c>
      <c r="CG6">
        <f t="shared" si="30"/>
        <v>6.1152654296423925E-8</v>
      </c>
      <c r="CH6">
        <f t="shared" si="31"/>
        <v>5.5239181003249004E-8</v>
      </c>
      <c r="CI6">
        <f t="shared" si="32"/>
        <v>3.1161663020559733E-8</v>
      </c>
      <c r="CJ6">
        <f t="shared" si="101"/>
        <v>0</v>
      </c>
      <c r="CK6">
        <f t="shared" si="102"/>
        <v>0.82659017357204001</v>
      </c>
      <c r="CL6">
        <f t="shared" si="33"/>
        <v>0.75644710304773288</v>
      </c>
      <c r="CM6">
        <f t="shared" si="34"/>
        <v>11528.201525707587</v>
      </c>
      <c r="CN6">
        <f t="shared" si="35"/>
        <v>247.22966517909862</v>
      </c>
      <c r="CO6">
        <f t="shared" si="36"/>
        <v>53.728073615207897</v>
      </c>
      <c r="CP6">
        <f t="shared" si="37"/>
        <v>39.190026551832297</v>
      </c>
      <c r="CQ6">
        <f t="shared" si="38"/>
        <v>48.291676831137359</v>
      </c>
      <c r="CR6">
        <f t="shared" si="39"/>
        <v>28.852414755274054</v>
      </c>
      <c r="CS6">
        <f t="shared" si="40"/>
        <v>0.11760160063510905</v>
      </c>
      <c r="CT6">
        <f t="shared" si="41"/>
        <v>0.13751046400485534</v>
      </c>
      <c r="CU6">
        <f t="shared" si="42"/>
        <v>4.5695610028742964E-2</v>
      </c>
      <c r="CV6">
        <f t="shared" si="43"/>
        <v>6.4854966486370227</v>
      </c>
      <c r="CW6">
        <f t="shared" si="44"/>
        <v>7.304922751955961</v>
      </c>
      <c r="CX6">
        <f t="shared" si="45"/>
        <v>1.7364907242421568E-2</v>
      </c>
      <c r="CY6">
        <f t="shared" si="46"/>
        <v>2.021578916084317E-2</v>
      </c>
      <c r="CZ6">
        <f t="shared" si="47"/>
        <v>9.426796276229138E-3</v>
      </c>
      <c r="DA6">
        <f t="shared" si="48"/>
        <v>2146.1138183279431</v>
      </c>
      <c r="DB6">
        <f t="shared" si="49"/>
        <v>51.258930634607665</v>
      </c>
      <c r="DC6">
        <f t="shared" si="50"/>
        <v>11.935470937939765</v>
      </c>
      <c r="DD6">
        <f t="shared" si="51"/>
        <v>8.0555617164421367</v>
      </c>
      <c r="DE6">
        <f t="shared" si="52"/>
        <v>10.616560694106926</v>
      </c>
      <c r="DF6">
        <f t="shared" si="53"/>
        <v>6.3782972746035629</v>
      </c>
      <c r="DG6">
        <f t="shared" si="54"/>
        <v>3.4397618857338878E-2</v>
      </c>
      <c r="DH6">
        <f t="shared" si="55"/>
        <v>3.9116966874718266E-2</v>
      </c>
      <c r="DI6">
        <f t="shared" si="56"/>
        <v>1.0915542370614881E-2</v>
      </c>
      <c r="DJ6">
        <f t="shared" si="57"/>
        <v>1.3918028360211718</v>
      </c>
      <c r="DK6">
        <f t="shared" si="58"/>
        <v>1.3092923460289172</v>
      </c>
      <c r="DL6">
        <f t="shared" si="59"/>
        <v>4.8568503315254193E-3</v>
      </c>
      <c r="DM6">
        <f t="shared" si="60"/>
        <v>5.511407764133989E-3</v>
      </c>
      <c r="DN6">
        <f t="shared" si="61"/>
        <v>1.9921674584781925E-3</v>
      </c>
      <c r="DO6">
        <f t="shared" si="103"/>
        <v>0</v>
      </c>
      <c r="DP6">
        <f t="shared" si="118"/>
        <v>14196.788142529429</v>
      </c>
      <c r="DQ6">
        <f t="shared" si="63"/>
        <v>12992.072258239641</v>
      </c>
    </row>
    <row r="7" spans="1:121" x14ac:dyDescent="0.3">
      <c r="A7">
        <v>4</v>
      </c>
      <c r="B7">
        <v>49</v>
      </c>
      <c r="C7">
        <f t="shared" si="119"/>
        <v>32.793999999999997</v>
      </c>
      <c r="D7">
        <f t="shared" si="1"/>
        <v>125</v>
      </c>
      <c r="E7">
        <f t="shared" si="120"/>
        <v>5.4</v>
      </c>
      <c r="F7">
        <v>2.7299999999999998E-3</v>
      </c>
      <c r="G7">
        <v>4.5100000000000001E-3</v>
      </c>
      <c r="H7">
        <f t="shared" si="3"/>
        <v>3.0859999999999993E-3</v>
      </c>
      <c r="I7">
        <f t="shared" si="104"/>
        <v>1.9177515277734612E-2</v>
      </c>
      <c r="J7">
        <f t="shared" si="64"/>
        <v>8.3519141800329821E-2</v>
      </c>
      <c r="K7">
        <f t="shared" si="65"/>
        <v>0.11497783819224461</v>
      </c>
      <c r="L7">
        <f t="shared" si="105"/>
        <v>4.5891907253320707E-2</v>
      </c>
      <c r="M7">
        <f t="shared" si="106"/>
        <v>6.36750719831356E-2</v>
      </c>
      <c r="N7">
        <f t="shared" si="107"/>
        <v>0.19611404625401407</v>
      </c>
      <c r="O7">
        <f t="shared" si="108"/>
        <v>0.26541713375520959</v>
      </c>
      <c r="P7">
        <f t="shared" si="109"/>
        <v>0.10181440509553152</v>
      </c>
      <c r="Q7">
        <f t="shared" si="110"/>
        <v>0.14077521613168587</v>
      </c>
      <c r="R7">
        <f t="shared" si="66"/>
        <v>0.42</v>
      </c>
      <c r="S7">
        <f t="shared" si="67"/>
        <v>0.43099999999999999</v>
      </c>
      <c r="T7">
        <f t="shared" si="68"/>
        <v>7.309088537670279E-3</v>
      </c>
      <c r="U7">
        <f t="shared" si="69"/>
        <v>0.17287939850109968</v>
      </c>
      <c r="V7">
        <f t="shared" si="70"/>
        <v>0.23342285352609882</v>
      </c>
      <c r="W7">
        <f t="shared" si="111"/>
        <v>9.7186503099817134E-2</v>
      </c>
      <c r="X7">
        <f t="shared" si="112"/>
        <v>0.13340647105792192</v>
      </c>
      <c r="Y7">
        <f t="shared" si="113"/>
        <v>0.31027835363467182</v>
      </c>
      <c r="Z7">
        <f t="shared" si="114"/>
        <v>0.40837305400316382</v>
      </c>
      <c r="AA7">
        <f t="shared" si="115"/>
        <v>0.16699948472849391</v>
      </c>
      <c r="AB7">
        <f t="shared" si="116"/>
        <v>0.22754596576315422</v>
      </c>
      <c r="AC7">
        <f t="shared" si="71"/>
        <v>1.3997597363249662E-2</v>
      </c>
      <c r="AD7">
        <f t="shared" si="117"/>
        <v>0.82220489688142939</v>
      </c>
      <c r="AE7">
        <f t="shared" si="72"/>
        <v>1.1774655585524013E-2</v>
      </c>
      <c r="AF7">
        <f t="shared" si="73"/>
        <v>1.5934243887048766E-3</v>
      </c>
      <c r="AG7">
        <f t="shared" si="74"/>
        <v>2.8855856465944026E-3</v>
      </c>
      <c r="AH7">
        <f t="shared" si="75"/>
        <v>1.2170751105788225E-3</v>
      </c>
      <c r="AI7">
        <f t="shared" si="76"/>
        <v>2.5405044070761214E-3</v>
      </c>
      <c r="AJ7">
        <f t="shared" si="77"/>
        <v>4.9221151306579154E-6</v>
      </c>
      <c r="AK7">
        <f t="shared" si="78"/>
        <v>4.597434955347143E-6</v>
      </c>
      <c r="AL7">
        <f t="shared" si="79"/>
        <v>5.8572056914200741E-6</v>
      </c>
      <c r="AM7">
        <f t="shared" si="80"/>
        <v>1.8100722104236918E-4</v>
      </c>
      <c r="AN7">
        <f t="shared" si="81"/>
        <v>3.9895160909413649E-4</v>
      </c>
      <c r="AO7">
        <f t="shared" si="82"/>
        <v>6.4702237441369107E-7</v>
      </c>
      <c r="AP7">
        <f t="shared" si="83"/>
        <v>6.9718847797356696E-7</v>
      </c>
      <c r="AQ7">
        <f t="shared" si="84"/>
        <v>8.5852561522308241E-7</v>
      </c>
      <c r="AR7">
        <f t="shared" si="85"/>
        <v>0.10035526559288296</v>
      </c>
      <c r="AS7">
        <f t="shared" si="86"/>
        <v>2.1435561063951414E-3</v>
      </c>
      <c r="AT7">
        <f t="shared" si="87"/>
        <v>3.3068730911559871E-4</v>
      </c>
      <c r="AU7">
        <f t="shared" si="88"/>
        <v>4.8954987808500611E-4</v>
      </c>
      <c r="AV7">
        <f t="shared" si="89"/>
        <v>2.5797095395505465E-4</v>
      </c>
      <c r="AW7">
        <f t="shared" si="90"/>
        <v>4.3223172031814442E-4</v>
      </c>
      <c r="AX7">
        <f t="shared" si="91"/>
        <v>1.4616681490581222E-6</v>
      </c>
      <c r="AY7">
        <f t="shared" si="92"/>
        <v>1.3858802946383916E-6</v>
      </c>
      <c r="AZ7">
        <f t="shared" si="93"/>
        <v>1.3753725320028578E-6</v>
      </c>
      <c r="BA7">
        <f t="shared" si="94"/>
        <v>3.6973671718577706E-5</v>
      </c>
      <c r="BB7">
        <f t="shared" si="95"/>
        <v>6.6207891091014953E-5</v>
      </c>
      <c r="BC7">
        <f t="shared" si="96"/>
        <v>1.89089883598539E-7</v>
      </c>
      <c r="BD7">
        <f t="shared" si="97"/>
        <v>2.0243651446949452E-7</v>
      </c>
      <c r="BE7">
        <f t="shared" si="98"/>
        <v>1.9824722972274844E-7</v>
      </c>
      <c r="BF7">
        <f t="shared" si="99"/>
        <v>1.1069063839545883E-2</v>
      </c>
      <c r="BG7">
        <f t="shared" si="100"/>
        <v>0.9580000000000003</v>
      </c>
      <c r="BH7">
        <f t="shared" si="5"/>
        <v>0.71815881376458957</v>
      </c>
      <c r="BI7">
        <f t="shared" si="6"/>
        <v>9.8629596325023276E-3</v>
      </c>
      <c r="BJ7">
        <f t="shared" si="7"/>
        <v>1.1610771655215508E-3</v>
      </c>
      <c r="BK7">
        <f t="shared" si="8"/>
        <v>2.3767642017007325E-3</v>
      </c>
      <c r="BL7">
        <f t="shared" si="9"/>
        <v>9.2394175962388957E-4</v>
      </c>
      <c r="BM7">
        <f t="shared" si="10"/>
        <v>2.1191600591866115E-3</v>
      </c>
      <c r="BN7">
        <f t="shared" si="11"/>
        <v>3.4041487143848728E-6</v>
      </c>
      <c r="BO7">
        <f t="shared" si="12"/>
        <v>3.2715476880117688E-6</v>
      </c>
      <c r="BP7">
        <f t="shared" si="13"/>
        <v>4.6072945256829181E-6</v>
      </c>
      <c r="BQ7">
        <f t="shared" si="14"/>
        <v>1.4703451223033008E-4</v>
      </c>
      <c r="BR7">
        <f t="shared" si="15"/>
        <v>3.2407356407582741E-4</v>
      </c>
      <c r="BS7">
        <f t="shared" si="16"/>
        <v>4.9562633695844795E-7</v>
      </c>
      <c r="BT7">
        <f t="shared" si="17"/>
        <v>4.6782122497833476E-7</v>
      </c>
      <c r="BU7">
        <f t="shared" si="18"/>
        <v>6.5764017240299392E-7</v>
      </c>
      <c r="BV7">
        <f t="shared" si="19"/>
        <v>8.4324868476758089E-2</v>
      </c>
      <c r="BW7">
        <f t="shared" si="20"/>
        <v>1.7273047623731072E-3</v>
      </c>
      <c r="BX7">
        <f t="shared" si="21"/>
        <v>2.3180469295283731E-4</v>
      </c>
      <c r="BY7">
        <f t="shared" si="22"/>
        <v>3.8790390115213798E-4</v>
      </c>
      <c r="BZ7">
        <f t="shared" si="23"/>
        <v>1.8839661572664409E-4</v>
      </c>
      <c r="CA7">
        <f t="shared" si="24"/>
        <v>3.4684506117484636E-4</v>
      </c>
      <c r="CB7">
        <f t="shared" si="25"/>
        <v>9.7247985162746896E-7</v>
      </c>
      <c r="CC7">
        <f t="shared" si="26"/>
        <v>9.4872086808069176E-7</v>
      </c>
      <c r="CD7">
        <f t="shared" si="27"/>
        <v>1.0407607821554154E-6</v>
      </c>
      <c r="CE7">
        <f t="shared" si="28"/>
        <v>2.889289353486096E-5</v>
      </c>
      <c r="CF7">
        <f t="shared" si="29"/>
        <v>5.1737830178742952E-5</v>
      </c>
      <c r="CG7">
        <f t="shared" si="30"/>
        <v>1.3934084620136041E-7</v>
      </c>
      <c r="CH7">
        <f t="shared" si="31"/>
        <v>1.3067534149940135E-7</v>
      </c>
      <c r="CI7">
        <f t="shared" si="32"/>
        <v>1.4608891930618698E-7</v>
      </c>
      <c r="CJ7">
        <f t="shared" si="101"/>
        <v>0</v>
      </c>
      <c r="CK7">
        <f t="shared" si="102"/>
        <v>0.82237786103855348</v>
      </c>
      <c r="CL7">
        <f t="shared" si="33"/>
        <v>0.73067207802536305</v>
      </c>
      <c r="CM7">
        <f t="shared" si="34"/>
        <v>11196.786285731305</v>
      </c>
      <c r="CN7">
        <f t="shared" si="35"/>
        <v>328.47756686936339</v>
      </c>
      <c r="CO7">
        <f t="shared" si="36"/>
        <v>59.648248566778349</v>
      </c>
      <c r="CP7">
        <f t="shared" si="37"/>
        <v>58.052212038186191</v>
      </c>
      <c r="CQ7">
        <f t="shared" si="38"/>
        <v>52.053085404345659</v>
      </c>
      <c r="CR7">
        <f t="shared" si="39"/>
        <v>42.515341252418892</v>
      </c>
      <c r="CS7">
        <f t="shared" si="40"/>
        <v>0.19959669066330912</v>
      </c>
      <c r="CT7">
        <f t="shared" si="41"/>
        <v>0.22651102281499838</v>
      </c>
      <c r="CU7">
        <f t="shared" si="42"/>
        <v>0.13609217424014541</v>
      </c>
      <c r="CV7">
        <f t="shared" si="43"/>
        <v>7.3575815209302222</v>
      </c>
      <c r="CW7">
        <f t="shared" si="44"/>
        <v>11.658562872557951</v>
      </c>
      <c r="CX7">
        <f t="shared" si="45"/>
        <v>3.0505810908856706E-2</v>
      </c>
      <c r="CY7">
        <f t="shared" si="46"/>
        <v>3.697817968324002E-2</v>
      </c>
      <c r="CZ7">
        <f t="shared" si="47"/>
        <v>3.0669110552614173E-2</v>
      </c>
      <c r="DA7">
        <f t="shared" si="48"/>
        <v>2513.196916242568</v>
      </c>
      <c r="DB7">
        <f t="shared" si="49"/>
        <v>84.288913215669751</v>
      </c>
      <c r="DC7">
        <f t="shared" si="50"/>
        <v>16.157051236079038</v>
      </c>
      <c r="DD7">
        <f t="shared" si="51"/>
        <v>15.441871804435348</v>
      </c>
      <c r="DE7">
        <f t="shared" si="52"/>
        <v>13.980477878640231</v>
      </c>
      <c r="DF7">
        <f t="shared" si="53"/>
        <v>12.171645244158947</v>
      </c>
      <c r="DG7">
        <f t="shared" si="54"/>
        <v>7.5971663715444962E-2</v>
      </c>
      <c r="DH7">
        <f t="shared" si="55"/>
        <v>8.4114618602782534E-2</v>
      </c>
      <c r="DI7">
        <f t="shared" si="56"/>
        <v>4.7670411959219047E-2</v>
      </c>
      <c r="DJ7">
        <f t="shared" si="57"/>
        <v>1.925330007401497</v>
      </c>
      <c r="DK7">
        <f t="shared" si="58"/>
        <v>2.6912183570675756</v>
      </c>
      <c r="DL7">
        <f t="shared" si="59"/>
        <v>1.1075561752017226E-2</v>
      </c>
      <c r="DM7">
        <f t="shared" si="60"/>
        <v>1.3049867468761495E-2</v>
      </c>
      <c r="DN7">
        <f t="shared" si="61"/>
        <v>9.3469603869681429E-3</v>
      </c>
      <c r="DO7">
        <f t="shared" si="103"/>
        <v>0</v>
      </c>
      <c r="DP7">
        <f t="shared" si="118"/>
        <v>14417.303890314659</v>
      </c>
      <c r="DQ7">
        <f t="shared" si="63"/>
        <v>12809.58777240905</v>
      </c>
    </row>
    <row r="8" spans="1:121" x14ac:dyDescent="0.3">
      <c r="A8">
        <v>5</v>
      </c>
      <c r="B8">
        <v>50</v>
      </c>
      <c r="C8">
        <f t="shared" si="119"/>
        <v>32.793999999999997</v>
      </c>
      <c r="D8">
        <f t="shared" si="1"/>
        <v>125</v>
      </c>
      <c r="E8">
        <f t="shared" si="120"/>
        <v>5.4</v>
      </c>
      <c r="F8">
        <v>2.99E-3</v>
      </c>
      <c r="G8">
        <v>4.8500000000000001E-3</v>
      </c>
      <c r="H8">
        <f t="shared" si="3"/>
        <v>3.362E-3</v>
      </c>
      <c r="I8">
        <f t="shared" si="104"/>
        <v>1.9177515277734612E-2</v>
      </c>
      <c r="J8">
        <f t="shared" si="64"/>
        <v>8.8025041177563268E-2</v>
      </c>
      <c r="K8">
        <f t="shared" si="65"/>
        <v>0.12106569569799974</v>
      </c>
      <c r="L8">
        <f t="shared" si="105"/>
        <v>4.842155353854205E-2</v>
      </c>
      <c r="M8">
        <f t="shared" si="106"/>
        <v>6.7149941414474612E-2</v>
      </c>
      <c r="N8">
        <f t="shared" si="107"/>
        <v>0.20742469443511635</v>
      </c>
      <c r="O8">
        <f t="shared" si="108"/>
        <v>0.27997861243296396</v>
      </c>
      <c r="P8">
        <f t="shared" si="109"/>
        <v>0.10805301570767711</v>
      </c>
      <c r="Q8">
        <f t="shared" si="110"/>
        <v>0.1491958184001988</v>
      </c>
      <c r="R8">
        <f t="shared" si="66"/>
        <v>0.42</v>
      </c>
      <c r="S8">
        <f t="shared" si="67"/>
        <v>0.43099999999999999</v>
      </c>
      <c r="T8">
        <f t="shared" si="68"/>
        <v>7.7190907490927285E-3</v>
      </c>
      <c r="U8">
        <f t="shared" si="69"/>
        <v>0.18170389741089454</v>
      </c>
      <c r="V8">
        <f t="shared" si="70"/>
        <v>0.24485233983656574</v>
      </c>
      <c r="W8">
        <f t="shared" si="111"/>
        <v>0.1023876967694759</v>
      </c>
      <c r="X8">
        <f t="shared" si="112"/>
        <v>0.14039038664333858</v>
      </c>
      <c r="Y8">
        <f t="shared" si="113"/>
        <v>0.32671017829030102</v>
      </c>
      <c r="Z8">
        <f t="shared" si="114"/>
        <v>0.42819045752989326</v>
      </c>
      <c r="AA8">
        <f t="shared" si="115"/>
        <v>0.17682098222326081</v>
      </c>
      <c r="AB8">
        <f t="shared" si="116"/>
        <v>0.24038353299537041</v>
      </c>
      <c r="AC8">
        <f t="shared" si="71"/>
        <v>1.4740195668280621E-2</v>
      </c>
      <c r="AD8">
        <f t="shared" si="117"/>
        <v>0.79805406537618484</v>
      </c>
      <c r="AE8">
        <f t="shared" si="72"/>
        <v>1.4685022132581067E-2</v>
      </c>
      <c r="AF8">
        <f t="shared" si="73"/>
        <v>1.7500993103275579E-3</v>
      </c>
      <c r="AG8">
        <f t="shared" si="74"/>
        <v>3.8164421005766214E-3</v>
      </c>
      <c r="AH8">
        <f t="shared" si="75"/>
        <v>1.3034556587361978E-3</v>
      </c>
      <c r="AI8">
        <f t="shared" si="76"/>
        <v>3.3440295025599443E-3</v>
      </c>
      <c r="AJ8">
        <f t="shared" si="77"/>
        <v>7.3650726382822137E-6</v>
      </c>
      <c r="AK8">
        <f t="shared" si="78"/>
        <v>6.7138956557368791E-6</v>
      </c>
      <c r="AL8">
        <f t="shared" si="79"/>
        <v>1.1743322861312022E-5</v>
      </c>
      <c r="AM8">
        <f t="shared" si="80"/>
        <v>2.0211495252895158E-4</v>
      </c>
      <c r="AN8">
        <f t="shared" si="81"/>
        <v>5.6468551249993853E-4</v>
      </c>
      <c r="AO8">
        <f t="shared" si="82"/>
        <v>9.9424250166330754E-7</v>
      </c>
      <c r="AP8">
        <f t="shared" si="83"/>
        <v>1.1182830401400057E-6</v>
      </c>
      <c r="AQ8">
        <f t="shared" si="84"/>
        <v>1.8632533974911642E-6</v>
      </c>
      <c r="AR8">
        <f t="shared" si="85"/>
        <v>0.11419832099582519</v>
      </c>
      <c r="AS8">
        <f t="shared" si="86"/>
        <v>3.175331795562418E-3</v>
      </c>
      <c r="AT8">
        <f t="shared" si="87"/>
        <v>4.2836337226247423E-4</v>
      </c>
      <c r="AU8">
        <f t="shared" si="88"/>
        <v>7.8479250686602927E-4</v>
      </c>
      <c r="AV8">
        <f t="shared" si="89"/>
        <v>3.2647055909142006E-4</v>
      </c>
      <c r="AW8">
        <f t="shared" si="90"/>
        <v>6.9006808667835249E-4</v>
      </c>
      <c r="AX8">
        <f t="shared" si="91"/>
        <v>2.6545214403194187E-6</v>
      </c>
      <c r="AY8">
        <f t="shared" si="92"/>
        <v>2.4608052663740396E-6</v>
      </c>
      <c r="AZ8">
        <f t="shared" si="93"/>
        <v>3.5080727409294125E-6</v>
      </c>
      <c r="BA8">
        <f t="shared" si="94"/>
        <v>4.8692830620475667E-5</v>
      </c>
      <c r="BB8">
        <f t="shared" si="95"/>
        <v>1.132239297555836E-4</v>
      </c>
      <c r="BC8">
        <f t="shared" si="96"/>
        <v>3.5229321437519229E-7</v>
      </c>
      <c r="BD8">
        <f t="shared" si="97"/>
        <v>3.9258882337707939E-7</v>
      </c>
      <c r="BE8">
        <f t="shared" si="98"/>
        <v>5.4350876832561059E-7</v>
      </c>
      <c r="BF8">
        <f t="shared" si="99"/>
        <v>1.4475111516994594E-2</v>
      </c>
      <c r="BG8">
        <f t="shared" si="100"/>
        <v>0.95799999999999996</v>
      </c>
      <c r="BH8">
        <f t="shared" si="5"/>
        <v>0.69650551621657919</v>
      </c>
      <c r="BI8">
        <f t="shared" si="6"/>
        <v>1.2290950188589391E-2</v>
      </c>
      <c r="BJ8">
        <f t="shared" si="7"/>
        <v>1.274085907390739E-3</v>
      </c>
      <c r="BK8">
        <f t="shared" si="8"/>
        <v>3.1409615269549105E-3</v>
      </c>
      <c r="BL8">
        <f t="shared" si="9"/>
        <v>9.8864613512025085E-4</v>
      </c>
      <c r="BM8">
        <f t="shared" si="10"/>
        <v>2.7871844987142676E-3</v>
      </c>
      <c r="BN8">
        <f t="shared" si="11"/>
        <v>5.0890621119427456E-6</v>
      </c>
      <c r="BO8">
        <f t="shared" si="12"/>
        <v>4.7733946853719305E-6</v>
      </c>
      <c r="BP8">
        <f t="shared" si="13"/>
        <v>9.229927964032087E-6</v>
      </c>
      <c r="BQ8">
        <f t="shared" si="14"/>
        <v>1.6404901932341563E-4</v>
      </c>
      <c r="BR8">
        <f t="shared" si="15"/>
        <v>4.5833375211804672E-4</v>
      </c>
      <c r="BS8">
        <f t="shared" si="16"/>
        <v>7.6099045876155166E-7</v>
      </c>
      <c r="BT8">
        <f t="shared" si="17"/>
        <v>7.4969385476055548E-7</v>
      </c>
      <c r="BU8">
        <f t="shared" si="18"/>
        <v>1.426128993051222E-6</v>
      </c>
      <c r="BV8">
        <f t="shared" si="19"/>
        <v>9.5879781754607429E-2</v>
      </c>
      <c r="BW8">
        <f t="shared" si="20"/>
        <v>2.5566721306334037E-3</v>
      </c>
      <c r="BX8">
        <f t="shared" si="21"/>
        <v>3.0000149521899292E-4</v>
      </c>
      <c r="BY8">
        <f t="shared" si="22"/>
        <v>6.2134650324276717E-4</v>
      </c>
      <c r="BZ8">
        <f t="shared" si="23"/>
        <v>2.3821203878253455E-4</v>
      </c>
      <c r="CA8">
        <f t="shared" si="24"/>
        <v>5.533025004742021E-4</v>
      </c>
      <c r="CB8">
        <f t="shared" si="25"/>
        <v>1.7645014781258213E-6</v>
      </c>
      <c r="CC8">
        <f t="shared" si="26"/>
        <v>1.6830812330156115E-6</v>
      </c>
      <c r="CD8">
        <f t="shared" si="27"/>
        <v>2.6524730035065372E-6</v>
      </c>
      <c r="CE8">
        <f t="shared" si="28"/>
        <v>3.8020278029837507E-5</v>
      </c>
      <c r="CF8">
        <f t="shared" si="29"/>
        <v>8.8407374023720858E-5</v>
      </c>
      <c r="CG8">
        <f t="shared" si="30"/>
        <v>2.5939776960964202E-7</v>
      </c>
      <c r="CH8">
        <f t="shared" si="31"/>
        <v>2.5318922302653679E-7</v>
      </c>
      <c r="CI8">
        <f t="shared" si="32"/>
        <v>4.0019210281126236E-7</v>
      </c>
      <c r="CJ8">
        <f t="shared" si="101"/>
        <v>0</v>
      </c>
      <c r="CK8">
        <f t="shared" si="102"/>
        <v>0.81791451335268106</v>
      </c>
      <c r="CL8">
        <f t="shared" si="33"/>
        <v>0.70554024409332139</v>
      </c>
      <c r="CM8">
        <f t="shared" si="34"/>
        <v>10867.900262292886</v>
      </c>
      <c r="CN8">
        <f t="shared" si="35"/>
        <v>409.66806243261402</v>
      </c>
      <c r="CO8">
        <f t="shared" si="36"/>
        <v>65.513217582801801</v>
      </c>
      <c r="CP8">
        <f t="shared" si="37"/>
        <v>76.779182179400465</v>
      </c>
      <c r="CQ8">
        <f t="shared" si="38"/>
        <v>55.74749506848844</v>
      </c>
      <c r="CR8">
        <f t="shared" si="39"/>
        <v>55.96233372534067</v>
      </c>
      <c r="CS8">
        <f t="shared" si="40"/>
        <v>0.29866106055498204</v>
      </c>
      <c r="CT8">
        <f t="shared" si="41"/>
        <v>0.33078692506250029</v>
      </c>
      <c r="CU8">
        <f t="shared" si="42"/>
        <v>0.27285610668258481</v>
      </c>
      <c r="CV8">
        <f t="shared" si="43"/>
        <v>8.2155685903968241</v>
      </c>
      <c r="CW8">
        <f t="shared" si="44"/>
        <v>16.501804731785704</v>
      </c>
      <c r="CX8">
        <f t="shared" si="45"/>
        <v>4.6876545468421627E-2</v>
      </c>
      <c r="CY8">
        <f t="shared" si="46"/>
        <v>5.9312614165985759E-2</v>
      </c>
      <c r="CZ8">
        <f t="shared" si="47"/>
        <v>6.6561001118576851E-2</v>
      </c>
      <c r="DA8">
        <f t="shared" si="48"/>
        <v>2859.8685526984505</v>
      </c>
      <c r="DB8">
        <f t="shared" si="49"/>
        <v>124.8603968651054</v>
      </c>
      <c r="DC8">
        <f t="shared" si="50"/>
        <v>20.929406005372229</v>
      </c>
      <c r="DD8">
        <f t="shared" si="51"/>
        <v>24.754710044075161</v>
      </c>
      <c r="DE8">
        <f t="shared" si="52"/>
        <v>17.692745479400418</v>
      </c>
      <c r="DF8">
        <f t="shared" si="53"/>
        <v>19.432317320862406</v>
      </c>
      <c r="DG8">
        <f t="shared" si="54"/>
        <v>0.13797140638204211</v>
      </c>
      <c r="DH8">
        <f t="shared" si="55"/>
        <v>0.14935611483730596</v>
      </c>
      <c r="DI8">
        <f t="shared" si="56"/>
        <v>0.12158980120061344</v>
      </c>
      <c r="DJ8">
        <f t="shared" si="57"/>
        <v>2.5355817689000295</v>
      </c>
      <c r="DK8">
        <f t="shared" si="58"/>
        <v>4.6023262967049616</v>
      </c>
      <c r="DL8">
        <f t="shared" si="59"/>
        <v>2.0634870445598138E-2</v>
      </c>
      <c r="DM8">
        <f t="shared" si="60"/>
        <v>2.5307845910180045E-2</v>
      </c>
      <c r="DN8">
        <f t="shared" si="61"/>
        <v>2.5625351409015888E-2</v>
      </c>
      <c r="DO8">
        <f t="shared" si="103"/>
        <v>0</v>
      </c>
      <c r="DP8">
        <f t="shared" si="118"/>
        <v>14632.519502725825</v>
      </c>
      <c r="DQ8">
        <f t="shared" si="63"/>
        <v>12622.139860723897</v>
      </c>
    </row>
    <row r="9" spans="1:121" x14ac:dyDescent="0.3">
      <c r="A9">
        <v>6</v>
      </c>
      <c r="B9">
        <v>51</v>
      </c>
      <c r="C9">
        <f t="shared" si="119"/>
        <v>32.793999999999997</v>
      </c>
      <c r="D9">
        <f t="shared" si="1"/>
        <v>125</v>
      </c>
      <c r="E9">
        <f t="shared" si="120"/>
        <v>5.4</v>
      </c>
      <c r="F9">
        <v>3.3800000000000002E-3</v>
      </c>
      <c r="G9">
        <v>5.3099999999999996E-3</v>
      </c>
      <c r="H9">
        <f t="shared" si="3"/>
        <v>3.7660000000000003E-3</v>
      </c>
      <c r="I9">
        <f t="shared" si="104"/>
        <v>1.9177515277734612E-2</v>
      </c>
      <c r="J9">
        <f t="shared" si="64"/>
        <v>9.2665412321043972E-2</v>
      </c>
      <c r="K9">
        <f t="shared" si="65"/>
        <v>0.12732265716533375</v>
      </c>
      <c r="L9">
        <f t="shared" si="105"/>
        <v>5.1032727454960902E-2</v>
      </c>
      <c r="M9">
        <f t="shared" si="106"/>
        <v>7.0732923640172141E-2</v>
      </c>
      <c r="N9">
        <f t="shared" si="107"/>
        <v>0.21905401409138114</v>
      </c>
      <c r="O9">
        <f t="shared" si="108"/>
        <v>0.29486112527210429</v>
      </c>
      <c r="P9">
        <f t="shared" si="109"/>
        <v>0.11451474555060148</v>
      </c>
      <c r="Q9">
        <f t="shared" si="110"/>
        <v>0.1578919685957566</v>
      </c>
      <c r="R9">
        <f t="shared" si="66"/>
        <v>0.42</v>
      </c>
      <c r="S9">
        <f t="shared" si="67"/>
        <v>0.43099999999999999</v>
      </c>
      <c r="T9">
        <f t="shared" si="68"/>
        <v>8.1418186374738865E-3</v>
      </c>
      <c r="U9">
        <f t="shared" si="69"/>
        <v>0.19073830000054781</v>
      </c>
      <c r="V9">
        <f t="shared" si="70"/>
        <v>0.25650266215930939</v>
      </c>
      <c r="W9">
        <f t="shared" si="111"/>
        <v>0.10773948656099308</v>
      </c>
      <c r="X9">
        <f t="shared" si="112"/>
        <v>0.14755961668330231</v>
      </c>
      <c r="Y9">
        <f t="shared" si="113"/>
        <v>0.34343425373209191</v>
      </c>
      <c r="Z9">
        <f t="shared" si="114"/>
        <v>0.44815622106772302</v>
      </c>
      <c r="AA9">
        <f t="shared" si="115"/>
        <v>0.18694304438415132</v>
      </c>
      <c r="AB9">
        <f t="shared" si="116"/>
        <v>0.2535479319349826</v>
      </c>
      <c r="AC9">
        <f t="shared" si="71"/>
        <v>1.5501563724924295E-2</v>
      </c>
      <c r="AD9">
        <f t="shared" si="117"/>
        <v>0.77407565452730587</v>
      </c>
      <c r="AE9">
        <f t="shared" si="72"/>
        <v>1.7584524727683411E-2</v>
      </c>
      <c r="AF9">
        <f t="shared" si="73"/>
        <v>1.9047978367387308E-3</v>
      </c>
      <c r="AG9">
        <f t="shared" si="74"/>
        <v>4.7378888001456225E-3</v>
      </c>
      <c r="AH9">
        <f t="shared" si="75"/>
        <v>1.3880441874599843E-3</v>
      </c>
      <c r="AI9">
        <f t="shared" si="76"/>
        <v>4.1335766425194403E-3</v>
      </c>
      <c r="AJ9">
        <f t="shared" si="77"/>
        <v>1.0241547767318113E-5</v>
      </c>
      <c r="AK9">
        <f t="shared" si="78"/>
        <v>9.1485004235253088E-6</v>
      </c>
      <c r="AL9">
        <f t="shared" si="79"/>
        <v>1.9686072699732018E-5</v>
      </c>
      <c r="AM9">
        <f t="shared" si="80"/>
        <v>2.2283530901274907E-4</v>
      </c>
      <c r="AN9">
        <f t="shared" si="81"/>
        <v>7.4615792474329431E-4</v>
      </c>
      <c r="AO9">
        <f t="shared" si="82"/>
        <v>1.4120909108213025E-6</v>
      </c>
      <c r="AP9">
        <f t="shared" si="83"/>
        <v>1.6589502995902167E-6</v>
      </c>
      <c r="AQ9">
        <f t="shared" si="84"/>
        <v>3.3569056294430512E-6</v>
      </c>
      <c r="AR9">
        <f t="shared" si="85"/>
        <v>0.12720859175865451</v>
      </c>
      <c r="AS9">
        <f t="shared" si="86"/>
        <v>4.4005828526426684E-3</v>
      </c>
      <c r="AT9">
        <f t="shared" si="87"/>
        <v>5.3726734174407696E-4</v>
      </c>
      <c r="AU9">
        <f t="shared" si="88"/>
        <v>1.1415995623668305E-3</v>
      </c>
      <c r="AV9">
        <f t="shared" si="89"/>
        <v>4.0129215569667168E-4</v>
      </c>
      <c r="AW9">
        <f t="shared" si="90"/>
        <v>1.000180257162831E-3</v>
      </c>
      <c r="AX9">
        <f t="shared" si="91"/>
        <v>4.3228808506666712E-6</v>
      </c>
      <c r="AY9">
        <f t="shared" si="92"/>
        <v>3.9315355082441175E-6</v>
      </c>
      <c r="AZ9">
        <f t="shared" si="93"/>
        <v>7.0661455827016283E-6</v>
      </c>
      <c r="BA9">
        <f t="shared" si="94"/>
        <v>6.1876862255482823E-5</v>
      </c>
      <c r="BB9">
        <f t="shared" si="95"/>
        <v>1.7481770910728739E-4</v>
      </c>
      <c r="BC9">
        <f t="shared" si="96"/>
        <v>5.8565363722072685E-7</v>
      </c>
      <c r="BD9">
        <f t="shared" si="97"/>
        <v>6.7969743191192947E-7</v>
      </c>
      <c r="BE9">
        <f t="shared" si="98"/>
        <v>1.1710432465023471E-6</v>
      </c>
      <c r="BF9">
        <f t="shared" si="99"/>
        <v>1.8217050520772819E-2</v>
      </c>
      <c r="BG9">
        <f t="shared" si="100"/>
        <v>0.95799999999999996</v>
      </c>
      <c r="BH9">
        <f t="shared" si="5"/>
        <v>0.67503639009367888</v>
      </c>
      <c r="BI9">
        <f t="shared" si="6"/>
        <v>1.4705947757520717E-2</v>
      </c>
      <c r="BJ9">
        <f t="shared" si="7"/>
        <v>1.3854502805636625E-3</v>
      </c>
      <c r="BK9">
        <f t="shared" si="8"/>
        <v>3.8961918458413369E-3</v>
      </c>
      <c r="BL9">
        <f t="shared" si="9"/>
        <v>1.0518770053941846E-3</v>
      </c>
      <c r="BM9">
        <f t="shared" si="10"/>
        <v>3.4424936114244992E-3</v>
      </c>
      <c r="BN9">
        <f t="shared" si="11"/>
        <v>7.0701708858847232E-6</v>
      </c>
      <c r="BO9">
        <f t="shared" si="12"/>
        <v>6.4985643711036857E-6</v>
      </c>
      <c r="BP9">
        <f t="shared" si="13"/>
        <v>1.5460300315673128E-5</v>
      </c>
      <c r="BQ9">
        <f t="shared" si="14"/>
        <v>1.8072187877566756E-4</v>
      </c>
      <c r="BR9">
        <f t="shared" si="15"/>
        <v>6.0514225784229865E-4</v>
      </c>
      <c r="BS9">
        <f t="shared" si="16"/>
        <v>1.0799436018228958E-6</v>
      </c>
      <c r="BT9">
        <f t="shared" si="17"/>
        <v>1.1111372709808514E-6</v>
      </c>
      <c r="BU9">
        <f t="shared" si="18"/>
        <v>2.5673054961679128E-6</v>
      </c>
      <c r="BV9">
        <f t="shared" si="19"/>
        <v>0.10671741424868886</v>
      </c>
      <c r="BW9">
        <f t="shared" si="20"/>
        <v>3.5403618988529327E-3</v>
      </c>
      <c r="BX9">
        <f t="shared" si="21"/>
        <v>3.7593050682347909E-4</v>
      </c>
      <c r="BY9">
        <f t="shared" si="22"/>
        <v>9.0311766108693839E-4</v>
      </c>
      <c r="BZ9">
        <f t="shared" si="23"/>
        <v>2.9254818760965953E-4</v>
      </c>
      <c r="CA9">
        <f t="shared" si="24"/>
        <v>8.0130988112173465E-4</v>
      </c>
      <c r="CB9">
        <f t="shared" si="25"/>
        <v>2.8708642249058413E-6</v>
      </c>
      <c r="CC9">
        <f t="shared" si="26"/>
        <v>2.6866109908517824E-6</v>
      </c>
      <c r="CD9">
        <f t="shared" si="27"/>
        <v>5.3384661603183631E-6</v>
      </c>
      <c r="CE9">
        <f t="shared" si="28"/>
        <v>4.8275866786244005E-5</v>
      </c>
      <c r="CF9">
        <f t="shared" si="29"/>
        <v>1.3639147379345258E-4</v>
      </c>
      <c r="CG9">
        <f t="shared" si="30"/>
        <v>4.3087801472195482E-7</v>
      </c>
      <c r="CH9">
        <f t="shared" si="31"/>
        <v>4.3795051490238209E-7</v>
      </c>
      <c r="CI9">
        <f t="shared" si="32"/>
        <v>8.6156177839345388E-7</v>
      </c>
      <c r="CJ9">
        <f t="shared" si="101"/>
        <v>0</v>
      </c>
      <c r="CK9">
        <f t="shared" si="102"/>
        <v>0.81316597820943037</v>
      </c>
      <c r="CL9">
        <f t="shared" si="33"/>
        <v>0.68101370482116153</v>
      </c>
      <c r="CM9">
        <f t="shared" si="34"/>
        <v>10541.362263352852</v>
      </c>
      <c r="CN9">
        <f t="shared" si="35"/>
        <v>490.55548632818409</v>
      </c>
      <c r="CO9">
        <f t="shared" si="36"/>
        <v>71.304202220477649</v>
      </c>
      <c r="CP9">
        <f t="shared" si="37"/>
        <v>95.316846881329639</v>
      </c>
      <c r="CQ9">
        <f t="shared" si="38"/>
        <v>59.365261853476071</v>
      </c>
      <c r="CR9">
        <f t="shared" si="39"/>
        <v>69.175405112562828</v>
      </c>
      <c r="CS9">
        <f t="shared" si="40"/>
        <v>0.41530500351251681</v>
      </c>
      <c r="CT9">
        <f t="shared" si="41"/>
        <v>0.45073746736666842</v>
      </c>
      <c r="CU9">
        <f t="shared" si="42"/>
        <v>0.45740589917827346</v>
      </c>
      <c r="CV9">
        <f t="shared" si="43"/>
        <v>9.0578096407502233</v>
      </c>
      <c r="CW9">
        <f t="shared" si="44"/>
        <v>21.80497303477329</v>
      </c>
      <c r="CX9">
        <f t="shared" si="45"/>
        <v>6.657726226340277E-2</v>
      </c>
      <c r="CY9">
        <f t="shared" si="46"/>
        <v>8.79890649399655E-2</v>
      </c>
      <c r="CZ9">
        <f t="shared" si="47"/>
        <v>0.11991873980059412</v>
      </c>
      <c r="DA9">
        <f t="shared" si="48"/>
        <v>3185.6847634119849</v>
      </c>
      <c r="DB9">
        <f t="shared" si="49"/>
        <v>173.039718931615</v>
      </c>
      <c r="DC9">
        <f t="shared" si="50"/>
        <v>26.250345050273857</v>
      </c>
      <c r="DD9">
        <f t="shared" si="51"/>
        <v>36.009474995736937</v>
      </c>
      <c r="DE9">
        <f t="shared" si="52"/>
        <v>21.747627085825425</v>
      </c>
      <c r="DF9">
        <f t="shared" si="53"/>
        <v>28.165076041705319</v>
      </c>
      <c r="DG9">
        <f t="shared" si="54"/>
        <v>0.22468605509425091</v>
      </c>
      <c r="DH9">
        <f t="shared" si="55"/>
        <v>0.23862061613736846</v>
      </c>
      <c r="DI9">
        <f t="shared" si="56"/>
        <v>0.24491260589643843</v>
      </c>
      <c r="DJ9">
        <f t="shared" si="57"/>
        <v>3.2221138482297569</v>
      </c>
      <c r="DK9">
        <f t="shared" si="58"/>
        <v>7.1059902397930177</v>
      </c>
      <c r="DL9">
        <f t="shared" si="59"/>
        <v>3.4303490492929634E-2</v>
      </c>
      <c r="DM9">
        <f t="shared" si="60"/>
        <v>4.3816015250770619E-2</v>
      </c>
      <c r="DN9">
        <f t="shared" si="61"/>
        <v>5.5212346986092661E-2</v>
      </c>
      <c r="DO9">
        <f t="shared" si="103"/>
        <v>0</v>
      </c>
      <c r="DP9">
        <f t="shared" si="118"/>
        <v>14841.60684259649</v>
      </c>
      <c r="DQ9">
        <f t="shared" si="63"/>
        <v>12429.61207456296</v>
      </c>
    </row>
    <row r="10" spans="1:121" x14ac:dyDescent="0.3">
      <c r="A10">
        <v>7</v>
      </c>
      <c r="B10">
        <v>52</v>
      </c>
      <c r="C10">
        <f t="shared" si="119"/>
        <v>32.793999999999997</v>
      </c>
      <c r="D10">
        <f t="shared" si="1"/>
        <v>125</v>
      </c>
      <c r="E10">
        <f t="shared" si="120"/>
        <v>5.4</v>
      </c>
      <c r="F10">
        <v>3.5999999999999999E-3</v>
      </c>
      <c r="G10">
        <v>5.8500000000000002E-3</v>
      </c>
      <c r="H10">
        <f t="shared" si="3"/>
        <v>4.0499999999999998E-3</v>
      </c>
      <c r="I10">
        <f t="shared" si="104"/>
        <v>1.9177515277734612E-2</v>
      </c>
      <c r="J10">
        <f t="shared" si="64"/>
        <v>9.7440213805244147E-2</v>
      </c>
      <c r="K10">
        <f t="shared" si="65"/>
        <v>0.13374751645517446</v>
      </c>
      <c r="L10">
        <f t="shared" si="105"/>
        <v>5.3725985736950088E-2</v>
      </c>
      <c r="M10">
        <f t="shared" si="106"/>
        <v>7.4424405470286947E-2</v>
      </c>
      <c r="N10">
        <f t="shared" si="107"/>
        <v>0.2309936939794095</v>
      </c>
      <c r="O10">
        <f t="shared" si="108"/>
        <v>0.31004587742227308</v>
      </c>
      <c r="P10">
        <f t="shared" si="109"/>
        <v>0.12119999681521243</v>
      </c>
      <c r="Q10">
        <f t="shared" si="110"/>
        <v>0.16686138881863777</v>
      </c>
      <c r="R10">
        <f t="shared" si="66"/>
        <v>0.42</v>
      </c>
      <c r="S10">
        <f t="shared" si="67"/>
        <v>0.43099999999999999</v>
      </c>
      <c r="T10">
        <f t="shared" si="68"/>
        <v>8.5772357657962518E-3</v>
      </c>
      <c r="U10">
        <f t="shared" si="69"/>
        <v>0.1999778621966577</v>
      </c>
      <c r="V10">
        <f t="shared" si="70"/>
        <v>0.26836378868825717</v>
      </c>
      <c r="W10">
        <f t="shared" si="111"/>
        <v>0.11324139597990068</v>
      </c>
      <c r="X10">
        <f t="shared" si="112"/>
        <v>0.15491201409267363</v>
      </c>
      <c r="Y10">
        <f t="shared" si="113"/>
        <v>0.36042379229282273</v>
      </c>
      <c r="Z10">
        <f t="shared" si="114"/>
        <v>0.4682249346456856</v>
      </c>
      <c r="AA10">
        <f t="shared" si="115"/>
        <v>0.19736083485424771</v>
      </c>
      <c r="AB10">
        <f t="shared" si="116"/>
        <v>0.26702644031223532</v>
      </c>
      <c r="AC10">
        <f t="shared" si="71"/>
        <v>1.6281279839833761E-2</v>
      </c>
      <c r="AD10">
        <f t="shared" si="117"/>
        <v>0.75019002408469426</v>
      </c>
      <c r="AE10">
        <f t="shared" si="72"/>
        <v>2.0460530703971511E-2</v>
      </c>
      <c r="AF10">
        <f t="shared" si="73"/>
        <v>2.057012053029069E-3</v>
      </c>
      <c r="AG10">
        <f t="shared" si="74"/>
        <v>5.6449910656576991E-3</v>
      </c>
      <c r="AH10">
        <f t="shared" si="75"/>
        <v>1.4706245372674478E-3</v>
      </c>
      <c r="AI10">
        <f t="shared" si="76"/>
        <v>4.907068817163681E-3</v>
      </c>
      <c r="AJ10">
        <f t="shared" si="77"/>
        <v>1.3561539066804871E-5</v>
      </c>
      <c r="AK10">
        <f t="shared" si="78"/>
        <v>1.1907079041359469E-5</v>
      </c>
      <c r="AL10">
        <f t="shared" si="79"/>
        <v>2.9713785692031155E-5</v>
      </c>
      <c r="AM10">
        <f t="shared" si="80"/>
        <v>2.4312680246526132E-4</v>
      </c>
      <c r="AN10">
        <f t="shared" si="81"/>
        <v>9.4211636881174764E-4</v>
      </c>
      <c r="AO10">
        <f t="shared" si="82"/>
        <v>1.9022358164745444E-6</v>
      </c>
      <c r="AP10">
        <f t="shared" si="83"/>
        <v>2.3334114361338883E-6</v>
      </c>
      <c r="AQ10">
        <f t="shared" si="84"/>
        <v>5.4128571337699052E-6</v>
      </c>
      <c r="AR10">
        <f t="shared" si="85"/>
        <v>0.13935380991391891</v>
      </c>
      <c r="AS10">
        <f t="shared" si="86"/>
        <v>5.8182914062809531E-3</v>
      </c>
      <c r="AT10">
        <f t="shared" si="87"/>
        <v>6.5726191836668882E-4</v>
      </c>
      <c r="AU10">
        <f t="shared" si="88"/>
        <v>1.5592927109623104E-3</v>
      </c>
      <c r="AV10">
        <f t="shared" si="89"/>
        <v>4.8228493796017208E-4</v>
      </c>
      <c r="AW10">
        <f t="shared" si="90"/>
        <v>1.3621642398766673E-3</v>
      </c>
      <c r="AX10">
        <f t="shared" si="91"/>
        <v>6.5535647495911343E-6</v>
      </c>
      <c r="AY10">
        <f t="shared" si="92"/>
        <v>5.8627586483878334E-6</v>
      </c>
      <c r="AZ10">
        <f t="shared" si="93"/>
        <v>1.2415836125625688E-5</v>
      </c>
      <c r="BA10">
        <f t="shared" si="94"/>
        <v>7.6507959438844092E-5</v>
      </c>
      <c r="BB10">
        <f t="shared" si="95"/>
        <v>2.5240570173407865E-4</v>
      </c>
      <c r="BC10">
        <f t="shared" si="96"/>
        <v>9.030004515561681E-7</v>
      </c>
      <c r="BD10">
        <f t="shared" si="97"/>
        <v>1.0909910942905485E-6</v>
      </c>
      <c r="BE10">
        <f t="shared" si="98"/>
        <v>2.1897525258552049E-6</v>
      </c>
      <c r="BF10">
        <f t="shared" si="99"/>
        <v>2.2428639966618834E-2</v>
      </c>
      <c r="BG10">
        <f t="shared" si="100"/>
        <v>0.95799999999999985</v>
      </c>
      <c r="BH10">
        <f t="shared" si="5"/>
        <v>0.65368167839831404</v>
      </c>
      <c r="BI10">
        <f t="shared" si="6"/>
        <v>1.7097417992235384E-2</v>
      </c>
      <c r="BJ10">
        <f t="shared" si="7"/>
        <v>1.4948051034412825E-3</v>
      </c>
      <c r="BK10">
        <f t="shared" si="8"/>
        <v>4.6384190275399282E-3</v>
      </c>
      <c r="BL10">
        <f t="shared" si="9"/>
        <v>1.1134743005211513E-3</v>
      </c>
      <c r="BM10">
        <f t="shared" si="10"/>
        <v>4.0833870592164303E-3</v>
      </c>
      <c r="BN10">
        <f t="shared" si="11"/>
        <v>9.353551289147794E-6</v>
      </c>
      <c r="BO10">
        <f t="shared" si="12"/>
        <v>8.4505925400185336E-6</v>
      </c>
      <c r="BP10">
        <f t="shared" si="13"/>
        <v>2.3316753366161143E-5</v>
      </c>
      <c r="BQ10">
        <f t="shared" si="14"/>
        <v>1.9702022689318429E-4</v>
      </c>
      <c r="BR10">
        <f t="shared" si="15"/>
        <v>7.6345338671409866E-4</v>
      </c>
      <c r="BS10">
        <f t="shared" si="16"/>
        <v>1.4536304901356267E-6</v>
      </c>
      <c r="BT10">
        <f t="shared" si="17"/>
        <v>1.5614476381291162E-6</v>
      </c>
      <c r="BU10">
        <f t="shared" si="18"/>
        <v>4.1363400374715652E-6</v>
      </c>
      <c r="BV10">
        <f t="shared" si="19"/>
        <v>0.11681239994244316</v>
      </c>
      <c r="BW10">
        <f t="shared" si="20"/>
        <v>4.6771809916267707E-3</v>
      </c>
      <c r="BX10">
        <f t="shared" si="21"/>
        <v>4.5947435583822339E-4</v>
      </c>
      <c r="BY10">
        <f t="shared" si="22"/>
        <v>1.2325638935231917E-3</v>
      </c>
      <c r="BZ10">
        <f t="shared" si="23"/>
        <v>3.5128302246132737E-4</v>
      </c>
      <c r="CA10">
        <f t="shared" si="24"/>
        <v>1.0904429433305361E-3</v>
      </c>
      <c r="CB10">
        <f t="shared" si="25"/>
        <v>4.3483072068078429E-6</v>
      </c>
      <c r="CC10">
        <f t="shared" si="26"/>
        <v>4.0027550435769943E-6</v>
      </c>
      <c r="CD10">
        <f t="shared" si="27"/>
        <v>9.3726227310407358E-6</v>
      </c>
      <c r="CE10">
        <f t="shared" si="28"/>
        <v>5.9643025740825309E-5</v>
      </c>
      <c r="CF10">
        <f t="shared" si="29"/>
        <v>1.9676697530653908E-4</v>
      </c>
      <c r="CG10">
        <f t="shared" si="30"/>
        <v>6.6382363136606833E-7</v>
      </c>
      <c r="CH10">
        <f t="shared" si="31"/>
        <v>7.0231570577793702E-7</v>
      </c>
      <c r="CI10">
        <f t="shared" si="32"/>
        <v>1.6097549796361377E-6</v>
      </c>
      <c r="CJ10">
        <f t="shared" si="101"/>
        <v>0</v>
      </c>
      <c r="CK10">
        <f t="shared" si="102"/>
        <v>0.8080183825398054</v>
      </c>
      <c r="CL10">
        <f t="shared" si="33"/>
        <v>0.65699288785250254</v>
      </c>
      <c r="CM10">
        <f t="shared" si="34"/>
        <v>10216.087747985366</v>
      </c>
      <c r="CN10">
        <f t="shared" si="35"/>
        <v>570.78742504869319</v>
      </c>
      <c r="CO10">
        <f t="shared" si="36"/>
        <v>77.002189193090175</v>
      </c>
      <c r="CP10">
        <f t="shared" si="37"/>
        <v>113.56593025890159</v>
      </c>
      <c r="CQ10">
        <f t="shared" si="38"/>
        <v>62.897140834391472</v>
      </c>
      <c r="CR10">
        <f t="shared" si="39"/>
        <v>82.119796655234197</v>
      </c>
      <c r="CS10">
        <f t="shared" si="40"/>
        <v>0.54993397069800432</v>
      </c>
      <c r="CT10">
        <f t="shared" si="41"/>
        <v>0.58664987728873974</v>
      </c>
      <c r="CU10">
        <f t="shared" si="42"/>
        <v>0.69039981055434385</v>
      </c>
      <c r="CV10">
        <f t="shared" si="43"/>
        <v>9.8826182666079418</v>
      </c>
      <c r="CW10">
        <f t="shared" si="44"/>
        <v>27.531466645785702</v>
      </c>
      <c r="CX10">
        <f t="shared" si="45"/>
        <v>8.9686614275141824E-2</v>
      </c>
      <c r="CY10">
        <f t="shared" si="46"/>
        <v>0.12376180916110531</v>
      </c>
      <c r="CZ10">
        <f t="shared" si="47"/>
        <v>0.19336349538966233</v>
      </c>
      <c r="DA10">
        <f t="shared" si="48"/>
        <v>3489.8374616742713</v>
      </c>
      <c r="DB10">
        <f t="shared" si="49"/>
        <v>228.78685467777964</v>
      </c>
      <c r="DC10">
        <f t="shared" si="50"/>
        <v>32.113160069478049</v>
      </c>
      <c r="DD10">
        <f t="shared" si="51"/>
        <v>49.184769981884159</v>
      </c>
      <c r="DE10">
        <f t="shared" si="52"/>
        <v>26.136949927813564</v>
      </c>
      <c r="DF10">
        <f t="shared" si="53"/>
        <v>38.358544994926952</v>
      </c>
      <c r="DG10">
        <f t="shared" si="54"/>
        <v>0.34062808142474882</v>
      </c>
      <c r="DH10">
        <f t="shared" si="55"/>
        <v>0.35583427340525114</v>
      </c>
      <c r="DI10">
        <f t="shared" si="56"/>
        <v>0.43033288011418636</v>
      </c>
      <c r="DJ10">
        <f t="shared" si="57"/>
        <v>3.9839989718589286</v>
      </c>
      <c r="DK10">
        <f t="shared" si="58"/>
        <v>10.259786964086828</v>
      </c>
      <c r="DL10">
        <f t="shared" si="59"/>
        <v>5.2891445448999437E-2</v>
      </c>
      <c r="DM10">
        <f t="shared" si="60"/>
        <v>7.0329649902345914E-2</v>
      </c>
      <c r="DN10">
        <f t="shared" si="61"/>
        <v>0.10324245208902121</v>
      </c>
      <c r="DO10">
        <f t="shared" si="103"/>
        <v>0</v>
      </c>
      <c r="DP10">
        <f t="shared" si="118"/>
        <v>15042.122896509922</v>
      </c>
      <c r="DQ10">
        <f t="shared" si="63"/>
        <v>12230.622439735718</v>
      </c>
    </row>
    <row r="11" spans="1:121" x14ac:dyDescent="0.3">
      <c r="A11">
        <v>8</v>
      </c>
      <c r="B11">
        <v>53</v>
      </c>
      <c r="C11">
        <f t="shared" si="119"/>
        <v>32.793999999999997</v>
      </c>
      <c r="D11">
        <f t="shared" si="1"/>
        <v>125</v>
      </c>
      <c r="E11">
        <f t="shared" si="120"/>
        <v>5.4</v>
      </c>
      <c r="F11">
        <v>3.9199999999999999E-3</v>
      </c>
      <c r="G11">
        <v>6.4099999999999999E-3</v>
      </c>
      <c r="H11">
        <f t="shared" si="3"/>
        <v>4.4180000000000001E-3</v>
      </c>
      <c r="I11">
        <f t="shared" si="104"/>
        <v>1.9177515277734612E-2</v>
      </c>
      <c r="J11">
        <f t="shared" si="64"/>
        <v>0.10234928687728562</v>
      </c>
      <c r="K11">
        <f t="shared" si="65"/>
        <v>0.14033887092985897</v>
      </c>
      <c r="L11">
        <f t="shared" si="105"/>
        <v>5.6501842867189067E-2</v>
      </c>
      <c r="M11">
        <f t="shared" si="106"/>
        <v>7.8224699488027682E-2</v>
      </c>
      <c r="N11">
        <f t="shared" si="107"/>
        <v>0.24323451461651668</v>
      </c>
      <c r="O11">
        <f t="shared" si="108"/>
        <v>0.32551284847856621</v>
      </c>
      <c r="P11">
        <f t="shared" si="109"/>
        <v>0.12810884452725635</v>
      </c>
      <c r="Q11">
        <f t="shared" si="110"/>
        <v>0.17610123827213287</v>
      </c>
      <c r="R11">
        <f t="shared" si="66"/>
        <v>0.42</v>
      </c>
      <c r="S11">
        <f t="shared" si="67"/>
        <v>0.43099999999999999</v>
      </c>
      <c r="T11">
        <f t="shared" si="68"/>
        <v>9.0252900023915002E-3</v>
      </c>
      <c r="U11">
        <f t="shared" si="69"/>
        <v>0.20941748953691131</v>
      </c>
      <c r="V11">
        <f t="shared" si="70"/>
        <v>0.28042521598302073</v>
      </c>
      <c r="W11">
        <f t="shared" si="111"/>
        <v>0.11889279806056496</v>
      </c>
      <c r="X11">
        <f t="shared" si="112"/>
        <v>0.1624451857408995</v>
      </c>
      <c r="Y11">
        <f t="shared" si="113"/>
        <v>0.37765072461872151</v>
      </c>
      <c r="Z11">
        <f t="shared" si="114"/>
        <v>0.48835045805982147</v>
      </c>
      <c r="AA11">
        <f t="shared" si="115"/>
        <v>0.20806878760489156</v>
      </c>
      <c r="AB11">
        <f t="shared" si="116"/>
        <v>0.28080525813935708</v>
      </c>
      <c r="AC11">
        <f t="shared" si="71"/>
        <v>1.7078888448895036E-2</v>
      </c>
      <c r="AD11">
        <f t="shared" si="117"/>
        <v>0.72651208240449427</v>
      </c>
      <c r="AE11">
        <f t="shared" si="72"/>
        <v>2.3307402844786738E-2</v>
      </c>
      <c r="AF11">
        <f t="shared" si="73"/>
        <v>2.2058580394776726E-3</v>
      </c>
      <c r="AG11">
        <f t="shared" si="74"/>
        <v>6.5377651407542443E-3</v>
      </c>
      <c r="AH11">
        <f t="shared" si="75"/>
        <v>1.5508086139456936E-3</v>
      </c>
      <c r="AI11">
        <f t="shared" si="76"/>
        <v>5.6644277817931464E-3</v>
      </c>
      <c r="AJ11">
        <f t="shared" si="77"/>
        <v>1.7328473168145609E-5</v>
      </c>
      <c r="AK11">
        <f t="shared" si="78"/>
        <v>1.498866728248735E-5</v>
      </c>
      <c r="AL11">
        <f t="shared" si="79"/>
        <v>4.1885111245757319E-5</v>
      </c>
      <c r="AM11">
        <f t="shared" si="80"/>
        <v>2.6291543238919954E-4</v>
      </c>
      <c r="AN11">
        <f t="shared" si="81"/>
        <v>1.1516509034475919E-3</v>
      </c>
      <c r="AO11">
        <f t="shared" si="82"/>
        <v>2.4650801645159794E-6</v>
      </c>
      <c r="AP11">
        <f t="shared" si="83"/>
        <v>3.1546623035278563E-6</v>
      </c>
      <c r="AQ11">
        <f t="shared" si="84"/>
        <v>8.1095197465374122E-6</v>
      </c>
      <c r="AR11">
        <f t="shared" si="85"/>
        <v>0.15064102654522343</v>
      </c>
      <c r="AS11">
        <f t="shared" si="86"/>
        <v>7.4277654495522125E-3</v>
      </c>
      <c r="AT11">
        <f t="shared" si="87"/>
        <v>7.8797277115499767E-4</v>
      </c>
      <c r="AU11">
        <f t="shared" si="88"/>
        <v>2.0381453035730884E-3</v>
      </c>
      <c r="AV11">
        <f t="shared" si="89"/>
        <v>5.6917978250149996E-4</v>
      </c>
      <c r="AW11">
        <f t="shared" si="90"/>
        <v>1.7759158101049669E-3</v>
      </c>
      <c r="AX11">
        <f t="shared" si="91"/>
        <v>9.4346316583144548E-6</v>
      </c>
      <c r="AY11">
        <f t="shared" si="92"/>
        <v>8.3181226981446749E-6</v>
      </c>
      <c r="AZ11">
        <f t="shared" si="93"/>
        <v>1.9961245275850832E-5</v>
      </c>
      <c r="BA11">
        <f t="shared" si="94"/>
        <v>9.2546337718770475E-5</v>
      </c>
      <c r="BB11">
        <f t="shared" si="95"/>
        <v>3.4741152914035051E-4</v>
      </c>
      <c r="BC11">
        <f t="shared" si="96"/>
        <v>1.3182665720632897E-6</v>
      </c>
      <c r="BD11">
        <f t="shared" si="97"/>
        <v>1.6567134699272203E-6</v>
      </c>
      <c r="BE11">
        <f t="shared" si="98"/>
        <v>3.729253292718796E-6</v>
      </c>
      <c r="BF11">
        <f t="shared" si="99"/>
        <v>2.699477556306407E-2</v>
      </c>
      <c r="BG11">
        <f t="shared" si="100"/>
        <v>0.95799999999999985</v>
      </c>
      <c r="BH11">
        <f t="shared" si="5"/>
        <v>0.63254123180346855</v>
      </c>
      <c r="BI11">
        <f t="shared" si="6"/>
        <v>1.9460701373690992E-2</v>
      </c>
      <c r="BJ11">
        <f t="shared" si="7"/>
        <v>1.6015135456986264E-3</v>
      </c>
      <c r="BK11">
        <f t="shared" si="8"/>
        <v>5.3676848148093486E-3</v>
      </c>
      <c r="BL11">
        <f t="shared" si="9"/>
        <v>1.1731484642046458E-3</v>
      </c>
      <c r="BM11">
        <f t="shared" si="10"/>
        <v>4.7098319817853356E-3</v>
      </c>
      <c r="BN11">
        <f t="shared" si="11"/>
        <v>1.1940725777354022E-5</v>
      </c>
      <c r="BO11">
        <f t="shared" si="12"/>
        <v>1.0628182782043992E-5</v>
      </c>
      <c r="BP11">
        <f t="shared" si="13"/>
        <v>3.2841329961519709E-5</v>
      </c>
      <c r="BQ11">
        <f t="shared" si="14"/>
        <v>2.1288498237947084E-4</v>
      </c>
      <c r="BR11">
        <f t="shared" si="15"/>
        <v>9.3250205992021374E-4</v>
      </c>
      <c r="BS11">
        <f t="shared" si="16"/>
        <v>1.8822256483345139E-6</v>
      </c>
      <c r="BT11">
        <f t="shared" si="17"/>
        <v>2.1090670010273624E-6</v>
      </c>
      <c r="BU11">
        <f t="shared" si="18"/>
        <v>6.1920688350534894E-6</v>
      </c>
      <c r="BV11">
        <f t="shared" si="19"/>
        <v>0.1261723921906622</v>
      </c>
      <c r="BW11">
        <f t="shared" si="20"/>
        <v>5.9662007068166968E-3</v>
      </c>
      <c r="BX11">
        <f t="shared" si="21"/>
        <v>5.503504669780617E-4</v>
      </c>
      <c r="BY11">
        <f t="shared" si="22"/>
        <v>1.609785109914218E-3</v>
      </c>
      <c r="BZ11">
        <f t="shared" si="23"/>
        <v>4.142087883630625E-4</v>
      </c>
      <c r="CA11">
        <f t="shared" si="24"/>
        <v>1.4205182440911175E-3</v>
      </c>
      <c r="CB11">
        <f t="shared" si="25"/>
        <v>6.254181029791614E-6</v>
      </c>
      <c r="CC11">
        <f t="shared" si="26"/>
        <v>5.6740922161921369E-6</v>
      </c>
      <c r="CD11">
        <f t="shared" si="27"/>
        <v>1.5056490905085893E-5</v>
      </c>
      <c r="CE11">
        <f t="shared" si="28"/>
        <v>7.2088046465281904E-5</v>
      </c>
      <c r="CF11">
        <f t="shared" si="29"/>
        <v>2.7061274462689724E-4</v>
      </c>
      <c r="CG11">
        <f t="shared" si="30"/>
        <v>9.6832011056468299E-7</v>
      </c>
      <c r="CH11">
        <f t="shared" si="31"/>
        <v>1.065516000510727E-6</v>
      </c>
      <c r="CI11">
        <f t="shared" si="32"/>
        <v>2.7392873620979626E-6</v>
      </c>
      <c r="CJ11">
        <f t="shared" si="101"/>
        <v>0</v>
      </c>
      <c r="CK11">
        <f t="shared" si="102"/>
        <v>0.80257300681150434</v>
      </c>
      <c r="CL11">
        <f t="shared" si="33"/>
        <v>0.63355854278810275</v>
      </c>
      <c r="CM11">
        <f t="shared" si="34"/>
        <v>9893.6415381844035</v>
      </c>
      <c r="CN11">
        <f t="shared" si="35"/>
        <v>650.20661716101563</v>
      </c>
      <c r="CO11">
        <f t="shared" si="36"/>
        <v>82.574089849807194</v>
      </c>
      <c r="CP11">
        <f t="shared" si="37"/>
        <v>131.5267591016939</v>
      </c>
      <c r="CQ11">
        <f t="shared" si="38"/>
        <v>66.326533609843366</v>
      </c>
      <c r="CR11">
        <f t="shared" si="39"/>
        <v>94.794198928308305</v>
      </c>
      <c r="CS11">
        <f t="shared" si="40"/>
        <v>0.70268691544147266</v>
      </c>
      <c r="CT11">
        <f t="shared" si="41"/>
        <v>0.73847664834086924</v>
      </c>
      <c r="CU11">
        <f t="shared" si="42"/>
        <v>0.97320055979517128</v>
      </c>
      <c r="CV11">
        <f t="shared" si="43"/>
        <v>10.686986495756184</v>
      </c>
      <c r="CW11">
        <f t="shared" si="44"/>
        <v>33.654694351448974</v>
      </c>
      <c r="CX11">
        <f t="shared" si="45"/>
        <v>0.11622359959659939</v>
      </c>
      <c r="CY11">
        <f t="shared" si="46"/>
        <v>0.16732013391681397</v>
      </c>
      <c r="CZ11">
        <f t="shared" si="47"/>
        <v>0.28969637390555597</v>
      </c>
      <c r="DA11">
        <f t="shared" si="48"/>
        <v>3772.5032277720306</v>
      </c>
      <c r="DB11">
        <f t="shared" si="49"/>
        <v>292.07459300729209</v>
      </c>
      <c r="DC11">
        <f t="shared" si="50"/>
        <v>38.499561625862029</v>
      </c>
      <c r="DD11">
        <f t="shared" si="51"/>
        <v>64.289217310605935</v>
      </c>
      <c r="DE11">
        <f t="shared" si="52"/>
        <v>30.84612913288629</v>
      </c>
      <c r="DF11">
        <f t="shared" si="53"/>
        <v>50.009789212555866</v>
      </c>
      <c r="DG11">
        <f t="shared" si="54"/>
        <v>0.49037441507255208</v>
      </c>
      <c r="DH11">
        <f t="shared" si="55"/>
        <v>0.50486013904119287</v>
      </c>
      <c r="DI11">
        <f t="shared" si="56"/>
        <v>0.69185676126098983</v>
      </c>
      <c r="DJ11">
        <f t="shared" si="57"/>
        <v>4.8191654440295348</v>
      </c>
      <c r="DK11">
        <f t="shared" si="58"/>
        <v>14.121583836496967</v>
      </c>
      <c r="DL11">
        <f t="shared" si="59"/>
        <v>7.7214827925463067E-2</v>
      </c>
      <c r="DM11">
        <f t="shared" si="60"/>
        <v>0.10679837712538832</v>
      </c>
      <c r="DN11">
        <f t="shared" si="61"/>
        <v>0.17582683424510578</v>
      </c>
      <c r="DO11">
        <f t="shared" si="103"/>
        <v>0</v>
      </c>
      <c r="DP11">
        <f t="shared" si="118"/>
        <v>15235.609220609702</v>
      </c>
      <c r="DQ11">
        <f t="shared" si="63"/>
        <v>12027.130609147845</v>
      </c>
    </row>
    <row r="12" spans="1:121" x14ac:dyDescent="0.3">
      <c r="A12">
        <v>9</v>
      </c>
      <c r="B12">
        <v>54</v>
      </c>
      <c r="C12">
        <f t="shared" si="119"/>
        <v>32.793999999999997</v>
      </c>
      <c r="D12">
        <f t="shared" si="1"/>
        <v>125</v>
      </c>
      <c r="E12">
        <f t="shared" si="120"/>
        <v>5.4</v>
      </c>
      <c r="F12">
        <v>4.3400000000000001E-3</v>
      </c>
      <c r="G12">
        <v>7.0899999999999999E-3</v>
      </c>
      <c r="H12">
        <f t="shared" si="3"/>
        <v>4.8900000000000002E-3</v>
      </c>
      <c r="I12">
        <f t="shared" si="104"/>
        <v>1.9177515277734612E-2</v>
      </c>
      <c r="J12">
        <f t="shared" si="64"/>
        <v>0.10739235475637254</v>
      </c>
      <c r="K12">
        <f t="shared" si="65"/>
        <v>0.14709512170820804</v>
      </c>
      <c r="L12">
        <f t="shared" si="105"/>
        <v>5.936077059230116E-2</v>
      </c>
      <c r="M12">
        <f t="shared" si="106"/>
        <v>8.21340433478287E-2</v>
      </c>
      <c r="N12">
        <f t="shared" si="107"/>
        <v>0.25576635863616359</v>
      </c>
      <c r="O12">
        <f t="shared" si="108"/>
        <v>0.34124085312005259</v>
      </c>
      <c r="P12">
        <f t="shared" si="109"/>
        <v>0.13524102933516324</v>
      </c>
      <c r="Q12">
        <f t="shared" si="110"/>
        <v>0.18560810779015424</v>
      </c>
      <c r="R12">
        <f t="shared" si="66"/>
        <v>0.42</v>
      </c>
      <c r="S12">
        <f t="shared" si="67"/>
        <v>0.43099999999999999</v>
      </c>
      <c r="T12">
        <f t="shared" si="68"/>
        <v>9.4859135166323258E-3</v>
      </c>
      <c r="U12">
        <f t="shared" si="69"/>
        <v>0.2190517441008063</v>
      </c>
      <c r="V12">
        <f t="shared" si="70"/>
        <v>0.29267599234252029</v>
      </c>
      <c r="W12">
        <f t="shared" si="111"/>
        <v>0.12469291490764978</v>
      </c>
      <c r="X12">
        <f t="shared" si="112"/>
        <v>0.17015649403238409</v>
      </c>
      <c r="Y12">
        <f t="shared" si="113"/>
        <v>0.39508581343255789</v>
      </c>
      <c r="Z12">
        <f t="shared" si="114"/>
        <v>0.50848620079972862</v>
      </c>
      <c r="AA12">
        <f t="shared" si="115"/>
        <v>0.21906060665305604</v>
      </c>
      <c r="AB12">
        <f t="shared" si="116"/>
        <v>0.29486953623781686</v>
      </c>
      <c r="AC12">
        <f t="shared" si="71"/>
        <v>1.7893901194000025E-2</v>
      </c>
      <c r="AD12">
        <f t="shared" si="117"/>
        <v>0.70299997451108664</v>
      </c>
      <c r="AE12">
        <f t="shared" si="72"/>
        <v>2.6112864493463003E-2</v>
      </c>
      <c r="AF12">
        <f t="shared" si="73"/>
        <v>2.3512912021621405E-3</v>
      </c>
      <c r="AG12">
        <f t="shared" si="74"/>
        <v>7.4112100223800367E-3</v>
      </c>
      <c r="AH12">
        <f t="shared" si="75"/>
        <v>1.6286107180448501E-3</v>
      </c>
      <c r="AI12">
        <f t="shared" si="76"/>
        <v>6.4034580032766349E-3</v>
      </c>
      <c r="AJ12">
        <f t="shared" si="77"/>
        <v>2.1549882422545685E-5</v>
      </c>
      <c r="AK12">
        <f t="shared" si="78"/>
        <v>1.8398690543753265E-5</v>
      </c>
      <c r="AL12">
        <f t="shared" si="79"/>
        <v>5.6189298828303723E-5</v>
      </c>
      <c r="AM12">
        <f t="shared" si="80"/>
        <v>2.8219744227449332E-4</v>
      </c>
      <c r="AN12">
        <f t="shared" si="81"/>
        <v>1.3734023406378603E-3</v>
      </c>
      <c r="AO12">
        <f t="shared" si="82"/>
        <v>3.1020004161127061E-6</v>
      </c>
      <c r="AP12">
        <f t="shared" si="83"/>
        <v>4.1363054943316087E-6</v>
      </c>
      <c r="AQ12">
        <f t="shared" si="84"/>
        <v>1.1511146951357226E-5</v>
      </c>
      <c r="AR12">
        <f t="shared" si="85"/>
        <v>0.16104827867286486</v>
      </c>
      <c r="AS12">
        <f t="shared" si="86"/>
        <v>9.2245777447068633E-3</v>
      </c>
      <c r="AT12">
        <f t="shared" si="87"/>
        <v>9.2922068610202147E-4</v>
      </c>
      <c r="AU12">
        <f t="shared" si="88"/>
        <v>2.5763301361092492E-3</v>
      </c>
      <c r="AV12">
        <f t="shared" si="89"/>
        <v>6.6181162117701726E-4</v>
      </c>
      <c r="AW12">
        <f t="shared" si="90"/>
        <v>2.2403492249904898E-3</v>
      </c>
      <c r="AX12">
        <f t="shared" si="91"/>
        <v>1.3059903343689185E-5</v>
      </c>
      <c r="AY12">
        <f t="shared" si="92"/>
        <v>1.1366724881893909E-5</v>
      </c>
      <c r="AZ12">
        <f t="shared" si="93"/>
        <v>3.0092179144918344E-5</v>
      </c>
      <c r="BA12">
        <f t="shared" si="94"/>
        <v>1.0996741474998568E-4</v>
      </c>
      <c r="BB12">
        <f t="shared" si="95"/>
        <v>4.6101484025741902E-4</v>
      </c>
      <c r="BC12">
        <f t="shared" si="96"/>
        <v>1.8465055592630022E-6</v>
      </c>
      <c r="BD12">
        <f t="shared" si="97"/>
        <v>2.4109829698503294E-6</v>
      </c>
      <c r="BE12">
        <f t="shared" si="98"/>
        <v>5.9307581245105103E-6</v>
      </c>
      <c r="BF12">
        <f t="shared" si="99"/>
        <v>3.2005846547035838E-2</v>
      </c>
      <c r="BG12">
        <f t="shared" si="100"/>
        <v>0.95799999999999996</v>
      </c>
      <c r="BH12">
        <f t="shared" si="5"/>
        <v>0.61157820222579762</v>
      </c>
      <c r="BI12">
        <f t="shared" si="6"/>
        <v>2.1785614323716364E-2</v>
      </c>
      <c r="BJ12">
        <f t="shared" si="7"/>
        <v>1.7055499304647543E-3</v>
      </c>
      <c r="BK12">
        <f t="shared" si="8"/>
        <v>6.0799149220092967E-3</v>
      </c>
      <c r="BL12">
        <f t="shared" si="9"/>
        <v>1.2309151106239451E-3</v>
      </c>
      <c r="BM12">
        <f t="shared" si="10"/>
        <v>5.3200366703542237E-3</v>
      </c>
      <c r="BN12">
        <f t="shared" si="11"/>
        <v>1.483603475185839E-5</v>
      </c>
      <c r="BO12">
        <f t="shared" si="12"/>
        <v>1.3034567852717016E-5</v>
      </c>
      <c r="BP12">
        <f t="shared" si="13"/>
        <v>4.4021553616762226E-5</v>
      </c>
      <c r="BQ12">
        <f t="shared" si="14"/>
        <v>2.2831408809260916E-4</v>
      </c>
      <c r="BR12">
        <f t="shared" si="15"/>
        <v>1.1111621014693019E-3</v>
      </c>
      <c r="BS12">
        <f t="shared" si="16"/>
        <v>2.3666453469510231E-6</v>
      </c>
      <c r="BT12">
        <f t="shared" si="17"/>
        <v>2.7628107583660638E-6</v>
      </c>
      <c r="BU12">
        <f t="shared" si="18"/>
        <v>8.7823335641710032E-6</v>
      </c>
      <c r="BV12">
        <f t="shared" si="19"/>
        <v>0.13478074358679495</v>
      </c>
      <c r="BW12">
        <f t="shared" si="20"/>
        <v>7.4034962942497356E-3</v>
      </c>
      <c r="BX12">
        <f t="shared" si="21"/>
        <v>6.4841336906980296E-4</v>
      </c>
      <c r="BY12">
        <f t="shared" si="22"/>
        <v>2.0332227811091924E-3</v>
      </c>
      <c r="BZ12">
        <f t="shared" si="23"/>
        <v>4.8119407975417294E-4</v>
      </c>
      <c r="CA12">
        <f t="shared" si="24"/>
        <v>1.790568143695292E-3</v>
      </c>
      <c r="CB12">
        <f t="shared" si="25"/>
        <v>8.6494396291038304E-6</v>
      </c>
      <c r="CC12">
        <f t="shared" si="26"/>
        <v>7.7467607393738593E-6</v>
      </c>
      <c r="CD12">
        <f t="shared" si="27"/>
        <v>2.2679864922602118E-5</v>
      </c>
      <c r="CE12">
        <f t="shared" si="28"/>
        <v>8.5589152201976252E-5</v>
      </c>
      <c r="CF12">
        <f t="shared" si="29"/>
        <v>3.5881419436721953E-4</v>
      </c>
      <c r="CG12">
        <f t="shared" si="30"/>
        <v>1.3552425280455461E-6</v>
      </c>
      <c r="CH12">
        <f t="shared" si="31"/>
        <v>1.5492009204838511E-6</v>
      </c>
      <c r="CI12">
        <f t="shared" si="32"/>
        <v>4.3528791958234603E-6</v>
      </c>
      <c r="CJ12">
        <f t="shared" si="101"/>
        <v>0</v>
      </c>
      <c r="CK12">
        <f t="shared" si="102"/>
        <v>0.79675388830759675</v>
      </c>
      <c r="CL12">
        <f t="shared" si="33"/>
        <v>0.61064551155878743</v>
      </c>
      <c r="CM12">
        <f t="shared" si="34"/>
        <v>9573.453652891978</v>
      </c>
      <c r="CN12">
        <f t="shared" si="35"/>
        <v>728.47058077413737</v>
      </c>
      <c r="CO12">
        <f t="shared" si="36"/>
        <v>88.018234861737568</v>
      </c>
      <c r="CP12">
        <f t="shared" si="37"/>
        <v>149.09872323024157</v>
      </c>
      <c r="CQ12">
        <f t="shared" si="38"/>
        <v>69.654051800060188</v>
      </c>
      <c r="CR12">
        <f t="shared" si="39"/>
        <v>107.16186968483449</v>
      </c>
      <c r="CS12">
        <f t="shared" si="40"/>
        <v>0.87386928211665005</v>
      </c>
      <c r="CT12">
        <f t="shared" si="41"/>
        <v>0.90648508440017961</v>
      </c>
      <c r="CU12">
        <f t="shared" si="42"/>
        <v>1.3055583582756369</v>
      </c>
      <c r="CV12">
        <f t="shared" si="43"/>
        <v>11.470761633573604</v>
      </c>
      <c r="CW12">
        <f t="shared" si="44"/>
        <v>40.134936600460193</v>
      </c>
      <c r="CX12">
        <f t="shared" si="45"/>
        <v>0.14625311561888188</v>
      </c>
      <c r="CY12">
        <f t="shared" si="46"/>
        <v>0.21938550711385418</v>
      </c>
      <c r="CZ12">
        <f t="shared" si="47"/>
        <v>0.4112127025433342</v>
      </c>
      <c r="DA12">
        <f t="shared" si="48"/>
        <v>4033.1320428045547</v>
      </c>
      <c r="DB12">
        <f t="shared" si="49"/>
        <v>362.7288460773633</v>
      </c>
      <c r="DC12">
        <f t="shared" si="50"/>
        <v>45.400793502258665</v>
      </c>
      <c r="DD12">
        <f t="shared" si="51"/>
        <v>81.265181483294043</v>
      </c>
      <c r="DE12">
        <f t="shared" si="52"/>
        <v>35.866218998067275</v>
      </c>
      <c r="DF12">
        <f t="shared" si="53"/>
        <v>63.08823417573219</v>
      </c>
      <c r="DG12">
        <f t="shared" si="54"/>
        <v>0.67880153619158912</v>
      </c>
      <c r="DH12">
        <f t="shared" si="55"/>
        <v>0.68989199998166895</v>
      </c>
      <c r="DI12">
        <f t="shared" si="56"/>
        <v>1.0429949291628697</v>
      </c>
      <c r="DJ12">
        <f t="shared" si="57"/>
        <v>5.7263331882760049</v>
      </c>
      <c r="DK12">
        <f t="shared" si="58"/>
        <v>18.73933122678357</v>
      </c>
      <c r="DL12">
        <f t="shared" si="59"/>
        <v>0.10815537012271183</v>
      </c>
      <c r="DM12">
        <f t="shared" si="60"/>
        <v>0.15542160616843165</v>
      </c>
      <c r="DN12">
        <f t="shared" si="61"/>
        <v>0.27962338405442155</v>
      </c>
      <c r="DO12">
        <f t="shared" si="103"/>
        <v>0</v>
      </c>
      <c r="DP12">
        <f t="shared" si="118"/>
        <v>15420.227445809105</v>
      </c>
      <c r="DQ12">
        <f t="shared" si="63"/>
        <v>11818.320331012526</v>
      </c>
    </row>
    <row r="13" spans="1:121" x14ac:dyDescent="0.3">
      <c r="A13">
        <v>10</v>
      </c>
      <c r="B13">
        <v>55</v>
      </c>
      <c r="C13">
        <f t="shared" si="119"/>
        <v>32.793999999999997</v>
      </c>
      <c r="D13">
        <f t="shared" si="1"/>
        <v>125</v>
      </c>
      <c r="E13">
        <f t="shared" si="120"/>
        <v>5.4</v>
      </c>
      <c r="F13">
        <v>4.7000000000000002E-3</v>
      </c>
      <c r="G13">
        <v>7.7799999999999996E-3</v>
      </c>
      <c r="H13">
        <f t="shared" si="3"/>
        <v>5.3159999999999995E-3</v>
      </c>
      <c r="I13">
        <f t="shared" si="104"/>
        <v>1.9177515277734612E-2</v>
      </c>
      <c r="J13">
        <f t="shared" si="64"/>
        <v>0.11256902204381547</v>
      </c>
      <c r="K13">
        <f t="shared" si="65"/>
        <v>0.15401447421195258</v>
      </c>
      <c r="L13">
        <f t="shared" si="105"/>
        <v>6.2303197449986913E-2</v>
      </c>
      <c r="M13">
        <f t="shared" si="106"/>
        <v>8.6152599117543138E-2</v>
      </c>
      <c r="N13">
        <f t="shared" si="107"/>
        <v>0.26857822509300544</v>
      </c>
      <c r="O13">
        <f t="shared" si="108"/>
        <v>0.35720760949912167</v>
      </c>
      <c r="P13">
        <f t="shared" si="109"/>
        <v>0.14259595086689958</v>
      </c>
      <c r="Q13">
        <f t="shared" si="110"/>
        <v>0.19537801594554238</v>
      </c>
      <c r="R13">
        <f t="shared" si="66"/>
        <v>0.42</v>
      </c>
      <c r="S13">
        <f t="shared" si="67"/>
        <v>0.43099999999999999</v>
      </c>
      <c r="T13">
        <f t="shared" si="68"/>
        <v>9.9590228128388896E-3</v>
      </c>
      <c r="U13">
        <f t="shared" si="69"/>
        <v>0.22887485229943549</v>
      </c>
      <c r="V13">
        <f t="shared" si="70"/>
        <v>0.30510474278942845</v>
      </c>
      <c r="W13">
        <f t="shared" si="111"/>
        <v>0.13064081741492628</v>
      </c>
      <c r="X13">
        <f t="shared" si="112"/>
        <v>0.17804305892841066</v>
      </c>
      <c r="Y13">
        <f t="shared" si="113"/>
        <v>0.41269877709424152</v>
      </c>
      <c r="Z13">
        <f t="shared" si="114"/>
        <v>0.5285854100050329</v>
      </c>
      <c r="AA13">
        <f t="shared" si="115"/>
        <v>0.23032926835783896</v>
      </c>
      <c r="AB13">
        <f t="shared" si="116"/>
        <v>0.30920341040995869</v>
      </c>
      <c r="AC13">
        <f t="shared" si="71"/>
        <v>1.8725798115713836E-2</v>
      </c>
      <c r="AD13">
        <f t="shared" si="117"/>
        <v>0.67960572801053087</v>
      </c>
      <c r="AE13">
        <f t="shared" si="72"/>
        <v>2.8862183860592978E-2</v>
      </c>
      <c r="AF13">
        <f t="shared" si="73"/>
        <v>2.4925342629890908E-3</v>
      </c>
      <c r="AG13">
        <f t="shared" si="74"/>
        <v>8.2597079866126664E-3</v>
      </c>
      <c r="AH13">
        <f t="shared" ref="AH13:AH32" si="121">AD12*T12*p_MI*p_MI_rec_mid*(1-I12)+AE12*T12*p_MI*p_MI_rec_mid*(1-I12) + AH12*(PREV_FEMALE*p_recur_MI_F + (1-PREV_FEMALE)*p_recur_MI_M)*p_MI_rec_mid*(1-I12) + AI12*(PREV_FEMALE*p_recur_MI_F + (1-PREV_FEMALE)*p_recur_MI_M)*p_MI_rec_mid*(1-I12)</f>
        <v>1.5679223296474669E-3</v>
      </c>
      <c r="AI13">
        <f t="shared" ref="AI13:AI32" si="122">AH12*(1-(PREV_FEMALE*p_recur_MI_F + (1-PREV_FEMALE)*p_recur_MI_M) - T12*p_Stroke - p_toHF_mid - H12*rr_MI)*(1-I12) + AI12*(1-(PREV_FEMALE*p_recur_MI_F + (1-PREV_FEMALE)*p_recur_MI_M) - T12*p_Stroke - p_toHF_mid - H12*rr_MI)*(1-I12)</f>
        <v>6.9719970266204842E-3</v>
      </c>
      <c r="AJ13">
        <f t="shared" si="77"/>
        <v>2.6223019256687278E-5</v>
      </c>
      <c r="AK13">
        <f t="shared" ref="AK13:AK32" si="123">AF12*T12*p_MI*p_MI_rec_mid*(1-I12) + AG12*T12*p_MI*p_MI_rec_mid*(1-I12) + AJ12*(PREV_FEMALE*p_recur_MI_F + (1-PREV_FEMALE)*p_recur_MI_M)*p_MI_rec_mid*(1-I12) + AK12*(PREV_FEMALE*p_recur_MI_F + (1-PREV_FEMALE)*p_recur_MI_M)*p_MI_rec_mid*(1-I12) + AL12*(PREV_FEMALE*p_recur_MI_F + (1-PREV_FEMALE)*p_recur_MI_M)*p_MI_rec_mid*(1-I12)</f>
        <v>2.0367639659279009E-5</v>
      </c>
      <c r="AL13">
        <f t="shared" ref="AL13:AL32" si="124">AJ12*(1-p_recur_Stroke-(PREV_FEMALE*p_recur_MI_F + (1-PREV_FEMALE)*p_recur_MI_M) - p_toHF_mid - H12*rr_MI*rr_Stroke)*(1-I12) + AK12*(1-p_recur_Stroke-(PREV_FEMALE*p_recur_MI_F + (1-PREV_FEMALE)*p_recur_MI_M) - p_toHF_mid - H12*rr_MI*rr_Stroke)*(1-I12) + AL12*(1-p_recur_Stroke-(PREV_FEMALE*p_recur_MI_F + (1-PREV_FEMALE)*p_recur_MI_M) - p_toHF_mid - H12*rr_MI*rr_Stroke)*(1-I12)</f>
        <v>7.0788248082924037E-5</v>
      </c>
      <c r="AM13">
        <f t="shared" ref="AM13:AM32" si="125">AD12*T12*p_MI*p_MI_HF_mid*(1-I12) + AE12*T12*p_MI*p_MI_HF_mid*(1-I12) + AH12*p_toHF_mid*(1-I12) + AH12*(PREV_FEMALE*p_recur_MI_F + (1-PREV_FEMALE)*p_recur_MI_M)*p_MI_HF_mid*(1-I12) + AI12*p_toHF_mid*(1-I12) + AI12*(PREV_FEMALE*p_recur_MI_F + (1-PREV_FEMALE)*p_recur_MI_M)*p_MI_HF_mid*(1-I12)</f>
        <v>5.8637158389666737E-4</v>
      </c>
      <c r="AN13">
        <f t="shared" si="81"/>
        <v>1.6058547070197915E-3</v>
      </c>
      <c r="AO13">
        <f t="shared" ref="AO13:AO32" si="126">AF12*T12*p_MI*p_MI_HF_mid*(1-I12) + AG12*T12*p_MI*p_MI_HF_mid*(1-I12) + AJ12*(PREV_FEMALE*p_recur_MI_F + (1-PREV_FEMALE)*p_recur_MI_M)*p_MI_HF_mid*(1-I12) + AJ12*p_toHF_mid*(1-I12) + AK12*(PREV_FEMALE*p_recur_MI_F + (1-PREV_FEMALE)*p_recur_MI_M)*p_MI_HF_mid*(1-I12) + AK12*p_toHF_mid*(1-I12) + AL12*(PREV_FEMALE*p_recur_MI_F + (1-PREV_FEMALE)*p_recur_MI_M)*p_MI_HF_mid*(1-I12) + AL12*p_toHF_mid*(1-I12)</f>
        <v>7.3677530057067733E-6</v>
      </c>
      <c r="AP13">
        <f t="shared" si="83"/>
        <v>5.2896653401183114E-6</v>
      </c>
      <c r="AQ13">
        <f t="shared" si="84"/>
        <v>1.5670823237131927E-5</v>
      </c>
      <c r="AR13">
        <f t="shared" si="85"/>
        <v>0.17054882135650162</v>
      </c>
      <c r="AS13">
        <f t="shared" si="86"/>
        <v>1.1201045163872238E-2</v>
      </c>
      <c r="AT13">
        <f t="shared" si="87"/>
        <v>1.0804605888960785E-3</v>
      </c>
      <c r="AU13">
        <f t="shared" si="88"/>
        <v>3.1708792250150974E-3</v>
      </c>
      <c r="AV13">
        <f t="shared" ref="AV13:AV32" si="127">AR12*AC12*p_MI*p_MI_rec_mid + AD12*T12*p_MI*p_MI_rec_mid*I12 + AE12*T12*p_MI*p_MI_rec_mid*I12 +AH12*(PREV_FEMALE*p_recur_MI_F + (1-PREV_FEMALE)*p_recur_MI_M)*p_MI_rec_mid*I12 + AI12*(PREV_FEMALE*p_recur_MI_F + (1-PREV_FEMALE)*p_recur_MI_M)*p_MI_rec_mid*I12 + AS12*AC12*p_MI*p_MI_rec_mid + AV12*(PREV_FEMALE*p_recur_MI_F + (1-PREV_FEMALE)*p_recur_MI_M)*p_MI_rec_mid + AW12*(PREV_FEMALE*p_recur_MI_F + (1-PREV_FEMALE)*p_recur_MI_M)*p_MI_rec_mid</f>
        <v>6.9927775163882615E-4</v>
      </c>
      <c r="AW13">
        <f t="shared" ref="AW13:AW32" si="128">AH12*(1-(PREV_FEMALE*p_recur_MI_F + (1-PREV_FEMALE)*p_recur_MI_M) - T12*p_Stroke - p_toHF_mid - H12*rr_MI)*I12 + AI12*(1-(PREV_FEMALE*p_recur_MI_F + (1-PREV_FEMALE)*p_recur_MI_M) - T12*p_Stroke - p_toHF_mid - H12*rr_MI)*I12 + AV12*(1-(PREV_FEMALE*p_recur_MI_F + (1-PREV_FEMALE)*p_recur_MI_M) - AC12*p_Stroke - p_toHF_mid - H12*rr_MI*rr_DM) + AW12*(1-(PREV_FEMALE*p_recur_MI_F + (1-PREV_FEMALE)*p_recur_MI_M) - AC12*p_Stroke - p_toHF_mid - H12*rr_MI*rr_DM)</f>
        <v>2.6957333951751115E-3</v>
      </c>
      <c r="AX13">
        <f t="shared" si="91"/>
        <v>1.7520196727938266E-5</v>
      </c>
      <c r="AY13">
        <f t="shared" ref="AY13:AY32" si="129">AF12*T12*p_MI*p_MI_rec_mid*I12 + AG12*T12*p_MI*p_MI_rec_mid*I12 + AJ12*(PREV_FEMALE*p_recur_MI_F+(1-PREV_FEMALE)*p_recur_MI_M)*p_MI_rec_mid*I12 + AK12*(PREV_FEMALE*p_recur_MI_F+(1-PREV_FEMALE)*p_recur_MI_M)*p_MI_rec_mid*I12 + AL12*(PREV_FEMALE*p_recur_MI_F+(1-PREV_FEMALE)*p_recur_MI_M)*p_MI_rec_mid*I12 + AT12*AC12*p_MI*p_MI_rec_mid + AU12*AC12*p_MI*p_MI_rec_mid + AX12*(PREV_FEMALE*p_recur_MI_F+(1-PREV_FEMALE)*p_recur_MI_M)*p_MI_rec_mid + AY12*(PREV_FEMALE*p_recur_MI_F+(1-PREV_FEMALE)*p_recur_MI_M)*p_MI_rec_mid + AZ12*(PREV_FEMALE*p_recur_MI_F+(1-PREV_FEMALE)*p_recur_MI_M)*p_MI_rec_mid</f>
        <v>1.3871005357584378E-5</v>
      </c>
      <c r="AZ13">
        <f t="shared" ref="AZ13:AZ32" si="130">AJ12*(1-p_recur_Stroke-(PREV_FEMALE*p_recur_MI_F + (1-PREV_FEMALE)*p_recur_MI_M) - p_toHF_mid - H12*rr_MI*rr_Stroke)*I12 + AK12*(1-p_recur_Stroke-(PREV_FEMALE*p_recur_MI_F + (1-PREV_FEMALE)*p_recur_MI_M) - p_toHF_mid - H12*rr_MI*rr_Stroke)*I12 + AL12*(1-p_recur_Stroke-(PREV_FEMALE*p_recur_MI_F + (1-PREV_FEMALE)*p_recur_MI_M) - p_toHF_mid - H12*rr_MI*rr_Stroke)*I12 + AX12*(1-p_recur_Stroke-(PREV_FEMALE*p_recur_MI_F + (1-PREV_FEMALE)*p_recur_MI_M) - p_toHF_mid - H12*rr_MI*rr_Stroke*rr_DM) + AY12*(1-p_recur_Stroke-(PREV_FEMALE*p_recur_MI_F + (1-PREV_FEMALE)*p_recur_MI_M) - p_toHF_mid - H12*rr_MI*rr_Stroke*rr_DM) + AZ12*(1-p_recur_Stroke-(PREV_FEMALE*p_recur_MI_F + (1-PREV_FEMALE)*p_recur_MI_M) - p_toHF_mid - H12*rr_MI*rr_Stroke*rr_DM)</f>
        <v>4.2114516929062296E-5</v>
      </c>
      <c r="BA13">
        <f t="shared" ref="BA13:BA32" si="131">AR12*AC12*p_MI*p_MI_HF_mid + AD12*T12*p_MI*p_MI_HF_mid*I12 + AE12*T12*p_MI*p_MI_HF_mid*I12 + AH12*p_toHF_mid*I12 + AH12*(PREV_FEMALE*p_recur_MI_F + (1-PREV_FEMALE)*p_recur_MI_M)*p_MI_HF_mid*I12 + AI12*p_toHF_mid*I12 + AI12*(PREV_FEMALE*p_recur_MI_F + (1-PREV_FEMALE)*p_recur_MI_M)*p_MI_HF_mid*I12 + AS12*AC12*p_MI*p_MI_HF_mid + AV12*(PREV_FEMALE*p_recur_MI_F + (1-PREV_FEMALE)*p_recur_MI_M)*p_MI_HF_mid + AV12*p_toHF_mid + AW12*(PREV_FEMALE*p_recur_MI_F + (1-PREV_FEMALE)*p_recur_MI_M)*p_MI_HF_mid + AW12*p_toHF_mid</f>
        <v>2.4733870297618664E-4</v>
      </c>
      <c r="BB13">
        <f t="shared" si="95"/>
        <v>5.941868973228185E-4</v>
      </c>
      <c r="BC13">
        <f t="shared" ref="BC13:BC32" si="132">AF12*T12*p_MI*p_MI_HF_mid*I12 + AG12*T12*p_MI*p_MI_HF_mid*I12 + AJ12*(PREV_FEMALE*p_recur_MI_F + (1-PREV_FEMALE)*p_recur_MI_M)*p_MI_HF_mid*I12 + AJ12*p_toHF_mid*I12 + AK12*(PREV_FEMALE*p_recur_MI_F + (1-PREV_FEMALE)*p_recur_MI_M)*p_MI_HF_mid*I12 + AK12*p_toHF_mid*I12 + AL12*(PREV_FEMALE*p_recur_MI_F + (1-PREV_FEMALE)*p_recur_MI_M)*p_MI_HF_mid*I12 + AL12*p_toHF_mid*I12 + AT12*AC12*p_MI*p_MI_HF_mid + AU12*AC12*p_MI*p_MI_HF_mid + AX12*(PREV_FEMALE*p_recur_MI_F + (1-PREV_FEMALE)*p_recur_MI_M)*p_MI_HF_mid + AX12*p_toHF_mid + AY12*(PREV_FEMALE*p_recur_MI_F + (1-PREV_FEMALE)*p_recur_MI_M)*p_MI_HF_mid + AY12*p_toHF_mid + AZ12*(PREV_FEMALE*p_recur_MI_F + (1-PREV_FEMALE)*p_recur_MI_M)*p_MI_HF_mid + AZ12*p_toHF_mid</f>
        <v>4.7741727703117285E-6</v>
      </c>
      <c r="BD13">
        <f t="shared" si="97"/>
        <v>3.3901468954794883E-6</v>
      </c>
      <c r="BE13">
        <f t="shared" si="98"/>
        <v>8.9456818146629626E-6</v>
      </c>
      <c r="BF13">
        <f t="shared" si="99"/>
        <v>3.7573634281615031E-2</v>
      </c>
      <c r="BG13">
        <f t="shared" si="100"/>
        <v>0.95799999999999996</v>
      </c>
      <c r="BH13">
        <f t="shared" si="5"/>
        <v>0.59075054118064851</v>
      </c>
      <c r="BI13">
        <f t="shared" si="6"/>
        <v>2.4059959593071556E-2</v>
      </c>
      <c r="BJ13">
        <f t="shared" si="7"/>
        <v>1.8063577170645056E-3</v>
      </c>
      <c r="BK13">
        <f t="shared" si="8"/>
        <v>6.7705427375655972E-3</v>
      </c>
      <c r="BL13">
        <f t="shared" si="9"/>
        <v>1.1839982558513871E-3</v>
      </c>
      <c r="BM13">
        <f t="shared" si="10"/>
        <v>5.787721996331683E-3</v>
      </c>
      <c r="BN13">
        <f t="shared" si="11"/>
        <v>1.8036728878273819E-5</v>
      </c>
      <c r="BO13">
        <f t="shared" si="12"/>
        <v>1.4416631847927107E-5</v>
      </c>
      <c r="BP13">
        <f t="shared" si="13"/>
        <v>5.5414488145508039E-5</v>
      </c>
      <c r="BQ13">
        <f t="shared" si="14"/>
        <v>4.7402687191377621E-4</v>
      </c>
      <c r="BR13">
        <f t="shared" si="15"/>
        <v>1.2981841283269794E-3</v>
      </c>
      <c r="BS13">
        <f t="shared" si="16"/>
        <v>5.6166426970311064E-6</v>
      </c>
      <c r="BT13">
        <f t="shared" si="17"/>
        <v>3.5299405598735118E-6</v>
      </c>
      <c r="BU13">
        <f t="shared" si="18"/>
        <v>1.1946303686229378E-5</v>
      </c>
      <c r="BV13">
        <f t="shared" si="19"/>
        <v>0.14261686709773927</v>
      </c>
      <c r="BW13">
        <f t="shared" si="20"/>
        <v>8.9825434181118689E-3</v>
      </c>
      <c r="BX13">
        <f t="shared" si="21"/>
        <v>7.5326297991223326E-4</v>
      </c>
      <c r="BY13">
        <f t="shared" si="22"/>
        <v>2.5004234479439106E-3</v>
      </c>
      <c r="BZ13">
        <f t="shared" si="23"/>
        <v>5.0798548179352822E-4</v>
      </c>
      <c r="CA13">
        <f t="shared" si="24"/>
        <v>2.152794027654835E-3</v>
      </c>
      <c r="CB13">
        <f t="shared" si="25"/>
        <v>1.1592821095299166E-5</v>
      </c>
      <c r="CC13">
        <f t="shared" si="26"/>
        <v>9.4450903526488147E-6</v>
      </c>
      <c r="CD13">
        <f t="shared" si="27"/>
        <v>3.1715317058317701E-5</v>
      </c>
      <c r="CE13">
        <f t="shared" si="28"/>
        <v>1.9235221741447511E-4</v>
      </c>
      <c r="CF13">
        <f t="shared" si="29"/>
        <v>4.6209172233621334E-4</v>
      </c>
      <c r="CG13">
        <f t="shared" si="30"/>
        <v>3.5011840577467376E-6</v>
      </c>
      <c r="CH13">
        <f t="shared" si="31"/>
        <v>2.1763702697445306E-6</v>
      </c>
      <c r="CI13">
        <f t="shared" si="32"/>
        <v>6.5603990601135713E-6</v>
      </c>
      <c r="CJ13">
        <f t="shared" si="101"/>
        <v>0</v>
      </c>
      <c r="CK13">
        <f t="shared" si="102"/>
        <v>0.79047360479138906</v>
      </c>
      <c r="CL13">
        <f t="shared" si="33"/>
        <v>0.58818659921175143</v>
      </c>
      <c r="CM13">
        <f t="shared" si="34"/>
        <v>9254.8708040474103</v>
      </c>
      <c r="CN13">
        <f t="shared" si="35"/>
        <v>805.16834315896233</v>
      </c>
      <c r="CO13">
        <f t="shared" si="36"/>
        <v>93.305527600733626</v>
      </c>
      <c r="CP13">
        <f t="shared" si="37"/>
        <v>166.16880527467362</v>
      </c>
      <c r="CQ13">
        <f t="shared" si="38"/>
        <v>67.058470116692519</v>
      </c>
      <c r="CR13">
        <f t="shared" si="39"/>
        <v>116.67637024049381</v>
      </c>
      <c r="CS13">
        <f t="shared" si="40"/>
        <v>1.0633696538779258</v>
      </c>
      <c r="CT13">
        <f t="shared" si="41"/>
        <v>1.0034932383730175</v>
      </c>
      <c r="CU13">
        <f t="shared" si="42"/>
        <v>1.64476494420674</v>
      </c>
      <c r="CV13">
        <f t="shared" si="43"/>
        <v>23.834832142231736</v>
      </c>
      <c r="CW13">
        <f t="shared" si="44"/>
        <v>46.927892103239365</v>
      </c>
      <c r="CX13">
        <f t="shared" si="45"/>
        <v>0.34737481871306297</v>
      </c>
      <c r="CY13">
        <f t="shared" si="46"/>
        <v>0.2805585599745351</v>
      </c>
      <c r="CZ13">
        <f t="shared" si="47"/>
        <v>0.55980881850006381</v>
      </c>
      <c r="DA13">
        <f t="shared" si="48"/>
        <v>4271.0541332308703</v>
      </c>
      <c r="DB13">
        <f t="shared" si="49"/>
        <v>440.44749793378418</v>
      </c>
      <c r="DC13">
        <f t="shared" si="50"/>
        <v>52.7902239128735</v>
      </c>
      <c r="DD13">
        <f t="shared" si="51"/>
        <v>100.01904339465122</v>
      </c>
      <c r="DE13">
        <f t="shared" si="52"/>
        <v>37.896658472314542</v>
      </c>
      <c r="DF13">
        <f t="shared" si="53"/>
        <v>75.911852408131139</v>
      </c>
      <c r="DG13">
        <f t="shared" si="54"/>
        <v>0.91062974513131933</v>
      </c>
      <c r="DH13">
        <f t="shared" si="55"/>
        <v>0.84188679917322629</v>
      </c>
      <c r="DI13">
        <f t="shared" si="56"/>
        <v>1.4596891567612993</v>
      </c>
      <c r="DJ13">
        <f t="shared" si="57"/>
        <v>12.879668280078967</v>
      </c>
      <c r="DK13">
        <f t="shared" si="58"/>
        <v>24.152509002377926</v>
      </c>
      <c r="DL13">
        <f t="shared" si="59"/>
        <v>0.27963762167546885</v>
      </c>
      <c r="DM13">
        <f t="shared" si="60"/>
        <v>0.21854242947018973</v>
      </c>
      <c r="DN13">
        <f t="shared" si="61"/>
        <v>0.42177100619772934</v>
      </c>
      <c r="DO13">
        <f t="shared" si="103"/>
        <v>0</v>
      </c>
      <c r="DP13">
        <f t="shared" si="118"/>
        <v>15598.194158111575</v>
      </c>
      <c r="DQ13">
        <f t="shared" si="63"/>
        <v>11606.521356428471</v>
      </c>
    </row>
    <row r="14" spans="1:121" x14ac:dyDescent="0.3">
      <c r="A14">
        <v>11</v>
      </c>
      <c r="B14">
        <v>56</v>
      </c>
      <c r="C14">
        <f t="shared" si="119"/>
        <v>32.793999999999997</v>
      </c>
      <c r="D14">
        <f t="shared" si="1"/>
        <v>125</v>
      </c>
      <c r="E14">
        <f t="shared" si="120"/>
        <v>5.4</v>
      </c>
      <c r="F14">
        <v>5.1799999999999997E-3</v>
      </c>
      <c r="G14">
        <v>8.4600000000000005E-3</v>
      </c>
      <c r="H14">
        <f t="shared" si="3"/>
        <v>5.836E-3</v>
      </c>
      <c r="I14">
        <f t="shared" si="104"/>
        <v>1.9177515277734612E-2</v>
      </c>
      <c r="J14">
        <f t="shared" si="64"/>
        <v>0.11787877424849103</v>
      </c>
      <c r="K14">
        <f t="shared" si="65"/>
        <v>0.1610949390106563</v>
      </c>
      <c r="L14">
        <f t="shared" si="105"/>
        <v>6.5329508309162065E-2</v>
      </c>
      <c r="M14">
        <f t="shared" si="106"/>
        <v>9.0280452667681255E-2</v>
      </c>
      <c r="N14">
        <f t="shared" si="107"/>
        <v>0.2816582477869336</v>
      </c>
      <c r="O14">
        <f t="shared" si="108"/>
        <v>0.37338981517858683</v>
      </c>
      <c r="P14">
        <f t="shared" si="109"/>
        <v>0.15017266169802401</v>
      </c>
      <c r="Q14">
        <f t="shared" si="110"/>
        <v>0.20540640681433386</v>
      </c>
      <c r="R14">
        <f t="shared" si="66"/>
        <v>0.42</v>
      </c>
      <c r="S14">
        <f t="shared" si="67"/>
        <v>0.43099999999999999</v>
      </c>
      <c r="T14">
        <f t="shared" si="68"/>
        <v>1.0444518803003337E-2</v>
      </c>
      <c r="U14">
        <f t="shared" si="69"/>
        <v>0.23888071352123585</v>
      </c>
      <c r="V14">
        <f t="shared" si="70"/>
        <v>0.31769969559983879</v>
      </c>
      <c r="W14">
        <f t="shared" si="111"/>
        <v>0.13673542516752424</v>
      </c>
      <c r="X14">
        <f t="shared" si="112"/>
        <v>0.18610176041745718</v>
      </c>
      <c r="Y14">
        <f t="shared" si="113"/>
        <v>0.43045842229982512</v>
      </c>
      <c r="Z14">
        <f t="shared" si="114"/>
        <v>0.54860146372625895</v>
      </c>
      <c r="AA14">
        <f t="shared" si="115"/>
        <v>0.24186702638178637</v>
      </c>
      <c r="AB14">
        <f t="shared" si="116"/>
        <v>0.32379004125192012</v>
      </c>
      <c r="AC14">
        <f t="shared" si="71"/>
        <v>1.957402895680815E-2</v>
      </c>
      <c r="AD14">
        <f t="shared" si="117"/>
        <v>0.65639066743151442</v>
      </c>
      <c r="AE14">
        <f t="shared" si="72"/>
        <v>3.1547009193085465E-2</v>
      </c>
      <c r="AF14">
        <f t="shared" si="73"/>
        <v>2.6286265056525327E-3</v>
      </c>
      <c r="AG14">
        <f t="shared" si="74"/>
        <v>9.0819334074790335E-3</v>
      </c>
      <c r="AH14">
        <f t="shared" si="121"/>
        <v>1.6185044362912802E-3</v>
      </c>
      <c r="AI14">
        <f t="shared" si="122"/>
        <v>7.4062723142569618E-3</v>
      </c>
      <c r="AJ14">
        <f t="shared" si="77"/>
        <v>3.03614119884042E-5</v>
      </c>
      <c r="AK14">
        <f t="shared" si="123"/>
        <v>2.3892408159282703E-5</v>
      </c>
      <c r="AL14">
        <f t="shared" si="124"/>
        <v>8.6185904867913497E-5</v>
      </c>
      <c r="AM14">
        <f t="shared" si="125"/>
        <v>6.1285107932567231E-4</v>
      </c>
      <c r="AN14">
        <f t="shared" si="81"/>
        <v>2.124456381237259E-3</v>
      </c>
      <c r="AO14">
        <f t="shared" si="126"/>
        <v>8.7827734153557748E-6</v>
      </c>
      <c r="AP14">
        <f t="shared" si="83"/>
        <v>7.5986087356357918E-6</v>
      </c>
      <c r="AQ14">
        <f t="shared" si="84"/>
        <v>2.3609363214542092E-5</v>
      </c>
      <c r="AR14">
        <f t="shared" si="85"/>
        <v>0.17914659297434565</v>
      </c>
      <c r="AS14">
        <f t="shared" si="86"/>
        <v>1.3349889952014429E-2</v>
      </c>
      <c r="AT14">
        <f t="shared" si="87"/>
        <v>1.2409059241530428E-3</v>
      </c>
      <c r="AU14">
        <f t="shared" si="88"/>
        <v>3.8198901061558621E-3</v>
      </c>
      <c r="AV14">
        <f t="shared" si="127"/>
        <v>7.8708805954140633E-4</v>
      </c>
      <c r="AW14">
        <f t="shared" si="128"/>
        <v>3.1355914071356278E-3</v>
      </c>
      <c r="AX14">
        <f t="shared" si="91"/>
        <v>2.2160992850712707E-5</v>
      </c>
      <c r="AY14">
        <f t="shared" si="129"/>
        <v>1.7807238630015048E-5</v>
      </c>
      <c r="AZ14">
        <f t="shared" si="130"/>
        <v>5.6422416413598911E-5</v>
      </c>
      <c r="BA14">
        <f t="shared" si="131"/>
        <v>2.8208097616555842E-4</v>
      </c>
      <c r="BB14">
        <f t="shared" si="95"/>
        <v>8.7007646307278813E-4</v>
      </c>
      <c r="BC14">
        <f t="shared" si="132"/>
        <v>6.2343610488959992E-6</v>
      </c>
      <c r="BD14">
        <f t="shared" si="97"/>
        <v>5.3719591007275944E-6</v>
      </c>
      <c r="BE14">
        <f t="shared" si="98"/>
        <v>1.4922557010949831E-5</v>
      </c>
      <c r="BF14">
        <f t="shared" si="99"/>
        <v>4.3654213393136937E-2</v>
      </c>
      <c r="BG14">
        <f t="shared" si="100"/>
        <v>0.95799999999999985</v>
      </c>
      <c r="BH14">
        <f t="shared" si="5"/>
        <v>0.57011126487284558</v>
      </c>
      <c r="BI14">
        <f t="shared" si="6"/>
        <v>2.6276893703626271E-2</v>
      </c>
      <c r="BJ14">
        <f t="shared" si="7"/>
        <v>1.903249599227915E-3</v>
      </c>
      <c r="BK14">
        <f t="shared" si="8"/>
        <v>7.4385319136485335E-3</v>
      </c>
      <c r="BL14">
        <f t="shared" si="9"/>
        <v>1.2211127733769459E-3</v>
      </c>
      <c r="BM14">
        <f t="shared" si="10"/>
        <v>6.1432794670655188E-3</v>
      </c>
      <c r="BN14">
        <f t="shared" si="11"/>
        <v>2.0864060327493291E-5</v>
      </c>
      <c r="BO14">
        <f t="shared" si="12"/>
        <v>1.6896473403499062E-5</v>
      </c>
      <c r="BP14">
        <f t="shared" si="13"/>
        <v>6.7413757536304098E-5</v>
      </c>
      <c r="BQ14">
        <f t="shared" si="14"/>
        <v>4.9503411436914902E-4</v>
      </c>
      <c r="BR14">
        <f t="shared" si="15"/>
        <v>1.7160423122022539E-3</v>
      </c>
      <c r="BS14">
        <f t="shared" si="16"/>
        <v>6.6899603631315635E-6</v>
      </c>
      <c r="BT14">
        <f t="shared" si="17"/>
        <v>5.0660978675411089E-6</v>
      </c>
      <c r="BU14">
        <f t="shared" si="18"/>
        <v>1.7983579518049638E-5</v>
      </c>
      <c r="BV14">
        <f t="shared" si="19"/>
        <v>0.14968588516871667</v>
      </c>
      <c r="BW14">
        <f t="shared" si="20"/>
        <v>1.0697162411441467E-2</v>
      </c>
      <c r="BX14">
        <f t="shared" si="21"/>
        <v>8.643324021997236E-4</v>
      </c>
      <c r="BY14">
        <f t="shared" si="22"/>
        <v>3.0097807377922558E-3</v>
      </c>
      <c r="BZ14">
        <f t="shared" si="23"/>
        <v>5.7126849811581476E-4</v>
      </c>
      <c r="CA14">
        <f t="shared" si="24"/>
        <v>2.5020451015778083E-3</v>
      </c>
      <c r="CB14">
        <f t="shared" si="25"/>
        <v>1.465011893510188E-5</v>
      </c>
      <c r="CC14">
        <f t="shared" si="26"/>
        <v>1.2114564161297637E-5</v>
      </c>
      <c r="CD14">
        <f t="shared" si="27"/>
        <v>4.2455996900389847E-5</v>
      </c>
      <c r="CE14">
        <f t="shared" si="28"/>
        <v>2.1919419237718219E-4</v>
      </c>
      <c r="CF14">
        <f t="shared" si="29"/>
        <v>6.7610269300011382E-4</v>
      </c>
      <c r="CG14">
        <f t="shared" si="30"/>
        <v>4.5683449331353103E-6</v>
      </c>
      <c r="CH14">
        <f t="shared" si="31"/>
        <v>3.4454603960897832E-6</v>
      </c>
      <c r="CI14">
        <f t="shared" si="32"/>
        <v>1.0934783400532678E-5</v>
      </c>
      <c r="CJ14">
        <f t="shared" si="101"/>
        <v>0</v>
      </c>
      <c r="CK14">
        <f t="shared" si="102"/>
        <v>0.78375426315932584</v>
      </c>
      <c r="CL14">
        <f t="shared" si="33"/>
        <v>0.56620075533128245</v>
      </c>
      <c r="CM14">
        <f t="shared" si="34"/>
        <v>8938.7281090823635</v>
      </c>
      <c r="CN14">
        <f t="shared" si="35"/>
        <v>880.06691545950525</v>
      </c>
      <c r="CO14">
        <f t="shared" si="36"/>
        <v>98.400004612596902</v>
      </c>
      <c r="CP14">
        <f t="shared" si="37"/>
        <v>182.7103362916632</v>
      </c>
      <c r="CQ14">
        <f t="shared" si="38"/>
        <v>69.22181623574177</v>
      </c>
      <c r="CR14">
        <f t="shared" si="39"/>
        <v>123.94396717909025</v>
      </c>
      <c r="CS14">
        <f t="shared" si="40"/>
        <v>1.2311856175417788</v>
      </c>
      <c r="CT14">
        <f t="shared" si="41"/>
        <v>1.1771550575996994</v>
      </c>
      <c r="CU14">
        <f t="shared" si="42"/>
        <v>2.0025294996059699</v>
      </c>
      <c r="CV14">
        <f t="shared" si="43"/>
        <v>24.911170672429929</v>
      </c>
      <c r="CW14">
        <f t="shared" si="44"/>
        <v>62.082988828896418</v>
      </c>
      <c r="CX14">
        <f t="shared" si="45"/>
        <v>0.41409020098719407</v>
      </c>
      <c r="CY14">
        <f t="shared" si="46"/>
        <v>0.40302260872938678</v>
      </c>
      <c r="CZ14">
        <f t="shared" si="47"/>
        <v>0.84339728211308718</v>
      </c>
      <c r="DA14">
        <f t="shared" si="48"/>
        <v>4486.3681278565382</v>
      </c>
      <c r="DB14">
        <f t="shared" si="49"/>
        <v>524.9443726931114</v>
      </c>
      <c r="DC14">
        <f t="shared" si="50"/>
        <v>60.629422548193517</v>
      </c>
      <c r="DD14">
        <f t="shared" si="51"/>
        <v>120.49079361847436</v>
      </c>
      <c r="DE14">
        <f t="shared" si="52"/>
        <v>42.655450298786974</v>
      </c>
      <c r="DF14">
        <f t="shared" si="53"/>
        <v>88.298254024939283</v>
      </c>
      <c r="DG14">
        <f t="shared" si="54"/>
        <v>1.1518397644086438</v>
      </c>
      <c r="DH14">
        <f t="shared" si="55"/>
        <v>1.0807925414101334</v>
      </c>
      <c r="DI14">
        <f t="shared" si="56"/>
        <v>1.9556009528953382</v>
      </c>
      <c r="DJ14">
        <f t="shared" si="57"/>
        <v>14.688802671869123</v>
      </c>
      <c r="DK14">
        <f t="shared" si="58"/>
        <v>35.36686807098269</v>
      </c>
      <c r="DL14">
        <f t="shared" si="59"/>
        <v>0.36516522971698534</v>
      </c>
      <c r="DM14">
        <f t="shared" si="60"/>
        <v>0.34629797146930363</v>
      </c>
      <c r="DN14">
        <f t="shared" si="61"/>
        <v>0.70356871795226261</v>
      </c>
      <c r="DO14">
        <f t="shared" si="103"/>
        <v>0</v>
      </c>
      <c r="DP14">
        <f t="shared" si="118"/>
        <v>15765.182045589616</v>
      </c>
      <c r="DQ14">
        <f t="shared" si="63"/>
        <v>11389.102939186738</v>
      </c>
    </row>
    <row r="15" spans="1:121" x14ac:dyDescent="0.3">
      <c r="A15">
        <v>12</v>
      </c>
      <c r="B15">
        <v>57</v>
      </c>
      <c r="C15">
        <f t="shared" si="119"/>
        <v>32.793999999999997</v>
      </c>
      <c r="D15">
        <f t="shared" si="1"/>
        <v>125</v>
      </c>
      <c r="E15">
        <f t="shared" si="120"/>
        <v>5.4</v>
      </c>
      <c r="F15">
        <v>5.5599999999999998E-3</v>
      </c>
      <c r="G15">
        <v>9.2200000000000008E-3</v>
      </c>
      <c r="H15">
        <f t="shared" si="3"/>
        <v>6.291999999999999E-3</v>
      </c>
      <c r="I15">
        <f t="shared" si="104"/>
        <v>1.9177515277734612E-2</v>
      </c>
      <c r="J15">
        <f t="shared" si="64"/>
        <v>0.12332097743233872</v>
      </c>
      <c r="K15">
        <f t="shared" si="65"/>
        <v>0.16833433297149214</v>
      </c>
      <c r="L15">
        <f t="shared" si="105"/>
        <v>6.844004392456271E-2</v>
      </c>
      <c r="M15">
        <f t="shared" si="106"/>
        <v>9.4517613110526089E-2</v>
      </c>
      <c r="N15">
        <f t="shared" si="107"/>
        <v>0.29499371765224491</v>
      </c>
      <c r="O15">
        <f t="shared" si="108"/>
        <v>0.38976323034216043</v>
      </c>
      <c r="P15">
        <f t="shared" si="109"/>
        <v>0.15796986197250451</v>
      </c>
      <c r="Q15">
        <f t="shared" si="110"/>
        <v>0.21568814946616632</v>
      </c>
      <c r="R15">
        <f t="shared" si="66"/>
        <v>0.42</v>
      </c>
      <c r="S15">
        <f t="shared" si="67"/>
        <v>0.43099999999999999</v>
      </c>
      <c r="T15">
        <f t="shared" si="68"/>
        <v>1.0942286918734532E-2</v>
      </c>
      <c r="U15">
        <f t="shared" si="69"/>
        <v>0.24906290962708377</v>
      </c>
      <c r="V15">
        <f t="shared" si="70"/>
        <v>0.33044871030339451</v>
      </c>
      <c r="W15">
        <f t="shared" si="111"/>
        <v>0.14297550653328961</v>
      </c>
      <c r="X15">
        <f t="shared" si="112"/>
        <v>0.19432924143938224</v>
      </c>
      <c r="Y15">
        <f t="shared" si="113"/>
        <v>0.44833278514727837</v>
      </c>
      <c r="Z15">
        <f t="shared" si="114"/>
        <v>0.5684881666151762</v>
      </c>
      <c r="AA15">
        <f t="shared" si="115"/>
        <v>0.25366541939115017</v>
      </c>
      <c r="AB15">
        <f t="shared" si="116"/>
        <v>0.33861165956313533</v>
      </c>
      <c r="AC15">
        <f t="shared" si="71"/>
        <v>2.0438014570864041E-2</v>
      </c>
      <c r="AD15">
        <f t="shared" si="117"/>
        <v>0.63332128300273172</v>
      </c>
      <c r="AE15">
        <f t="shared" si="72"/>
        <v>3.4151805301306223E-2</v>
      </c>
      <c r="AF15">
        <f t="shared" si="73"/>
        <v>2.7592787276433696E-3</v>
      </c>
      <c r="AG15">
        <f t="shared" si="74"/>
        <v>9.8714596665681817E-3</v>
      </c>
      <c r="AH15">
        <f t="shared" si="121"/>
        <v>1.6662247761694139E-3</v>
      </c>
      <c r="AI15">
        <f t="shared" si="122"/>
        <v>7.8185054593908152E-3</v>
      </c>
      <c r="AJ15">
        <f t="shared" si="77"/>
        <v>3.4770005408923547E-5</v>
      </c>
      <c r="AK15">
        <f t="shared" si="123"/>
        <v>2.7639889376204245E-5</v>
      </c>
      <c r="AL15">
        <f t="shared" si="124"/>
        <v>1.0276416756628396E-4</v>
      </c>
      <c r="AM15">
        <f t="shared" si="125"/>
        <v>6.3800695813027769E-4</v>
      </c>
      <c r="AN15">
        <f t="shared" si="81"/>
        <v>2.6498463504174034E-3</v>
      </c>
      <c r="AO15">
        <f t="shared" si="126"/>
        <v>1.0301725670478216E-5</v>
      </c>
      <c r="AP15">
        <f t="shared" si="83"/>
        <v>1.0263907621228145E-5</v>
      </c>
      <c r="AQ15">
        <f t="shared" si="84"/>
        <v>3.3212953570427982E-5</v>
      </c>
      <c r="AR15">
        <f t="shared" si="85"/>
        <v>0.18682065175741233</v>
      </c>
      <c r="AS15">
        <f t="shared" si="86"/>
        <v>1.5658460617491328E-2</v>
      </c>
      <c r="AT15">
        <f t="shared" si="87"/>
        <v>1.4099569873136692E-3</v>
      </c>
      <c r="AU15">
        <f t="shared" si="88"/>
        <v>4.5184082873552722E-3</v>
      </c>
      <c r="AV15">
        <f t="shared" si="127"/>
        <v>8.7811247986118064E-4</v>
      </c>
      <c r="AW15">
        <f t="shared" si="128"/>
        <v>3.6040209046790958E-3</v>
      </c>
      <c r="AX15">
        <f t="shared" si="91"/>
        <v>2.756857441335976E-5</v>
      </c>
      <c r="AY15">
        <f t="shared" si="129"/>
        <v>2.23927325364499E-5</v>
      </c>
      <c r="AZ15">
        <f t="shared" si="130"/>
        <v>7.3503148378922407E-5</v>
      </c>
      <c r="BA15">
        <f t="shared" si="131"/>
        <v>3.1859032310190748E-4</v>
      </c>
      <c r="BB15">
        <f t="shared" si="95"/>
        <v>1.1847081595351568E-3</v>
      </c>
      <c r="BC15">
        <f t="shared" si="132"/>
        <v>7.9581516037197283E-6</v>
      </c>
      <c r="BD15">
        <f t="shared" si="97"/>
        <v>7.9015529485458016E-6</v>
      </c>
      <c r="BE15">
        <f t="shared" si="98"/>
        <v>2.2980551313059346E-5</v>
      </c>
      <c r="BF15">
        <f t="shared" si="99"/>
        <v>5.0349422880485065E-2</v>
      </c>
      <c r="BG15">
        <f t="shared" si="100"/>
        <v>0.95800000000000018</v>
      </c>
      <c r="BH15">
        <f t="shared" si="5"/>
        <v>0.54963091539607911</v>
      </c>
      <c r="BI15">
        <f t="shared" si="6"/>
        <v>2.8423617024868487E-2</v>
      </c>
      <c r="BJ15">
        <f t="shared" si="7"/>
        <v>1.9960265717626491E-3</v>
      </c>
      <c r="BK15">
        <f t="shared" si="8"/>
        <v>8.0786750163232522E-3</v>
      </c>
      <c r="BL15">
        <f t="shared" si="9"/>
        <v>1.2560024590203558E-3</v>
      </c>
      <c r="BM15">
        <f t="shared" si="10"/>
        <v>6.4799877546293906E-3</v>
      </c>
      <c r="BN15">
        <f t="shared" si="11"/>
        <v>2.387168302088744E-5</v>
      </c>
      <c r="BO15">
        <f t="shared" si="12"/>
        <v>1.9529230783758391E-5</v>
      </c>
      <c r="BP15">
        <f t="shared" si="13"/>
        <v>8.031632765385455E-5</v>
      </c>
      <c r="BQ15">
        <f t="shared" si="14"/>
        <v>5.1493858297348735E-4</v>
      </c>
      <c r="BR15">
        <f t="shared" si="15"/>
        <v>2.1387041432591701E-3</v>
      </c>
      <c r="BS15">
        <f t="shared" si="16"/>
        <v>7.8406432126038722E-6</v>
      </c>
      <c r="BT15">
        <f t="shared" si="17"/>
        <v>6.8367886720195469E-6</v>
      </c>
      <c r="BU15">
        <f t="shared" si="18"/>
        <v>2.5278378333133696E-5</v>
      </c>
      <c r="BV15">
        <f t="shared" si="19"/>
        <v>0.15597213779086039</v>
      </c>
      <c r="BW15">
        <f t="shared" si="20"/>
        <v>1.2536889944091535E-2</v>
      </c>
      <c r="BX15">
        <f t="shared" si="21"/>
        <v>9.8118676571228871E-4</v>
      </c>
      <c r="BY15">
        <f t="shared" si="22"/>
        <v>3.5572902842359441E-3</v>
      </c>
      <c r="BZ15">
        <f t="shared" si="23"/>
        <v>6.3676930908999267E-4</v>
      </c>
      <c r="CA15">
        <f t="shared" si="24"/>
        <v>2.8735106748865682E-3</v>
      </c>
      <c r="CB15">
        <f t="shared" si="25"/>
        <v>1.8208227120986246E-5</v>
      </c>
      <c r="CC15">
        <f t="shared" si="26"/>
        <v>1.5220572987000623E-5</v>
      </c>
      <c r="CD15">
        <f t="shared" si="27"/>
        <v>5.5264105876926622E-5</v>
      </c>
      <c r="CE15">
        <f t="shared" si="28"/>
        <v>2.4736466967011274E-4</v>
      </c>
      <c r="CF15">
        <f t="shared" si="29"/>
        <v>9.1984885066694825E-4</v>
      </c>
      <c r="CG15">
        <f t="shared" si="30"/>
        <v>5.8267849714776271E-6</v>
      </c>
      <c r="CH15">
        <f t="shared" si="31"/>
        <v>5.0632217470740394E-6</v>
      </c>
      <c r="CI15">
        <f t="shared" si="32"/>
        <v>1.6825858276514491E-5</v>
      </c>
      <c r="CJ15">
        <f t="shared" si="101"/>
        <v>0</v>
      </c>
      <c r="CK15">
        <f t="shared" si="102"/>
        <v>0.77652394706078576</v>
      </c>
      <c r="CL15">
        <f t="shared" si="33"/>
        <v>0.54463827295646861</v>
      </c>
      <c r="CM15">
        <f t="shared" si="34"/>
        <v>8624.5692319312002</v>
      </c>
      <c r="CN15">
        <f t="shared" si="35"/>
        <v>952.73291249053966</v>
      </c>
      <c r="CO15">
        <f t="shared" si="36"/>
        <v>103.2908398906019</v>
      </c>
      <c r="CP15">
        <f t="shared" si="37"/>
        <v>198.59402557201867</v>
      </c>
      <c r="CQ15">
        <f t="shared" si="38"/>
        <v>71.26276745198966</v>
      </c>
      <c r="CR15">
        <f t="shared" si="39"/>
        <v>130.84268886290531</v>
      </c>
      <c r="CS15">
        <f t="shared" si="40"/>
        <v>1.4099584893372588</v>
      </c>
      <c r="CT15">
        <f t="shared" si="41"/>
        <v>1.361789709676207</v>
      </c>
      <c r="CU15">
        <f t="shared" si="42"/>
        <v>2.3877254334026077</v>
      </c>
      <c r="CV15">
        <f t="shared" si="43"/>
        <v>25.933706834079526</v>
      </c>
      <c r="CW15">
        <f t="shared" si="44"/>
        <v>77.436459898247776</v>
      </c>
      <c r="CX15">
        <f t="shared" si="45"/>
        <v>0.48570576191170695</v>
      </c>
      <c r="CY15">
        <f t="shared" si="46"/>
        <v>0.54438739632231958</v>
      </c>
      <c r="CZ15">
        <f t="shared" si="47"/>
        <v>1.1864663403963989</v>
      </c>
      <c r="DA15">
        <f t="shared" si="48"/>
        <v>4678.5495819608768</v>
      </c>
      <c r="DB15">
        <f t="shared" si="49"/>
        <v>615.72198840099395</v>
      </c>
      <c r="DC15">
        <f t="shared" si="50"/>
        <v>68.889088443158556</v>
      </c>
      <c r="DD15">
        <f t="shared" si="51"/>
        <v>142.52415260804736</v>
      </c>
      <c r="DE15">
        <f t="shared" si="52"/>
        <v>47.588427733596824</v>
      </c>
      <c r="DF15">
        <f t="shared" si="53"/>
        <v>101.48922867576334</v>
      </c>
      <c r="DG15">
        <f t="shared" si="54"/>
        <v>1.432904223708787</v>
      </c>
      <c r="DH15">
        <f t="shared" si="55"/>
        <v>1.3591045085672901</v>
      </c>
      <c r="DI15">
        <f t="shared" si="56"/>
        <v>2.5476191228134506</v>
      </c>
      <c r="DJ15">
        <f t="shared" si="57"/>
        <v>16.589953894885628</v>
      </c>
      <c r="DK15">
        <f t="shared" si="58"/>
        <v>48.156017268785057</v>
      </c>
      <c r="DL15">
        <f t="shared" si="59"/>
        <v>0.46613281388467565</v>
      </c>
      <c r="DM15">
        <f t="shared" si="60"/>
        <v>0.50936570927505653</v>
      </c>
      <c r="DN15">
        <f t="shared" si="61"/>
        <v>1.0834870333081221</v>
      </c>
      <c r="DO15">
        <f t="shared" si="103"/>
        <v>0</v>
      </c>
      <c r="DP15">
        <f t="shared" si="118"/>
        <v>15918.945718460294</v>
      </c>
      <c r="DQ15">
        <f t="shared" si="63"/>
        <v>11165.228240812125</v>
      </c>
    </row>
    <row r="16" spans="1:121" x14ac:dyDescent="0.3">
      <c r="A16">
        <v>13</v>
      </c>
      <c r="B16">
        <v>58</v>
      </c>
      <c r="C16">
        <f t="shared" si="119"/>
        <v>32.793999999999997</v>
      </c>
      <c r="D16">
        <f t="shared" si="1"/>
        <v>125</v>
      </c>
      <c r="E16">
        <f t="shared" si="120"/>
        <v>5.4</v>
      </c>
      <c r="F16">
        <v>5.94E-3</v>
      </c>
      <c r="G16">
        <v>9.8399999999999998E-3</v>
      </c>
      <c r="H16">
        <f t="shared" si="3"/>
        <v>6.7200000000000003E-3</v>
      </c>
      <c r="I16">
        <f t="shared" si="104"/>
        <v>1.9177515277734612E-2</v>
      </c>
      <c r="J16">
        <f t="shared" si="64"/>
        <v>0.12889487798024124</v>
      </c>
      <c r="K16">
        <f t="shared" si="65"/>
        <v>0.17573028071939745</v>
      </c>
      <c r="L16">
        <f t="shared" si="105"/>
        <v>7.163510050723787E-2</v>
      </c>
      <c r="M16">
        <f t="shared" si="106"/>
        <v>9.8864012291854708E-2</v>
      </c>
      <c r="N16">
        <f t="shared" si="107"/>
        <v>0.30857110923339193</v>
      </c>
      <c r="O16">
        <f t="shared" si="108"/>
        <v>0.40630276793212472</v>
      </c>
      <c r="P16">
        <f t="shared" si="109"/>
        <v>0.16598589471699776</v>
      </c>
      <c r="Q16">
        <f t="shared" si="110"/>
        <v>0.22621753924524057</v>
      </c>
      <c r="R16">
        <f t="shared" si="66"/>
        <v>0.42</v>
      </c>
      <c r="S16">
        <f t="shared" si="67"/>
        <v>0.43099999999999999</v>
      </c>
      <c r="T16">
        <f t="shared" si="68"/>
        <v>1.1452197262624569E-2</v>
      </c>
      <c r="U16">
        <f t="shared" si="69"/>
        <v>0.25941471528456672</v>
      </c>
      <c r="V16">
        <f t="shared" si="70"/>
        <v>0.34333930707015581</v>
      </c>
      <c r="W16">
        <f t="shared" si="111"/>
        <v>0.14935967894847835</v>
      </c>
      <c r="X16">
        <f t="shared" si="112"/>
        <v>0.20272191126751971</v>
      </c>
      <c r="Y16">
        <f t="shared" si="113"/>
        <v>0.46628927968883649</v>
      </c>
      <c r="Z16">
        <f t="shared" si="114"/>
        <v>0.58820004505733259</v>
      </c>
      <c r="AA16">
        <f t="shared" si="115"/>
        <v>0.26571528155651924</v>
      </c>
      <c r="AB16">
        <f t="shared" si="116"/>
        <v>0.35364961726457389</v>
      </c>
      <c r="AC16">
        <f t="shared" si="71"/>
        <v>2.1317148429435048E-2</v>
      </c>
      <c r="AD16">
        <f t="shared" si="117"/>
        <v>0.6104702332435582</v>
      </c>
      <c r="AE16">
        <f t="shared" si="72"/>
        <v>3.6669866614873758E-2</v>
      </c>
      <c r="AF16">
        <f t="shared" si="73"/>
        <v>2.8835128029695415E-3</v>
      </c>
      <c r="AG16">
        <f t="shared" si="74"/>
        <v>1.0628088981634465E-2</v>
      </c>
      <c r="AH16">
        <f t="shared" si="121"/>
        <v>1.7107814623905423E-3</v>
      </c>
      <c r="AI16">
        <f t="shared" si="122"/>
        <v>8.2092130025761337E-3</v>
      </c>
      <c r="AJ16">
        <f t="shared" si="77"/>
        <v>3.9425185929151479E-5</v>
      </c>
      <c r="AK16">
        <f t="shared" si="123"/>
        <v>3.1588189105484178E-5</v>
      </c>
      <c r="AL16">
        <f t="shared" si="124"/>
        <v>1.2049771968556691E-4</v>
      </c>
      <c r="AM16">
        <f t="shared" si="125"/>
        <v>6.6171524762222362E-4</v>
      </c>
      <c r="AN16">
        <f t="shared" si="81"/>
        <v>3.179755903496769E-3</v>
      </c>
      <c r="AO16">
        <f t="shared" si="126"/>
        <v>1.1915384796122117E-5</v>
      </c>
      <c r="AP16">
        <f t="shared" si="83"/>
        <v>1.3289960073893661E-5</v>
      </c>
      <c r="AQ16">
        <f t="shared" si="84"/>
        <v>4.4526957567208144E-5</v>
      </c>
      <c r="AR16">
        <f t="shared" si="85"/>
        <v>0.1935868207388331</v>
      </c>
      <c r="AS16">
        <f t="shared" si="86"/>
        <v>1.81161959739858E-2</v>
      </c>
      <c r="AT16">
        <f t="shared" si="87"/>
        <v>1.5865295162935051E-3</v>
      </c>
      <c r="AU16">
        <f t="shared" si="88"/>
        <v>5.2638449539404693E-3</v>
      </c>
      <c r="AV16">
        <f t="shared" si="127"/>
        <v>9.7182054966576047E-4</v>
      </c>
      <c r="AW16">
        <f t="shared" si="128"/>
        <v>4.0992600306905252E-3</v>
      </c>
      <c r="AX16">
        <f t="shared" si="91"/>
        <v>3.3785146169224391E-5</v>
      </c>
      <c r="AY16">
        <f t="shared" si="129"/>
        <v>2.7657412221476137E-5</v>
      </c>
      <c r="AZ16">
        <f t="shared" si="130"/>
        <v>9.3610593239980516E-5</v>
      </c>
      <c r="BA16">
        <f t="shared" si="131"/>
        <v>3.5665584502843269E-4</v>
      </c>
      <c r="BB16">
        <f t="shared" si="95"/>
        <v>1.5386068143394241E-3</v>
      </c>
      <c r="BC16">
        <f t="shared" si="132"/>
        <v>9.9610044567863126E-6</v>
      </c>
      <c r="BD16">
        <f t="shared" si="97"/>
        <v>1.1049106689764002E-5</v>
      </c>
      <c r="BE16">
        <f t="shared" si="98"/>
        <v>3.344906345062538E-5</v>
      </c>
      <c r="BF16">
        <f t="shared" si="99"/>
        <v>5.7596342594716077E-2</v>
      </c>
      <c r="BG16">
        <f t="shared" si="100"/>
        <v>0.95800000000000018</v>
      </c>
      <c r="BH16">
        <f t="shared" si="5"/>
        <v>0.52937219301427119</v>
      </c>
      <c r="BI16">
        <f t="shared" si="6"/>
        <v>3.0494714365579188E-2</v>
      </c>
      <c r="BJ16">
        <f t="shared" si="7"/>
        <v>2.0839924895008658E-3</v>
      </c>
      <c r="BK16">
        <f t="shared" si="8"/>
        <v>8.6908750678621072E-3</v>
      </c>
      <c r="BL16">
        <f t="shared" si="9"/>
        <v>1.2884456911248536E-3</v>
      </c>
      <c r="BM16">
        <f t="shared" si="10"/>
        <v>6.7983188287330234E-3</v>
      </c>
      <c r="BN16">
        <f t="shared" si="11"/>
        <v>2.7042888706810094E-5</v>
      </c>
      <c r="BO16">
        <f t="shared" si="12"/>
        <v>2.229902703774463E-5</v>
      </c>
      <c r="BP16">
        <f t="shared" si="13"/>
        <v>9.4100195362402589E-5</v>
      </c>
      <c r="BQ16">
        <f t="shared" si="14"/>
        <v>5.3364288448418389E-4</v>
      </c>
      <c r="BR16">
        <f t="shared" si="15"/>
        <v>2.5643267529273711E-3</v>
      </c>
      <c r="BS16">
        <f t="shared" si="16"/>
        <v>9.0614843712371876E-6</v>
      </c>
      <c r="BT16">
        <f t="shared" si="17"/>
        <v>8.8442835399427628E-6</v>
      </c>
      <c r="BU16">
        <f t="shared" si="18"/>
        <v>3.3862131773143526E-5</v>
      </c>
      <c r="BV16">
        <f t="shared" si="19"/>
        <v>0.16149069066924276</v>
      </c>
      <c r="BW16">
        <f t="shared" si="20"/>
        <v>1.4492967612282522E-2</v>
      </c>
      <c r="BX16">
        <f t="shared" si="21"/>
        <v>1.1030558284295135E-3</v>
      </c>
      <c r="BY16">
        <f t="shared" si="22"/>
        <v>4.1408212737240203E-3</v>
      </c>
      <c r="BZ16">
        <f t="shared" si="23"/>
        <v>7.0409738605026184E-4</v>
      </c>
      <c r="CA16">
        <f t="shared" si="24"/>
        <v>3.2657320171109623E-3</v>
      </c>
      <c r="CB16">
        <f t="shared" si="25"/>
        <v>2.2293600019053928E-5</v>
      </c>
      <c r="CC16">
        <f t="shared" si="26"/>
        <v>1.8782257899891819E-5</v>
      </c>
      <c r="CD16">
        <f t="shared" si="27"/>
        <v>7.0325327979102199E-5</v>
      </c>
      <c r="CE16">
        <f t="shared" si="28"/>
        <v>2.7669671224668518E-4</v>
      </c>
      <c r="CF16">
        <f t="shared" si="29"/>
        <v>1.193664573011906E-3</v>
      </c>
      <c r="CG16">
        <f t="shared" si="30"/>
        <v>7.2873475105383829E-6</v>
      </c>
      <c r="CH16">
        <f t="shared" si="31"/>
        <v>7.0736117695175017E-6</v>
      </c>
      <c r="CI16">
        <f t="shared" si="32"/>
        <v>2.4470920610891601E-5</v>
      </c>
      <c r="CJ16">
        <f t="shared" si="101"/>
        <v>0</v>
      </c>
      <c r="CK16">
        <f t="shared" si="102"/>
        <v>0.76883967824316191</v>
      </c>
      <c r="CL16">
        <f t="shared" si="33"/>
        <v>0.52354240913960481</v>
      </c>
      <c r="CM16">
        <f t="shared" si="34"/>
        <v>8313.3836363107748</v>
      </c>
      <c r="CN16">
        <f t="shared" si="35"/>
        <v>1022.9792689551332</v>
      </c>
      <c r="CO16">
        <f t="shared" si="36"/>
        <v>107.94141826636182</v>
      </c>
      <c r="CP16">
        <f t="shared" si="37"/>
        <v>213.81589413252217</v>
      </c>
      <c r="CQ16">
        <f t="shared" si="38"/>
        <v>73.168412364981108</v>
      </c>
      <c r="CR16">
        <f t="shared" si="39"/>
        <v>137.3811795981116</v>
      </c>
      <c r="CS16">
        <f t="shared" si="40"/>
        <v>1.5987307146130216</v>
      </c>
      <c r="CT16">
        <f t="shared" si="41"/>
        <v>1.5563184890380999</v>
      </c>
      <c r="CU16">
        <f t="shared" si="42"/>
        <v>2.7997645168941472</v>
      </c>
      <c r="CV16">
        <f t="shared" si="43"/>
        <v>26.897401385348147</v>
      </c>
      <c r="CW16">
        <f t="shared" si="44"/>
        <v>92.922006767886074</v>
      </c>
      <c r="CX16">
        <f t="shared" si="45"/>
        <v>0.56178656236756563</v>
      </c>
      <c r="CY16">
        <f t="shared" si="46"/>
        <v>0.70488619235924588</v>
      </c>
      <c r="CZ16">
        <f t="shared" si="47"/>
        <v>1.5906365051733766</v>
      </c>
      <c r="DA16">
        <f t="shared" si="48"/>
        <v>4847.9947517625969</v>
      </c>
      <c r="DB16">
        <f t="shared" si="49"/>
        <v>712.36505808906963</v>
      </c>
      <c r="DC16">
        <f t="shared" si="50"/>
        <v>77.516245636584358</v>
      </c>
      <c r="DD16">
        <f t="shared" si="51"/>
        <v>166.03746138214422</v>
      </c>
      <c r="DE16">
        <f t="shared" si="52"/>
        <v>52.666842868586222</v>
      </c>
      <c r="DF16">
        <f t="shared" si="53"/>
        <v>115.4351624642452</v>
      </c>
      <c r="DG16">
        <f t="shared" si="54"/>
        <v>1.756016757291607</v>
      </c>
      <c r="DH16">
        <f t="shared" si="55"/>
        <v>1.6786389773702728</v>
      </c>
      <c r="DI16">
        <f t="shared" si="56"/>
        <v>3.2445431616977247</v>
      </c>
      <c r="DJ16">
        <f t="shared" si="57"/>
        <v>18.572139818165574</v>
      </c>
      <c r="DK16">
        <f t="shared" si="58"/>
        <v>62.541289789268909</v>
      </c>
      <c r="DL16">
        <f t="shared" si="59"/>
        <v>0.58344591404734469</v>
      </c>
      <c r="DM16">
        <f t="shared" si="60"/>
        <v>0.71226961364894659</v>
      </c>
      <c r="DN16">
        <f t="shared" si="61"/>
        <v>1.5770564435700853</v>
      </c>
      <c r="DO16">
        <f t="shared" si="103"/>
        <v>0</v>
      </c>
      <c r="DP16">
        <f t="shared" si="118"/>
        <v>16059.982263439853</v>
      </c>
      <c r="DQ16">
        <f t="shared" si="63"/>
        <v>10936.066442556039</v>
      </c>
    </row>
    <row r="17" spans="1:121" x14ac:dyDescent="0.3">
      <c r="A17">
        <v>14</v>
      </c>
      <c r="B17">
        <v>59</v>
      </c>
      <c r="C17">
        <f t="shared" si="119"/>
        <v>32.793999999999997</v>
      </c>
      <c r="D17">
        <f t="shared" si="1"/>
        <v>125</v>
      </c>
      <c r="E17">
        <f t="shared" si="120"/>
        <v>5.4</v>
      </c>
      <c r="F17">
        <v>6.3899999999999998E-3</v>
      </c>
      <c r="G17">
        <v>1.0619999999999999E-2</v>
      </c>
      <c r="H17">
        <f t="shared" si="3"/>
        <v>7.2359999999999994E-3</v>
      </c>
      <c r="I17">
        <f t="shared" si="104"/>
        <v>1.9177515277734612E-2</v>
      </c>
      <c r="J17">
        <f t="shared" si="64"/>
        <v>0.13459960249837899</v>
      </c>
      <c r="K17">
        <f t="shared" si="65"/>
        <v>0.18328021641229664</v>
      </c>
      <c r="L17">
        <f t="shared" si="105"/>
        <v>7.4914929312311362E-2</v>
      </c>
      <c r="M17">
        <f t="shared" si="106"/>
        <v>0.10331950433789272</v>
      </c>
      <c r="N17">
        <f t="shared" si="107"/>
        <v>0.32237611124277998</v>
      </c>
      <c r="O17">
        <f t="shared" si="108"/>
        <v>0.4229825902965566</v>
      </c>
      <c r="P17">
        <f t="shared" si="109"/>
        <v>0.17421874188820519</v>
      </c>
      <c r="Q17">
        <f t="shared" si="110"/>
        <v>0.23698830089985468</v>
      </c>
      <c r="R17">
        <f t="shared" si="66"/>
        <v>0.42</v>
      </c>
      <c r="S17">
        <f t="shared" si="67"/>
        <v>0.43099999999999999</v>
      </c>
      <c r="T17">
        <f t="shared" si="68"/>
        <v>1.1974104799029642E-2</v>
      </c>
      <c r="U17">
        <f t="shared" si="69"/>
        <v>0.26992910912769597</v>
      </c>
      <c r="V17">
        <f t="shared" si="70"/>
        <v>0.35635869739186643</v>
      </c>
      <c r="W17">
        <f t="shared" si="111"/>
        <v>0.15588640940256104</v>
      </c>
      <c r="X17">
        <f t="shared" si="112"/>
        <v>0.21127594935127614</v>
      </c>
      <c r="Y17">
        <f t="shared" si="113"/>
        <v>0.48429485298678787</v>
      </c>
      <c r="Z17">
        <f t="shared" si="114"/>
        <v>0.60769263868767409</v>
      </c>
      <c r="AA17">
        <f t="shared" si="115"/>
        <v>0.27800675590160118</v>
      </c>
      <c r="AB17">
        <f t="shared" si="116"/>
        <v>0.36888444369354256</v>
      </c>
      <c r="AC17">
        <f t="shared" si="71"/>
        <v>2.2210798220602939E-2</v>
      </c>
      <c r="AD17">
        <f t="shared" si="117"/>
        <v>0.5878820929229045</v>
      </c>
      <c r="AE17">
        <f t="shared" si="72"/>
        <v>3.9093487297425074E-2</v>
      </c>
      <c r="AF17">
        <f t="shared" si="73"/>
        <v>3.001204690901454E-3</v>
      </c>
      <c r="AG17">
        <f t="shared" si="74"/>
        <v>1.1350048061319461E-2</v>
      </c>
      <c r="AH17">
        <f t="shared" si="121"/>
        <v>1.7521888598502173E-3</v>
      </c>
      <c r="AI17">
        <f t="shared" si="122"/>
        <v>8.5782216588263429E-3</v>
      </c>
      <c r="AJ17">
        <f t="shared" si="77"/>
        <v>4.431532343409339E-5</v>
      </c>
      <c r="AK17">
        <f t="shared" si="123"/>
        <v>3.5727179084194833E-5</v>
      </c>
      <c r="AL17">
        <f t="shared" si="124"/>
        <v>1.3931351701640255E-4</v>
      </c>
      <c r="AM17">
        <f t="shared" si="125"/>
        <v>6.8398560916519162E-4</v>
      </c>
      <c r="AN17">
        <f t="shared" si="81"/>
        <v>3.7117951538568669E-3</v>
      </c>
      <c r="AO17">
        <f t="shared" si="126"/>
        <v>1.3619387151697016E-5</v>
      </c>
      <c r="AP17">
        <f t="shared" si="83"/>
        <v>1.6681265219924221E-5</v>
      </c>
      <c r="AQ17">
        <f t="shared" si="84"/>
        <v>5.756936914557361E-5</v>
      </c>
      <c r="AR17">
        <f t="shared" si="85"/>
        <v>0.19945861761568268</v>
      </c>
      <c r="AS17">
        <f t="shared" si="86"/>
        <v>2.0710478911846509E-2</v>
      </c>
      <c r="AT17">
        <f t="shared" si="87"/>
        <v>1.7698929659447618E-3</v>
      </c>
      <c r="AU17">
        <f t="shared" si="88"/>
        <v>6.0524232184785238E-3</v>
      </c>
      <c r="AV17">
        <f t="shared" si="127"/>
        <v>1.0678309623720645E-3</v>
      </c>
      <c r="AW17">
        <f t="shared" si="128"/>
        <v>4.6190532115526683E-3</v>
      </c>
      <c r="AX17">
        <f t="shared" si="91"/>
        <v>4.0858509386526592E-5</v>
      </c>
      <c r="AY17">
        <f t="shared" si="129"/>
        <v>3.3637462037225804E-5</v>
      </c>
      <c r="AZ17">
        <f t="shared" si="130"/>
        <v>1.1694878312934163E-4</v>
      </c>
      <c r="BA17">
        <f t="shared" si="131"/>
        <v>3.9612339878408937E-4</v>
      </c>
      <c r="BB17">
        <f t="shared" si="95"/>
        <v>1.931888311780359E-3</v>
      </c>
      <c r="BC17">
        <f t="shared" si="132"/>
        <v>1.2260879984134455E-5</v>
      </c>
      <c r="BD17">
        <f t="shared" si="97"/>
        <v>1.488743062699097E-5</v>
      </c>
      <c r="BE17">
        <f t="shared" si="98"/>
        <v>4.6652223844157335E-5</v>
      </c>
      <c r="BF17">
        <f t="shared" si="99"/>
        <v>6.5368195819249075E-2</v>
      </c>
      <c r="BG17">
        <f t="shared" si="100"/>
        <v>0.95800000000000018</v>
      </c>
      <c r="BH17">
        <f t="shared" si="5"/>
        <v>0.5093732612470967</v>
      </c>
      <c r="BI17">
        <f t="shared" si="6"/>
        <v>3.2483957389171675E-2</v>
      </c>
      <c r="BJ17">
        <f t="shared" si="7"/>
        <v>2.1670704965962408E-3</v>
      </c>
      <c r="BK17">
        <f t="shared" si="8"/>
        <v>9.2737483164521683E-3</v>
      </c>
      <c r="BL17">
        <f t="shared" si="9"/>
        <v>1.3184596234694134E-3</v>
      </c>
      <c r="BM17">
        <f t="shared" si="10"/>
        <v>7.0981724718251161E-3</v>
      </c>
      <c r="BN17">
        <f t="shared" si="11"/>
        <v>3.036924093843877E-5</v>
      </c>
      <c r="BO17">
        <f t="shared" si="12"/>
        <v>2.5198338927831081E-5</v>
      </c>
      <c r="BP17">
        <f t="shared" si="13"/>
        <v>1.0870617948039021E-4</v>
      </c>
      <c r="BQ17">
        <f t="shared" si="14"/>
        <v>5.5115763119865696E-4</v>
      </c>
      <c r="BR17">
        <f t="shared" si="15"/>
        <v>2.9909755367386994E-3</v>
      </c>
      <c r="BS17">
        <f t="shared" si="16"/>
        <v>1.0348993610223019E-5</v>
      </c>
      <c r="BT17">
        <f t="shared" si="17"/>
        <v>1.1090909423015601E-5</v>
      </c>
      <c r="BU17">
        <f t="shared" si="18"/>
        <v>4.3745362900405909E-5</v>
      </c>
      <c r="BV17">
        <f t="shared" si="19"/>
        <v>0.16625464532236287</v>
      </c>
      <c r="BW17">
        <f t="shared" si="20"/>
        <v>1.6555020881293479E-2</v>
      </c>
      <c r="BX17">
        <f t="shared" si="21"/>
        <v>1.2294178042337473E-3</v>
      </c>
      <c r="BY17">
        <f t="shared" si="22"/>
        <v>4.7573156214897059E-3</v>
      </c>
      <c r="BZ17">
        <f t="shared" si="23"/>
        <v>7.7297153479669153E-4</v>
      </c>
      <c r="CA17">
        <f t="shared" si="24"/>
        <v>3.6768619214104866E-3</v>
      </c>
      <c r="CB17">
        <f t="shared" si="25"/>
        <v>2.6936279161185885E-5</v>
      </c>
      <c r="CC17">
        <f t="shared" si="26"/>
        <v>2.2822934235564011E-5</v>
      </c>
      <c r="CD17">
        <f t="shared" si="27"/>
        <v>8.778731285561036E-5</v>
      </c>
      <c r="CE17">
        <f t="shared" si="28"/>
        <v>3.0706790731367423E-4</v>
      </c>
      <c r="CF17">
        <f t="shared" si="29"/>
        <v>1.4975659172950858E-3</v>
      </c>
      <c r="CG17">
        <f t="shared" si="30"/>
        <v>8.9626671189144704E-6</v>
      </c>
      <c r="CH17">
        <f t="shared" si="31"/>
        <v>9.5221056098250891E-6</v>
      </c>
      <c r="CI17">
        <f t="shared" si="32"/>
        <v>3.4102638082529441E-5</v>
      </c>
      <c r="CJ17">
        <f t="shared" si="101"/>
        <v>0</v>
      </c>
      <c r="CK17">
        <f t="shared" si="102"/>
        <v>0.76072726258508849</v>
      </c>
      <c r="CL17">
        <f t="shared" si="33"/>
        <v>0.50293033866665826</v>
      </c>
      <c r="CM17">
        <f t="shared" si="34"/>
        <v>8005.778341424113</v>
      </c>
      <c r="CN17">
        <f t="shared" si="35"/>
        <v>1090.5910151362673</v>
      </c>
      <c r="CO17">
        <f t="shared" si="36"/>
        <v>112.34709639920503</v>
      </c>
      <c r="CP17">
        <f t="shared" si="37"/>
        <v>228.34026689762493</v>
      </c>
      <c r="CQ17">
        <f t="shared" si="38"/>
        <v>74.93936534693394</v>
      </c>
      <c r="CR17">
        <f t="shared" si="39"/>
        <v>143.55653946045885</v>
      </c>
      <c r="CS17">
        <f t="shared" si="40"/>
        <v>1.7970306805759211</v>
      </c>
      <c r="CT17">
        <f t="shared" si="41"/>
        <v>1.7602423862991952</v>
      </c>
      <c r="CU17">
        <f t="shared" si="42"/>
        <v>3.2369495678761133</v>
      </c>
      <c r="CV17">
        <f t="shared" si="43"/>
        <v>27.802647041346709</v>
      </c>
      <c r="CW17">
        <f t="shared" si="44"/>
        <v>108.46978978115922</v>
      </c>
      <c r="CX17">
        <f t="shared" si="45"/>
        <v>0.64212686542821096</v>
      </c>
      <c r="CY17">
        <f t="shared" si="46"/>
        <v>0.88475762599956076</v>
      </c>
      <c r="CZ17">
        <f t="shared" si="47"/>
        <v>2.0565505739873262</v>
      </c>
      <c r="DA17">
        <f t="shared" si="48"/>
        <v>4995.0421609495415</v>
      </c>
      <c r="DB17">
        <f t="shared" si="49"/>
        <v>814.37745177162844</v>
      </c>
      <c r="DC17">
        <f t="shared" si="50"/>
        <v>86.475200423095117</v>
      </c>
      <c r="DD17">
        <f t="shared" si="51"/>
        <v>190.91158558046808</v>
      </c>
      <c r="DE17">
        <f t="shared" si="52"/>
        <v>57.870031174791663</v>
      </c>
      <c r="DF17">
        <f t="shared" si="53"/>
        <v>130.07253843732315</v>
      </c>
      <c r="DG17">
        <f t="shared" si="54"/>
        <v>2.1236618838741061</v>
      </c>
      <c r="DH17">
        <f t="shared" si="55"/>
        <v>2.0415921208873828</v>
      </c>
      <c r="DI17">
        <f t="shared" si="56"/>
        <v>4.0534448232629812</v>
      </c>
      <c r="DJ17">
        <f t="shared" si="57"/>
        <v>20.627333744883884</v>
      </c>
      <c r="DK17">
        <f t="shared" si="58"/>
        <v>78.52739609724803</v>
      </c>
      <c r="DL17">
        <f t="shared" si="59"/>
        <v>0.71815652331070745</v>
      </c>
      <c r="DM17">
        <f t="shared" si="60"/>
        <v>0.9597033279383459</v>
      </c>
      <c r="DN17">
        <f t="shared" si="61"/>
        <v>2.1995590498043298</v>
      </c>
      <c r="DO17">
        <f t="shared" si="103"/>
        <v>0</v>
      </c>
      <c r="DP17">
        <f t="shared" si="118"/>
        <v>16188.202535095335</v>
      </c>
      <c r="DQ17">
        <f t="shared" si="63"/>
        <v>10702.308940149638</v>
      </c>
    </row>
    <row r="18" spans="1:121" x14ac:dyDescent="0.3">
      <c r="A18">
        <v>15</v>
      </c>
      <c r="B18">
        <v>60</v>
      </c>
      <c r="C18">
        <f t="shared" si="119"/>
        <v>32.793999999999997</v>
      </c>
      <c r="D18">
        <f t="shared" si="1"/>
        <v>125</v>
      </c>
      <c r="E18">
        <f t="shared" si="120"/>
        <v>5.4</v>
      </c>
      <c r="F18">
        <v>6.8700000000000002E-3</v>
      </c>
      <c r="G18">
        <v>1.142E-2</v>
      </c>
      <c r="H18">
        <f t="shared" si="3"/>
        <v>7.7800000000000005E-3</v>
      </c>
      <c r="I18">
        <f t="shared" si="104"/>
        <v>1.9177515277734612E-2</v>
      </c>
      <c r="J18">
        <f t="shared" si="64"/>
        <v>0.14043415784487967</v>
      </c>
      <c r="K18">
        <f t="shared" si="65"/>
        <v>0.19098138583521618</v>
      </c>
      <c r="L18">
        <f t="shared" si="105"/>
        <v>7.8279736245352116E-2</v>
      </c>
      <c r="M18">
        <f t="shared" si="106"/>
        <v>0.10788386526002969</v>
      </c>
      <c r="N18">
        <f t="shared" si="107"/>
        <v>0.33639366116897285</v>
      </c>
      <c r="O18">
        <f t="shared" si="108"/>
        <v>0.43977621185818594</v>
      </c>
      <c r="P18">
        <f t="shared" si="109"/>
        <v>0.18266602119159703</v>
      </c>
      <c r="Q18">
        <f t="shared" si="110"/>
        <v>0.24799359361149265</v>
      </c>
      <c r="R18">
        <f t="shared" si="66"/>
        <v>0.42</v>
      </c>
      <c r="S18">
        <f t="shared" si="67"/>
        <v>0.43099999999999999</v>
      </c>
      <c r="T18">
        <f t="shared" si="68"/>
        <v>1.2507849584050667E-2</v>
      </c>
      <c r="U18">
        <f t="shared" si="69"/>
        <v>0.2805987857247495</v>
      </c>
      <c r="V18">
        <f t="shared" si="70"/>
        <v>0.36949381595703479</v>
      </c>
      <c r="W18">
        <f t="shared" si="111"/>
        <v>0.16255401512644829</v>
      </c>
      <c r="X18">
        <f t="shared" si="112"/>
        <v>0.21998730962034818</v>
      </c>
      <c r="Y18">
        <f t="shared" si="113"/>
        <v>0.50231614559387439</v>
      </c>
      <c r="Z18">
        <f t="shared" si="114"/>
        <v>0.62692278520180911</v>
      </c>
      <c r="AA18">
        <f t="shared" si="115"/>
        <v>0.29052931053332176</v>
      </c>
      <c r="AB18">
        <f t="shared" si="116"/>
        <v>0.38429590709778794</v>
      </c>
      <c r="AC18">
        <f t="shared" si="71"/>
        <v>2.3118307531167247E-2</v>
      </c>
      <c r="AD18">
        <f t="shared" si="117"/>
        <v>0.56553127547465776</v>
      </c>
      <c r="AE18">
        <f t="shared" si="72"/>
        <v>4.1407396667117999E-2</v>
      </c>
      <c r="AF18">
        <f t="shared" si="73"/>
        <v>3.1121097576267184E-3</v>
      </c>
      <c r="AG18">
        <f t="shared" si="74"/>
        <v>1.203102355435634E-2</v>
      </c>
      <c r="AH18">
        <f t="shared" si="121"/>
        <v>1.7904074783211365E-3</v>
      </c>
      <c r="AI18">
        <f t="shared" si="122"/>
        <v>8.9236481416821271E-3</v>
      </c>
      <c r="AJ18">
        <f t="shared" si="77"/>
        <v>4.9424898732571199E-5</v>
      </c>
      <c r="AK18">
        <f t="shared" si="123"/>
        <v>4.0043042711520067E-5</v>
      </c>
      <c r="AL18">
        <f t="shared" si="124"/>
        <v>1.5902010519992923E-4</v>
      </c>
      <c r="AM18">
        <f t="shared" si="125"/>
        <v>7.0480459314403818E-4</v>
      </c>
      <c r="AN18">
        <f t="shared" si="81"/>
        <v>4.2428264724016203E-3</v>
      </c>
      <c r="AO18">
        <f t="shared" si="126"/>
        <v>1.5407835154103531E-5</v>
      </c>
      <c r="AP18">
        <f t="shared" si="83"/>
        <v>2.0438899302245841E-5</v>
      </c>
      <c r="AQ18">
        <f t="shared" si="84"/>
        <v>7.2290112909805733E-5</v>
      </c>
      <c r="AR18">
        <f t="shared" si="85"/>
        <v>0.20442624839955814</v>
      </c>
      <c r="AS18">
        <f t="shared" si="86"/>
        <v>2.3422225993616139E-2</v>
      </c>
      <c r="AT18">
        <f t="shared" si="87"/>
        <v>1.9591849803579724E-3</v>
      </c>
      <c r="AU18">
        <f t="shared" si="88"/>
        <v>6.8769119481832527E-3</v>
      </c>
      <c r="AV18">
        <f t="shared" si="127"/>
        <v>1.1657127581056752E-3</v>
      </c>
      <c r="AW18">
        <f t="shared" si="128"/>
        <v>5.1598506902679839E-3</v>
      </c>
      <c r="AX18">
        <f t="shared" si="91"/>
        <v>4.8829126537122925E-5</v>
      </c>
      <c r="AY18">
        <f t="shared" si="129"/>
        <v>4.0362090336406118E-5</v>
      </c>
      <c r="AZ18">
        <f t="shared" si="130"/>
        <v>1.4358131898140839E-4</v>
      </c>
      <c r="BA18">
        <f t="shared" si="131"/>
        <v>4.3681710239431724E-4</v>
      </c>
      <c r="BB18">
        <f t="shared" si="95"/>
        <v>2.3638192784963996E-3</v>
      </c>
      <c r="BC18">
        <f t="shared" si="132"/>
        <v>1.4873024232313555E-5</v>
      </c>
      <c r="BD18">
        <f t="shared" si="97"/>
        <v>1.9488411094329117E-5</v>
      </c>
      <c r="BE18">
        <f t="shared" si="98"/>
        <v>6.2859504094447868E-5</v>
      </c>
      <c r="BF18">
        <f t="shared" si="99"/>
        <v>7.3759118340426338E-2</v>
      </c>
      <c r="BG18">
        <f t="shared" si="100"/>
        <v>0.95800000000000041</v>
      </c>
      <c r="BH18">
        <f t="shared" si="5"/>
        <v>0.48961141629230726</v>
      </c>
      <c r="BI18">
        <f t="shared" si="6"/>
        <v>3.437885767083889E-2</v>
      </c>
      <c r="BJ18">
        <f t="shared" si="7"/>
        <v>2.2450970680524766E-3</v>
      </c>
      <c r="BK18">
        <f t="shared" si="8"/>
        <v>9.8222091568045313E-3</v>
      </c>
      <c r="BL18">
        <f t="shared" si="9"/>
        <v>1.3460208833642759E-3</v>
      </c>
      <c r="BM18">
        <f t="shared" si="10"/>
        <v>7.3780351076246243E-3</v>
      </c>
      <c r="BN18">
        <f t="shared" si="11"/>
        <v>3.3839669867393663E-5</v>
      </c>
      <c r="BO18">
        <f t="shared" si="12"/>
        <v>2.8217069700214429E-5</v>
      </c>
      <c r="BP18">
        <f t="shared" si="13"/>
        <v>1.2398296235295527E-4</v>
      </c>
      <c r="BQ18">
        <f t="shared" si="14"/>
        <v>5.6747480240614337E-4</v>
      </c>
      <c r="BR18">
        <f t="shared" si="15"/>
        <v>3.416120067165357E-3</v>
      </c>
      <c r="BS18">
        <f t="shared" si="16"/>
        <v>1.1698526757401763E-5</v>
      </c>
      <c r="BT18">
        <f t="shared" si="17"/>
        <v>1.3576708546321631E-5</v>
      </c>
      <c r="BU18">
        <f t="shared" si="18"/>
        <v>5.488686838304647E-5</v>
      </c>
      <c r="BV18">
        <f t="shared" si="19"/>
        <v>0.17025765157758921</v>
      </c>
      <c r="BW18">
        <f t="shared" si="20"/>
        <v>1.8707543094122626E-2</v>
      </c>
      <c r="BX18">
        <f t="shared" si="21"/>
        <v>1.3596612868513912E-3</v>
      </c>
      <c r="BY18">
        <f t="shared" si="22"/>
        <v>5.4010119296252221E-3</v>
      </c>
      <c r="BZ18">
        <f t="shared" si="23"/>
        <v>8.4307563136748552E-4</v>
      </c>
      <c r="CA18">
        <f t="shared" si="24"/>
        <v>4.1040296186941206E-3</v>
      </c>
      <c r="CB18">
        <f t="shared" si="25"/>
        <v>3.2161356418694667E-5</v>
      </c>
      <c r="CC18">
        <f t="shared" si="26"/>
        <v>2.736110058727654E-5</v>
      </c>
      <c r="CD18">
        <f t="shared" si="27"/>
        <v>1.0769188605570469E-4</v>
      </c>
      <c r="CE18">
        <f t="shared" si="28"/>
        <v>3.3833939028131389E-4</v>
      </c>
      <c r="CF18">
        <f t="shared" si="29"/>
        <v>1.8309108527067867E-3</v>
      </c>
      <c r="CG18">
        <f t="shared" si="30"/>
        <v>1.0863353374254465E-5</v>
      </c>
      <c r="CH18">
        <f t="shared" si="31"/>
        <v>1.2453415986408425E-5</v>
      </c>
      <c r="CI18">
        <f t="shared" si="32"/>
        <v>4.5912989533411147E-5</v>
      </c>
      <c r="CJ18">
        <f t="shared" si="101"/>
        <v>0</v>
      </c>
      <c r="CK18">
        <f t="shared" si="102"/>
        <v>0.75211010033736503</v>
      </c>
      <c r="CL18">
        <f t="shared" si="33"/>
        <v>0.48275085365928183</v>
      </c>
      <c r="CM18">
        <f t="shared" si="34"/>
        <v>7701.4049094138891</v>
      </c>
      <c r="CN18">
        <f t="shared" si="35"/>
        <v>1155.1421448225908</v>
      </c>
      <c r="CO18">
        <f t="shared" si="36"/>
        <v>116.49871666699858</v>
      </c>
      <c r="CP18">
        <f t="shared" si="37"/>
        <v>242.04013186654086</v>
      </c>
      <c r="CQ18">
        <f t="shared" si="38"/>
        <v>76.573937440316683</v>
      </c>
      <c r="CR18">
        <f t="shared" si="39"/>
        <v>149.33725165105039</v>
      </c>
      <c r="CS18">
        <f t="shared" si="40"/>
        <v>2.0042290685044946</v>
      </c>
      <c r="CT18">
        <f t="shared" si="41"/>
        <v>1.9728806713538822</v>
      </c>
      <c r="CU18">
        <f t="shared" si="42"/>
        <v>3.6948321443203556</v>
      </c>
      <c r="CV18">
        <f t="shared" si="43"/>
        <v>28.648897102118863</v>
      </c>
      <c r="CW18">
        <f t="shared" si="44"/>
        <v>123.98811800299255</v>
      </c>
      <c r="CX18">
        <f t="shared" si="45"/>
        <v>0.72644861184567322</v>
      </c>
      <c r="CY18">
        <f t="shared" si="46"/>
        <v>1.0840587800918171</v>
      </c>
      <c r="CZ18">
        <f t="shared" si="47"/>
        <v>2.5824197034769902</v>
      </c>
      <c r="DA18">
        <f t="shared" si="48"/>
        <v>5119.4465386701349</v>
      </c>
      <c r="DB18">
        <f t="shared" si="49"/>
        <v>921.00877052097383</v>
      </c>
      <c r="DC18">
        <f t="shared" si="50"/>
        <v>95.723818955310179</v>
      </c>
      <c r="DD18">
        <f t="shared" si="51"/>
        <v>216.91843358154435</v>
      </c>
      <c r="DE18">
        <f t="shared" si="52"/>
        <v>63.174637212778961</v>
      </c>
      <c r="DF18">
        <f t="shared" si="53"/>
        <v>145.30139543794644</v>
      </c>
      <c r="DG18">
        <f t="shared" si="54"/>
        <v>2.5379426808935013</v>
      </c>
      <c r="DH18">
        <f t="shared" si="55"/>
        <v>2.4497367108778327</v>
      </c>
      <c r="DI18">
        <f t="shared" si="56"/>
        <v>4.9765285158956152</v>
      </c>
      <c r="DJ18">
        <f t="shared" si="57"/>
        <v>22.746376972979281</v>
      </c>
      <c r="DK18">
        <f t="shared" si="58"/>
        <v>96.084526032321648</v>
      </c>
      <c r="DL18">
        <f t="shared" si="59"/>
        <v>0.87115764835930187</v>
      </c>
      <c r="DM18">
        <f t="shared" si="60"/>
        <v>1.2563009327848322</v>
      </c>
      <c r="DN18">
        <f t="shared" si="61"/>
        <v>2.9636998990450283</v>
      </c>
      <c r="DO18">
        <f t="shared" si="103"/>
        <v>0</v>
      </c>
      <c r="DP18">
        <f t="shared" si="118"/>
        <v>16301.158839717935</v>
      </c>
      <c r="DQ18">
        <f t="shared" si="63"/>
        <v>10463.093557684573</v>
      </c>
    </row>
    <row r="19" spans="1:121" x14ac:dyDescent="0.3">
      <c r="A19">
        <v>16</v>
      </c>
      <c r="B19">
        <v>61</v>
      </c>
      <c r="C19">
        <f t="shared" si="119"/>
        <v>32.793999999999997</v>
      </c>
      <c r="D19">
        <f t="shared" si="1"/>
        <v>125</v>
      </c>
      <c r="E19">
        <f t="shared" si="120"/>
        <v>5.4</v>
      </c>
      <c r="F19">
        <v>7.45E-3</v>
      </c>
      <c r="G19">
        <v>1.244E-2</v>
      </c>
      <c r="H19">
        <f t="shared" si="3"/>
        <v>8.4479999999999989E-3</v>
      </c>
      <c r="I19">
        <f t="shared" si="104"/>
        <v>1.9177515277734612E-2</v>
      </c>
      <c r="J19">
        <f t="shared" si="64"/>
        <v>0.14639743129632155</v>
      </c>
      <c r="K19">
        <f t="shared" si="65"/>
        <v>0.19883084881623392</v>
      </c>
      <c r="L19">
        <f t="shared" si="105"/>
        <v>8.1729681488661665E-2</v>
      </c>
      <c r="M19">
        <f t="shared" si="106"/>
        <v>0.11255679261972318</v>
      </c>
      <c r="N19">
        <f t="shared" si="107"/>
        <v>0.35060798387562742</v>
      </c>
      <c r="O19">
        <f t="shared" si="108"/>
        <v>0.45665660724875523</v>
      </c>
      <c r="P19">
        <f t="shared" si="109"/>
        <v>0.19132498370824547</v>
      </c>
      <c r="Q19">
        <f t="shared" si="110"/>
        <v>0.25922601796679889</v>
      </c>
      <c r="R19">
        <f t="shared" si="66"/>
        <v>0.42</v>
      </c>
      <c r="S19">
        <f t="shared" si="67"/>
        <v>0.43099999999999999</v>
      </c>
      <c r="T19">
        <f t="shared" si="68"/>
        <v>1.3053257034290829E-2</v>
      </c>
      <c r="U19">
        <f t="shared" si="69"/>
        <v>0.29141616833339756</v>
      </c>
      <c r="V19">
        <f t="shared" si="70"/>
        <v>0.38273135361142274</v>
      </c>
      <c r="W19">
        <f t="shared" si="111"/>
        <v>0.16936066448797704</v>
      </c>
      <c r="X19">
        <f t="shared" si="112"/>
        <v>0.22885172525017727</v>
      </c>
      <c r="Y19">
        <f t="shared" si="113"/>
        <v>0.52031965629269883</v>
      </c>
      <c r="Z19">
        <f t="shared" si="114"/>
        <v>0.64584889539272949</v>
      </c>
      <c r="AA19">
        <f t="shared" si="115"/>
        <v>0.30327175777093762</v>
      </c>
      <c r="AB19">
        <f t="shared" si="116"/>
        <v>0.39986308110619129</v>
      </c>
      <c r="AC19">
        <f t="shared" si="71"/>
        <v>2.4038997604187973E-2</v>
      </c>
      <c r="AD19">
        <f t="shared" si="117"/>
        <v>0.5434324089090613</v>
      </c>
      <c r="AE19">
        <f t="shared" si="72"/>
        <v>4.3600226037660117E-2</v>
      </c>
      <c r="AF19">
        <f t="shared" si="73"/>
        <v>3.2152957961485359E-3</v>
      </c>
      <c r="AG19">
        <f t="shared" si="74"/>
        <v>1.2667843256555313E-2</v>
      </c>
      <c r="AH19">
        <f t="shared" si="121"/>
        <v>1.8251574015600775E-3</v>
      </c>
      <c r="AI19">
        <f t="shared" si="122"/>
        <v>9.2447272877851303E-3</v>
      </c>
      <c r="AJ19">
        <f t="shared" si="77"/>
        <v>5.4719648201605309E-5</v>
      </c>
      <c r="AK19">
        <f t="shared" si="123"/>
        <v>4.4504309193596229E-5</v>
      </c>
      <c r="AL19">
        <f t="shared" si="124"/>
        <v>1.7948341067592537E-4</v>
      </c>
      <c r="AM19">
        <f t="shared" si="125"/>
        <v>7.2405265316045312E-4</v>
      </c>
      <c r="AN19">
        <f t="shared" si="81"/>
        <v>4.7700744164335994E-3</v>
      </c>
      <c r="AO19">
        <f t="shared" si="126"/>
        <v>1.7267148001761355E-5</v>
      </c>
      <c r="AP19">
        <f t="shared" si="83"/>
        <v>2.4552939062573224E-5</v>
      </c>
      <c r="AQ19">
        <f t="shared" si="84"/>
        <v>8.8634818670692658E-5</v>
      </c>
      <c r="AR19">
        <f t="shared" si="85"/>
        <v>0.2084967109908738</v>
      </c>
      <c r="AS19">
        <f t="shared" si="86"/>
        <v>2.6232184122124858E-2</v>
      </c>
      <c r="AT19">
        <f t="shared" si="87"/>
        <v>2.1529690034349275E-3</v>
      </c>
      <c r="AU19">
        <f t="shared" si="88"/>
        <v>7.7310654274444224E-3</v>
      </c>
      <c r="AV19">
        <f t="shared" si="127"/>
        <v>1.2648256331039562E-3</v>
      </c>
      <c r="AW19">
        <f t="shared" si="128"/>
        <v>5.7184499426847007E-3</v>
      </c>
      <c r="AX19">
        <f t="shared" si="91"/>
        <v>5.7711598513748738E-5</v>
      </c>
      <c r="AY19">
        <f t="shared" si="129"/>
        <v>4.7835361668449765E-5</v>
      </c>
      <c r="AZ19">
        <f t="shared" si="130"/>
        <v>1.7358541586390681E-4</v>
      </c>
      <c r="BA19">
        <f t="shared" si="131"/>
        <v>4.7847268323549311E-4</v>
      </c>
      <c r="BB19">
        <f t="shared" si="95"/>
        <v>2.8334073330240112E-3</v>
      </c>
      <c r="BC19">
        <f t="shared" si="132"/>
        <v>1.780232433280536E-5</v>
      </c>
      <c r="BD19">
        <f t="shared" si="97"/>
        <v>2.4913510559363237E-5</v>
      </c>
      <c r="BE19">
        <f t="shared" si="98"/>
        <v>8.2332351199700693E-5</v>
      </c>
      <c r="BF19">
        <f t="shared" si="99"/>
        <v>8.2798786269765334E-2</v>
      </c>
      <c r="BG19">
        <f t="shared" si="100"/>
        <v>0.95800000000000018</v>
      </c>
      <c r="BH19">
        <f t="shared" si="5"/>
        <v>0.4700988138023463</v>
      </c>
      <c r="BI19">
        <f t="shared" si="6"/>
        <v>3.6170204837549395E-2</v>
      </c>
      <c r="BJ19">
        <f t="shared" si="7"/>
        <v>2.3174137587169494E-3</v>
      </c>
      <c r="BK19">
        <f t="shared" si="8"/>
        <v>1.0333751033691151E-2</v>
      </c>
      <c r="BL19">
        <f t="shared" si="9"/>
        <v>1.3709256131641885E-3</v>
      </c>
      <c r="BM19">
        <f t="shared" si="10"/>
        <v>7.637321907814981E-3</v>
      </c>
      <c r="BN19">
        <f t="shared" si="11"/>
        <v>3.7430322873143612E-5</v>
      </c>
      <c r="BO19">
        <f t="shared" si="12"/>
        <v>3.1332728216677441E-5</v>
      </c>
      <c r="BP19">
        <f t="shared" si="13"/>
        <v>1.3982441092007039E-4</v>
      </c>
      <c r="BQ19">
        <f t="shared" si="14"/>
        <v>5.8250105745434231E-4</v>
      </c>
      <c r="BR19">
        <f t="shared" si="15"/>
        <v>3.8375294663725687E-3</v>
      </c>
      <c r="BS19">
        <f t="shared" si="16"/>
        <v>1.3099625291809668E-5</v>
      </c>
      <c r="BT19">
        <f t="shared" si="17"/>
        <v>1.629442073467118E-5</v>
      </c>
      <c r="BU19">
        <f t="shared" si="18"/>
        <v>6.7242309631858826E-5</v>
      </c>
      <c r="BV19">
        <f t="shared" si="19"/>
        <v>0.17350735956304716</v>
      </c>
      <c r="BW19">
        <f t="shared" si="20"/>
        <v>2.0934941490208761E-2</v>
      </c>
      <c r="BX19">
        <f t="shared" si="21"/>
        <v>1.4927789339804626E-3</v>
      </c>
      <c r="BY19">
        <f t="shared" si="22"/>
        <v>6.0669404722249213E-3</v>
      </c>
      <c r="BZ19">
        <f t="shared" si="23"/>
        <v>9.1394339174904386E-4</v>
      </c>
      <c r="CA19">
        <f t="shared" si="24"/>
        <v>4.5446494291435874E-3</v>
      </c>
      <c r="CB19">
        <f t="shared" si="25"/>
        <v>3.7976807437330739E-5</v>
      </c>
      <c r="CC19">
        <f t="shared" si="26"/>
        <v>3.2398155184305717E-5</v>
      </c>
      <c r="CD19">
        <f t="shared" si="27"/>
        <v>1.300909217508737E-4</v>
      </c>
      <c r="CE19">
        <f t="shared" si="28"/>
        <v>3.7030432898401734E-4</v>
      </c>
      <c r="CF19">
        <f t="shared" si="29"/>
        <v>2.1928587314512318E-3</v>
      </c>
      <c r="CG19">
        <f t="shared" si="30"/>
        <v>1.2992419737931065E-5</v>
      </c>
      <c r="CH19">
        <f t="shared" si="31"/>
        <v>1.5905430936861365E-5</v>
      </c>
      <c r="CI19">
        <f t="shared" si="32"/>
        <v>6.0087460760731838E-5</v>
      </c>
      <c r="CJ19">
        <f t="shared" si="101"/>
        <v>0</v>
      </c>
      <c r="CK19">
        <f t="shared" si="102"/>
        <v>0.7429669128313755</v>
      </c>
      <c r="CL19">
        <f t="shared" si="33"/>
        <v>0.46299241701094579</v>
      </c>
      <c r="CM19">
        <f t="shared" si="34"/>
        <v>7400.462544523597</v>
      </c>
      <c r="CN19">
        <f t="shared" si="35"/>
        <v>1216.3155057726042</v>
      </c>
      <c r="CO19">
        <f t="shared" si="36"/>
        <v>120.36138283302429</v>
      </c>
      <c r="CP19">
        <f t="shared" si="37"/>
        <v>254.8516706353798</v>
      </c>
      <c r="CQ19">
        <f t="shared" si="38"/>
        <v>78.060156907322948</v>
      </c>
      <c r="CR19">
        <f t="shared" si="39"/>
        <v>154.71051116108416</v>
      </c>
      <c r="CS19">
        <f t="shared" si="40"/>
        <v>2.218936454223297</v>
      </c>
      <c r="CT19">
        <f t="shared" si="41"/>
        <v>2.1926828096592925</v>
      </c>
      <c r="CU19">
        <f t="shared" si="42"/>
        <v>4.1702970470551257</v>
      </c>
      <c r="CV19">
        <f t="shared" si="43"/>
        <v>29.4312922456661</v>
      </c>
      <c r="CW19">
        <f t="shared" si="44"/>
        <v>139.39588467143906</v>
      </c>
      <c r="CX19">
        <f t="shared" si="45"/>
        <v>0.81411149398704441</v>
      </c>
      <c r="CY19">
        <f t="shared" si="46"/>
        <v>1.3022633349398212</v>
      </c>
      <c r="CZ19">
        <f t="shared" si="47"/>
        <v>3.1663016273731537</v>
      </c>
      <c r="DA19">
        <f t="shared" si="48"/>
        <v>5221.3831333444523</v>
      </c>
      <c r="DB19">
        <f t="shared" si="49"/>
        <v>1031.5019440501937</v>
      </c>
      <c r="DC19">
        <f t="shared" si="50"/>
        <v>105.19191253882713</v>
      </c>
      <c r="DD19">
        <f t="shared" si="51"/>
        <v>243.86099677787942</v>
      </c>
      <c r="DE19">
        <f t="shared" si="52"/>
        <v>68.545960360435799</v>
      </c>
      <c r="DF19">
        <f t="shared" si="53"/>
        <v>161.03155038600119</v>
      </c>
      <c r="DG19">
        <f t="shared" si="54"/>
        <v>2.9996180443506044</v>
      </c>
      <c r="DH19">
        <f t="shared" si="55"/>
        <v>2.9033194411048902</v>
      </c>
      <c r="DI19">
        <f t="shared" si="56"/>
        <v>6.0164705138430099</v>
      </c>
      <c r="DJ19">
        <f t="shared" si="57"/>
        <v>24.915508034121832</v>
      </c>
      <c r="DK19">
        <f t="shared" si="58"/>
        <v>115.17234127276001</v>
      </c>
      <c r="DL19">
        <f t="shared" si="59"/>
        <v>1.0427355431454084</v>
      </c>
      <c r="DM19">
        <f t="shared" si="60"/>
        <v>1.6060245446987917</v>
      </c>
      <c r="DN19">
        <f t="shared" si="61"/>
        <v>3.8818056943634884</v>
      </c>
      <c r="DO19">
        <f t="shared" si="103"/>
        <v>0</v>
      </c>
      <c r="DP19">
        <f t="shared" si="118"/>
        <v>16397.506862063528</v>
      </c>
      <c r="DQ19">
        <f t="shared" si="63"/>
        <v>10218.384162072951</v>
      </c>
    </row>
    <row r="20" spans="1:121" x14ac:dyDescent="0.3">
      <c r="A20">
        <v>17</v>
      </c>
      <c r="B20">
        <v>62</v>
      </c>
      <c r="C20">
        <f t="shared" si="119"/>
        <v>32.793999999999997</v>
      </c>
      <c r="D20">
        <f t="shared" si="1"/>
        <v>125</v>
      </c>
      <c r="E20">
        <f t="shared" si="120"/>
        <v>5.4</v>
      </c>
      <c r="F20">
        <v>7.8600000000000007E-3</v>
      </c>
      <c r="G20">
        <v>1.3310000000000001E-2</v>
      </c>
      <c r="H20">
        <f t="shared" si="3"/>
        <v>8.9499999999999996E-3</v>
      </c>
      <c r="I20">
        <f t="shared" si="104"/>
        <v>1.9177515277734612E-2</v>
      </c>
      <c r="J20">
        <f t="shared" si="64"/>
        <v>0.1524881908533493</v>
      </c>
      <c r="K20">
        <f t="shared" si="65"/>
        <v>0.20682548196628425</v>
      </c>
      <c r="L20">
        <f t="shared" si="105"/>
        <v>8.5264879148737038E-2</v>
      </c>
      <c r="M20">
        <f t="shared" si="106"/>
        <v>0.11733790525589805</v>
      </c>
      <c r="N20">
        <f t="shared" si="107"/>
        <v>0.36500263410267964</v>
      </c>
      <c r="O20">
        <f t="shared" si="108"/>
        <v>0.47359632428745368</v>
      </c>
      <c r="P20">
        <f t="shared" si="109"/>
        <v>0.20019251236469082</v>
      </c>
      <c r="Q20">
        <f t="shared" si="110"/>
        <v>0.27067762490749325</v>
      </c>
      <c r="R20">
        <f t="shared" si="66"/>
        <v>0.42</v>
      </c>
      <c r="S20">
        <f t="shared" si="67"/>
        <v>0.43099999999999999</v>
      </c>
      <c r="T20">
        <f t="shared" si="68"/>
        <v>1.3610138233760458E-2</v>
      </c>
      <c r="U20">
        <f t="shared" si="69"/>
        <v>0.30237342241870613</v>
      </c>
      <c r="V20">
        <f t="shared" si="70"/>
        <v>0.3960577912881833</v>
      </c>
      <c r="W20">
        <f t="shared" si="111"/>
        <v>0.17630437809798916</v>
      </c>
      <c r="X20">
        <f t="shared" si="112"/>
        <v>0.23786471388671004</v>
      </c>
      <c r="Y20">
        <f t="shared" si="113"/>
        <v>0.53827190985212447</v>
      </c>
      <c r="Z20">
        <f t="shared" si="114"/>
        <v>0.66443121540696448</v>
      </c>
      <c r="AA20">
        <f t="shared" si="115"/>
        <v>0.31622227617555343</v>
      </c>
      <c r="AB20">
        <f t="shared" si="116"/>
        <v>0.41556441590797</v>
      </c>
      <c r="AC20">
        <f t="shared" si="71"/>
        <v>2.4972169163148573E-2</v>
      </c>
      <c r="AD20">
        <f t="shared" si="117"/>
        <v>0.52155032497195919</v>
      </c>
      <c r="AE20">
        <f t="shared" si="72"/>
        <v>4.5653111755225941E-2</v>
      </c>
      <c r="AF20">
        <f t="shared" si="73"/>
        <v>3.3102006617796876E-3</v>
      </c>
      <c r="AG20">
        <f t="shared" si="74"/>
        <v>1.3252446479537574E-2</v>
      </c>
      <c r="AH20">
        <f t="shared" si="121"/>
        <v>1.8562888465775804E-3</v>
      </c>
      <c r="AI20">
        <f t="shared" si="122"/>
        <v>9.5389363140762282E-3</v>
      </c>
      <c r="AJ20">
        <f t="shared" si="77"/>
        <v>6.0168634629937493E-5</v>
      </c>
      <c r="AK20">
        <f t="shared" si="123"/>
        <v>4.9082946681383189E-5</v>
      </c>
      <c r="AL20">
        <f t="shared" si="124"/>
        <v>2.0040782639076403E-4</v>
      </c>
      <c r="AM20">
        <f t="shared" si="125"/>
        <v>7.4166532735498445E-4</v>
      </c>
      <c r="AN20">
        <f t="shared" si="81"/>
        <v>5.2897307770507756E-3</v>
      </c>
      <c r="AO20">
        <f t="shared" si="126"/>
        <v>1.9185133314218148E-5</v>
      </c>
      <c r="AP20">
        <f t="shared" si="83"/>
        <v>2.9010160019485542E-5</v>
      </c>
      <c r="AQ20">
        <f t="shared" si="84"/>
        <v>1.0644100480870639E-4</v>
      </c>
      <c r="AR20">
        <f t="shared" si="85"/>
        <v>0.21165667584064912</v>
      </c>
      <c r="AS20">
        <f t="shared" si="86"/>
        <v>2.9113459719350407E-2</v>
      </c>
      <c r="AT20">
        <f t="shared" si="87"/>
        <v>2.3499042230915126E-3</v>
      </c>
      <c r="AU20">
        <f t="shared" si="88"/>
        <v>8.6042366242072739E-3</v>
      </c>
      <c r="AV20">
        <f t="shared" si="127"/>
        <v>1.3645733934515446E-3</v>
      </c>
      <c r="AW20">
        <f t="shared" si="128"/>
        <v>6.2900394968635493E-3</v>
      </c>
      <c r="AX20">
        <f t="shared" si="91"/>
        <v>6.7514152468053988E-5</v>
      </c>
      <c r="AY20">
        <f t="shared" si="129"/>
        <v>5.6056223791372349E-5</v>
      </c>
      <c r="AZ20">
        <f t="shared" si="130"/>
        <v>2.0680708032964467E-4</v>
      </c>
      <c r="BA20">
        <f t="shared" si="131"/>
        <v>5.208402907010295E-4</v>
      </c>
      <c r="BB20">
        <f t="shared" si="95"/>
        <v>3.3384365559894344E-3</v>
      </c>
      <c r="BC20">
        <f t="shared" si="132"/>
        <v>2.1051404174377539E-5</v>
      </c>
      <c r="BD20">
        <f t="shared" si="97"/>
        <v>3.1218921168839502E-5</v>
      </c>
      <c r="BE20">
        <f t="shared" si="98"/>
        <v>1.0520297190031386E-4</v>
      </c>
      <c r="BF20">
        <f t="shared" si="99"/>
        <v>9.2616982262457237E-2</v>
      </c>
      <c r="BG20">
        <f t="shared" si="100"/>
        <v>0.95800000000000018</v>
      </c>
      <c r="BH20">
        <f t="shared" si="5"/>
        <v>0.45080452683107286</v>
      </c>
      <c r="BI20">
        <f t="shared" si="6"/>
        <v>3.7842606343062767E-2</v>
      </c>
      <c r="BJ20">
        <f t="shared" si="7"/>
        <v>2.3836310617379496E-3</v>
      </c>
      <c r="BK20">
        <f t="shared" si="8"/>
        <v>1.0801891229930515E-2</v>
      </c>
      <c r="BL20">
        <f t="shared" si="9"/>
        <v>1.3930683633698161E-3</v>
      </c>
      <c r="BM20">
        <f t="shared" si="10"/>
        <v>7.8739992474176224E-3</v>
      </c>
      <c r="BN20">
        <f t="shared" si="11"/>
        <v>4.1119707029011154E-5</v>
      </c>
      <c r="BO20">
        <f t="shared" si="12"/>
        <v>3.4525321675391773E-5</v>
      </c>
      <c r="BP20">
        <f t="shared" si="13"/>
        <v>1.5599899128726583E-4</v>
      </c>
      <c r="BQ20">
        <f t="shared" si="14"/>
        <v>5.9618764669435256E-4</v>
      </c>
      <c r="BR20">
        <f t="shared" si="15"/>
        <v>4.2521498947019586E-3</v>
      </c>
      <c r="BS20">
        <f t="shared" si="16"/>
        <v>1.4542916506703201E-5</v>
      </c>
      <c r="BT20">
        <f t="shared" si="17"/>
        <v>1.9234621368470602E-5</v>
      </c>
      <c r="BU20">
        <f t="shared" si="18"/>
        <v>8.0685529804237134E-5</v>
      </c>
      <c r="BV20">
        <f t="shared" si="19"/>
        <v>0.17599449809374257</v>
      </c>
      <c r="BW20">
        <f t="shared" si="20"/>
        <v>2.3215580390219447E-2</v>
      </c>
      <c r="BX20">
        <f t="shared" si="21"/>
        <v>1.6278333763726622E-3</v>
      </c>
      <c r="BY20">
        <f t="shared" si="22"/>
        <v>6.7466962572032977E-3</v>
      </c>
      <c r="BZ20">
        <f t="shared" si="23"/>
        <v>9.8514202376230077E-4</v>
      </c>
      <c r="CA20">
        <f t="shared" si="24"/>
        <v>4.9948662594769249E-3</v>
      </c>
      <c r="CB20">
        <f t="shared" si="25"/>
        <v>4.4386382103761668E-5</v>
      </c>
      <c r="CC20">
        <f t="shared" si="26"/>
        <v>3.7932023975151185E-5</v>
      </c>
      <c r="CD20">
        <f t="shared" si="27"/>
        <v>1.5486297135382156E-4</v>
      </c>
      <c r="CE20">
        <f t="shared" si="28"/>
        <v>4.0276770587044082E-4</v>
      </c>
      <c r="CF20">
        <f t="shared" si="29"/>
        <v>2.5816252253451524E-3</v>
      </c>
      <c r="CG20">
        <f t="shared" si="30"/>
        <v>1.5351217712665576E-5</v>
      </c>
      <c r="CH20">
        <f t="shared" si="31"/>
        <v>1.9912531711462198E-5</v>
      </c>
      <c r="CI20">
        <f t="shared" si="32"/>
        <v>7.671667468276662E-5</v>
      </c>
      <c r="CJ20">
        <f t="shared" si="101"/>
        <v>0</v>
      </c>
      <c r="CK20">
        <f t="shared" si="102"/>
        <v>0.73319233883919099</v>
      </c>
      <c r="CL20">
        <f t="shared" si="33"/>
        <v>0.44359342296510257</v>
      </c>
      <c r="CM20">
        <f t="shared" si="34"/>
        <v>7102.4723254681403</v>
      </c>
      <c r="CN20">
        <f t="shared" si="35"/>
        <v>1273.584858635538</v>
      </c>
      <c r="CO20">
        <f t="shared" si="36"/>
        <v>123.91405157306083</v>
      </c>
      <c r="CP20">
        <f t="shared" si="37"/>
        <v>266.61271827533693</v>
      </c>
      <c r="CQ20">
        <f t="shared" si="38"/>
        <v>79.391617679276536</v>
      </c>
      <c r="CR20">
        <f t="shared" si="39"/>
        <v>159.63409921606569</v>
      </c>
      <c r="CS20">
        <f t="shared" si="40"/>
        <v>2.4398983028785954</v>
      </c>
      <c r="CT20">
        <f t="shared" si="41"/>
        <v>2.4182677000450683</v>
      </c>
      <c r="CU20">
        <f t="shared" si="42"/>
        <v>4.6564758461894025</v>
      </c>
      <c r="CV20">
        <f t="shared" si="43"/>
        <v>30.147212226325408</v>
      </c>
      <c r="CW20">
        <f t="shared" si="44"/>
        <v>154.58180249775481</v>
      </c>
      <c r="CX20">
        <f t="shared" si="45"/>
        <v>0.90454066549875722</v>
      </c>
      <c r="CY20">
        <f t="shared" si="46"/>
        <v>1.5386698772734937</v>
      </c>
      <c r="CZ20">
        <f t="shared" si="47"/>
        <v>3.8023920147814185</v>
      </c>
      <c r="DA20">
        <f t="shared" si="48"/>
        <v>5300.5181330773758</v>
      </c>
      <c r="DB20">
        <f t="shared" si="49"/>
        <v>1144.7994630842968</v>
      </c>
      <c r="DC20">
        <f t="shared" si="50"/>
        <v>114.81397043602821</v>
      </c>
      <c r="DD20">
        <f t="shared" si="51"/>
        <v>271.40343583737007</v>
      </c>
      <c r="DE20">
        <f t="shared" si="52"/>
        <v>73.951690484713012</v>
      </c>
      <c r="DF20">
        <f t="shared" si="53"/>
        <v>177.12751223167754</v>
      </c>
      <c r="DG20">
        <f t="shared" si="54"/>
        <v>3.509115588679574</v>
      </c>
      <c r="DH20">
        <f t="shared" si="55"/>
        <v>3.4022764467935533</v>
      </c>
      <c r="DI20">
        <f t="shared" si="56"/>
        <v>7.1679334042254839</v>
      </c>
      <c r="DJ20">
        <f t="shared" si="57"/>
        <v>27.121716457674708</v>
      </c>
      <c r="DK20">
        <f t="shared" si="58"/>
        <v>135.70076912785854</v>
      </c>
      <c r="DL20">
        <f t="shared" si="59"/>
        <v>1.2330438967058155</v>
      </c>
      <c r="DM20">
        <f t="shared" si="60"/>
        <v>2.0124965342280698</v>
      </c>
      <c r="DN20">
        <f t="shared" si="61"/>
        <v>4.960109719155998</v>
      </c>
      <c r="DO20">
        <f t="shared" si="103"/>
        <v>0</v>
      </c>
      <c r="DP20">
        <f t="shared" si="118"/>
        <v>16473.820596304951</v>
      </c>
      <c r="DQ20">
        <f t="shared" si="63"/>
        <v>9966.932386660812</v>
      </c>
    </row>
    <row r="21" spans="1:121" x14ac:dyDescent="0.3">
      <c r="A21">
        <v>18</v>
      </c>
      <c r="B21">
        <v>63</v>
      </c>
      <c r="C21">
        <f t="shared" si="119"/>
        <v>32.793999999999997</v>
      </c>
      <c r="D21">
        <f t="shared" si="1"/>
        <v>125</v>
      </c>
      <c r="E21">
        <f t="shared" si="120"/>
        <v>5.4</v>
      </c>
      <c r="F21">
        <v>8.4799999999999997E-3</v>
      </c>
      <c r="G21">
        <v>1.4420000000000001E-2</v>
      </c>
      <c r="H21">
        <f t="shared" si="3"/>
        <v>9.6679999999999995E-3</v>
      </c>
      <c r="I21">
        <f t="shared" si="104"/>
        <v>1.9177515277734612E-2</v>
      </c>
      <c r="J21">
        <f t="shared" si="64"/>
        <v>0.15870508568839559</v>
      </c>
      <c r="K21">
        <f t="shared" si="65"/>
        <v>0.21496198174394998</v>
      </c>
      <c r="L21">
        <f t="shared" si="105"/>
        <v>8.8885396926145277E-2</v>
      </c>
      <c r="M21">
        <f t="shared" si="106"/>
        <v>0.12222674307706582</v>
      </c>
      <c r="N21">
        <f t="shared" si="107"/>
        <v>0.37956054275206541</v>
      </c>
      <c r="O21">
        <f t="shared" si="108"/>
        <v>0.4905676011206459</v>
      </c>
      <c r="P21">
        <f t="shared" si="109"/>
        <v>0.20926512127874353</v>
      </c>
      <c r="Q21">
        <f t="shared" si="110"/>
        <v>0.28233992668449137</v>
      </c>
      <c r="R21">
        <f t="shared" si="66"/>
        <v>0.42</v>
      </c>
      <c r="S21">
        <f t="shared" si="67"/>
        <v>0.43099999999999999</v>
      </c>
      <c r="T21">
        <f t="shared" si="68"/>
        <v>1.4178290278097614E-2</v>
      </c>
      <c r="U21">
        <f t="shared" si="69"/>
        <v>0.31346246990617399</v>
      </c>
      <c r="V21">
        <f t="shared" si="70"/>
        <v>0.40945943478515445</v>
      </c>
      <c r="W21">
        <f t="shared" si="111"/>
        <v>0.18338303012985524</v>
      </c>
      <c r="X21">
        <f t="shared" si="112"/>
        <v>0.24702158332703539</v>
      </c>
      <c r="Y21">
        <f t="shared" si="113"/>
        <v>0.55613962649427151</v>
      </c>
      <c r="Z21">
        <f t="shared" si="114"/>
        <v>0.68263207332579023</v>
      </c>
      <c r="AA21">
        <f t="shared" si="115"/>
        <v>0.32936843546448558</v>
      </c>
      <c r="AB21">
        <f t="shared" si="116"/>
        <v>0.43137781382756002</v>
      </c>
      <c r="AC21">
        <f t="shared" si="71"/>
        <v>2.5917104293638873E-2</v>
      </c>
      <c r="AD21">
        <f t="shared" si="117"/>
        <v>0.50000768560926923</v>
      </c>
      <c r="AE21">
        <f t="shared" si="72"/>
        <v>4.7571145841487847E-2</v>
      </c>
      <c r="AF21">
        <f t="shared" si="73"/>
        <v>3.3956156808208644E-3</v>
      </c>
      <c r="AG21">
        <f t="shared" si="74"/>
        <v>1.3791893616930548E-2</v>
      </c>
      <c r="AH21">
        <f t="shared" si="121"/>
        <v>1.8834392236871233E-3</v>
      </c>
      <c r="AI21">
        <f t="shared" si="122"/>
        <v>9.8089862417241429E-3</v>
      </c>
      <c r="AJ21">
        <f t="shared" si="77"/>
        <v>6.5718605441351957E-5</v>
      </c>
      <c r="AK21">
        <f t="shared" si="123"/>
        <v>5.3730246505526707E-5</v>
      </c>
      <c r="AL21">
        <f t="shared" si="124"/>
        <v>2.2191024149977346E-4</v>
      </c>
      <c r="AM21">
        <f t="shared" si="125"/>
        <v>7.574822305842846E-4</v>
      </c>
      <c r="AN21">
        <f t="shared" si="81"/>
        <v>5.8008494108948575E-3</v>
      </c>
      <c r="AO21">
        <f t="shared" si="126"/>
        <v>2.1140380806158421E-5</v>
      </c>
      <c r="AP21">
        <f t="shared" si="83"/>
        <v>3.378119045925276E-5</v>
      </c>
      <c r="AQ21">
        <f t="shared" si="84"/>
        <v>1.2573739880462841E-4</v>
      </c>
      <c r="AR21">
        <f t="shared" si="85"/>
        <v>0.21396906512641672</v>
      </c>
      <c r="AS21">
        <f t="shared" si="86"/>
        <v>3.2054135879295856E-2</v>
      </c>
      <c r="AT21">
        <f t="shared" si="87"/>
        <v>2.547985989082101E-3</v>
      </c>
      <c r="AU21">
        <f t="shared" si="88"/>
        <v>9.4962356124536802E-3</v>
      </c>
      <c r="AV21">
        <f t="shared" si="127"/>
        <v>1.4641300324716154E-3</v>
      </c>
      <c r="AW21">
        <f t="shared" si="128"/>
        <v>6.8734576262250453E-3</v>
      </c>
      <c r="AX21">
        <f t="shared" si="91"/>
        <v>7.8206457280083187E-5</v>
      </c>
      <c r="AY21">
        <f t="shared" si="129"/>
        <v>6.4987056220938894E-5</v>
      </c>
      <c r="AZ21">
        <f t="shared" si="130"/>
        <v>2.4353199993228962E-4</v>
      </c>
      <c r="BA21">
        <f t="shared" si="131"/>
        <v>5.6357044684395062E-4</v>
      </c>
      <c r="BB21">
        <f t="shared" si="95"/>
        <v>3.8782383951507038E-3</v>
      </c>
      <c r="BC21">
        <f t="shared" si="132"/>
        <v>2.4607292030990203E-5</v>
      </c>
      <c r="BD21">
        <f t="shared" si="97"/>
        <v>3.8438405396899285E-5</v>
      </c>
      <c r="BE21">
        <f t="shared" si="98"/>
        <v>1.3180196536940694E-4</v>
      </c>
      <c r="BF21">
        <f t="shared" si="99"/>
        <v>0.10303249179691429</v>
      </c>
      <c r="BG21">
        <f t="shared" si="100"/>
        <v>0.9580000000000003</v>
      </c>
      <c r="BH21">
        <f t="shared" si="5"/>
        <v>0.43183403771333634</v>
      </c>
      <c r="BI21">
        <f t="shared" si="6"/>
        <v>3.9400561461153477E-2</v>
      </c>
      <c r="BJ21">
        <f t="shared" si="7"/>
        <v>2.4428958244615416E-3</v>
      </c>
      <c r="BK21">
        <f t="shared" si="8"/>
        <v>1.1232483321320397E-2</v>
      </c>
      <c r="BL21">
        <f t="shared" si="9"/>
        <v>1.412184524597069E-3</v>
      </c>
      <c r="BM21">
        <f t="shared" si="10"/>
        <v>8.0903570385130602E-3</v>
      </c>
      <c r="BN21">
        <f t="shared" si="11"/>
        <v>4.4871170994735215E-5</v>
      </c>
      <c r="BO21">
        <f t="shared" si="12"/>
        <v>3.7760396759493055E-5</v>
      </c>
      <c r="BP21">
        <f t="shared" si="13"/>
        <v>1.7259674513895554E-4</v>
      </c>
      <c r="BQ21">
        <f t="shared" si="14"/>
        <v>6.0840894285370663E-4</v>
      </c>
      <c r="BR21">
        <f t="shared" si="15"/>
        <v>4.6592362371507606E-3</v>
      </c>
      <c r="BS21">
        <f t="shared" si="16"/>
        <v>1.6012075840233831E-5</v>
      </c>
      <c r="BT21">
        <f t="shared" si="17"/>
        <v>2.2377222106694659E-5</v>
      </c>
      <c r="BU21">
        <f t="shared" si="18"/>
        <v>9.5235595993944239E-5</v>
      </c>
      <c r="BV21">
        <f t="shared" si="19"/>
        <v>0.17777318456232058</v>
      </c>
      <c r="BW21">
        <f t="shared" si="20"/>
        <v>2.5539826572907709E-2</v>
      </c>
      <c r="BX21">
        <f t="shared" si="21"/>
        <v>1.7634312159243123E-3</v>
      </c>
      <c r="BY21">
        <f t="shared" si="22"/>
        <v>7.4400942519760819E-3</v>
      </c>
      <c r="BZ21">
        <f t="shared" si="23"/>
        <v>1.056074505315803E-3</v>
      </c>
      <c r="CA21">
        <f t="shared" si="24"/>
        <v>5.4537332776407807E-3</v>
      </c>
      <c r="CB21">
        <f t="shared" si="25"/>
        <v>5.1368484050600553E-5</v>
      </c>
      <c r="CC21">
        <f t="shared" si="26"/>
        <v>4.3935912705336566E-5</v>
      </c>
      <c r="CD21">
        <f t="shared" si="27"/>
        <v>1.8221593871577151E-4</v>
      </c>
      <c r="CE21">
        <f t="shared" si="28"/>
        <v>4.3545814948232729E-4</v>
      </c>
      <c r="CF21">
        <f t="shared" si="29"/>
        <v>2.9966271728071258E-3</v>
      </c>
      <c r="CG21">
        <f t="shared" si="30"/>
        <v>1.7929729095329447E-5</v>
      </c>
      <c r="CH21">
        <f t="shared" si="31"/>
        <v>2.4494673627974124E-5</v>
      </c>
      <c r="CI21">
        <f t="shared" si="32"/>
        <v>9.6035497539887773E-5</v>
      </c>
      <c r="CJ21">
        <f t="shared" si="101"/>
        <v>0</v>
      </c>
      <c r="CK21">
        <f t="shared" si="102"/>
        <v>0.72294342821433</v>
      </c>
      <c r="CL21">
        <f t="shared" si="33"/>
        <v>0.42465307134472663</v>
      </c>
      <c r="CM21">
        <f t="shared" si="34"/>
        <v>6809.1046626270281</v>
      </c>
      <c r="CN21">
        <f t="shared" si="35"/>
        <v>1327.0922555399864</v>
      </c>
      <c r="CO21">
        <f t="shared" si="36"/>
        <v>127.11147739584824</v>
      </c>
      <c r="CP21">
        <f t="shared" si="37"/>
        <v>277.46531578540873</v>
      </c>
      <c r="CQ21">
        <f t="shared" si="38"/>
        <v>80.55281215787457</v>
      </c>
      <c r="CR21">
        <f t="shared" si="39"/>
        <v>164.15338475525354</v>
      </c>
      <c r="CS21">
        <f t="shared" si="40"/>
        <v>2.6649551692522633</v>
      </c>
      <c r="CT21">
        <f t="shared" si="41"/>
        <v>2.6472355150807951</v>
      </c>
      <c r="CU21">
        <f t="shared" si="42"/>
        <v>5.1560844612472367</v>
      </c>
      <c r="CV21">
        <f t="shared" si="43"/>
        <v>30.790137708789999</v>
      </c>
      <c r="CW21">
        <f t="shared" si="44"/>
        <v>169.51822233458043</v>
      </c>
      <c r="CX21">
        <f t="shared" si="45"/>
        <v>0.99672667424875727</v>
      </c>
      <c r="CY21">
        <f t="shared" si="46"/>
        <v>1.7917205607683071</v>
      </c>
      <c r="CZ21">
        <f t="shared" si="47"/>
        <v>4.491717097497741</v>
      </c>
      <c r="DA21">
        <f t="shared" si="48"/>
        <v>5358.427297960854</v>
      </c>
      <c r="DB21">
        <f t="shared" si="49"/>
        <v>1260.4327310456717</v>
      </c>
      <c r="DC21">
        <f t="shared" si="50"/>
        <v>124.49204744056237</v>
      </c>
      <c r="DD21">
        <f t="shared" si="51"/>
        <v>299.53975992362643</v>
      </c>
      <c r="DE21">
        <f t="shared" si="52"/>
        <v>79.347062979766719</v>
      </c>
      <c r="DF21">
        <f t="shared" si="53"/>
        <v>193.55656675449728</v>
      </c>
      <c r="DG21">
        <f t="shared" si="54"/>
        <v>4.0648588235896037</v>
      </c>
      <c r="DH21">
        <f t="shared" si="55"/>
        <v>3.9443243902736653</v>
      </c>
      <c r="DI21">
        <f t="shared" si="56"/>
        <v>8.4408191176531577</v>
      </c>
      <c r="DJ21">
        <f t="shared" si="57"/>
        <v>29.346803878505042</v>
      </c>
      <c r="DK21">
        <f t="shared" si="58"/>
        <v>157.64263428608581</v>
      </c>
      <c r="DL21">
        <f t="shared" si="59"/>
        <v>1.4413229161311891</v>
      </c>
      <c r="DM21">
        <f t="shared" si="60"/>
        <v>2.4778933655057154</v>
      </c>
      <c r="DN21">
        <f t="shared" si="61"/>
        <v>6.2141990632367987</v>
      </c>
      <c r="DO21">
        <f t="shared" si="103"/>
        <v>0</v>
      </c>
      <c r="DP21">
        <f t="shared" si="118"/>
        <v>16532.905029728827</v>
      </c>
      <c r="DQ21">
        <f t="shared" si="63"/>
        <v>9711.3392626948316</v>
      </c>
    </row>
    <row r="22" spans="1:121" x14ac:dyDescent="0.3">
      <c r="A22">
        <v>19</v>
      </c>
      <c r="B22">
        <v>64</v>
      </c>
      <c r="C22">
        <f t="shared" si="119"/>
        <v>32.793999999999997</v>
      </c>
      <c r="D22">
        <f t="shared" si="1"/>
        <v>125</v>
      </c>
      <c r="E22">
        <f t="shared" si="120"/>
        <v>5.4</v>
      </c>
      <c r="F22">
        <v>8.9599999999999992E-3</v>
      </c>
      <c r="G22">
        <v>1.523E-2</v>
      </c>
      <c r="H22">
        <f t="shared" si="3"/>
        <v>1.0213999999999999E-2</v>
      </c>
      <c r="I22">
        <f t="shared" si="104"/>
        <v>1.9177515277734612E-2</v>
      </c>
      <c r="J22">
        <f t="shared" si="64"/>
        <v>0.16504664673818648</v>
      </c>
      <c r="K22">
        <f t="shared" si="65"/>
        <v>0.22323686784540342</v>
      </c>
      <c r="L22">
        <f t="shared" si="105"/>
        <v>9.2591255808995854E-2</v>
      </c>
      <c r="M22">
        <f t="shared" si="106"/>
        <v>0.12722276692025214</v>
      </c>
      <c r="N22">
        <f t="shared" si="107"/>
        <v>0.39426406681070714</v>
      </c>
      <c r="O22">
        <f t="shared" si="108"/>
        <v>0.50754248678345437</v>
      </c>
      <c r="P22">
        <f t="shared" si="109"/>
        <v>0.21853895601182582</v>
      </c>
      <c r="Q22">
        <f t="shared" si="110"/>
        <v>0.29420390983312084</v>
      </c>
      <c r="R22">
        <f t="shared" si="66"/>
        <v>0.42</v>
      </c>
      <c r="S22">
        <f t="shared" si="67"/>
        <v>0.43099999999999999</v>
      </c>
      <c r="T22">
        <f t="shared" si="68"/>
        <v>1.4757496655073206E-2</v>
      </c>
      <c r="U22">
        <f t="shared" si="69"/>
        <v>0.32467500413851402</v>
      </c>
      <c r="V22">
        <f t="shared" si="70"/>
        <v>0.42292245026058628</v>
      </c>
      <c r="W22">
        <f t="shared" si="111"/>
        <v>0.19059434985475676</v>
      </c>
      <c r="X22">
        <f t="shared" si="112"/>
        <v>0.25631743765087411</v>
      </c>
      <c r="Y22">
        <f t="shared" si="113"/>
        <v>0.57388989171451676</v>
      </c>
      <c r="Z22">
        <f t="shared" si="114"/>
        <v>0.70041610733559279</v>
      </c>
      <c r="AA22">
        <f t="shared" si="115"/>
        <v>0.34269722427731353</v>
      </c>
      <c r="AB22">
        <f t="shared" si="116"/>
        <v>0.44728070893861993</v>
      </c>
      <c r="AC22">
        <f t="shared" si="71"/>
        <v>2.6873068373161186E-2</v>
      </c>
      <c r="AD22">
        <f t="shared" si="117"/>
        <v>0.47872411197998305</v>
      </c>
      <c r="AE22">
        <f t="shared" si="72"/>
        <v>4.9328384413329915E-2</v>
      </c>
      <c r="AF22">
        <f t="shared" si="73"/>
        <v>3.4724123531483099E-3</v>
      </c>
      <c r="AG22">
        <f t="shared" si="74"/>
        <v>1.4272230475655762E-2</v>
      </c>
      <c r="AH22">
        <f t="shared" si="121"/>
        <v>1.9069241937988469E-3</v>
      </c>
      <c r="AI22">
        <f t="shared" si="122"/>
        <v>1.0050307065501717E-2</v>
      </c>
      <c r="AJ22">
        <f t="shared" si="77"/>
        <v>7.1369348173841199E-5</v>
      </c>
      <c r="AK22">
        <f t="shared" si="123"/>
        <v>5.8447321446457693E-5</v>
      </c>
      <c r="AL22">
        <f t="shared" si="124"/>
        <v>2.4343823508283458E-4</v>
      </c>
      <c r="AM22">
        <f t="shared" si="125"/>
        <v>7.7164365170561691E-4</v>
      </c>
      <c r="AN22">
        <f t="shared" si="81"/>
        <v>6.2983967506285172E-3</v>
      </c>
      <c r="AO22">
        <f t="shared" si="126"/>
        <v>2.3133587199420781E-5</v>
      </c>
      <c r="AP22">
        <f t="shared" si="83"/>
        <v>3.8860748886827778E-5</v>
      </c>
      <c r="AQ22">
        <f t="shared" si="84"/>
        <v>1.4617212190357829E-4</v>
      </c>
      <c r="AR22">
        <f t="shared" si="85"/>
        <v>0.21540490090700223</v>
      </c>
      <c r="AS22">
        <f t="shared" si="86"/>
        <v>3.50176626801844E-2</v>
      </c>
      <c r="AT22">
        <f t="shared" si="87"/>
        <v>2.7467821651932624E-3</v>
      </c>
      <c r="AU22">
        <f t="shared" si="88"/>
        <v>1.0390160759089273E-2</v>
      </c>
      <c r="AV22">
        <f t="shared" si="127"/>
        <v>1.5632280382148409E-3</v>
      </c>
      <c r="AW22">
        <f t="shared" si="128"/>
        <v>7.4616514794035409E-3</v>
      </c>
      <c r="AX22">
        <f t="shared" si="91"/>
        <v>8.9813769550043144E-5</v>
      </c>
      <c r="AY22">
        <f t="shared" si="129"/>
        <v>7.464614722144157E-5</v>
      </c>
      <c r="AZ22">
        <f t="shared" si="130"/>
        <v>2.8316972753597878E-4</v>
      </c>
      <c r="BA22">
        <f t="shared" si="131"/>
        <v>6.0654455153454621E-4</v>
      </c>
      <c r="BB22">
        <f t="shared" si="95"/>
        <v>4.4486002574437872E-3</v>
      </c>
      <c r="BC22">
        <f t="shared" si="132"/>
        <v>2.8480737462997131E-5</v>
      </c>
      <c r="BD22">
        <f t="shared" si="97"/>
        <v>4.6630149066441779E-5</v>
      </c>
      <c r="BE22">
        <f t="shared" si="98"/>
        <v>1.6198311172402647E-4</v>
      </c>
      <c r="BF22">
        <f t="shared" si="99"/>
        <v>0.11426991327292867</v>
      </c>
      <c r="BG22">
        <f t="shared" si="100"/>
        <v>0.95800000000000018</v>
      </c>
      <c r="BH22">
        <f t="shared" si="5"/>
        <v>0.41311727030886392</v>
      </c>
      <c r="BI22">
        <f t="shared" si="6"/>
        <v>4.082287129539338E-2</v>
      </c>
      <c r="BJ22">
        <f t="shared" si="7"/>
        <v>2.4958532444390082E-3</v>
      </c>
      <c r="BK22">
        <f t="shared" si="8"/>
        <v>1.1614261277320037E-2</v>
      </c>
      <c r="BL22">
        <f t="shared" si="9"/>
        <v>1.4285185493575639E-3</v>
      </c>
      <c r="BM22">
        <f t="shared" si="10"/>
        <v>8.282677491084434E-3</v>
      </c>
      <c r="BN22">
        <f t="shared" si="11"/>
        <v>4.8684378859716247E-5</v>
      </c>
      <c r="BO22">
        <f t="shared" si="12"/>
        <v>4.1038604951015919E-5</v>
      </c>
      <c r="BP22">
        <f t="shared" si="13"/>
        <v>1.8918726717074403E-4</v>
      </c>
      <c r="BQ22">
        <f t="shared" si="14"/>
        <v>6.1928104160986807E-4</v>
      </c>
      <c r="BR22">
        <f t="shared" si="15"/>
        <v>5.054765488681133E-3</v>
      </c>
      <c r="BS22">
        <f t="shared" si="16"/>
        <v>1.7507561948417653E-5</v>
      </c>
      <c r="BT22">
        <f t="shared" si="17"/>
        <v>2.5718149705167852E-5</v>
      </c>
      <c r="BU22">
        <f t="shared" si="18"/>
        <v>1.1062346091412183E-4</v>
      </c>
      <c r="BV22">
        <f t="shared" si="19"/>
        <v>0.17882107484033552</v>
      </c>
      <c r="BW22">
        <f t="shared" si="20"/>
        <v>2.7878466619596417E-2</v>
      </c>
      <c r="BX22">
        <f t="shared" si="21"/>
        <v>1.8992714664179354E-3</v>
      </c>
      <c r="BY22">
        <f t="shared" si="22"/>
        <v>8.1338672592343245E-3</v>
      </c>
      <c r="BZ22">
        <f t="shared" si="23"/>
        <v>1.1265484212597103E-3</v>
      </c>
      <c r="CA22">
        <f t="shared" si="24"/>
        <v>5.9156361256036153E-3</v>
      </c>
      <c r="CB22">
        <f t="shared" si="25"/>
        <v>5.8938068555300912E-5</v>
      </c>
      <c r="CC22">
        <f t="shared" si="26"/>
        <v>5.0420882798747124E-5</v>
      </c>
      <c r="CD22">
        <f t="shared" si="27"/>
        <v>2.1170202297250121E-4</v>
      </c>
      <c r="CE22">
        <f t="shared" si="28"/>
        <v>4.6828341330278815E-4</v>
      </c>
      <c r="CF22">
        <f t="shared" si="29"/>
        <v>3.4345469062494549E-3</v>
      </c>
      <c r="CG22">
        <f t="shared" si="30"/>
        <v>2.0735236470986666E-5</v>
      </c>
      <c r="CH22">
        <f t="shared" si="31"/>
        <v>2.9687281476616584E-5</v>
      </c>
      <c r="CI22">
        <f t="shared" si="32"/>
        <v>1.1793086925040904E-4</v>
      </c>
      <c r="CJ22">
        <f t="shared" si="101"/>
        <v>0</v>
      </c>
      <c r="CK22">
        <f t="shared" si="102"/>
        <v>0.71203536753382246</v>
      </c>
      <c r="CL22">
        <f t="shared" si="33"/>
        <v>0.40606382070043234</v>
      </c>
      <c r="CM22">
        <f t="shared" si="34"/>
        <v>6519.2649569434088</v>
      </c>
      <c r="CN22">
        <f t="shared" si="35"/>
        <v>1376.1139399786646</v>
      </c>
      <c r="CO22">
        <f t="shared" si="36"/>
        <v>129.98628402775384</v>
      </c>
      <c r="CP22">
        <f t="shared" si="37"/>
        <v>287.12873270924263</v>
      </c>
      <c r="CQ22">
        <f t="shared" si="38"/>
        <v>81.557240844582878</v>
      </c>
      <c r="CR22">
        <f t="shared" si="39"/>
        <v>168.19188874117123</v>
      </c>
      <c r="CS22">
        <f t="shared" si="40"/>
        <v>2.8940984377974344</v>
      </c>
      <c r="CT22">
        <f t="shared" si="41"/>
        <v>2.8796410803455239</v>
      </c>
      <c r="CU22">
        <f t="shared" si="42"/>
        <v>5.6562873921496619</v>
      </c>
      <c r="CV22">
        <f t="shared" si="43"/>
        <v>31.365771154529916</v>
      </c>
      <c r="CW22">
        <f t="shared" si="44"/>
        <v>184.05804824361715</v>
      </c>
      <c r="CX22">
        <f t="shared" si="45"/>
        <v>1.0907023692782909</v>
      </c>
      <c r="CY22">
        <f t="shared" si="46"/>
        <v>2.0611352602084585</v>
      </c>
      <c r="CZ22">
        <f t="shared" si="47"/>
        <v>5.2217067107615271</v>
      </c>
      <c r="DA22">
        <f t="shared" si="48"/>
        <v>5394.3849334140568</v>
      </c>
      <c r="DB22">
        <f t="shared" si="49"/>
        <v>1376.964531910211</v>
      </c>
      <c r="DC22">
        <f t="shared" si="50"/>
        <v>134.2050298091776</v>
      </c>
      <c r="DD22">
        <f t="shared" si="51"/>
        <v>327.73684082395295</v>
      </c>
      <c r="DE22">
        <f t="shared" si="52"/>
        <v>84.717580303015083</v>
      </c>
      <c r="DF22">
        <f t="shared" si="53"/>
        <v>210.1201056600037</v>
      </c>
      <c r="DG22">
        <f t="shared" si="54"/>
        <v>4.6681604861330426</v>
      </c>
      <c r="DH22">
        <f t="shared" si="55"/>
        <v>4.5305732594581745</v>
      </c>
      <c r="DI22">
        <f t="shared" si="56"/>
        <v>9.8146627563970252</v>
      </c>
      <c r="DJ22">
        <f t="shared" si="57"/>
        <v>31.584594432058424</v>
      </c>
      <c r="DK22">
        <f t="shared" si="58"/>
        <v>180.82670326457506</v>
      </c>
      <c r="DL22">
        <f t="shared" si="59"/>
        <v>1.6682022354201309</v>
      </c>
      <c r="DM22">
        <f t="shared" si="60"/>
        <v>3.0059659294191028</v>
      </c>
      <c r="DN22">
        <f t="shared" si="61"/>
        <v>7.6371797515643998</v>
      </c>
      <c r="DO22">
        <f t="shared" si="103"/>
        <v>0</v>
      </c>
      <c r="DP22">
        <f t="shared" si="118"/>
        <v>16569.335497928958</v>
      </c>
      <c r="DQ22">
        <f t="shared" si="63"/>
        <v>9449.2605080276953</v>
      </c>
    </row>
    <row r="23" spans="1:121" x14ac:dyDescent="0.3">
      <c r="A23">
        <v>20</v>
      </c>
      <c r="B23">
        <v>65</v>
      </c>
      <c r="C23">
        <f t="shared" si="119"/>
        <v>32.793999999999997</v>
      </c>
      <c r="D23">
        <f t="shared" si="1"/>
        <v>125</v>
      </c>
      <c r="E23">
        <f t="shared" si="120"/>
        <v>5.4</v>
      </c>
      <c r="F23">
        <v>9.7199999999999995E-3</v>
      </c>
      <c r="G23">
        <v>1.6250000000000001E-2</v>
      </c>
      <c r="H23">
        <f t="shared" si="3"/>
        <v>1.1025999999999999E-2</v>
      </c>
      <c r="I23">
        <f t="shared" si="104"/>
        <v>1.9177515277734612E-2</v>
      </c>
      <c r="J23">
        <f t="shared" si="64"/>
        <v>0.17151128744341515</v>
      </c>
      <c r="K23">
        <f t="shared" si="65"/>
        <v>0.23164648691872813</v>
      </c>
      <c r="L23">
        <f t="shared" si="105"/>
        <v>9.6382429791167179E-2</v>
      </c>
      <c r="M23">
        <f t="shared" si="106"/>
        <v>0.13232535847872595</v>
      </c>
      <c r="N23">
        <f t="shared" si="107"/>
        <v>0.40909504273399777</v>
      </c>
      <c r="O23">
        <f t="shared" si="108"/>
        <v>0.52449296439278392</v>
      </c>
      <c r="P23">
        <f t="shared" si="109"/>
        <v>0.22800979475594041</v>
      </c>
      <c r="Q23">
        <f t="shared" si="110"/>
        <v>0.30626005017649272</v>
      </c>
      <c r="R23">
        <f t="shared" si="66"/>
        <v>0.42</v>
      </c>
      <c r="S23">
        <f t="shared" si="67"/>
        <v>0.43099999999999999</v>
      </c>
      <c r="T23">
        <f t="shared" si="68"/>
        <v>1.5347527660158287E-2</v>
      </c>
      <c r="U23">
        <f t="shared" si="69"/>
        <v>0.33600250550157407</v>
      </c>
      <c r="V23">
        <f t="shared" si="70"/>
        <v>0.43643290031308779</v>
      </c>
      <c r="W23">
        <f t="shared" si="111"/>
        <v>0.19793592339453359</v>
      </c>
      <c r="X23">
        <f t="shared" si="112"/>
        <v>0.26574718379636408</v>
      </c>
      <c r="Y23">
        <f t="shared" si="113"/>
        <v>0.59149032506028321</v>
      </c>
      <c r="Z23">
        <f t="shared" si="114"/>
        <v>0.71775047295547512</v>
      </c>
      <c r="AA23">
        <f t="shared" si="115"/>
        <v>0.35619508074241157</v>
      </c>
      <c r="AB23">
        <f t="shared" si="116"/>
        <v>0.46325015031847638</v>
      </c>
      <c r="AC23">
        <f t="shared" si="71"/>
        <v>2.7839312039454958E-2</v>
      </c>
      <c r="AD23">
        <f t="shared" si="117"/>
        <v>0.45781817224016935</v>
      </c>
      <c r="AE23">
        <f t="shared" si="72"/>
        <v>5.093325619991098E-2</v>
      </c>
      <c r="AF23">
        <f t="shared" si="73"/>
        <v>3.5387593276106793E-3</v>
      </c>
      <c r="AG23">
        <f t="shared" si="74"/>
        <v>1.4702903740345837E-2</v>
      </c>
      <c r="AH23">
        <f t="shared" si="121"/>
        <v>1.9261846180743058E-3</v>
      </c>
      <c r="AI23">
        <f t="shared" si="122"/>
        <v>1.0266242952796404E-2</v>
      </c>
      <c r="AJ23">
        <f t="shared" si="77"/>
        <v>7.7039706057387692E-5</v>
      </c>
      <c r="AK23">
        <f t="shared" si="123"/>
        <v>6.3160076536280648E-5</v>
      </c>
      <c r="AL23">
        <f t="shared" si="124"/>
        <v>2.651960154390051E-4</v>
      </c>
      <c r="AM23">
        <f t="shared" si="125"/>
        <v>7.8389821979863686E-4</v>
      </c>
      <c r="AN23">
        <f t="shared" si="81"/>
        <v>6.7820095956976027E-3</v>
      </c>
      <c r="AO23">
        <f t="shared" si="126"/>
        <v>2.5131814206979294E-5</v>
      </c>
      <c r="AP23">
        <f t="shared" si="83"/>
        <v>4.4194973725015255E-5</v>
      </c>
      <c r="AQ23">
        <f t="shared" si="84"/>
        <v>1.6779352254988689E-4</v>
      </c>
      <c r="AR23">
        <f t="shared" si="85"/>
        <v>0.21603762494927337</v>
      </c>
      <c r="AS23">
        <f t="shared" si="86"/>
        <v>3.7992284911218671E-2</v>
      </c>
      <c r="AT23">
        <f t="shared" si="87"/>
        <v>2.943498189290893E-3</v>
      </c>
      <c r="AU23">
        <f t="shared" si="88"/>
        <v>1.1287337905459474E-2</v>
      </c>
      <c r="AV23">
        <f t="shared" si="127"/>
        <v>1.6607832678534257E-3</v>
      </c>
      <c r="AW23">
        <f t="shared" si="128"/>
        <v>8.0538229205316166E-3</v>
      </c>
      <c r="AX23">
        <f t="shared" si="91"/>
        <v>1.0224317513723028E-4</v>
      </c>
      <c r="AY23">
        <f t="shared" si="129"/>
        <v>8.4938245054741397E-5</v>
      </c>
      <c r="AZ23">
        <f t="shared" si="130"/>
        <v>3.2605102069874345E-4</v>
      </c>
      <c r="BA23">
        <f t="shared" si="131"/>
        <v>6.4929656227431733E-4</v>
      </c>
      <c r="BB23">
        <f t="shared" si="95"/>
        <v>5.0484366802087217E-3</v>
      </c>
      <c r="BC23">
        <f t="shared" si="132"/>
        <v>3.2633672752762926E-5</v>
      </c>
      <c r="BD23">
        <f t="shared" si="97"/>
        <v>5.5784577435809393E-5</v>
      </c>
      <c r="BE23">
        <f t="shared" si="98"/>
        <v>1.9605886734273977E-4</v>
      </c>
      <c r="BF23">
        <f t="shared" si="99"/>
        <v>0.12613526205254941</v>
      </c>
      <c r="BG23">
        <f t="shared" si="100"/>
        <v>0.95800000000000018</v>
      </c>
      <c r="BH23">
        <f t="shared" si="5"/>
        <v>0.39475591654131281</v>
      </c>
      <c r="BI23">
        <f t="shared" si="6"/>
        <v>4.2116829407844884E-2</v>
      </c>
      <c r="BJ23">
        <f t="shared" si="7"/>
        <v>2.5412052838262728E-3</v>
      </c>
      <c r="BK23">
        <f t="shared" si="8"/>
        <v>1.1955023312580235E-2</v>
      </c>
      <c r="BL23">
        <f t="shared" si="9"/>
        <v>1.4416592992972312E-3</v>
      </c>
      <c r="BM23">
        <f t="shared" si="10"/>
        <v>8.4537719871342048E-3</v>
      </c>
      <c r="BN23">
        <f t="shared" si="11"/>
        <v>5.2503830368093921E-5</v>
      </c>
      <c r="BO23">
        <f t="shared" si="12"/>
        <v>4.430783545010319E-5</v>
      </c>
      <c r="BP23">
        <f t="shared" si="13"/>
        <v>2.0592908012138868E-4</v>
      </c>
      <c r="BQ23">
        <f t="shared" si="14"/>
        <v>6.2860560254153171E-4</v>
      </c>
      <c r="BR23">
        <f t="shared" si="15"/>
        <v>5.4384729046087757E-3</v>
      </c>
      <c r="BS23">
        <f t="shared" si="16"/>
        <v>1.9004397358182609E-5</v>
      </c>
      <c r="BT23">
        <f t="shared" si="17"/>
        <v>2.922122328078654E-5</v>
      </c>
      <c r="BU23">
        <f t="shared" si="18"/>
        <v>1.2688358868185752E-4</v>
      </c>
      <c r="BV23">
        <f t="shared" si="19"/>
        <v>0.17920085888757253</v>
      </c>
      <c r="BW23">
        <f t="shared" si="20"/>
        <v>3.0222105224263371E-2</v>
      </c>
      <c r="BX23">
        <f t="shared" si="21"/>
        <v>2.0334222323783561E-3</v>
      </c>
      <c r="BY23">
        <f t="shared" si="22"/>
        <v>8.829048693575212E-3</v>
      </c>
      <c r="BZ23">
        <f t="shared" si="23"/>
        <v>1.1957840604690118E-3</v>
      </c>
      <c r="CA23">
        <f t="shared" si="24"/>
        <v>6.3799333366137967E-3</v>
      </c>
      <c r="CB23">
        <f t="shared" si="25"/>
        <v>6.7032554661527338E-5</v>
      </c>
      <c r="CC23">
        <f t="shared" si="26"/>
        <v>5.7321327838872053E-5</v>
      </c>
      <c r="CD23">
        <f t="shared" si="27"/>
        <v>2.4356300361878241E-4</v>
      </c>
      <c r="CE23">
        <f t="shared" si="28"/>
        <v>5.0088352222652237E-4</v>
      </c>
      <c r="CF23">
        <f t="shared" si="29"/>
        <v>3.8944896570269998E-3</v>
      </c>
      <c r="CG23">
        <f t="shared" si="30"/>
        <v>2.373948472383674E-5</v>
      </c>
      <c r="CH23">
        <f t="shared" si="31"/>
        <v>3.5482542564771699E-5</v>
      </c>
      <c r="CI23">
        <f t="shared" si="32"/>
        <v>1.4262374086783248E-4</v>
      </c>
      <c r="CJ23">
        <f t="shared" si="101"/>
        <v>0</v>
      </c>
      <c r="CK23">
        <f t="shared" si="102"/>
        <v>0.70063562256280798</v>
      </c>
      <c r="CL23">
        <f t="shared" si="33"/>
        <v>0.38792495673227506</v>
      </c>
      <c r="CM23">
        <f t="shared" si="34"/>
        <v>6234.5678695666265</v>
      </c>
      <c r="CN23">
        <f t="shared" si="35"/>
        <v>1420.8850482089167</v>
      </c>
      <c r="CO23">
        <f t="shared" si="36"/>
        <v>132.46991666977817</v>
      </c>
      <c r="CP23">
        <f t="shared" si="37"/>
        <v>295.79301744827757</v>
      </c>
      <c r="CQ23">
        <f t="shared" si="38"/>
        <v>82.380989930419986</v>
      </c>
      <c r="CR23">
        <f t="shared" si="39"/>
        <v>171.80557581504783</v>
      </c>
      <c r="CS23">
        <f t="shared" si="40"/>
        <v>3.1240371203331283</v>
      </c>
      <c r="CT23">
        <f t="shared" si="41"/>
        <v>3.1118338108660111</v>
      </c>
      <c r="CU23">
        <f t="shared" si="42"/>
        <v>6.1618294187252838</v>
      </c>
      <c r="CV23">
        <f t="shared" si="43"/>
        <v>31.863894838374993</v>
      </c>
      <c r="CW23">
        <f t="shared" si="44"/>
        <v>198.19066641507104</v>
      </c>
      <c r="CX23">
        <f t="shared" si="45"/>
        <v>1.1849147762306598</v>
      </c>
      <c r="CY23">
        <f t="shared" si="46"/>
        <v>2.344057211401084</v>
      </c>
      <c r="CZ23">
        <f t="shared" si="47"/>
        <v>5.9940880060496093</v>
      </c>
      <c r="DA23">
        <f t="shared" si="48"/>
        <v>5410.2302416046532</v>
      </c>
      <c r="DB23">
        <f t="shared" si="49"/>
        <v>1493.9326272789406</v>
      </c>
      <c r="DC23">
        <f t="shared" si="50"/>
        <v>143.81637803056373</v>
      </c>
      <c r="DD23">
        <f t="shared" si="51"/>
        <v>356.03649955190821</v>
      </c>
      <c r="DE23">
        <f t="shared" si="52"/>
        <v>90.004488418048552</v>
      </c>
      <c r="DF23">
        <f t="shared" si="53"/>
        <v>226.79565344217033</v>
      </c>
      <c r="DG23">
        <f t="shared" si="54"/>
        <v>5.3141912709326808</v>
      </c>
      <c r="DH23">
        <f t="shared" si="55"/>
        <v>5.1552418453524744</v>
      </c>
      <c r="DI23">
        <f t="shared" si="56"/>
        <v>11.300928377418447</v>
      </c>
      <c r="DJ23">
        <f t="shared" si="57"/>
        <v>33.810819887310529</v>
      </c>
      <c r="DK23">
        <f t="shared" si="58"/>
        <v>205.20885417712412</v>
      </c>
      <c r="DL23">
        <f t="shared" si="59"/>
        <v>1.9114521141475829</v>
      </c>
      <c r="DM23">
        <f t="shared" si="60"/>
        <v>3.5960969998220169</v>
      </c>
      <c r="DN23">
        <f t="shared" si="61"/>
        <v>9.2437834774754943</v>
      </c>
      <c r="DO23">
        <f t="shared" si="103"/>
        <v>0</v>
      </c>
      <c r="DP23">
        <f t="shared" si="118"/>
        <v>16586.234995711988</v>
      </c>
      <c r="DQ23">
        <f t="shared" si="63"/>
        <v>9183.3961703626173</v>
      </c>
    </row>
    <row r="24" spans="1:121" x14ac:dyDescent="0.3">
      <c r="A24">
        <v>21</v>
      </c>
      <c r="B24">
        <v>66</v>
      </c>
      <c r="C24">
        <f t="shared" si="119"/>
        <v>32.793999999999997</v>
      </c>
      <c r="D24">
        <f t="shared" si="1"/>
        <v>125</v>
      </c>
      <c r="E24">
        <f t="shared" si="120"/>
        <v>5.4</v>
      </c>
      <c r="F24">
        <v>1.042E-2</v>
      </c>
      <c r="G24">
        <v>1.7409999999999998E-2</v>
      </c>
      <c r="H24">
        <f t="shared" si="3"/>
        <v>1.1818E-2</v>
      </c>
      <c r="I24">
        <f t="shared" si="104"/>
        <v>1.9177515277734612E-2</v>
      </c>
      <c r="J24">
        <f t="shared" si="64"/>
        <v>0.17809730463765472</v>
      </c>
      <c r="K24">
        <f t="shared" si="65"/>
        <v>0.24018701660088781</v>
      </c>
      <c r="L24">
        <f t="shared" si="105"/>
        <v>0.10025884561640419</v>
      </c>
      <c r="M24">
        <f t="shared" si="106"/>
        <v>0.13753382030039873</v>
      </c>
      <c r="N24">
        <f t="shared" si="107"/>
        <v>0.42403484308378792</v>
      </c>
      <c r="O24">
        <f t="shared" si="108"/>
        <v>0.54139107613687942</v>
      </c>
      <c r="P24">
        <f t="shared" si="109"/>
        <v>0.23767305048059162</v>
      </c>
      <c r="Q24">
        <f t="shared" si="110"/>
        <v>0.31849832985380655</v>
      </c>
      <c r="R24">
        <f t="shared" si="66"/>
        <v>0.42</v>
      </c>
      <c r="S24">
        <f t="shared" si="67"/>
        <v>0.43099999999999999</v>
      </c>
      <c r="T24">
        <f t="shared" si="68"/>
        <v>1.5948140845747989E-2</v>
      </c>
      <c r="U24">
        <f t="shared" si="69"/>
        <v>0.34743625768155495</v>
      </c>
      <c r="V24">
        <f t="shared" si="70"/>
        <v>0.4499767805067435</v>
      </c>
      <c r="W24">
        <f t="shared" si="111"/>
        <v>0.20540519569335114</v>
      </c>
      <c r="X24">
        <f t="shared" si="112"/>
        <v>0.27530553857202122</v>
      </c>
      <c r="Y24">
        <f t="shared" si="113"/>
        <v>0.60890924645329803</v>
      </c>
      <c r="Z24">
        <f t="shared" si="114"/>
        <v>0.73460502703719854</v>
      </c>
      <c r="AA24">
        <f t="shared" si="115"/>
        <v>0.36984792577433778</v>
      </c>
      <c r="AB24">
        <f t="shared" si="116"/>
        <v>0.479262888504285</v>
      </c>
      <c r="AC24">
        <f t="shared" si="71"/>
        <v>2.8815073187603058E-2</v>
      </c>
      <c r="AD24">
        <f t="shared" si="117"/>
        <v>0.43719563171226716</v>
      </c>
      <c r="AE24">
        <f t="shared" si="72"/>
        <v>5.2355301466280466E-2</v>
      </c>
      <c r="AF24">
        <f t="shared" si="73"/>
        <v>3.5957625286383412E-3</v>
      </c>
      <c r="AG24">
        <f t="shared" si="74"/>
        <v>1.5066930453111114E-2</v>
      </c>
      <c r="AH24">
        <f t="shared" si="121"/>
        <v>1.9415942413880073E-3</v>
      </c>
      <c r="AI24">
        <f t="shared" si="122"/>
        <v>1.0451212584811513E-2</v>
      </c>
      <c r="AJ24">
        <f t="shared" si="77"/>
        <v>8.2733410339281321E-5</v>
      </c>
      <c r="AK24">
        <f t="shared" si="123"/>
        <v>6.7873395166491901E-5</v>
      </c>
      <c r="AL24">
        <f t="shared" si="124"/>
        <v>2.8643526894626503E-4</v>
      </c>
      <c r="AM24">
        <f t="shared" si="125"/>
        <v>7.9441217377381802E-4</v>
      </c>
      <c r="AN24">
        <f t="shared" si="81"/>
        <v>7.2457017248375973E-3</v>
      </c>
      <c r="AO24">
        <f t="shared" si="126"/>
        <v>2.713761603275597E-5</v>
      </c>
      <c r="AP24">
        <f t="shared" si="83"/>
        <v>4.9775413785530651E-5</v>
      </c>
      <c r="AQ24">
        <f t="shared" si="84"/>
        <v>1.9005610888794887E-4</v>
      </c>
      <c r="AR24">
        <f t="shared" si="85"/>
        <v>0.21583221091445653</v>
      </c>
      <c r="AS24">
        <f t="shared" si="86"/>
        <v>4.0932588946231981E-2</v>
      </c>
      <c r="AT24">
        <f t="shared" si="87"/>
        <v>3.1378293853003489E-3</v>
      </c>
      <c r="AU24">
        <f t="shared" si="88"/>
        <v>1.2165778137761631E-2</v>
      </c>
      <c r="AV24">
        <f t="shared" si="127"/>
        <v>1.756568806628617E-3</v>
      </c>
      <c r="AW24">
        <f t="shared" si="128"/>
        <v>8.6411204372736344E-3</v>
      </c>
      <c r="AX24">
        <f t="shared" si="91"/>
        <v>1.1550529195924252E-4</v>
      </c>
      <c r="AY24">
        <f t="shared" si="129"/>
        <v>9.5870124476331845E-5</v>
      </c>
      <c r="AZ24">
        <f t="shared" si="130"/>
        <v>3.7112098151693778E-4</v>
      </c>
      <c r="BA24">
        <f t="shared" si="131"/>
        <v>6.9172026671589053E-4</v>
      </c>
      <c r="BB24">
        <f t="shared" si="95"/>
        <v>5.6714329090089936E-3</v>
      </c>
      <c r="BC24">
        <f t="shared" si="132"/>
        <v>3.7072025736603922E-5</v>
      </c>
      <c r="BD24">
        <f t="shared" si="97"/>
        <v>6.5943704748925479E-5</v>
      </c>
      <c r="BE24">
        <f t="shared" si="98"/>
        <v>2.3350749061351421E-4</v>
      </c>
      <c r="BF24">
        <f t="shared" si="99"/>
        <v>0.13890117247930484</v>
      </c>
      <c r="BG24">
        <f t="shared" si="100"/>
        <v>0.95800000000000018</v>
      </c>
      <c r="BH24">
        <f t="shared" si="5"/>
        <v>0.376667995040736</v>
      </c>
      <c r="BI24">
        <f t="shared" si="6"/>
        <v>4.3257575871088416E-2</v>
      </c>
      <c r="BJ24">
        <f t="shared" si="7"/>
        <v>2.5797660774139735E-3</v>
      </c>
      <c r="BK24">
        <f t="shared" si="8"/>
        <v>1.2241070036714844E-2</v>
      </c>
      <c r="BL24">
        <f t="shared" si="9"/>
        <v>1.4518947274916871E-3</v>
      </c>
      <c r="BM24">
        <f t="shared" si="10"/>
        <v>8.5990992116928514E-3</v>
      </c>
      <c r="BN24">
        <f t="shared" si="11"/>
        <v>5.6332028978368948E-5</v>
      </c>
      <c r="BO24">
        <f t="shared" si="12"/>
        <v>4.7571519127612075E-5</v>
      </c>
      <c r="BP24">
        <f t="shared" si="13"/>
        <v>2.2224114328463123E-4</v>
      </c>
      <c r="BQ24">
        <f t="shared" si="14"/>
        <v>6.3651954798873847E-4</v>
      </c>
      <c r="BR24">
        <f t="shared" si="15"/>
        <v>5.805589263373964E-3</v>
      </c>
      <c r="BS24">
        <f t="shared" si="16"/>
        <v>2.0504502715654253E-5</v>
      </c>
      <c r="BT24">
        <f t="shared" si="17"/>
        <v>3.2880391176542063E-5</v>
      </c>
      <c r="BU24">
        <f t="shared" si="18"/>
        <v>1.436016338397528E-4</v>
      </c>
      <c r="BV24">
        <f t="shared" si="19"/>
        <v>0.17888512877025986</v>
      </c>
      <c r="BW24">
        <f t="shared" si="20"/>
        <v>3.2534624584388501E-2</v>
      </c>
      <c r="BX24">
        <f t="shared" si="21"/>
        <v>2.1656771942814845E-3</v>
      </c>
      <c r="BY24">
        <f t="shared" si="22"/>
        <v>9.5084464135788537E-3</v>
      </c>
      <c r="BZ24">
        <f t="shared" si="23"/>
        <v>1.263621163962333E-3</v>
      </c>
      <c r="CA24">
        <f t="shared" si="24"/>
        <v>6.8396110964630587E-3</v>
      </c>
      <c r="CB24">
        <f t="shared" si="25"/>
        <v>7.565740158527683E-5</v>
      </c>
      <c r="CC24">
        <f t="shared" si="26"/>
        <v>6.4640664078157771E-5</v>
      </c>
      <c r="CD24">
        <f t="shared" si="27"/>
        <v>2.7700560121111538E-4</v>
      </c>
      <c r="CE24">
        <f t="shared" si="28"/>
        <v>5.331770251900327E-4</v>
      </c>
      <c r="CF24">
        <f t="shared" si="29"/>
        <v>4.3715326447595071E-3</v>
      </c>
      <c r="CG24">
        <f t="shared" si="30"/>
        <v>2.6946287408499319E-5</v>
      </c>
      <c r="CH24">
        <f t="shared" si="31"/>
        <v>4.1905450230249146E-5</v>
      </c>
      <c r="CI24">
        <f t="shared" si="32"/>
        <v>1.6972797760809983E-4</v>
      </c>
      <c r="CJ24">
        <f t="shared" si="101"/>
        <v>0</v>
      </c>
      <c r="CK24">
        <f t="shared" si="102"/>
        <v>0.68852034327062794</v>
      </c>
      <c r="CL24">
        <f t="shared" si="33"/>
        <v>0.37011361197378567</v>
      </c>
      <c r="CM24">
        <f t="shared" si="34"/>
        <v>5953.730112657654</v>
      </c>
      <c r="CN24">
        <f t="shared" si="35"/>
        <v>1460.5558450048261</v>
      </c>
      <c r="CO24">
        <f t="shared" si="36"/>
        <v>134.60377449704765</v>
      </c>
      <c r="CP24">
        <f t="shared" si="37"/>
        <v>303.11650685568941</v>
      </c>
      <c r="CQ24">
        <f t="shared" si="38"/>
        <v>83.040044109923684</v>
      </c>
      <c r="CR24">
        <f t="shared" si="39"/>
        <v>174.90104260682068</v>
      </c>
      <c r="CS24">
        <f t="shared" si="40"/>
        <v>3.3549225226681969</v>
      </c>
      <c r="CT24">
        <f t="shared" si="41"/>
        <v>3.3440543064578896</v>
      </c>
      <c r="CU24">
        <f t="shared" si="42"/>
        <v>6.655323473966468</v>
      </c>
      <c r="CV24">
        <f t="shared" si="43"/>
        <v>32.291266039558153</v>
      </c>
      <c r="CW24">
        <f t="shared" si="44"/>
        <v>211.74114150492912</v>
      </c>
      <c r="CX24">
        <f t="shared" si="45"/>
        <v>1.2794843207123785</v>
      </c>
      <c r="CY24">
        <f t="shared" si="46"/>
        <v>2.6400381717707604</v>
      </c>
      <c r="CZ24">
        <f t="shared" si="47"/>
        <v>6.7893743778041973</v>
      </c>
      <c r="DA24">
        <f t="shared" si="48"/>
        <v>5405.0860579307346</v>
      </c>
      <c r="DB24">
        <f t="shared" si="49"/>
        <v>1609.5512625437339</v>
      </c>
      <c r="DC24">
        <f t="shared" si="50"/>
        <v>153.31120593638974</v>
      </c>
      <c r="DD24">
        <f t="shared" si="51"/>
        <v>383.74513979941509</v>
      </c>
      <c r="DE24">
        <f t="shared" si="52"/>
        <v>95.195489906431263</v>
      </c>
      <c r="DF24">
        <f t="shared" si="53"/>
        <v>243.33395151362555</v>
      </c>
      <c r="DG24">
        <f t="shared" si="54"/>
        <v>6.0035030548735895</v>
      </c>
      <c r="DH24">
        <f t="shared" si="55"/>
        <v>5.8187413349664849</v>
      </c>
      <c r="DI24">
        <f t="shared" si="56"/>
        <v>12.863053219377063</v>
      </c>
      <c r="DJ24">
        <f t="shared" si="57"/>
        <v>36.019949448696565</v>
      </c>
      <c r="DK24">
        <f t="shared" si="58"/>
        <v>230.53240488539757</v>
      </c>
      <c r="DL24">
        <f t="shared" si="59"/>
        <v>2.1714197634701016</v>
      </c>
      <c r="DM24">
        <f t="shared" si="60"/>
        <v>4.2509949829347322</v>
      </c>
      <c r="DN24">
        <f t="shared" si="61"/>
        <v>11.009411167445968</v>
      </c>
      <c r="DO24">
        <f t="shared" si="103"/>
        <v>0</v>
      </c>
      <c r="DP24">
        <f t="shared" si="118"/>
        <v>16576.935515937315</v>
      </c>
      <c r="DQ24">
        <f t="shared" si="63"/>
        <v>8910.9196833833357</v>
      </c>
    </row>
    <row r="25" spans="1:121" x14ac:dyDescent="0.3">
      <c r="A25">
        <v>22</v>
      </c>
      <c r="B25">
        <v>67</v>
      </c>
      <c r="C25">
        <f t="shared" si="119"/>
        <v>32.793999999999997</v>
      </c>
      <c r="D25">
        <f t="shared" si="1"/>
        <v>125</v>
      </c>
      <c r="E25">
        <f t="shared" si="120"/>
        <v>5.4</v>
      </c>
      <c r="F25">
        <v>1.125E-2</v>
      </c>
      <c r="G25">
        <v>1.8259999999999998E-2</v>
      </c>
      <c r="H25">
        <f t="shared" si="3"/>
        <v>1.2651999999999998E-2</v>
      </c>
      <c r="I25">
        <f t="shared" si="104"/>
        <v>1.9177515277734612E-2</v>
      </c>
      <c r="J25">
        <f t="shared" si="64"/>
        <v>0.18480287958726171</v>
      </c>
      <c r="K25">
        <f t="shared" si="65"/>
        <v>0.24885446987464144</v>
      </c>
      <c r="L25">
        <f t="shared" si="105"/>
        <v>0.10422038254936716</v>
      </c>
      <c r="M25">
        <f t="shared" si="106"/>
        <v>0.14284737585865115</v>
      </c>
      <c r="N25">
        <f t="shared" si="107"/>
        <v>0.43906443618622215</v>
      </c>
      <c r="O25">
        <f t="shared" si="108"/>
        <v>0.55820904918928771</v>
      </c>
      <c r="P25">
        <f t="shared" si="109"/>
        <v>0.24752377406199211</v>
      </c>
      <c r="Q25">
        <f t="shared" si="110"/>
        <v>0.33090825635969434</v>
      </c>
      <c r="R25">
        <f t="shared" si="66"/>
        <v>0.42</v>
      </c>
      <c r="S25">
        <f t="shared" si="67"/>
        <v>0.43099999999999999</v>
      </c>
      <c r="T25">
        <f t="shared" si="68"/>
        <v>1.6559081502460812E-2</v>
      </c>
      <c r="U25">
        <f t="shared" si="69"/>
        <v>0.35896736451256961</v>
      </c>
      <c r="V25">
        <f t="shared" si="70"/>
        <v>0.46354005619828442</v>
      </c>
      <c r="W25">
        <f t="shared" si="111"/>
        <v>0.21299947270891029</v>
      </c>
      <c r="X25">
        <f t="shared" si="112"/>
        <v>0.2849870360951976</v>
      </c>
      <c r="Y25">
        <f t="shared" si="113"/>
        <v>0.62611583863529963</v>
      </c>
      <c r="Z25">
        <f t="shared" si="114"/>
        <v>0.75095248653918301</v>
      </c>
      <c r="AA25">
        <f t="shared" si="115"/>
        <v>0.38364119901381633</v>
      </c>
      <c r="AB25">
        <f t="shared" si="116"/>
        <v>0.49529546467473362</v>
      </c>
      <c r="AC25">
        <f t="shared" si="71"/>
        <v>2.9799578986136992E-2</v>
      </c>
      <c r="AD25">
        <f t="shared" si="117"/>
        <v>0.41690487069249488</v>
      </c>
      <c r="AE25">
        <f t="shared" si="72"/>
        <v>5.3590983501410352E-2</v>
      </c>
      <c r="AF25">
        <f t="shared" si="73"/>
        <v>3.6412180525370258E-3</v>
      </c>
      <c r="AG25">
        <f t="shared" si="74"/>
        <v>1.5366889851276795E-2</v>
      </c>
      <c r="AH25">
        <f t="shared" si="121"/>
        <v>1.9524866630522947E-3</v>
      </c>
      <c r="AI25">
        <f t="shared" si="122"/>
        <v>1.0606085857387716E-2</v>
      </c>
      <c r="AJ25">
        <f t="shared" si="77"/>
        <v>8.834321145172129E-5</v>
      </c>
      <c r="AK25">
        <f t="shared" si="123"/>
        <v>7.2489967471280894E-5</v>
      </c>
      <c r="AL25">
        <f t="shared" si="124"/>
        <v>3.0711620973635428E-4</v>
      </c>
      <c r="AM25">
        <f t="shared" si="125"/>
        <v>8.0288175257379557E-4</v>
      </c>
      <c r="AN25">
        <f t="shared" si="81"/>
        <v>7.6873818922880673E-3</v>
      </c>
      <c r="AO25">
        <f t="shared" si="126"/>
        <v>2.9107266769612115E-5</v>
      </c>
      <c r="AP25">
        <f t="shared" si="83"/>
        <v>5.5520217048194288E-5</v>
      </c>
      <c r="AQ25">
        <f t="shared" si="84"/>
        <v>2.1279908336958116E-4</v>
      </c>
      <c r="AR25">
        <f t="shared" si="85"/>
        <v>0.21483120466434294</v>
      </c>
      <c r="AS25">
        <f t="shared" si="86"/>
        <v>4.3813258466761054E-2</v>
      </c>
      <c r="AT25">
        <f t="shared" si="87"/>
        <v>3.3262773051995474E-3</v>
      </c>
      <c r="AU25">
        <f t="shared" si="88"/>
        <v>1.3019622579966465E-2</v>
      </c>
      <c r="AV25">
        <f t="shared" si="127"/>
        <v>1.8492830115654465E-3</v>
      </c>
      <c r="AW25">
        <f t="shared" si="128"/>
        <v>9.2200843178101583E-3</v>
      </c>
      <c r="AX25">
        <f t="shared" si="91"/>
        <v>1.2943244485970291E-4</v>
      </c>
      <c r="AY25">
        <f t="shared" si="129"/>
        <v>1.0727932280139931E-4</v>
      </c>
      <c r="AZ25">
        <f t="shared" si="130"/>
        <v>4.1823091711021629E-4</v>
      </c>
      <c r="BA25">
        <f t="shared" si="131"/>
        <v>7.3324709272992576E-4</v>
      </c>
      <c r="BB25">
        <f t="shared" si="95"/>
        <v>6.3138959306887734E-3</v>
      </c>
      <c r="BC25">
        <f t="shared" si="132"/>
        <v>4.1727741336975689E-5</v>
      </c>
      <c r="BD25">
        <f t="shared" si="97"/>
        <v>7.7035581423645839E-5</v>
      </c>
      <c r="BE25">
        <f t="shared" si="98"/>
        <v>2.7424729428563994E-4</v>
      </c>
      <c r="BF25">
        <f t="shared" si="99"/>
        <v>0.15252699911025078</v>
      </c>
      <c r="BG25">
        <f t="shared" si="100"/>
        <v>0.95800000000000041</v>
      </c>
      <c r="BH25">
        <f t="shared" si="5"/>
        <v>0.35889455907901358</v>
      </c>
      <c r="BI25">
        <f t="shared" si="6"/>
        <v>4.4242559113169599E-2</v>
      </c>
      <c r="BJ25">
        <f t="shared" si="7"/>
        <v>2.6099744011948639E-3</v>
      </c>
      <c r="BK25">
        <f t="shared" si="8"/>
        <v>1.247462721883897E-2</v>
      </c>
      <c r="BL25">
        <f t="shared" si="9"/>
        <v>1.4587346778835238E-3</v>
      </c>
      <c r="BM25">
        <f t="shared" si="10"/>
        <v>8.7194364231648353E-3</v>
      </c>
      <c r="BN25">
        <f t="shared" si="11"/>
        <v>6.0095973408011273E-5</v>
      </c>
      <c r="BO25">
        <f t="shared" si="12"/>
        <v>5.0761513129294315E-5</v>
      </c>
      <c r="BP25">
        <f t="shared" si="13"/>
        <v>2.3809359307018236E-4</v>
      </c>
      <c r="BQ25">
        <f t="shared" si="14"/>
        <v>6.4278308779807487E-4</v>
      </c>
      <c r="BR25">
        <f t="shared" si="15"/>
        <v>6.1544792293106174E-3</v>
      </c>
      <c r="BS25">
        <f t="shared" si="16"/>
        <v>2.1974852713637317E-5</v>
      </c>
      <c r="BT25">
        <f t="shared" si="17"/>
        <v>3.6641180797761477E-5</v>
      </c>
      <c r="BU25">
        <f t="shared" si="18"/>
        <v>1.6065501964360117E-4</v>
      </c>
      <c r="BV25">
        <f t="shared" si="19"/>
        <v>0.17791081172352891</v>
      </c>
      <c r="BW25">
        <f t="shared" si="20"/>
        <v>3.4795985258532197E-2</v>
      </c>
      <c r="BX25">
        <f t="shared" si="21"/>
        <v>2.2936285467850797E-3</v>
      </c>
      <c r="BY25">
        <f t="shared" si="22"/>
        <v>1.0167520693844629E-2</v>
      </c>
      <c r="BZ25">
        <f t="shared" si="23"/>
        <v>1.3291276214523441E-3</v>
      </c>
      <c r="CA25">
        <f t="shared" si="24"/>
        <v>7.2919426056248758E-3</v>
      </c>
      <c r="CB25">
        <f t="shared" si="25"/>
        <v>8.470136673109066E-5</v>
      </c>
      <c r="CC25">
        <f t="shared" si="26"/>
        <v>7.2268285212721096E-5</v>
      </c>
      <c r="CD25">
        <f t="shared" si="27"/>
        <v>3.1191493930622324E-4</v>
      </c>
      <c r="CE25">
        <f t="shared" si="28"/>
        <v>5.6472664047454524E-4</v>
      </c>
      <c r="CF25">
        <f t="shared" si="29"/>
        <v>4.8627881004870031E-3</v>
      </c>
      <c r="CG25">
        <f t="shared" si="30"/>
        <v>3.0305712318393169E-5</v>
      </c>
      <c r="CH25">
        <f t="shared" si="31"/>
        <v>4.8908544919930691E-5</v>
      </c>
      <c r="CI25">
        <f t="shared" si="32"/>
        <v>1.9917827657145586E-4</v>
      </c>
      <c r="CJ25">
        <f t="shared" si="101"/>
        <v>0</v>
      </c>
      <c r="CK25">
        <f t="shared" si="102"/>
        <v>0.67572918367892598</v>
      </c>
      <c r="CL25">
        <f t="shared" si="33"/>
        <v>0.3526579935895427</v>
      </c>
      <c r="CM25">
        <f t="shared" si="34"/>
        <v>5677.4105290903954</v>
      </c>
      <c r="CN25">
        <f t="shared" si="35"/>
        <v>1495.0276667388446</v>
      </c>
      <c r="CO25">
        <f t="shared" si="36"/>
        <v>136.30535657867102</v>
      </c>
      <c r="CP25">
        <f t="shared" si="37"/>
        <v>309.15109002798658</v>
      </c>
      <c r="CQ25">
        <f t="shared" si="38"/>
        <v>83.505902092083588</v>
      </c>
      <c r="CR25">
        <f t="shared" si="39"/>
        <v>177.49284682338342</v>
      </c>
      <c r="CS25">
        <f t="shared" si="40"/>
        <v>3.5824055675787498</v>
      </c>
      <c r="CT25">
        <f t="shared" si="41"/>
        <v>3.5715082073425384</v>
      </c>
      <c r="CU25">
        <f t="shared" si="42"/>
        <v>7.1358451332241914</v>
      </c>
      <c r="CV25">
        <f t="shared" si="43"/>
        <v>32.635537478619639</v>
      </c>
      <c r="CW25">
        <f t="shared" si="44"/>
        <v>224.6483610383342</v>
      </c>
      <c r="CX25">
        <f t="shared" si="45"/>
        <v>1.372349413653672</v>
      </c>
      <c r="CY25">
        <f t="shared" si="46"/>
        <v>2.9447367920191767</v>
      </c>
      <c r="CZ25">
        <f t="shared" si="47"/>
        <v>7.6018216552115474</v>
      </c>
      <c r="DA25">
        <f t="shared" si="48"/>
        <v>5380.01785840914</v>
      </c>
      <c r="DB25">
        <f t="shared" si="49"/>
        <v>1722.8249494299782</v>
      </c>
      <c r="DC25">
        <f t="shared" si="50"/>
        <v>162.51858285474469</v>
      </c>
      <c r="DD25">
        <f t="shared" si="51"/>
        <v>410.67795503988219</v>
      </c>
      <c r="DE25">
        <f t="shared" si="52"/>
        <v>100.22004352877781</v>
      </c>
      <c r="DF25">
        <f t="shared" si="53"/>
        <v>259.63757438953405</v>
      </c>
      <c r="DG25">
        <f t="shared" si="54"/>
        <v>6.7273807540279185</v>
      </c>
      <c r="DH25">
        <f t="shared" si="55"/>
        <v>6.5112112181081301</v>
      </c>
      <c r="DI25">
        <f t="shared" si="56"/>
        <v>14.495883587040096</v>
      </c>
      <c r="DJ25">
        <f t="shared" si="57"/>
        <v>38.182375859725425</v>
      </c>
      <c r="DK25">
        <f t="shared" si="58"/>
        <v>256.64724179063728</v>
      </c>
      <c r="DL25">
        <f t="shared" si="59"/>
        <v>2.4441189933306768</v>
      </c>
      <c r="DM25">
        <f t="shared" si="60"/>
        <v>4.966021720893905</v>
      </c>
      <c r="DN25">
        <f t="shared" si="61"/>
        <v>12.930211430979352</v>
      </c>
      <c r="DO25">
        <f t="shared" si="103"/>
        <v>0</v>
      </c>
      <c r="DP25">
        <f t="shared" si="118"/>
        <v>16541.187365644149</v>
      </c>
      <c r="DQ25">
        <f t="shared" si="63"/>
        <v>8632.7216418234511</v>
      </c>
    </row>
    <row r="26" spans="1:121" x14ac:dyDescent="0.3">
      <c r="A26">
        <v>23</v>
      </c>
      <c r="B26">
        <v>68</v>
      </c>
      <c r="C26">
        <f t="shared" si="119"/>
        <v>32.793999999999997</v>
      </c>
      <c r="D26">
        <f t="shared" si="1"/>
        <v>125</v>
      </c>
      <c r="E26">
        <f t="shared" si="120"/>
        <v>5.4</v>
      </c>
      <c r="F26">
        <v>1.205E-2</v>
      </c>
      <c r="G26">
        <v>1.9130000000000001E-2</v>
      </c>
      <c r="H26">
        <f t="shared" si="3"/>
        <v>1.3466000000000001E-2</v>
      </c>
      <c r="I26">
        <f t="shared" si="104"/>
        <v>1.9177515277734612E-2</v>
      </c>
      <c r="J26">
        <f t="shared" si="64"/>
        <v>0.19162607918369612</v>
      </c>
      <c r="K26">
        <f t="shared" si="65"/>
        <v>0.25764469974172277</v>
      </c>
      <c r="L26">
        <f t="shared" si="105"/>
        <v>0.10826687217467046</v>
      </c>
      <c r="M26">
        <f t="shared" si="106"/>
        <v>0.14826516969721293</v>
      </c>
      <c r="N26">
        <f t="shared" si="107"/>
        <v>0.45416444854698523</v>
      </c>
      <c r="O26">
        <f t="shared" si="108"/>
        <v>0.57491942164587817</v>
      </c>
      <c r="P26">
        <f t="shared" si="109"/>
        <v>0.25755665841366981</v>
      </c>
      <c r="Q26">
        <f t="shared" si="110"/>
        <v>0.34347888356971112</v>
      </c>
      <c r="R26">
        <f t="shared" si="66"/>
        <v>0.42</v>
      </c>
      <c r="S26">
        <f t="shared" si="67"/>
        <v>0.43099999999999999</v>
      </c>
      <c r="T26">
        <f t="shared" si="68"/>
        <v>1.7180083170767971E-2</v>
      </c>
      <c r="U26">
        <f t="shared" si="69"/>
        <v>0.37058676737059981</v>
      </c>
      <c r="V26">
        <f t="shared" si="70"/>
        <v>0.47710869951989077</v>
      </c>
      <c r="W26">
        <f t="shared" si="111"/>
        <v>0.2207159238233537</v>
      </c>
      <c r="X26">
        <f t="shared" si="112"/>
        <v>0.29478603564581463</v>
      </c>
      <c r="Y26">
        <f t="shared" si="113"/>
        <v>0.64308030432946084</v>
      </c>
      <c r="Z26">
        <f t="shared" si="114"/>
        <v>0.76676856039824315</v>
      </c>
      <c r="AA26">
        <f t="shared" si="115"/>
        <v>0.39755989730333818</v>
      </c>
      <c r="AB26">
        <f t="shared" si="116"/>
        <v>0.51132430204676504</v>
      </c>
      <c r="AC26">
        <f t="shared" si="71"/>
        <v>3.0792047902388049E-2</v>
      </c>
      <c r="AD26">
        <f t="shared" si="117"/>
        <v>0.39696497743386988</v>
      </c>
      <c r="AE26">
        <f t="shared" si="72"/>
        <v>5.4632147508322834E-2</v>
      </c>
      <c r="AF26">
        <f t="shared" si="73"/>
        <v>3.6752068890738344E-3</v>
      </c>
      <c r="AG26">
        <f t="shared" si="74"/>
        <v>1.5600131624974275E-2</v>
      </c>
      <c r="AH26">
        <f t="shared" si="121"/>
        <v>1.9589047324378769E-3</v>
      </c>
      <c r="AI26">
        <f t="shared" si="122"/>
        <v>1.0729990280483707E-2</v>
      </c>
      <c r="AJ26">
        <f t="shared" si="77"/>
        <v>9.3830986631261311E-5</v>
      </c>
      <c r="AK26">
        <f t="shared" si="123"/>
        <v>7.6976471464583265E-5</v>
      </c>
      <c r="AL26">
        <f t="shared" si="124"/>
        <v>3.2694222951784569E-4</v>
      </c>
      <c r="AM26">
        <f t="shared" si="125"/>
        <v>8.0932249417404079E-4</v>
      </c>
      <c r="AN26">
        <f t="shared" si="81"/>
        <v>8.1039726870093774E-3</v>
      </c>
      <c r="AO26">
        <f t="shared" si="126"/>
        <v>3.1026065442103685E-5</v>
      </c>
      <c r="AP26">
        <f t="shared" si="83"/>
        <v>6.1384718099934883E-5</v>
      </c>
      <c r="AQ26">
        <f t="shared" si="84"/>
        <v>2.3569050549548237E-4</v>
      </c>
      <c r="AR26">
        <f t="shared" si="85"/>
        <v>0.21306522525268937</v>
      </c>
      <c r="AS26">
        <f t="shared" si="86"/>
        <v>4.6603757941975334E-2</v>
      </c>
      <c r="AT26">
        <f t="shared" si="87"/>
        <v>3.5073529452763668E-3</v>
      </c>
      <c r="AU26">
        <f t="shared" si="88"/>
        <v>1.3837844439690838E-2</v>
      </c>
      <c r="AV26">
        <f t="shared" si="127"/>
        <v>1.9383010235008899E-3</v>
      </c>
      <c r="AW26">
        <f t="shared" si="128"/>
        <v>9.7854362196910169E-3</v>
      </c>
      <c r="AX26">
        <f t="shared" si="91"/>
        <v>1.4393920325020426E-4</v>
      </c>
      <c r="AY26">
        <f t="shared" si="129"/>
        <v>1.1908478109558794E-4</v>
      </c>
      <c r="AZ26">
        <f t="shared" si="130"/>
        <v>4.6678149251098001E-4</v>
      </c>
      <c r="BA26">
        <f t="shared" si="131"/>
        <v>7.7359320231789794E-4</v>
      </c>
      <c r="BB26">
        <f t="shared" si="95"/>
        <v>6.9706825491228815E-3</v>
      </c>
      <c r="BC26">
        <f t="shared" si="132"/>
        <v>4.656814182936934E-5</v>
      </c>
      <c r="BD26">
        <f t="shared" si="97"/>
        <v>8.9024996813360594E-5</v>
      </c>
      <c r="BE26">
        <f t="shared" si="98"/>
        <v>3.1788323215472148E-4</v>
      </c>
      <c r="BF26">
        <f t="shared" si="99"/>
        <v>0.16703401995108458</v>
      </c>
      <c r="BG26">
        <f t="shared" si="100"/>
        <v>0.95800000000000041</v>
      </c>
      <c r="BH26">
        <f t="shared" si="5"/>
        <v>0.34145133077163492</v>
      </c>
      <c r="BI26">
        <f t="shared" si="6"/>
        <v>4.5065427653134656E-2</v>
      </c>
      <c r="BJ26">
        <f t="shared" si="7"/>
        <v>2.6319111219100066E-3</v>
      </c>
      <c r="BK26">
        <f t="shared" si="8"/>
        <v>1.2653671996275779E-2</v>
      </c>
      <c r="BL26">
        <f t="shared" si="9"/>
        <v>1.462220194540603E-3</v>
      </c>
      <c r="BM26">
        <f t="shared" si="10"/>
        <v>8.8141272747443954E-3</v>
      </c>
      <c r="BN26">
        <f t="shared" si="11"/>
        <v>6.3769913138733795E-5</v>
      </c>
      <c r="BO26">
        <f t="shared" si="12"/>
        <v>5.3854687515748945E-5</v>
      </c>
      <c r="BP26">
        <f t="shared" si="13"/>
        <v>2.5325772506257303E-4</v>
      </c>
      <c r="BQ26">
        <f t="shared" si="14"/>
        <v>6.4741264414394921E-4</v>
      </c>
      <c r="BR26">
        <f t="shared" si="15"/>
        <v>6.4827240353940137E-3</v>
      </c>
      <c r="BS26">
        <f t="shared" si="16"/>
        <v>2.3404424291786287E-5</v>
      </c>
      <c r="BT26">
        <f t="shared" si="17"/>
        <v>4.047383942701524E-5</v>
      </c>
      <c r="BU26">
        <f t="shared" si="18"/>
        <v>1.7779246300035645E-4</v>
      </c>
      <c r="BV26">
        <f t="shared" si="19"/>
        <v>0.17630485131804308</v>
      </c>
      <c r="BW26">
        <f t="shared" si="20"/>
        <v>3.6982071533584841E-2</v>
      </c>
      <c r="BX26">
        <f t="shared" si="21"/>
        <v>2.4162617035198668E-3</v>
      </c>
      <c r="BY26">
        <f t="shared" si="22"/>
        <v>1.079771414928375E-2</v>
      </c>
      <c r="BZ26">
        <f t="shared" si="23"/>
        <v>1.3918606578081981E-3</v>
      </c>
      <c r="CA26">
        <f t="shared" si="24"/>
        <v>7.7327728226887415E-3</v>
      </c>
      <c r="CB26">
        <f t="shared" si="25"/>
        <v>9.410738570469469E-5</v>
      </c>
      <c r="CC26">
        <f t="shared" si="26"/>
        <v>8.0148766977699957E-5</v>
      </c>
      <c r="CD26">
        <f t="shared" si="27"/>
        <v>3.478406883820414E-4</v>
      </c>
      <c r="CE26">
        <f t="shared" si="28"/>
        <v>5.9531562669977922E-4</v>
      </c>
      <c r="CF26">
        <f t="shared" si="29"/>
        <v>5.3642615237860054E-3</v>
      </c>
      <c r="CG26">
        <f t="shared" si="30"/>
        <v>3.3793660717846835E-5</v>
      </c>
      <c r="CH26">
        <f t="shared" si="31"/>
        <v>5.6467840255987524E-5</v>
      </c>
      <c r="CI26">
        <f t="shared" si="32"/>
        <v>2.3068212888310299E-4</v>
      </c>
      <c r="CJ26">
        <f t="shared" si="101"/>
        <v>0</v>
      </c>
      <c r="CK26">
        <f t="shared" si="102"/>
        <v>0.66224952855055008</v>
      </c>
      <c r="CL26">
        <f t="shared" si="33"/>
        <v>0.3355563715180192</v>
      </c>
      <c r="CM26">
        <f t="shared" si="34"/>
        <v>5405.8690626944399</v>
      </c>
      <c r="CN26">
        <f t="shared" si="35"/>
        <v>1524.0730190396821</v>
      </c>
      <c r="CO26">
        <f t="shared" si="36"/>
        <v>137.5776946855899</v>
      </c>
      <c r="CP26">
        <f t="shared" si="37"/>
        <v>313.84344803123247</v>
      </c>
      <c r="CQ26">
        <f t="shared" si="38"/>
        <v>83.780396501635551</v>
      </c>
      <c r="CR26">
        <f t="shared" si="39"/>
        <v>179.56638734389483</v>
      </c>
      <c r="CS26">
        <f t="shared" si="40"/>
        <v>3.8049403388842773</v>
      </c>
      <c r="CT26">
        <f t="shared" si="41"/>
        <v>3.792553772588553</v>
      </c>
      <c r="CU26">
        <f t="shared" si="42"/>
        <v>7.596502702847145</v>
      </c>
      <c r="CV26">
        <f t="shared" si="43"/>
        <v>32.897340743186412</v>
      </c>
      <c r="CW26">
        <f t="shared" si="44"/>
        <v>236.82239383247503</v>
      </c>
      <c r="CX26">
        <f t="shared" si="45"/>
        <v>1.4628169334643046</v>
      </c>
      <c r="CY26">
        <f t="shared" si="46"/>
        <v>3.2557840633024462</v>
      </c>
      <c r="CZ26">
        <f t="shared" si="47"/>
        <v>8.4195719278151167</v>
      </c>
      <c r="DA26">
        <f t="shared" si="48"/>
        <v>5335.7924360031002</v>
      </c>
      <c r="DB26">
        <f t="shared" si="49"/>
        <v>1832.5529697943541</v>
      </c>
      <c r="DC26">
        <f t="shared" si="50"/>
        <v>171.36575755325799</v>
      </c>
      <c r="DD26">
        <f t="shared" si="51"/>
        <v>436.48712716116808</v>
      </c>
      <c r="DE26">
        <f t="shared" si="52"/>
        <v>105.04428566760723</v>
      </c>
      <c r="DF26">
        <f t="shared" si="53"/>
        <v>275.55788394649903</v>
      </c>
      <c r="DG26">
        <f t="shared" si="54"/>
        <v>7.4813840281326165</v>
      </c>
      <c r="DH26">
        <f t="shared" si="55"/>
        <v>7.2277317038156141</v>
      </c>
      <c r="DI26">
        <f t="shared" si="56"/>
        <v>16.178646530430566</v>
      </c>
      <c r="DJ26">
        <f t="shared" si="57"/>
        <v>40.283318824299897</v>
      </c>
      <c r="DK26">
        <f t="shared" si="58"/>
        <v>283.34430425674691</v>
      </c>
      <c r="DL26">
        <f t="shared" si="59"/>
        <v>2.7276357713716504</v>
      </c>
      <c r="DM26">
        <f t="shared" si="60"/>
        <v>5.7389073945764775</v>
      </c>
      <c r="DN26">
        <f t="shared" si="61"/>
        <v>14.987558629630808</v>
      </c>
      <c r="DO26">
        <f t="shared" si="103"/>
        <v>0</v>
      </c>
      <c r="DP26">
        <f t="shared" si="118"/>
        <v>16477.531859876031</v>
      </c>
      <c r="DQ26">
        <f t="shared" si="63"/>
        <v>8349.029427886584</v>
      </c>
    </row>
    <row r="27" spans="1:121" x14ac:dyDescent="0.3">
      <c r="A27">
        <v>24</v>
      </c>
      <c r="B27">
        <v>69</v>
      </c>
      <c r="C27">
        <f t="shared" si="119"/>
        <v>32.793999999999997</v>
      </c>
      <c r="D27">
        <f t="shared" si="1"/>
        <v>125</v>
      </c>
      <c r="E27">
        <f t="shared" si="120"/>
        <v>5.4</v>
      </c>
      <c r="F27">
        <v>1.321E-2</v>
      </c>
      <c r="G27">
        <v>2.0879999999999999E-2</v>
      </c>
      <c r="H27">
        <f t="shared" si="3"/>
        <v>1.4744E-2</v>
      </c>
      <c r="I27">
        <f t="shared" si="104"/>
        <v>1.9177515277734612E-2</v>
      </c>
      <c r="J27">
        <f t="shared" si="64"/>
        <v>0.1985648572893538</v>
      </c>
      <c r="K27">
        <f t="shared" si="65"/>
        <v>0.26655340420763163</v>
      </c>
      <c r="L27">
        <f t="shared" si="105"/>
        <v>0.11239809822491598</v>
      </c>
      <c r="M27">
        <f t="shared" si="106"/>
        <v>0.15378626765060643</v>
      </c>
      <c r="N27">
        <f t="shared" si="107"/>
        <v>0.46931522973488737</v>
      </c>
      <c r="O27">
        <f t="shared" si="108"/>
        <v>0.59149516756301579</v>
      </c>
      <c r="P27">
        <f t="shared" si="109"/>
        <v>0.26776604363415124</v>
      </c>
      <c r="Q27">
        <f t="shared" si="110"/>
        <v>0.35619883471581748</v>
      </c>
      <c r="R27">
        <f t="shared" si="66"/>
        <v>0.42</v>
      </c>
      <c r="S27">
        <f t="shared" si="67"/>
        <v>0.43099999999999999</v>
      </c>
      <c r="T27">
        <f t="shared" si="68"/>
        <v>1.7810868181056261E-2</v>
      </c>
      <c r="U27">
        <f t="shared" si="69"/>
        <v>0.38228526306708221</v>
      </c>
      <c r="V27">
        <f t="shared" si="70"/>
        <v>0.49066872636875092</v>
      </c>
      <c r="W27">
        <f t="shared" si="111"/>
        <v>0.22855158447346979</v>
      </c>
      <c r="X27">
        <f t="shared" si="112"/>
        <v>0.30469672992262076</v>
      </c>
      <c r="Y27">
        <f t="shared" si="113"/>
        <v>0.65977401673946834</v>
      </c>
      <c r="Z27">
        <f t="shared" si="114"/>
        <v>0.78203205317484048</v>
      </c>
      <c r="AA27">
        <f t="shared" si="115"/>
        <v>0.41158861557275994</v>
      </c>
      <c r="AB27">
        <f t="shared" si="116"/>
        <v>0.5273257989460427</v>
      </c>
      <c r="AC27">
        <f t="shared" si="71"/>
        <v>3.1791691727441888E-2</v>
      </c>
      <c r="AD27">
        <f t="shared" si="117"/>
        <v>0.37742005636087228</v>
      </c>
      <c r="AE27">
        <f t="shared" si="72"/>
        <v>5.5478202583928507E-2</v>
      </c>
      <c r="AF27">
        <f t="shared" si="73"/>
        <v>3.6973976233382008E-3</v>
      </c>
      <c r="AG27">
        <f t="shared" si="74"/>
        <v>1.5768699096684786E-2</v>
      </c>
      <c r="AH27">
        <f t="shared" si="121"/>
        <v>1.9607611400288402E-3</v>
      </c>
      <c r="AI27">
        <f t="shared" si="122"/>
        <v>1.0823553178352955E-2</v>
      </c>
      <c r="AJ27">
        <f t="shared" si="77"/>
        <v>9.9141121472855339E-5</v>
      </c>
      <c r="AK27">
        <f t="shared" si="123"/>
        <v>8.1283835362975341E-5</v>
      </c>
      <c r="AL27">
        <f t="shared" si="124"/>
        <v>3.4579751361804828E-4</v>
      </c>
      <c r="AM27">
        <f t="shared" si="125"/>
        <v>8.1369012022545172E-4</v>
      </c>
      <c r="AN27">
        <f t="shared" si="81"/>
        <v>8.493556780872177E-3</v>
      </c>
      <c r="AO27">
        <f t="shared" si="126"/>
        <v>3.2872112753375701E-5</v>
      </c>
      <c r="AP27">
        <f t="shared" si="83"/>
        <v>6.7308878463052396E-5</v>
      </c>
      <c r="AQ27">
        <f t="shared" si="84"/>
        <v>2.5850591550953051E-4</v>
      </c>
      <c r="AR27">
        <f t="shared" si="85"/>
        <v>0.21058450321731198</v>
      </c>
      <c r="AS27">
        <f t="shared" si="86"/>
        <v>4.9279894142337653E-2</v>
      </c>
      <c r="AT27">
        <f t="shared" si="87"/>
        <v>3.6791016318608871E-3</v>
      </c>
      <c r="AU27">
        <f t="shared" si="88"/>
        <v>1.4613853456661288E-2</v>
      </c>
      <c r="AV27">
        <f t="shared" si="127"/>
        <v>2.0228460254501611E-3</v>
      </c>
      <c r="AW27">
        <f t="shared" si="128"/>
        <v>1.0333317146185477E-2</v>
      </c>
      <c r="AX27">
        <f t="shared" si="91"/>
        <v>1.5889613092085844E-4</v>
      </c>
      <c r="AY27">
        <f t="shared" si="129"/>
        <v>1.3116598710885088E-4</v>
      </c>
      <c r="AZ27">
        <f t="shared" si="130"/>
        <v>5.163960634920414E-4</v>
      </c>
      <c r="BA27">
        <f t="shared" si="131"/>
        <v>8.1240558574020448E-4</v>
      </c>
      <c r="BB27">
        <f t="shared" si="95"/>
        <v>7.6372323081497643E-3</v>
      </c>
      <c r="BC27">
        <f t="shared" si="132"/>
        <v>5.1542969621899524E-5</v>
      </c>
      <c r="BD27">
        <f t="shared" si="97"/>
        <v>1.0183842951630284E-4</v>
      </c>
      <c r="BE27">
        <f t="shared" si="98"/>
        <v>3.6410932390533121E-4</v>
      </c>
      <c r="BF27">
        <f t="shared" si="99"/>
        <v>0.18237207132025465</v>
      </c>
      <c r="BG27">
        <f t="shared" si="100"/>
        <v>0.95800000000000052</v>
      </c>
      <c r="BH27">
        <f t="shared" si="5"/>
        <v>0.32437547905562225</v>
      </c>
      <c r="BI27">
        <f t="shared" si="6"/>
        <v>4.5726086198378438E-2</v>
      </c>
      <c r="BJ27">
        <f t="shared" si="7"/>
        <v>2.6453618309809431E-3</v>
      </c>
      <c r="BK27">
        <f t="shared" si="8"/>
        <v>1.2779992533082523E-2</v>
      </c>
      <c r="BL27">
        <f t="shared" si="9"/>
        <v>1.4622951371437893E-3</v>
      </c>
      <c r="BM27">
        <f t="shared" si="10"/>
        <v>8.8837487692421217E-3</v>
      </c>
      <c r="BN27">
        <f t="shared" si="11"/>
        <v>6.7316317046275359E-5</v>
      </c>
      <c r="BO27">
        <f t="shared" si="12"/>
        <v>5.681698734347665E-5</v>
      </c>
      <c r="BP27">
        <f t="shared" si="13"/>
        <v>2.6764551610947976E-4</v>
      </c>
      <c r="BQ27">
        <f t="shared" si="14"/>
        <v>6.5037678797251778E-4</v>
      </c>
      <c r="BR27">
        <f t="shared" si="15"/>
        <v>6.7888401742856224E-3</v>
      </c>
      <c r="BS27">
        <f t="shared" si="16"/>
        <v>2.4776804874759358E-5</v>
      </c>
      <c r="BT27">
        <f t="shared" si="17"/>
        <v>4.4338597276954757E-5</v>
      </c>
      <c r="BU27">
        <f t="shared" si="18"/>
        <v>1.948445077322549E-4</v>
      </c>
      <c r="BV27">
        <f t="shared" si="19"/>
        <v>0.17411032333609633</v>
      </c>
      <c r="BW27">
        <f t="shared" si="20"/>
        <v>3.9073875365715091E-2</v>
      </c>
      <c r="BX27">
        <f t="shared" si="21"/>
        <v>2.5322453498146671E-3</v>
      </c>
      <c r="BY27">
        <f t="shared" si="22"/>
        <v>1.1393956426459463E-2</v>
      </c>
      <c r="BZ27">
        <f t="shared" si="23"/>
        <v>1.4512700847022671E-3</v>
      </c>
      <c r="CA27">
        <f t="shared" si="24"/>
        <v>8.1590809849771354E-3</v>
      </c>
      <c r="CB27">
        <f t="shared" si="25"/>
        <v>1.037898571775337E-4</v>
      </c>
      <c r="CC27">
        <f t="shared" si="26"/>
        <v>8.8200352022320774E-5</v>
      </c>
      <c r="CD27">
        <f t="shared" si="27"/>
        <v>3.8449978452344421E-4</v>
      </c>
      <c r="CE27">
        <f t="shared" si="28"/>
        <v>6.2467476598977939E-4</v>
      </c>
      <c r="CF27">
        <f t="shared" si="29"/>
        <v>5.8724193785007588E-3</v>
      </c>
      <c r="CG27">
        <f t="shared" si="30"/>
        <v>3.7373364053813953E-5</v>
      </c>
      <c r="CH27">
        <f t="shared" si="31"/>
        <v>6.4535155458086553E-5</v>
      </c>
      <c r="CI27">
        <f t="shared" si="32"/>
        <v>2.6401253978040597E-4</v>
      </c>
      <c r="CJ27">
        <f t="shared" si="101"/>
        <v>0</v>
      </c>
      <c r="CK27">
        <f t="shared" si="102"/>
        <v>0.64812817596236261</v>
      </c>
      <c r="CL27">
        <f t="shared" si="33"/>
        <v>0.31883611522807609</v>
      </c>
      <c r="CM27">
        <f t="shared" si="34"/>
        <v>5139.7063275223591</v>
      </c>
      <c r="CN27">
        <f t="shared" si="35"/>
        <v>1547.6754174838536</v>
      </c>
      <c r="CO27">
        <f t="shared" si="36"/>
        <v>138.40838263204222</v>
      </c>
      <c r="CP27">
        <f t="shared" si="37"/>
        <v>317.23468842710452</v>
      </c>
      <c r="CQ27">
        <f t="shared" si="38"/>
        <v>83.859793197893467</v>
      </c>
      <c r="CR27">
        <f t="shared" si="39"/>
        <v>181.1321624397367</v>
      </c>
      <c r="CS27">
        <f t="shared" si="40"/>
        <v>4.0202716168457568</v>
      </c>
      <c r="CT27">
        <f t="shared" si="41"/>
        <v>4.0047732844984321</v>
      </c>
      <c r="CU27">
        <f t="shared" si="42"/>
        <v>8.0346052289153516</v>
      </c>
      <c r="CV27">
        <f t="shared" si="43"/>
        <v>33.074876006924164</v>
      </c>
      <c r="CW27">
        <f t="shared" si="44"/>
        <v>248.20720980742763</v>
      </c>
      <c r="CX27">
        <f t="shared" si="45"/>
        <v>1.5498543720961575</v>
      </c>
      <c r="CY27">
        <f t="shared" si="46"/>
        <v>3.5699956048018362</v>
      </c>
      <c r="CZ27">
        <f t="shared" si="47"/>
        <v>9.2346068197469577</v>
      </c>
      <c r="DA27">
        <f t="shared" si="48"/>
        <v>5273.6677140711436</v>
      </c>
      <c r="DB27">
        <f t="shared" si="49"/>
        <v>1937.7839974650012</v>
      </c>
      <c r="DC27">
        <f t="shared" si="50"/>
        <v>179.75722663109107</v>
      </c>
      <c r="DD27">
        <f t="shared" si="51"/>
        <v>460.96477958346702</v>
      </c>
      <c r="DE27">
        <f t="shared" si="52"/>
        <v>109.62611750324604</v>
      </c>
      <c r="DF27">
        <f t="shared" si="53"/>
        <v>290.98621083658304</v>
      </c>
      <c r="DG27">
        <f t="shared" si="54"/>
        <v>8.258785300742538</v>
      </c>
      <c r="DH27">
        <f t="shared" si="55"/>
        <v>7.9609884215845952</v>
      </c>
      <c r="DI27">
        <f t="shared" si="56"/>
        <v>17.898287560634156</v>
      </c>
      <c r="DJ27">
        <f t="shared" si="57"/>
        <v>42.304396066249666</v>
      </c>
      <c r="DK27">
        <f t="shared" si="58"/>
        <v>310.4382188616716</v>
      </c>
      <c r="DL27">
        <f t="shared" si="59"/>
        <v>3.019026359663521</v>
      </c>
      <c r="DM27">
        <f t="shared" si="60"/>
        <v>6.5649125203389458</v>
      </c>
      <c r="DN27">
        <f t="shared" si="61"/>
        <v>17.167026403488556</v>
      </c>
      <c r="DO27">
        <f t="shared" si="103"/>
        <v>0</v>
      </c>
      <c r="DP27">
        <f t="shared" si="118"/>
        <v>16386.110652029151</v>
      </c>
      <c r="DQ27">
        <f t="shared" si="63"/>
        <v>8060.8806371253349</v>
      </c>
    </row>
    <row r="28" spans="1:121" x14ac:dyDescent="0.3">
      <c r="A28">
        <v>25</v>
      </c>
      <c r="B28">
        <v>70</v>
      </c>
      <c r="C28">
        <f t="shared" si="119"/>
        <v>32.793999999999997</v>
      </c>
      <c r="D28">
        <f t="shared" si="1"/>
        <v>125</v>
      </c>
      <c r="E28">
        <f t="shared" si="120"/>
        <v>5.4</v>
      </c>
      <c r="F28">
        <v>1.455E-2</v>
      </c>
      <c r="G28">
        <v>2.213E-2</v>
      </c>
      <c r="H28">
        <f t="shared" si="3"/>
        <v>1.6066E-2</v>
      </c>
      <c r="I28">
        <f t="shared" si="104"/>
        <v>1.9177515277734612E-2</v>
      </c>
      <c r="J28">
        <f t="shared" si="64"/>
        <v>0.20561705623766791</v>
      </c>
      <c r="K28">
        <f t="shared" si="65"/>
        <v>0.27557613157241256</v>
      </c>
      <c r="L28">
        <f t="shared" si="105"/>
        <v>0.1166137964386843</v>
      </c>
      <c r="M28">
        <f t="shared" si="106"/>
        <v>0.15940965714153499</v>
      </c>
      <c r="N28">
        <f t="shared" si="107"/>
        <v>0.4844969194195633</v>
      </c>
      <c r="O28">
        <f t="shared" si="108"/>
        <v>0.60790982016360862</v>
      </c>
      <c r="P28">
        <f t="shared" si="109"/>
        <v>0.27814592318376308</v>
      </c>
      <c r="Q28">
        <f t="shared" si="110"/>
        <v>0.36905632726424709</v>
      </c>
      <c r="R28">
        <f t="shared" si="66"/>
        <v>0.42</v>
      </c>
      <c r="S28">
        <f t="shared" si="67"/>
        <v>0.43099999999999999</v>
      </c>
      <c r="T28">
        <f t="shared" si="68"/>
        <v>1.8451148220086748E-2</v>
      </c>
      <c r="U28">
        <f t="shared" si="69"/>
        <v>0.39405352219269529</v>
      </c>
      <c r="V28">
        <f t="shared" si="70"/>
        <v>0.50420623325288516</v>
      </c>
      <c r="W28">
        <f t="shared" si="111"/>
        <v>0.23650335899922703</v>
      </c>
      <c r="X28">
        <f t="shared" si="112"/>
        <v>0.31471315368772923</v>
      </c>
      <c r="Y28">
        <f t="shared" si="113"/>
        <v>0.67616966205534546</v>
      </c>
      <c r="Z28">
        <f t="shared" si="114"/>
        <v>0.79672493952397316</v>
      </c>
      <c r="AA28">
        <f t="shared" si="115"/>
        <v>0.42571158999088254</v>
      </c>
      <c r="AB28">
        <f t="shared" si="116"/>
        <v>0.54327642298317913</v>
      </c>
      <c r="AC28">
        <f t="shared" si="71"/>
        <v>3.2797717591239749E-2</v>
      </c>
      <c r="AD28">
        <f t="shared" si="117"/>
        <v>0.35813084872906181</v>
      </c>
      <c r="AE28">
        <f t="shared" si="72"/>
        <v>5.6080099842060034E-2</v>
      </c>
      <c r="AF28">
        <f t="shared" si="73"/>
        <v>3.7080535953526866E-3</v>
      </c>
      <c r="AG28">
        <f t="shared" si="74"/>
        <v>1.5845730506890206E-2</v>
      </c>
      <c r="AH28">
        <f t="shared" si="121"/>
        <v>1.9581467460426031E-3</v>
      </c>
      <c r="AI28">
        <f t="shared" si="122"/>
        <v>1.0877806562660814E-2</v>
      </c>
      <c r="AJ28">
        <f t="shared" si="77"/>
        <v>1.0423811117984285E-4</v>
      </c>
      <c r="AK28">
        <f t="shared" si="123"/>
        <v>8.538162277105028E-5</v>
      </c>
      <c r="AL28">
        <f t="shared" si="124"/>
        <v>3.6231611295192408E-4</v>
      </c>
      <c r="AM28">
        <f t="shared" si="125"/>
        <v>8.1602087769197063E-4</v>
      </c>
      <c r="AN28">
        <f t="shared" si="81"/>
        <v>8.8463992847023065E-3</v>
      </c>
      <c r="AO28">
        <f t="shared" si="126"/>
        <v>3.463206242462671E-5</v>
      </c>
      <c r="AP28">
        <f t="shared" si="83"/>
        <v>7.3243897664700781E-5</v>
      </c>
      <c r="AQ28">
        <f t="shared" si="84"/>
        <v>2.8004259597109435E-4</v>
      </c>
      <c r="AR28">
        <f t="shared" si="85"/>
        <v>0.20732142645379475</v>
      </c>
      <c r="AS28">
        <f t="shared" si="86"/>
        <v>5.1765965674013412E-2</v>
      </c>
      <c r="AT28">
        <f t="shared" si="87"/>
        <v>3.8401833944416821E-3</v>
      </c>
      <c r="AU28">
        <f t="shared" si="88"/>
        <v>1.530885385013816E-2</v>
      </c>
      <c r="AV28">
        <f t="shared" si="127"/>
        <v>2.1023449195646218E-3</v>
      </c>
      <c r="AW28">
        <f t="shared" si="128"/>
        <v>1.0848849454487126E-2</v>
      </c>
      <c r="AX28">
        <f t="shared" si="91"/>
        <v>1.741925139016859E-4</v>
      </c>
      <c r="AY28">
        <f t="shared" si="129"/>
        <v>1.4342244804158122E-4</v>
      </c>
      <c r="AZ28">
        <f t="shared" si="130"/>
        <v>5.6438531234108565E-4</v>
      </c>
      <c r="BA28">
        <f t="shared" si="131"/>
        <v>8.4941579220523139E-4</v>
      </c>
      <c r="BB28">
        <f t="shared" si="95"/>
        <v>8.3000734651759965E-3</v>
      </c>
      <c r="BC28">
        <f t="shared" si="132"/>
        <v>5.6610739680052236E-5</v>
      </c>
      <c r="BD28">
        <f t="shared" si="97"/>
        <v>1.1540482062231691E-4</v>
      </c>
      <c r="BE28">
        <f t="shared" si="98"/>
        <v>4.108833127991051E-4</v>
      </c>
      <c r="BF28">
        <f t="shared" si="99"/>
        <v>0.19899502730136798</v>
      </c>
      <c r="BG28">
        <f t="shared" si="100"/>
        <v>0.95800000000000041</v>
      </c>
      <c r="BH28">
        <f t="shared" si="5"/>
        <v>0.30754658537415575</v>
      </c>
      <c r="BI28">
        <f t="shared" si="6"/>
        <v>4.6184533671970514E-2</v>
      </c>
      <c r="BJ28">
        <f t="shared" si="7"/>
        <v>2.6505381291588885E-3</v>
      </c>
      <c r="BK28">
        <f t="shared" si="8"/>
        <v>1.2831964095757388E-2</v>
      </c>
      <c r="BL28">
        <f t="shared" si="9"/>
        <v>1.4590363550381902E-3</v>
      </c>
      <c r="BM28">
        <f t="shared" si="10"/>
        <v>8.9210070121944329E-3</v>
      </c>
      <c r="BN28">
        <f t="shared" si="11"/>
        <v>7.07114358874263E-5</v>
      </c>
      <c r="BO28">
        <f t="shared" si="12"/>
        <v>5.9627495701245422E-5</v>
      </c>
      <c r="BP28">
        <f t="shared" si="13"/>
        <v>2.8020242549945616E-4</v>
      </c>
      <c r="BQ28">
        <f t="shared" si="14"/>
        <v>6.517085164249193E-4</v>
      </c>
      <c r="BR28">
        <f t="shared" si="15"/>
        <v>7.0651056990628461E-3</v>
      </c>
      <c r="BS28">
        <f t="shared" si="16"/>
        <v>2.6082077106100535E-5</v>
      </c>
      <c r="BT28">
        <f t="shared" si="17"/>
        <v>4.8203227937733838E-5</v>
      </c>
      <c r="BU28">
        <f t="shared" si="18"/>
        <v>2.1090550402556255E-4</v>
      </c>
      <c r="BV28">
        <f t="shared" si="19"/>
        <v>0.17127281584586157</v>
      </c>
      <c r="BW28">
        <f t="shared" si="20"/>
        <v>4.1011643805753645E-2</v>
      </c>
      <c r="BX28">
        <f t="shared" si="21"/>
        <v>2.6406758324165475E-3</v>
      </c>
      <c r="BY28">
        <f t="shared" si="22"/>
        <v>1.1926104743344861E-2</v>
      </c>
      <c r="BZ28">
        <f t="shared" si="23"/>
        <v>1.5069537372703048E-3</v>
      </c>
      <c r="CA28">
        <f t="shared" si="24"/>
        <v>8.5591631330456056E-3</v>
      </c>
      <c r="CB28">
        <f t="shared" si="25"/>
        <v>1.1367571168657711E-4</v>
      </c>
      <c r="CC28">
        <f t="shared" si="26"/>
        <v>9.6355024930453692E-5</v>
      </c>
      <c r="CD28">
        <f t="shared" si="27"/>
        <v>4.1988950235819563E-4</v>
      </c>
      <c r="CE28">
        <f t="shared" si="28"/>
        <v>6.5260069087090468E-4</v>
      </c>
      <c r="CF28">
        <f t="shared" si="29"/>
        <v>6.376893068576691E-3</v>
      </c>
      <c r="CG28">
        <f t="shared" si="30"/>
        <v>4.1014528219909054E-5</v>
      </c>
      <c r="CH28">
        <f t="shared" si="31"/>
        <v>7.3064042452703059E-5</v>
      </c>
      <c r="CI28">
        <f t="shared" si="32"/>
        <v>2.9768530358607507E-4</v>
      </c>
      <c r="CJ28">
        <f t="shared" si="101"/>
        <v>0</v>
      </c>
      <c r="CK28">
        <f t="shared" si="102"/>
        <v>0.63299474599029448</v>
      </c>
      <c r="CL28">
        <f t="shared" si="33"/>
        <v>0.30232181599833424</v>
      </c>
      <c r="CM28">
        <f t="shared" si="34"/>
        <v>4877.0258979923638</v>
      </c>
      <c r="CN28">
        <f t="shared" si="35"/>
        <v>1564.4665452939487</v>
      </c>
      <c r="CO28">
        <f t="shared" si="36"/>
        <v>138.80727828843249</v>
      </c>
      <c r="CP28">
        <f t="shared" si="37"/>
        <v>318.78440633761716</v>
      </c>
      <c r="CQ28">
        <f t="shared" si="38"/>
        <v>83.747978181496094</v>
      </c>
      <c r="CR28">
        <f t="shared" si="39"/>
        <v>182.04009282612873</v>
      </c>
      <c r="CS28">
        <f t="shared" si="40"/>
        <v>4.2269596464538077</v>
      </c>
      <c r="CT28">
        <f t="shared" si="41"/>
        <v>4.2066671723068758</v>
      </c>
      <c r="CU28">
        <f t="shared" si="42"/>
        <v>8.418414884437956</v>
      </c>
      <c r="CV28">
        <f t="shared" si="43"/>
        <v>33.169616636423221</v>
      </c>
      <c r="CW28">
        <f t="shared" si="44"/>
        <v>258.51832629685549</v>
      </c>
      <c r="CX28">
        <f t="shared" si="45"/>
        <v>1.6328324791963</v>
      </c>
      <c r="CY28">
        <f t="shared" si="46"/>
        <v>3.8847830882380645</v>
      </c>
      <c r="CZ28">
        <f t="shared" si="47"/>
        <v>10.003961655875404</v>
      </c>
      <c r="DA28">
        <f t="shared" si="48"/>
        <v>5191.9504826823822</v>
      </c>
      <c r="DB28">
        <f t="shared" si="49"/>
        <v>2035.5413022335554</v>
      </c>
      <c r="DC28">
        <f t="shared" si="50"/>
        <v>187.62752046902614</v>
      </c>
      <c r="DD28">
        <f t="shared" si="51"/>
        <v>482.88717699490797</v>
      </c>
      <c r="DE28">
        <f t="shared" si="52"/>
        <v>113.93448057088511</v>
      </c>
      <c r="DF28">
        <f t="shared" si="53"/>
        <v>305.50360063835745</v>
      </c>
      <c r="DG28">
        <f t="shared" si="54"/>
        <v>9.0538301025540253</v>
      </c>
      <c r="DH28">
        <f t="shared" si="55"/>
        <v>8.7048820614357307</v>
      </c>
      <c r="DI28">
        <f t="shared" si="56"/>
        <v>19.561594925742028</v>
      </c>
      <c r="DJ28">
        <f t="shared" si="57"/>
        <v>44.231628547503014</v>
      </c>
      <c r="DK28">
        <f t="shared" si="58"/>
        <v>337.3813862124739</v>
      </c>
      <c r="DL28">
        <f t="shared" si="59"/>
        <v>3.3158608552796998</v>
      </c>
      <c r="DM28">
        <f t="shared" si="60"/>
        <v>7.4394563565970371</v>
      </c>
      <c r="DN28">
        <f t="shared" si="61"/>
        <v>19.372326431852208</v>
      </c>
      <c r="DO28">
        <f t="shared" si="103"/>
        <v>0</v>
      </c>
      <c r="DP28">
        <f t="shared" si="118"/>
        <v>16255.439289862328</v>
      </c>
      <c r="DQ28">
        <f t="shared" si="63"/>
        <v>7763.6883356330463</v>
      </c>
    </row>
    <row r="29" spans="1:121" x14ac:dyDescent="0.3">
      <c r="A29">
        <v>26</v>
      </c>
      <c r="B29">
        <v>71</v>
      </c>
      <c r="C29">
        <f t="shared" si="119"/>
        <v>32.793999999999997</v>
      </c>
      <c r="D29">
        <f t="shared" si="1"/>
        <v>125</v>
      </c>
      <c r="E29">
        <f t="shared" si="120"/>
        <v>5.4</v>
      </c>
      <c r="F29">
        <v>1.703E-2</v>
      </c>
      <c r="G29">
        <v>2.5520000000000001E-2</v>
      </c>
      <c r="H29">
        <f t="shared" si="3"/>
        <v>1.8728000000000002E-2</v>
      </c>
      <c r="I29">
        <f t="shared" si="104"/>
        <v>1.9177515277734612E-2</v>
      </c>
      <c r="J29">
        <f t="shared" si="64"/>
        <v>0.21278040848789026</v>
      </c>
      <c r="K29">
        <f t="shared" si="65"/>
        <v>0.28470828602080367</v>
      </c>
      <c r="L29">
        <f t="shared" si="105"/>
        <v>0.12091365444940361</v>
      </c>
      <c r="M29">
        <f t="shared" si="106"/>
        <v>0.16513424755645756</v>
      </c>
      <c r="N29">
        <f t="shared" si="107"/>
        <v>0.49968951622564117</v>
      </c>
      <c r="O29">
        <f t="shared" si="108"/>
        <v>0.62413759227603327</v>
      </c>
      <c r="P29">
        <f t="shared" si="109"/>
        <v>0.2886899510987424</v>
      </c>
      <c r="Q29">
        <f t="shared" si="110"/>
        <v>0.38203919963657795</v>
      </c>
      <c r="R29">
        <f t="shared" si="66"/>
        <v>0.42</v>
      </c>
      <c r="S29">
        <f t="shared" si="67"/>
        <v>0.43099999999999999</v>
      </c>
      <c r="T29">
        <f t="shared" si="68"/>
        <v>1.9100624921686023E-2</v>
      </c>
      <c r="U29">
        <f t="shared" si="69"/>
        <v>0.40588210785942869</v>
      </c>
      <c r="V29">
        <f t="shared" si="70"/>
        <v>0.51770743384197404</v>
      </c>
      <c r="W29">
        <f t="shared" si="111"/>
        <v>0.24456802370908848</v>
      </c>
      <c r="X29">
        <f t="shared" si="112"/>
        <v>0.32482919278368672</v>
      </c>
      <c r="Y29">
        <f t="shared" si="113"/>
        <v>0.69224137269951358</v>
      </c>
      <c r="Z29">
        <f t="shared" si="114"/>
        <v>0.81083240893782682</v>
      </c>
      <c r="AA29">
        <f t="shared" si="115"/>
        <v>0.43991274322096263</v>
      </c>
      <c r="AB29">
        <f t="shared" si="116"/>
        <v>0.55915280574553838</v>
      </c>
      <c r="AC29">
        <f t="shared" si="71"/>
        <v>3.3809329958622576E-2</v>
      </c>
      <c r="AD29">
        <f t="shared" si="117"/>
        <v>0.33913819915725812</v>
      </c>
      <c r="AE29">
        <f t="shared" si="72"/>
        <v>5.6433541433639815E-2</v>
      </c>
      <c r="AF29">
        <f t="shared" si="73"/>
        <v>3.7035133474449412E-3</v>
      </c>
      <c r="AG29">
        <f t="shared" si="74"/>
        <v>1.5835048804583175E-2</v>
      </c>
      <c r="AH29">
        <f t="shared" si="121"/>
        <v>1.9499608445705066E-3</v>
      </c>
      <c r="AI29">
        <f t="shared" si="122"/>
        <v>1.0893593617816954E-2</v>
      </c>
      <c r="AJ29">
        <f t="shared" si="77"/>
        <v>1.0891901733061438E-4</v>
      </c>
      <c r="AK29">
        <f t="shared" si="123"/>
        <v>8.9087676636763027E-5</v>
      </c>
      <c r="AL29">
        <f t="shared" si="124"/>
        <v>3.7648110084848415E-4</v>
      </c>
      <c r="AM29">
        <f t="shared" si="125"/>
        <v>8.1580465666451763E-4</v>
      </c>
      <c r="AN29">
        <f t="shared" si="81"/>
        <v>9.1597881996045988E-3</v>
      </c>
      <c r="AO29">
        <f t="shared" si="126"/>
        <v>3.6222626746648632E-5</v>
      </c>
      <c r="AP29">
        <f t="shared" si="83"/>
        <v>7.9006072843744853E-5</v>
      </c>
      <c r="AQ29">
        <f t="shared" si="84"/>
        <v>2.999996732688227E-4</v>
      </c>
      <c r="AR29">
        <f t="shared" si="85"/>
        <v>0.2033223008993697</v>
      </c>
      <c r="AS29">
        <f t="shared" si="86"/>
        <v>5.4027984014154165E-2</v>
      </c>
      <c r="AT29">
        <f t="shared" si="87"/>
        <v>3.9845323298388722E-3</v>
      </c>
      <c r="AU29">
        <f t="shared" si="88"/>
        <v>1.591521693316604E-2</v>
      </c>
      <c r="AV29">
        <f t="shared" si="127"/>
        <v>2.1746840645340262E-3</v>
      </c>
      <c r="AW29">
        <f t="shared" si="128"/>
        <v>1.1327253385354716E-2</v>
      </c>
      <c r="AX29">
        <f t="shared" si="91"/>
        <v>1.8938371820142466E-4</v>
      </c>
      <c r="AY29">
        <f t="shared" si="129"/>
        <v>1.5544476414488999E-4</v>
      </c>
      <c r="AZ29">
        <f t="shared" si="130"/>
        <v>6.1023415653954519E-4</v>
      </c>
      <c r="BA29">
        <f t="shared" si="131"/>
        <v>8.8367833175039857E-4</v>
      </c>
      <c r="BB29">
        <f t="shared" si="95"/>
        <v>8.9519049311236436E-3</v>
      </c>
      <c r="BC29">
        <f t="shared" si="132"/>
        <v>6.1591345129878778E-5</v>
      </c>
      <c r="BD29">
        <f t="shared" si="97"/>
        <v>1.2939422889712672E-4</v>
      </c>
      <c r="BE29">
        <f t="shared" si="98"/>
        <v>4.574667501645511E-4</v>
      </c>
      <c r="BF29">
        <f t="shared" si="99"/>
        <v>0.21688976391837372</v>
      </c>
      <c r="BG29">
        <f t="shared" si="100"/>
        <v>0.95800000000000018</v>
      </c>
      <c r="BH29">
        <f t="shared" si="5"/>
        <v>0.29099915965024131</v>
      </c>
      <c r="BI29">
        <f t="shared" si="6"/>
        <v>4.6437725192700056E-2</v>
      </c>
      <c r="BJ29">
        <f t="shared" si="7"/>
        <v>2.644848044567496E-3</v>
      </c>
      <c r="BK29">
        <f t="shared" si="8"/>
        <v>1.2812861275811466E-2</v>
      </c>
      <c r="BL29">
        <f t="shared" si="9"/>
        <v>1.4516334023406794E-3</v>
      </c>
      <c r="BM29">
        <f t="shared" si="10"/>
        <v>8.9266717798314292E-3</v>
      </c>
      <c r="BN29">
        <f t="shared" si="11"/>
        <v>7.3818134466608791E-5</v>
      </c>
      <c r="BO29">
        <f t="shared" si="12"/>
        <v>6.2159511746698768E-5</v>
      </c>
      <c r="BP29">
        <f t="shared" si="13"/>
        <v>2.9091979252295953E-4</v>
      </c>
      <c r="BQ29">
        <f t="shared" si="14"/>
        <v>6.5100474440740752E-4</v>
      </c>
      <c r="BR29">
        <f t="shared" si="15"/>
        <v>7.3094282154382998E-3</v>
      </c>
      <c r="BS29">
        <f t="shared" si="16"/>
        <v>2.7257725092508622E-5</v>
      </c>
      <c r="BT29">
        <f t="shared" si="17"/>
        <v>5.1946925773143679E-5</v>
      </c>
      <c r="BU29">
        <f t="shared" si="18"/>
        <v>2.2575139784859896E-4</v>
      </c>
      <c r="BV29">
        <f t="shared" si="19"/>
        <v>0.16783213253686605</v>
      </c>
      <c r="BW29">
        <f t="shared" si="20"/>
        <v>4.2768839584117986E-2</v>
      </c>
      <c r="BX29">
        <f t="shared" si="21"/>
        <v>2.7374061474688925E-3</v>
      </c>
      <c r="BY29">
        <f t="shared" si="22"/>
        <v>1.2388375269562674E-2</v>
      </c>
      <c r="BZ29">
        <f t="shared" si="23"/>
        <v>1.5574076592471734E-3</v>
      </c>
      <c r="CA29">
        <f t="shared" si="24"/>
        <v>8.9293137757321013E-3</v>
      </c>
      <c r="CB29">
        <f t="shared" si="25"/>
        <v>1.2347443908412688E-4</v>
      </c>
      <c r="CC29">
        <f t="shared" si="26"/>
        <v>1.0433766946576661E-4</v>
      </c>
      <c r="CD29">
        <f t="shared" si="27"/>
        <v>4.5362990186225923E-4</v>
      </c>
      <c r="CE29">
        <f t="shared" si="28"/>
        <v>6.7837096551427484E-4</v>
      </c>
      <c r="CF29">
        <f t="shared" si="29"/>
        <v>6.8720847542900103E-3</v>
      </c>
      <c r="CG29">
        <f t="shared" si="30"/>
        <v>4.4586607334864681E-5</v>
      </c>
      <c r="CH29">
        <f t="shared" si="31"/>
        <v>8.1844472708181827E-5</v>
      </c>
      <c r="CI29">
        <f t="shared" si="32"/>
        <v>3.3116487901558558E-4</v>
      </c>
      <c r="CJ29">
        <f t="shared" si="101"/>
        <v>0</v>
      </c>
      <c r="CK29">
        <f t="shared" si="102"/>
        <v>0.61686815445505871</v>
      </c>
      <c r="CL29">
        <f t="shared" si="33"/>
        <v>0.28603851074553172</v>
      </c>
      <c r="CM29">
        <f t="shared" si="34"/>
        <v>4618.3839961235408</v>
      </c>
      <c r="CN29">
        <f t="shared" si="35"/>
        <v>1574.32650537425</v>
      </c>
      <c r="CO29">
        <f t="shared" si="36"/>
        <v>138.63731864825394</v>
      </c>
      <c r="CP29">
        <f t="shared" si="37"/>
        <v>318.56951185060433</v>
      </c>
      <c r="CQ29">
        <f t="shared" si="38"/>
        <v>83.397875361435993</v>
      </c>
      <c r="CR29">
        <f t="shared" si="39"/>
        <v>182.30428919416673</v>
      </c>
      <c r="CS29">
        <f t="shared" si="40"/>
        <v>4.4167750717737437</v>
      </c>
      <c r="CT29">
        <f t="shared" si="41"/>
        <v>4.3892607402166774</v>
      </c>
      <c r="CU29">
        <f t="shared" si="42"/>
        <v>8.7475383782145286</v>
      </c>
      <c r="CV29">
        <f t="shared" si="43"/>
        <v>33.16082768409931</v>
      </c>
      <c r="CW29">
        <f t="shared" si="44"/>
        <v>267.67649055704521</v>
      </c>
      <c r="CX29">
        <f t="shared" si="45"/>
        <v>1.7078244058509897</v>
      </c>
      <c r="CY29">
        <f t="shared" si="46"/>
        <v>4.1904030975593836</v>
      </c>
      <c r="CZ29">
        <f t="shared" si="47"/>
        <v>10.716888328182154</v>
      </c>
      <c r="DA29">
        <f t="shared" si="48"/>
        <v>5091.8003814229151</v>
      </c>
      <c r="DB29">
        <f t="shared" si="49"/>
        <v>2124.4883874045699</v>
      </c>
      <c r="DC29">
        <f t="shared" si="50"/>
        <v>194.68026510359746</v>
      </c>
      <c r="DD29">
        <f t="shared" si="51"/>
        <v>502.01368772285639</v>
      </c>
      <c r="DE29">
        <f t="shared" si="52"/>
        <v>117.85482819335702</v>
      </c>
      <c r="DF29">
        <f t="shared" si="53"/>
        <v>318.97545533158882</v>
      </c>
      <c r="DG29">
        <f t="shared" si="54"/>
        <v>9.8434081372372475</v>
      </c>
      <c r="DH29">
        <f t="shared" si="55"/>
        <v>9.4345645150099529</v>
      </c>
      <c r="DI29">
        <f t="shared" si="56"/>
        <v>21.150715865660636</v>
      </c>
      <c r="DJ29">
        <f t="shared" si="57"/>
        <v>46.015781769238508</v>
      </c>
      <c r="DK29">
        <f t="shared" si="58"/>
        <v>363.87703164031387</v>
      </c>
      <c r="DL29">
        <f t="shared" si="59"/>
        <v>3.6075898582923895</v>
      </c>
      <c r="DM29">
        <f t="shared" si="60"/>
        <v>8.3412695716243768</v>
      </c>
      <c r="DN29">
        <f t="shared" si="61"/>
        <v>21.568642336758256</v>
      </c>
      <c r="DO29">
        <f t="shared" si="103"/>
        <v>0</v>
      </c>
      <c r="DP29">
        <f t="shared" si="118"/>
        <v>16084.277513688214</v>
      </c>
      <c r="DQ29">
        <f t="shared" si="63"/>
        <v>7458.1946777549228</v>
      </c>
    </row>
    <row r="30" spans="1:121" x14ac:dyDescent="0.3">
      <c r="A30">
        <v>27</v>
      </c>
      <c r="B30">
        <v>72</v>
      </c>
      <c r="C30">
        <f t="shared" si="119"/>
        <v>32.793999999999997</v>
      </c>
      <c r="D30">
        <f t="shared" si="1"/>
        <v>125</v>
      </c>
      <c r="E30">
        <f t="shared" si="120"/>
        <v>5.4</v>
      </c>
      <c r="F30">
        <v>1.686E-2</v>
      </c>
      <c r="G30">
        <v>2.496E-2</v>
      </c>
      <c r="H30">
        <f t="shared" si="3"/>
        <v>1.848E-2</v>
      </c>
      <c r="I30">
        <f t="shared" si="104"/>
        <v>1.9177515277734612E-2</v>
      </c>
      <c r="J30">
        <f t="shared" si="64"/>
        <v>0.22005253843462147</v>
      </c>
      <c r="K30">
        <f t="shared" si="65"/>
        <v>0.29394513350419871</v>
      </c>
      <c r="L30">
        <f t="shared" si="105"/>
        <v>0.12529731170598246</v>
      </c>
      <c r="M30">
        <f t="shared" si="106"/>
        <v>0.17095887070047355</v>
      </c>
      <c r="N30">
        <f t="shared" si="107"/>
        <v>0.51487294804439099</v>
      </c>
      <c r="O30">
        <f t="shared" si="108"/>
        <v>0.64015349307917968</v>
      </c>
      <c r="P30">
        <f t="shared" si="109"/>
        <v>0.29939145024683944</v>
      </c>
      <c r="Q30">
        <f t="shared" si="110"/>
        <v>0.39513493970321756</v>
      </c>
      <c r="R30">
        <f t="shared" si="66"/>
        <v>0.42</v>
      </c>
      <c r="S30">
        <f t="shared" si="67"/>
        <v>0.43099999999999999</v>
      </c>
      <c r="T30">
        <f t="shared" si="68"/>
        <v>1.9758990479395909E-2</v>
      </c>
      <c r="U30">
        <f t="shared" si="69"/>
        <v>0.41776149478675628</v>
      </c>
      <c r="V30">
        <f t="shared" si="70"/>
        <v>0.53115869507211178</v>
      </c>
      <c r="W30">
        <f t="shared" si="111"/>
        <v>0.25274223015999353</v>
      </c>
      <c r="X30">
        <f t="shared" si="112"/>
        <v>0.33503859350591547</v>
      </c>
      <c r="Y30">
        <f t="shared" si="113"/>
        <v>0.70796485012786803</v>
      </c>
      <c r="Z30">
        <f t="shared" si="114"/>
        <v>0.82434288061092098</v>
      </c>
      <c r="AA30">
        <f t="shared" si="115"/>
        <v>0.45417573160067415</v>
      </c>
      <c r="AB30">
        <f t="shared" si="116"/>
        <v>0.57493183739709786</v>
      </c>
      <c r="AC30">
        <f t="shared" si="71"/>
        <v>3.4825732597440234E-2</v>
      </c>
      <c r="AD30">
        <f t="shared" si="117"/>
        <v>0.32005127029892122</v>
      </c>
      <c r="AE30">
        <f t="shared" si="72"/>
        <v>5.6400388965040342E-2</v>
      </c>
      <c r="AF30">
        <f t="shared" si="73"/>
        <v>3.6838088815632141E-3</v>
      </c>
      <c r="AG30">
        <f t="shared" si="74"/>
        <v>1.5660309096027801E-2</v>
      </c>
      <c r="AH30">
        <f t="shared" si="121"/>
        <v>1.9362006980448549E-3</v>
      </c>
      <c r="AI30">
        <f t="shared" si="122"/>
        <v>1.0845179261932356E-2</v>
      </c>
      <c r="AJ30">
        <f t="shared" si="77"/>
        <v>1.1312134368183308E-4</v>
      </c>
      <c r="AK30">
        <f t="shared" si="123"/>
        <v>9.2347628027473331E-5</v>
      </c>
      <c r="AL30">
        <f t="shared" si="124"/>
        <v>3.8444612054007313E-4</v>
      </c>
      <c r="AM30">
        <f t="shared" si="125"/>
        <v>8.130330296809709E-4</v>
      </c>
      <c r="AN30">
        <f t="shared" si="81"/>
        <v>9.4078050089903779E-3</v>
      </c>
      <c r="AO30">
        <f t="shared" si="126"/>
        <v>3.7619717629407078E-5</v>
      </c>
      <c r="AP30">
        <f t="shared" si="83"/>
        <v>8.4507163626992024E-5</v>
      </c>
      <c r="AQ30">
        <f t="shared" si="84"/>
        <v>3.1494400769551626E-4</v>
      </c>
      <c r="AR30">
        <f t="shared" si="85"/>
        <v>0.19832691420718759</v>
      </c>
      <c r="AS30">
        <f t="shared" si="86"/>
        <v>5.5878702279191374E-2</v>
      </c>
      <c r="AT30">
        <f t="shared" si="87"/>
        <v>4.1100578219759407E-3</v>
      </c>
      <c r="AU30">
        <f t="shared" si="88"/>
        <v>1.6328491228492423E-2</v>
      </c>
      <c r="AV30">
        <f t="shared" si="127"/>
        <v>2.2390227490388282E-3</v>
      </c>
      <c r="AW30">
        <f t="shared" si="128"/>
        <v>1.1730486570122831E-2</v>
      </c>
      <c r="AX30">
        <f t="shared" si="91"/>
        <v>2.0424431110044013E-4</v>
      </c>
      <c r="AY30">
        <f t="shared" si="129"/>
        <v>1.6703245250629948E-4</v>
      </c>
      <c r="AZ30">
        <f t="shared" si="130"/>
        <v>6.4587112778158968E-4</v>
      </c>
      <c r="BA30">
        <f t="shared" si="131"/>
        <v>9.1479589555217488E-4</v>
      </c>
      <c r="BB30">
        <f t="shared" si="95"/>
        <v>9.5575140016655874E-3</v>
      </c>
      <c r="BC30">
        <f t="shared" si="132"/>
        <v>6.6398354914877215E-5</v>
      </c>
      <c r="BD30">
        <f t="shared" si="97"/>
        <v>1.4360575743893863E-4</v>
      </c>
      <c r="BE30">
        <f t="shared" si="98"/>
        <v>4.9723813646813063E-4</v>
      </c>
      <c r="BF30">
        <f t="shared" si="99"/>
        <v>0.23736464388516096</v>
      </c>
      <c r="BG30">
        <f t="shared" si="100"/>
        <v>0.95800000000000052</v>
      </c>
      <c r="BH30">
        <f t="shared" si="5"/>
        <v>0.27439749283687759</v>
      </c>
      <c r="BI30">
        <f t="shared" si="6"/>
        <v>4.6372583288801554E-2</v>
      </c>
      <c r="BJ30">
        <f t="shared" si="7"/>
        <v>2.6283445032095694E-3</v>
      </c>
      <c r="BK30">
        <f t="shared" si="8"/>
        <v>1.2661134026104201E-2</v>
      </c>
      <c r="BL30">
        <f t="shared" si="9"/>
        <v>1.4400954165782981E-3</v>
      </c>
      <c r="BM30">
        <f t="shared" si="10"/>
        <v>8.8797490047096451E-3</v>
      </c>
      <c r="BN30">
        <f t="shared" si="11"/>
        <v>7.659488323623646E-5</v>
      </c>
      <c r="BO30">
        <f t="shared" si="12"/>
        <v>6.4375875535530665E-5</v>
      </c>
      <c r="BP30">
        <f t="shared" si="13"/>
        <v>2.968322819084036E-4</v>
      </c>
      <c r="BQ30">
        <f t="shared" si="14"/>
        <v>6.4826372661663638E-4</v>
      </c>
      <c r="BR30">
        <f t="shared" si="15"/>
        <v>7.5012189071874081E-3</v>
      </c>
      <c r="BS30">
        <f t="shared" si="16"/>
        <v>2.8285949155203277E-5</v>
      </c>
      <c r="BT30">
        <f t="shared" si="17"/>
        <v>5.5512044747690687E-5</v>
      </c>
      <c r="BU30">
        <f t="shared" si="18"/>
        <v>2.3680374946375506E-4</v>
      </c>
      <c r="BV30">
        <f t="shared" si="19"/>
        <v>0.16357514365386111</v>
      </c>
      <c r="BW30">
        <f t="shared" si="20"/>
        <v>4.4197792068200674E-2</v>
      </c>
      <c r="BX30">
        <f t="shared" si="21"/>
        <v>2.8210332291321396E-3</v>
      </c>
      <c r="BY30">
        <f t="shared" si="22"/>
        <v>1.269969835619086E-2</v>
      </c>
      <c r="BZ30">
        <f t="shared" si="23"/>
        <v>1.6020441261561276E-3</v>
      </c>
      <c r="CA30">
        <f t="shared" si="24"/>
        <v>9.2396400760841914E-3</v>
      </c>
      <c r="CB30">
        <f t="shared" si="25"/>
        <v>1.3303938976040768E-4</v>
      </c>
      <c r="CC30">
        <f t="shared" si="26"/>
        <v>1.120142650084185E-4</v>
      </c>
      <c r="CD30">
        <f t="shared" si="27"/>
        <v>4.7972968277922549E-4</v>
      </c>
      <c r="CE30">
        <f t="shared" si="28"/>
        <v>7.0168600002269601E-4</v>
      </c>
      <c r="CF30">
        <f t="shared" si="29"/>
        <v>7.3310055309568694E-3</v>
      </c>
      <c r="CG30">
        <f t="shared" si="30"/>
        <v>4.8027238541439402E-5</v>
      </c>
      <c r="CH30">
        <f t="shared" si="31"/>
        <v>9.0748744046993213E-5</v>
      </c>
      <c r="CI30">
        <f t="shared" si="32"/>
        <v>3.5966214257373018E-4</v>
      </c>
      <c r="CJ30">
        <f t="shared" si="101"/>
        <v>0</v>
      </c>
      <c r="CK30">
        <f t="shared" si="102"/>
        <v>0.59867855099744693</v>
      </c>
      <c r="CL30">
        <f t="shared" si="33"/>
        <v>0.26951853158062133</v>
      </c>
      <c r="CM30">
        <f t="shared" si="34"/>
        <v>4358.4581989307089</v>
      </c>
      <c r="CN30">
        <f t="shared" si="35"/>
        <v>1573.4016509577305</v>
      </c>
      <c r="CO30">
        <f t="shared" si="36"/>
        <v>137.89970167243735</v>
      </c>
      <c r="CP30">
        <f t="shared" si="37"/>
        <v>315.05409839388727</v>
      </c>
      <c r="CQ30">
        <f t="shared" si="38"/>
        <v>82.809367654680401</v>
      </c>
      <c r="CR30">
        <f t="shared" si="39"/>
        <v>181.49407494843797</v>
      </c>
      <c r="CS30">
        <f t="shared" si="40"/>
        <v>4.5871836076420127</v>
      </c>
      <c r="CT30">
        <f t="shared" si="41"/>
        <v>4.5498752852855837</v>
      </c>
      <c r="CU30">
        <f t="shared" si="42"/>
        <v>8.9326056107485989</v>
      </c>
      <c r="CV30">
        <f t="shared" si="43"/>
        <v>33.048166590472107</v>
      </c>
      <c r="CW30">
        <f t="shared" si="44"/>
        <v>274.9242857777258</v>
      </c>
      <c r="CX30">
        <f t="shared" si="45"/>
        <v>1.773694446791285</v>
      </c>
      <c r="CY30">
        <f t="shared" si="46"/>
        <v>4.4821754516120302</v>
      </c>
      <c r="CZ30">
        <f t="shared" si="47"/>
        <v>11.250744786906928</v>
      </c>
      <c r="DA30">
        <f t="shared" si="48"/>
        <v>4966.700912490599</v>
      </c>
      <c r="DB30">
        <f t="shared" si="49"/>
        <v>2197.262331022363</v>
      </c>
      <c r="DC30">
        <f t="shared" si="50"/>
        <v>200.81331512392248</v>
      </c>
      <c r="DD30">
        <f t="shared" si="51"/>
        <v>515.04959882033654</v>
      </c>
      <c r="DE30">
        <f t="shared" si="52"/>
        <v>121.34159886141025</v>
      </c>
      <c r="DF30">
        <f t="shared" si="53"/>
        <v>330.33050181465893</v>
      </c>
      <c r="DG30">
        <f t="shared" si="54"/>
        <v>10.615802313756477</v>
      </c>
      <c r="DH30">
        <f t="shared" si="55"/>
        <v>10.13786767241734</v>
      </c>
      <c r="DI30">
        <f t="shared" si="56"/>
        <v>22.385893288909898</v>
      </c>
      <c r="DJ30">
        <f t="shared" si="57"/>
        <v>47.636166669088404</v>
      </c>
      <c r="DK30">
        <f t="shared" si="58"/>
        <v>388.49382913970277</v>
      </c>
      <c r="DL30">
        <f t="shared" si="59"/>
        <v>3.8891508424291032</v>
      </c>
      <c r="DM30">
        <f t="shared" si="60"/>
        <v>9.2574015475437399</v>
      </c>
      <c r="DN30">
        <f t="shared" si="61"/>
        <v>23.443783658199422</v>
      </c>
      <c r="DO30">
        <f t="shared" si="103"/>
        <v>0</v>
      </c>
      <c r="DP30">
        <f t="shared" si="118"/>
        <v>15840.023977380404</v>
      </c>
      <c r="DQ30">
        <f t="shared" si="63"/>
        <v>7131.0054376803719</v>
      </c>
    </row>
    <row r="31" spans="1:121" x14ac:dyDescent="0.3">
      <c r="A31">
        <v>28</v>
      </c>
      <c r="B31">
        <v>73</v>
      </c>
      <c r="C31">
        <f t="shared" si="119"/>
        <v>32.793999999999997</v>
      </c>
      <c r="D31">
        <f t="shared" si="1"/>
        <v>125</v>
      </c>
      <c r="E31">
        <f t="shared" si="120"/>
        <v>5.4</v>
      </c>
      <c r="F31">
        <v>1.9539999999999998E-2</v>
      </c>
      <c r="G31">
        <v>2.8670000000000001E-2</v>
      </c>
      <c r="H31">
        <f t="shared" si="3"/>
        <v>2.1366E-2</v>
      </c>
      <c r="I31">
        <f t="shared" si="104"/>
        <v>1.9177515277734612E-2</v>
      </c>
      <c r="J31">
        <f t="shared" si="64"/>
        <v>0.22743096437179755</v>
      </c>
      <c r="K31">
        <f t="shared" si="65"/>
        <v>0.30328180790588455</v>
      </c>
      <c r="L31">
        <f t="shared" si="105"/>
        <v>0.12976435942604192</v>
      </c>
      <c r="M31">
        <f t="shared" si="106"/>
        <v>0.17688228133248884</v>
      </c>
      <c r="N31">
        <f t="shared" si="107"/>
        <v>0.53002714342482293</v>
      </c>
      <c r="O31">
        <f t="shared" si="108"/>
        <v>0.65593344024525169</v>
      </c>
      <c r="P31">
        <f t="shared" si="109"/>
        <v>0.31024342162439789</v>
      </c>
      <c r="Q31">
        <f t="shared" si="110"/>
        <v>0.40833071496694051</v>
      </c>
      <c r="R31">
        <f t="shared" si="66"/>
        <v>0.42</v>
      </c>
      <c r="S31">
        <f t="shared" si="67"/>
        <v>0.43099999999999999</v>
      </c>
      <c r="T31">
        <f t="shared" si="68"/>
        <v>2.042592827871019E-2</v>
      </c>
      <c r="U31">
        <f t="shared" si="69"/>
        <v>0.42968208867565916</v>
      </c>
      <c r="V31">
        <f t="shared" si="70"/>
        <v>0.54454657265442452</v>
      </c>
      <c r="W31">
        <f t="shared" si="111"/>
        <v>0.2610225086493011</v>
      </c>
      <c r="X31">
        <f t="shared" si="112"/>
        <v>0.34533497231193933</v>
      </c>
      <c r="Y31">
        <f t="shared" si="113"/>
        <v>0.72331747609795105</v>
      </c>
      <c r="Z31">
        <f t="shared" si="114"/>
        <v>0.83724798868627182</v>
      </c>
      <c r="AA31">
        <f t="shared" si="115"/>
        <v>0.46848399405030239</v>
      </c>
      <c r="AB31">
        <f t="shared" si="116"/>
        <v>0.59059076056677418</v>
      </c>
      <c r="AC31">
        <f t="shared" si="71"/>
        <v>3.5846130510229966E-2</v>
      </c>
      <c r="AD31">
        <f t="shared" si="117"/>
        <v>0.30190974751693389</v>
      </c>
      <c r="AE31">
        <f t="shared" si="72"/>
        <v>5.6295985063112647E-2</v>
      </c>
      <c r="AF31">
        <f t="shared" si="73"/>
        <v>3.638396228522113E-3</v>
      </c>
      <c r="AG31">
        <f t="shared" si="74"/>
        <v>1.5516440218481916E-2</v>
      </c>
      <c r="AH31">
        <f t="shared" si="121"/>
        <v>1.9136629542074819E-3</v>
      </c>
      <c r="AI31">
        <f t="shared" si="122"/>
        <v>1.0795692633421974E-2</v>
      </c>
      <c r="AJ31">
        <f t="shared" si="77"/>
        <v>1.1629181256024573E-4</v>
      </c>
      <c r="AK31">
        <f t="shared" si="123"/>
        <v>9.4664511105151122E-5</v>
      </c>
      <c r="AL31">
        <f t="shared" si="124"/>
        <v>3.9547966985717473E-4</v>
      </c>
      <c r="AM31">
        <f t="shared" si="125"/>
        <v>8.0622438893271397E-4</v>
      </c>
      <c r="AN31">
        <f t="shared" si="81"/>
        <v>9.6420982045037767E-3</v>
      </c>
      <c r="AO31">
        <f t="shared" si="126"/>
        <v>3.8594383286242084E-5</v>
      </c>
      <c r="AP31">
        <f t="shared" si="83"/>
        <v>8.9241089447803055E-5</v>
      </c>
      <c r="AQ31">
        <f t="shared" si="84"/>
        <v>3.3211683625418811E-4</v>
      </c>
      <c r="AR31">
        <f t="shared" si="85"/>
        <v>0.19310827584950974</v>
      </c>
      <c r="AS31">
        <f t="shared" si="86"/>
        <v>5.764619015485533E-2</v>
      </c>
      <c r="AT31">
        <f t="shared" si="87"/>
        <v>4.2008284648300497E-3</v>
      </c>
      <c r="AU31">
        <f t="shared" si="88"/>
        <v>1.6773167926357177E-2</v>
      </c>
      <c r="AV31">
        <f t="shared" si="127"/>
        <v>2.2900107647592914E-3</v>
      </c>
      <c r="AW31">
        <f t="shared" si="128"/>
        <v>1.2131431439783558E-2</v>
      </c>
      <c r="AX31">
        <f t="shared" si="91"/>
        <v>2.1750998154292624E-4</v>
      </c>
      <c r="AY31">
        <f t="shared" si="129"/>
        <v>1.7703006084550442E-4</v>
      </c>
      <c r="AZ31">
        <f t="shared" si="130"/>
        <v>6.8901863266185282E-4</v>
      </c>
      <c r="BA31">
        <f t="shared" si="131"/>
        <v>9.4038028264766221E-4</v>
      </c>
      <c r="BB31">
        <f t="shared" si="95"/>
        <v>1.0171899808344168E-2</v>
      </c>
      <c r="BC31">
        <f t="shared" si="132"/>
        <v>7.0513850797453845E-5</v>
      </c>
      <c r="BD31">
        <f t="shared" si="97"/>
        <v>1.5699619003915359E-4</v>
      </c>
      <c r="BE31">
        <f t="shared" si="98"/>
        <v>5.4324521097779581E-4</v>
      </c>
      <c r="BF31">
        <f t="shared" si="99"/>
        <v>0.25729886587142142</v>
      </c>
      <c r="BG31">
        <f t="shared" si="100"/>
        <v>0.95800000000000041</v>
      </c>
      <c r="BH31">
        <f t="shared" si="5"/>
        <v>0.25863243437716954</v>
      </c>
      <c r="BI31">
        <f t="shared" si="6"/>
        <v>4.6248950566216959E-2</v>
      </c>
      <c r="BJ31">
        <f t="shared" si="7"/>
        <v>2.5935415249282385E-3</v>
      </c>
      <c r="BK31">
        <f t="shared" si="8"/>
        <v>1.2534575711527274E-2</v>
      </c>
      <c r="BL31">
        <f t="shared" si="9"/>
        <v>1.4220531487497776E-3</v>
      </c>
      <c r="BM31">
        <f t="shared" si="10"/>
        <v>8.8320137276270225E-3</v>
      </c>
      <c r="BN31">
        <f t="shared" si="11"/>
        <v>7.8668309689946172E-5</v>
      </c>
      <c r="BO31">
        <f t="shared" si="12"/>
        <v>6.5931307278629343E-5</v>
      </c>
      <c r="BP31">
        <f t="shared" si="13"/>
        <v>3.0510201783698701E-4</v>
      </c>
      <c r="BQ31">
        <f t="shared" si="14"/>
        <v>6.4231007317033708E-4</v>
      </c>
      <c r="BR31">
        <f t="shared" si="15"/>
        <v>7.6817532293323755E-3</v>
      </c>
      <c r="BS31">
        <f t="shared" si="16"/>
        <v>2.8995099240052624E-5</v>
      </c>
      <c r="BT31">
        <f t="shared" si="17"/>
        <v>5.8566936308251378E-5</v>
      </c>
      <c r="BU31">
        <f t="shared" si="18"/>
        <v>2.4951197056477531E-4</v>
      </c>
      <c r="BV31">
        <f t="shared" si="19"/>
        <v>0.15914090043201076</v>
      </c>
      <c r="BW31">
        <f t="shared" si="20"/>
        <v>4.5558576079143542E-2</v>
      </c>
      <c r="BX31">
        <f t="shared" si="21"/>
        <v>2.880668164751909E-3</v>
      </c>
      <c r="BY31">
        <f t="shared" si="22"/>
        <v>1.3034900260754512E-2</v>
      </c>
      <c r="BZ31">
        <f t="shared" si="23"/>
        <v>1.6370538840700666E-3</v>
      </c>
      <c r="CA31">
        <f t="shared" si="24"/>
        <v>9.5476467966844232E-3</v>
      </c>
      <c r="CB31">
        <f t="shared" si="25"/>
        <v>1.4154839285677244E-4</v>
      </c>
      <c r="CC31">
        <f t="shared" si="26"/>
        <v>1.1861144077318707E-4</v>
      </c>
      <c r="CD31">
        <f t="shared" si="27"/>
        <v>5.1136023798557448E-4</v>
      </c>
      <c r="CE31">
        <f t="shared" si="28"/>
        <v>7.2072135060894673E-4</v>
      </c>
      <c r="CF31">
        <f t="shared" si="29"/>
        <v>7.7958943880530969E-3</v>
      </c>
      <c r="CG31">
        <f t="shared" si="30"/>
        <v>5.0962414795421749E-5</v>
      </c>
      <c r="CH31">
        <f t="shared" si="31"/>
        <v>9.9117839715008851E-5</v>
      </c>
      <c r="CI31">
        <f t="shared" si="32"/>
        <v>3.9261914452807758E-4</v>
      </c>
      <c r="CJ31">
        <f t="shared" si="101"/>
        <v>0</v>
      </c>
      <c r="CK31">
        <f t="shared" si="102"/>
        <v>0.5810049888263713</v>
      </c>
      <c r="CL31">
        <f t="shared" si="33"/>
        <v>0.25394377409204977</v>
      </c>
      <c r="CM31">
        <f t="shared" si="34"/>
        <v>4111.4069416856055</v>
      </c>
      <c r="CN31">
        <f t="shared" si="35"/>
        <v>1570.4890953056536</v>
      </c>
      <c r="CO31">
        <f t="shared" si="36"/>
        <v>136.19972441849677</v>
      </c>
      <c r="CP31">
        <f t="shared" si="37"/>
        <v>312.15974431541918</v>
      </c>
      <c r="CQ31">
        <f t="shared" si="38"/>
        <v>81.845450888499798</v>
      </c>
      <c r="CR31">
        <f t="shared" si="39"/>
        <v>180.66591622031672</v>
      </c>
      <c r="CS31">
        <f t="shared" si="40"/>
        <v>4.7157492911305248</v>
      </c>
      <c r="CT31">
        <f t="shared" si="41"/>
        <v>4.6640257976396908</v>
      </c>
      <c r="CU31">
        <f t="shared" si="42"/>
        <v>9.1889701291314552</v>
      </c>
      <c r="CV31">
        <f t="shared" si="43"/>
        <v>32.771408961336959</v>
      </c>
      <c r="CW31">
        <f t="shared" si="44"/>
        <v>281.77103583021386</v>
      </c>
      <c r="CX31">
        <f t="shared" si="45"/>
        <v>1.8196479831797419</v>
      </c>
      <c r="CY31">
        <f t="shared" si="46"/>
        <v>4.7332581432220264</v>
      </c>
      <c r="CZ31">
        <f t="shared" si="47"/>
        <v>11.864209741508361</v>
      </c>
      <c r="DA31">
        <f t="shared" si="48"/>
        <v>4836.010552099272</v>
      </c>
      <c r="DB31">
        <f t="shared" si="49"/>
        <v>2266.7634892692213</v>
      </c>
      <c r="DC31">
        <f t="shared" si="50"/>
        <v>205.24827796313139</v>
      </c>
      <c r="DD31">
        <f t="shared" si="51"/>
        <v>529.07603590108442</v>
      </c>
      <c r="DE31">
        <f t="shared" si="52"/>
        <v>124.10484338536503</v>
      </c>
      <c r="DF31">
        <f t="shared" si="53"/>
        <v>341.62110934430501</v>
      </c>
      <c r="DG31">
        <f t="shared" si="54"/>
        <v>11.305298800675134</v>
      </c>
      <c r="DH31">
        <f t="shared" si="55"/>
        <v>10.744662512957046</v>
      </c>
      <c r="DI31">
        <f t="shared" si="56"/>
        <v>23.881385808059818</v>
      </c>
      <c r="DJ31">
        <f t="shared" si="57"/>
        <v>48.968422458311714</v>
      </c>
      <c r="DK31">
        <f t="shared" si="58"/>
        <v>413.4673834095737</v>
      </c>
      <c r="DL31">
        <f t="shared" si="59"/>
        <v>4.130207782759264</v>
      </c>
      <c r="DM31">
        <f t="shared" si="60"/>
        <v>10.120602394683997</v>
      </c>
      <c r="DN31">
        <f t="shared" si="61"/>
        <v>25.612925207181117</v>
      </c>
      <c r="DO31">
        <f t="shared" si="103"/>
        <v>0</v>
      </c>
      <c r="DP31">
        <f t="shared" si="118"/>
        <v>15595.350375047934</v>
      </c>
      <c r="DQ31">
        <f t="shared" si="63"/>
        <v>6816.3651064811302</v>
      </c>
    </row>
    <row r="32" spans="1:121" x14ac:dyDescent="0.3">
      <c r="A32">
        <v>29</v>
      </c>
      <c r="B32">
        <v>74</v>
      </c>
      <c r="C32">
        <f t="shared" si="119"/>
        <v>32.793999999999997</v>
      </c>
      <c r="D32">
        <f t="shared" si="1"/>
        <v>125</v>
      </c>
      <c r="E32">
        <f t="shared" si="120"/>
        <v>5.4</v>
      </c>
      <c r="F32">
        <v>2.171E-2</v>
      </c>
      <c r="G32">
        <v>3.1399999999999997E-2</v>
      </c>
      <c r="H32">
        <f t="shared" si="3"/>
        <v>2.3647999999999999E-2</v>
      </c>
      <c r="I32">
        <f t="shared" si="104"/>
        <v>1.9177515277734612E-2</v>
      </c>
      <c r="J32">
        <f t="shared" si="64"/>
        <v>0.23491310061049187</v>
      </c>
      <c r="K32">
        <f t="shared" si="65"/>
        <v>0.31271331748008779</v>
      </c>
      <c r="L32">
        <f t="shared" si="105"/>
        <v>0.13431434058254843</v>
      </c>
      <c r="M32">
        <f t="shared" si="106"/>
        <v>0.18290315778150534</v>
      </c>
      <c r="N32">
        <f t="shared" si="107"/>
        <v>0.54513210364978471</v>
      </c>
      <c r="O32">
        <f t="shared" si="108"/>
        <v>0.67145436660059421</v>
      </c>
      <c r="P32">
        <f t="shared" si="109"/>
        <v>0.32123855469057461</v>
      </c>
      <c r="Q32">
        <f t="shared" si="110"/>
        <v>0.42161340434270511</v>
      </c>
      <c r="R32">
        <f t="shared" si="66"/>
        <v>0.42</v>
      </c>
      <c r="S32">
        <f t="shared" si="67"/>
        <v>0.43099999999999999</v>
      </c>
      <c r="T32">
        <f t="shared" si="68"/>
        <v>2.1101113546447125E-2</v>
      </c>
      <c r="U32">
        <f t="shared" si="69"/>
        <v>0.44163424581241895</v>
      </c>
      <c r="V32">
        <f t="shared" si="70"/>
        <v>0.55785784583946474</v>
      </c>
      <c r="W32">
        <f t="shared" si="111"/>
        <v>0.26940527191542185</v>
      </c>
      <c r="X32">
        <f t="shared" si="112"/>
        <v>0.35571182584746797</v>
      </c>
      <c r="Y32">
        <f t="shared" si="113"/>
        <v>0.73827841142868222</v>
      </c>
      <c r="Z32">
        <f t="shared" si="114"/>
        <v>0.84954253854451278</v>
      </c>
      <c r="AA32">
        <f t="shared" si="115"/>
        <v>0.48282080249714354</v>
      </c>
      <c r="AB32">
        <f t="shared" si="116"/>
        <v>0.60610726289909933</v>
      </c>
      <c r="AC32">
        <f t="shared" si="71"/>
        <v>3.6869731821410401E-2</v>
      </c>
      <c r="AD32">
        <f t="shared" si="117"/>
        <v>0.28374444840592378</v>
      </c>
      <c r="AE32">
        <f t="shared" si="72"/>
        <v>5.5793994659059522E-2</v>
      </c>
      <c r="AF32">
        <f t="shared" si="73"/>
        <v>3.5926590004803404E-3</v>
      </c>
      <c r="AG32">
        <f t="shared" si="74"/>
        <v>1.5192144946029792E-2</v>
      </c>
      <c r="AH32">
        <f t="shared" si="121"/>
        <v>1.8898907940710487E-3</v>
      </c>
      <c r="AI32">
        <f t="shared" si="122"/>
        <v>1.0676103898652568E-2</v>
      </c>
      <c r="AJ32">
        <f t="shared" si="77"/>
        <v>1.1954458185595505E-4</v>
      </c>
      <c r="AK32">
        <f t="shared" si="123"/>
        <v>9.7043631403461971E-5</v>
      </c>
      <c r="AL32">
        <f t="shared" si="124"/>
        <v>3.98065974155032E-4</v>
      </c>
      <c r="AM32">
        <f t="shared" si="125"/>
        <v>7.9884688325013479E-4</v>
      </c>
      <c r="AN32">
        <f t="shared" si="81"/>
        <v>9.8013022306147942E-3</v>
      </c>
      <c r="AO32">
        <f t="shared" si="126"/>
        <v>3.9615881938756257E-5</v>
      </c>
      <c r="AP32">
        <f t="shared" si="83"/>
        <v>9.4097859253506499E-5</v>
      </c>
      <c r="AQ32">
        <f t="shared" si="84"/>
        <v>3.4208695156003429E-4</v>
      </c>
      <c r="AR32">
        <f t="shared" si="85"/>
        <v>0.1869891558518709</v>
      </c>
      <c r="AS32">
        <f t="shared" si="86"/>
        <v>5.8923230302321244E-2</v>
      </c>
      <c r="AT32">
        <f t="shared" si="87"/>
        <v>4.2877575665182209E-3</v>
      </c>
      <c r="AU32">
        <f t="shared" si="88"/>
        <v>1.6975711530733011E-2</v>
      </c>
      <c r="AV32">
        <f t="shared" si="127"/>
        <v>2.3373787681919209E-3</v>
      </c>
      <c r="AW32">
        <f t="shared" si="128"/>
        <v>1.2435724258903571E-2</v>
      </c>
      <c r="AX32">
        <f t="shared" si="91"/>
        <v>2.3134950468404461E-4</v>
      </c>
      <c r="AY32">
        <f t="shared" si="129"/>
        <v>1.8744687623685889E-4</v>
      </c>
      <c r="AZ32">
        <f t="shared" si="130"/>
        <v>7.157664074215293E-4</v>
      </c>
      <c r="BA32">
        <f t="shared" si="131"/>
        <v>9.6468404515696481E-4</v>
      </c>
      <c r="BB32">
        <f t="shared" si="95"/>
        <v>1.0715372998013853E-2</v>
      </c>
      <c r="BC32">
        <f t="shared" si="132"/>
        <v>7.4855567801733285E-5</v>
      </c>
      <c r="BD32">
        <f t="shared" si="97"/>
        <v>1.712183291178391E-4</v>
      </c>
      <c r="BE32">
        <f t="shared" si="98"/>
        <v>5.7707020448783818E-4</v>
      </c>
      <c r="BF32">
        <f t="shared" si="99"/>
        <v>0.27983343209029216</v>
      </c>
      <c r="BG32">
        <f t="shared" si="100"/>
        <v>0.95800000000000041</v>
      </c>
      <c r="BH32">
        <f t="shared" si="5"/>
        <v>0.24287242258640285</v>
      </c>
      <c r="BI32">
        <f t="shared" si="6"/>
        <v>4.5799094900472917E-2</v>
      </c>
      <c r="BJ32">
        <f t="shared" si="7"/>
        <v>2.5585673493539298E-3</v>
      </c>
      <c r="BK32">
        <f t="shared" si="8"/>
        <v>1.2262573393685496E-2</v>
      </c>
      <c r="BL32">
        <f t="shared" si="9"/>
        <v>1.4031245377558556E-3</v>
      </c>
      <c r="BM32">
        <f t="shared" si="10"/>
        <v>8.7270405703696128E-3</v>
      </c>
      <c r="BN32">
        <f t="shared" si="11"/>
        <v>8.0793361000561432E-5</v>
      </c>
      <c r="BO32">
        <f t="shared" si="12"/>
        <v>6.7527125246633681E-5</v>
      </c>
      <c r="BP32">
        <f t="shared" si="13"/>
        <v>3.0684634362713954E-4</v>
      </c>
      <c r="BQ32">
        <f t="shared" si="14"/>
        <v>6.3591244649018313E-4</v>
      </c>
      <c r="BR32">
        <f t="shared" si="15"/>
        <v>7.8022086722072609E-3</v>
      </c>
      <c r="BS32">
        <f t="shared" si="16"/>
        <v>2.9738208478558173E-5</v>
      </c>
      <c r="BT32">
        <f t="shared" si="17"/>
        <v>6.1696559974912346E-5</v>
      </c>
      <c r="BU32">
        <f t="shared" si="18"/>
        <v>2.5679229100625982E-4</v>
      </c>
      <c r="BV32">
        <f t="shared" si="19"/>
        <v>0.15397220341038145</v>
      </c>
      <c r="BW32">
        <f t="shared" si="20"/>
        <v>4.6529786384661986E-2</v>
      </c>
      <c r="BX32">
        <f t="shared" si="21"/>
        <v>2.937555966983084E-3</v>
      </c>
      <c r="BY32">
        <f t="shared" si="22"/>
        <v>1.3181522737042178E-2</v>
      </c>
      <c r="BZ32">
        <f t="shared" si="23"/>
        <v>1.6694125609996511E-3</v>
      </c>
      <c r="CA32">
        <f t="shared" si="24"/>
        <v>9.7791331421607178E-3</v>
      </c>
      <c r="CB32">
        <f t="shared" si="25"/>
        <v>1.5041440286297911E-4</v>
      </c>
      <c r="CC32">
        <f t="shared" si="26"/>
        <v>1.2547710820856836E-4</v>
      </c>
      <c r="CD32">
        <f t="shared" si="27"/>
        <v>5.307772257264619E-4</v>
      </c>
      <c r="CE32">
        <f t="shared" si="28"/>
        <v>7.3874396852805315E-4</v>
      </c>
      <c r="CF32">
        <f t="shared" si="29"/>
        <v>8.2057096440556233E-3</v>
      </c>
      <c r="CG32">
        <f t="shared" si="30"/>
        <v>5.4056093111817483E-5</v>
      </c>
      <c r="CH32">
        <f t="shared" si="31"/>
        <v>1.0799571721625408E-4</v>
      </c>
      <c r="CI32">
        <f t="shared" si="32"/>
        <v>4.1672465551891561E-4</v>
      </c>
      <c r="CJ32">
        <f t="shared" si="101"/>
        <v>0</v>
      </c>
      <c r="CK32">
        <f t="shared" si="102"/>
        <v>0.56126385136352996</v>
      </c>
      <c r="CL32">
        <f t="shared" si="33"/>
        <v>0.23817027361737869</v>
      </c>
      <c r="CM32">
        <f t="shared" si="34"/>
        <v>3864.0318983918701</v>
      </c>
      <c r="CN32">
        <f t="shared" si="35"/>
        <v>1556.4850690037836</v>
      </c>
      <c r="CO32">
        <f t="shared" si="36"/>
        <v>134.48759702398107</v>
      </c>
      <c r="CP32">
        <f t="shared" si="37"/>
        <v>305.63557202422737</v>
      </c>
      <c r="CQ32">
        <f t="shared" si="38"/>
        <v>80.828739371624678</v>
      </c>
      <c r="CR32">
        <f t="shared" si="39"/>
        <v>178.66459874395073</v>
      </c>
      <c r="CS32">
        <f t="shared" si="40"/>
        <v>4.8476523388408337</v>
      </c>
      <c r="CT32">
        <f t="shared" si="41"/>
        <v>4.7812426756171682</v>
      </c>
      <c r="CU32">
        <f t="shared" si="42"/>
        <v>9.249062909492169</v>
      </c>
      <c r="CV32">
        <f t="shared" si="43"/>
        <v>32.471528110351478</v>
      </c>
      <c r="CW32">
        <f t="shared" si="44"/>
        <v>286.42345508525614</v>
      </c>
      <c r="CX32">
        <f t="shared" si="45"/>
        <v>1.86780960164848</v>
      </c>
      <c r="CY32">
        <f t="shared" si="46"/>
        <v>4.9908563569467308</v>
      </c>
      <c r="CZ32">
        <f t="shared" si="47"/>
        <v>12.220372170579106</v>
      </c>
      <c r="DA32">
        <f t="shared" si="48"/>
        <v>4682.7694299984032</v>
      </c>
      <c r="DB32">
        <f t="shared" si="49"/>
        <v>2316.9792619478758</v>
      </c>
      <c r="DC32">
        <f t="shared" si="50"/>
        <v>209.49554694251376</v>
      </c>
      <c r="DD32">
        <f t="shared" si="51"/>
        <v>535.46486881391138</v>
      </c>
      <c r="DE32">
        <f t="shared" si="52"/>
        <v>126.67190496339296</v>
      </c>
      <c r="DF32">
        <f t="shared" si="53"/>
        <v>350.18999513072458</v>
      </c>
      <c r="DG32">
        <f t="shared" si="54"/>
        <v>12.024621855457902</v>
      </c>
      <c r="DH32">
        <f t="shared" si="55"/>
        <v>11.376900706319914</v>
      </c>
      <c r="DI32">
        <f t="shared" si="56"/>
        <v>24.808463681230204</v>
      </c>
      <c r="DJ32">
        <f t="shared" si="57"/>
        <v>50.233992283458626</v>
      </c>
      <c r="DK32">
        <f t="shared" si="58"/>
        <v>435.55848162326708</v>
      </c>
      <c r="DL32">
        <f t="shared" si="59"/>
        <v>4.3845151728509233</v>
      </c>
      <c r="DM32">
        <f t="shared" si="60"/>
        <v>11.03741836825238</v>
      </c>
      <c r="DN32">
        <f t="shared" si="61"/>
        <v>27.207706001192594</v>
      </c>
      <c r="DO32">
        <f t="shared" si="103"/>
        <v>0</v>
      </c>
      <c r="DP32">
        <f t="shared" si="118"/>
        <v>15275.18856129702</v>
      </c>
      <c r="DQ32">
        <f t="shared" si="63"/>
        <v>6481.9706994541039</v>
      </c>
    </row>
    <row r="33" spans="1:121" x14ac:dyDescent="0.3">
      <c r="A33">
        <v>30</v>
      </c>
      <c r="B33">
        <v>75</v>
      </c>
      <c r="C33">
        <f t="shared" si="119"/>
        <v>32.793999999999997</v>
      </c>
      <c r="D33">
        <f t="shared" si="1"/>
        <v>125</v>
      </c>
      <c r="E33">
        <f t="shared" si="120"/>
        <v>5.4</v>
      </c>
      <c r="F33">
        <v>2.4830000000000001E-2</v>
      </c>
      <c r="G33">
        <v>3.5659999999999997E-2</v>
      </c>
      <c r="H33">
        <f t="shared" si="3"/>
        <v>2.6995999999999999E-2</v>
      </c>
      <c r="I33">
        <f t="shared" si="104"/>
        <v>1.9177515277734612E-2</v>
      </c>
      <c r="J33">
        <f t="shared" si="64"/>
        <v>0.24249625974952549</v>
      </c>
      <c r="K33">
        <f t="shared" si="65"/>
        <v>0.32223455155443215</v>
      </c>
      <c r="L33">
        <f t="shared" si="105"/>
        <v>0.13894674992459621</v>
      </c>
      <c r="M33">
        <f t="shared" si="106"/>
        <v>0.18902010264472902</v>
      </c>
      <c r="N33">
        <f t="shared" si="107"/>
        <v>0.56016797508899185</v>
      </c>
      <c r="O33">
        <f t="shared" si="108"/>
        <v>0.68669432046352386</v>
      </c>
      <c r="P33">
        <f t="shared" si="109"/>
        <v>0.33236923872987689</v>
      </c>
      <c r="Q33">
        <f t="shared" si="110"/>
        <v>0.43496963142873246</v>
      </c>
      <c r="R33">
        <f t="shared" si="66"/>
        <v>0.42</v>
      </c>
      <c r="S33">
        <f t="shared" si="67"/>
        <v>0.43099999999999999</v>
      </c>
      <c r="T33">
        <f t="shared" si="68"/>
        <v>2.1784214014740309E-2</v>
      </c>
      <c r="U33">
        <f t="shared" si="69"/>
        <v>0.45360829284250404</v>
      </c>
      <c r="V33">
        <f t="shared" si="70"/>
        <v>0.57107955129214794</v>
      </c>
      <c r="W33">
        <f t="shared" si="111"/>
        <v>0.2778868190432765</v>
      </c>
      <c r="X33">
        <f t="shared" si="112"/>
        <v>0.36616254126810399</v>
      </c>
      <c r="Y33">
        <f t="shared" si="113"/>
        <v>0.75282868140215542</v>
      </c>
      <c r="Z33">
        <f t="shared" si="114"/>
        <v>0.8612244351892786</v>
      </c>
      <c r="AA33">
        <f t="shared" si="115"/>
        <v>0.4971693135893096</v>
      </c>
      <c r="AB33">
        <f t="shared" si="116"/>
        <v>0.62145956764034804</v>
      </c>
      <c r="AC33">
        <f t="shared" si="71"/>
        <v>3.7895749612426324E-2</v>
      </c>
      <c r="AD33">
        <f t="shared" si="117"/>
        <v>0.26584912527697602</v>
      </c>
      <c r="AE33">
        <f t="shared" si="72"/>
        <v>5.4975433446232159E-2</v>
      </c>
      <c r="AF33">
        <f t="shared" si="73"/>
        <v>3.521035040074812E-3</v>
      </c>
      <c r="AG33">
        <f t="shared" si="74"/>
        <v>1.4764326437752807E-2</v>
      </c>
      <c r="AH33">
        <f t="shared" ref="AH33:AH67" si="133">AD32*T32*p_MI*p_MI_rec_old*(1-I32)+AE32*T32*p_MI*p_MI_rec_old*(1-I32) + AH32*(PREV_FEMALE*p_recur_MI_F + (1-PREV_FEMALE)*p_recur_MI_M)*p_MI_rec_old*(1-I32) + AI32*(PREV_FEMALE*p_recur_MI_F + (1-PREV_FEMALE)*p_recur_MI_M)*p_MI_rec_old*(1-I32)</f>
        <v>1.6034478795180739E-3</v>
      </c>
      <c r="AI33">
        <f t="shared" ref="AI33:AI67" si="134">AH32*(1-(PREV_FEMALE*p_recur_MI_F + (1-PREV_FEMALE)*p_recur_MI_M) - T32*p_Stroke - p_toHF_old - H32*rr_MI)*(1-I32) + AI32*(1-(PREV_FEMALE*p_recur_MI_F + (1-PREV_FEMALE)*p_recur_MI_M) - T32*p_Stroke - p_toHF_old - H32*rr_MI)*(1-I32)</f>
        <v>9.9053999377289158E-3</v>
      </c>
      <c r="AJ33">
        <f t="shared" si="77"/>
        <v>1.2158759422659219E-4</v>
      </c>
      <c r="AK33">
        <f t="shared" ref="AK33:AK67" si="135">AF32*T32*p_MI*p_MI_rec_old*(1-I32) + AG32*T32*p_MI*p_MI_rec_old*(1-I32) + AJ32*(PREV_FEMALE*p_recur_MI_F + (1-PREV_FEMALE)*p_recur_MI_M)*p_MI_rec_old*(1-I32) + AK32*(PREV_FEMALE*p_recur_MI_F + (1-PREV_FEMALE)*p_recur_MI_M)*p_MI_rec_old*(1-I32) + AL32*(PREV_FEMALE*p_recur_MI_F + (1-PREV_FEMALE)*p_recur_MI_M)*p_MI_rec_old*(1-I32)</f>
        <v>8.4892832505330609E-5</v>
      </c>
      <c r="AL33">
        <f t="shared" ref="AL33:AL67" si="136">AJ32*(1-p_recur_Stroke-(PREV_FEMALE*p_recur_MI_F + (1-PREV_FEMALE)*p_recur_MI_M) - p_toHF_old - H32*rr_MI*rr_Stroke)*(1-I32) + AK32*(1-p_recur_Stroke-(PREV_FEMALE*p_recur_MI_F + (1-PREV_FEMALE)*p_recur_MI_M) - p_toHF_old - H32*rr_MI*rr_Stroke)*(1-I32) + AL32*(1-p_recur_Stroke-(PREV_FEMALE*p_recur_MI_F + (1-PREV_FEMALE)*p_recur_MI_M) - p_toHF_old - H32*rr_MI*rr_Stroke)*(1-I32)</f>
        <v>3.6711635676554399E-4</v>
      </c>
      <c r="AM33">
        <f t="shared" ref="AM33:AM67" si="137">AD32*T32*p_MI*p_MI_HF_old*(1-I32) + AE32*T32*p_MI*p_MI_HF_old*(1-I32) + AH32*p_toHF_old*(1-I32) + AH32*(PREV_FEMALE*p_recur_MI_F + (1-PREV_FEMALE)*p_recur_MI_M)*p_MI_HF_old*(1-I32) + AI32*p_toHF_old*(1-I32) + AI32*(PREV_FEMALE*p_recur_MI_F + (1-PREV_FEMALE)*p_recur_MI_M)*p_MI_HF_old*(1-I32)</f>
        <v>1.6450867492087339E-3</v>
      </c>
      <c r="AN33">
        <f t="shared" si="81"/>
        <v>9.898931547562358E-3</v>
      </c>
      <c r="AO33">
        <f t="shared" ref="AO33:AO67" si="138">AF32*T32*p_MI*p_MI_HF_old*(1-I32) + AG32*T32*p_MI*p_MI_HF_old*(1-I32) + AJ32*(PREV_FEMALE*p_recur_MI_F + (1-PREV_FEMALE)*p_recur_MI_M)*p_MI_HF_old*(1-I32) + AJ32*p_toHF_old*(1-I32) + AK32*(PREV_FEMALE*p_recur_MI_F + (1-PREV_FEMALE)*p_recur_MI_M)*p_MI_HF_old*(1-I32) + AK32*p_toHF_old*(1-I32) + AL32*(PREV_FEMALE*p_recur_MI_F + (1-PREV_FEMALE)*p_recur_MI_M)*p_MI_HF_old*(1-I32) + AL32*p_toHF_old*(1-I32)</f>
        <v>8.3123931651737104E-5</v>
      </c>
      <c r="AP33">
        <f t="shared" si="83"/>
        <v>9.7942987286976407E-5</v>
      </c>
      <c r="AQ33">
        <f t="shared" si="84"/>
        <v>3.4780747736016198E-4</v>
      </c>
      <c r="AR33">
        <f t="shared" si="85"/>
        <v>0.18020771891993476</v>
      </c>
      <c r="AS33">
        <f t="shared" si="86"/>
        <v>5.9767735737612848E-2</v>
      </c>
      <c r="AT33">
        <f t="shared" si="87"/>
        <v>4.3348507083166652E-3</v>
      </c>
      <c r="AU33">
        <f t="shared" si="88"/>
        <v>1.7018089560656653E-2</v>
      </c>
      <c r="AV33">
        <f t="shared" ref="AV33:AV67" si="139">AR32*AC32*p_MI*p_MI_rec_old + AD32*T32*p_MI*p_MI_rec_old*I32 + AE32*T32*p_MI*p_MI_rec_old*I32 +AH32*(PREV_FEMALE*p_recur_MI_F + (1-PREV_FEMALE)*p_recur_MI_M)*p_MI_rec_old*I32 + AI32*(PREV_FEMALE*p_recur_MI_F + (1-PREV_FEMALE)*p_recur_MI_M)*p_MI_rec_old*I32 + AS32*AC32*p_MI*p_MI_rec_old + AV32*(PREV_FEMALE*p_recur_MI_F + (1-PREV_FEMALE)*p_recur_MI_M)*p_MI_rec_old + AW32*(PREV_FEMALE*p_recur_MI_F + (1-PREV_FEMALE)*p_recur_MI_M)*p_MI_rec_old</f>
        <v>2.0456181207936762E-3</v>
      </c>
      <c r="AW33">
        <f t="shared" ref="AW33:AW67" si="140">AH32*(1-(PREV_FEMALE*p_recur_MI_F + (1-PREV_FEMALE)*p_recur_MI_M) - T32*p_Stroke - p_toHF_old - H32*rr_MI)*I32 + AI32*(1-(PREV_FEMALE*p_recur_MI_F + (1-PREV_FEMALE)*p_recur_MI_M) - T32*p_Stroke - p_toHF_old - H32*rr_MI)*I32 + AV32*(1-(PREV_FEMALE*p_recur_MI_F + (1-PREV_FEMALE)*p_recur_MI_M) - AC32*p_Stroke - p_toHF_old - H32*rr_MI*rr_DM) + AW32*(1-(PREV_FEMALE*p_recur_MI_F + (1-PREV_FEMALE)*p_recur_MI_M) - AC32*p_Stroke - p_toHF_old - H32*rr_MI*rr_DM)</f>
        <v>1.1930189701495906E-2</v>
      </c>
      <c r="AX33">
        <f t="shared" si="91"/>
        <v>2.4288743262015135E-4</v>
      </c>
      <c r="AY33">
        <f t="shared" ref="AY33:AY67" si="141">AF32*T32*p_MI*p_MI_rec_old*I32 + AG32*T32*p_MI*p_MI_rec_old*I32 + AJ32*(PREV_FEMALE*p_recur_MI_F+(1-PREV_FEMALE)*p_recur_MI_M)*p_MI_rec_old*I32 + AK32*(PREV_FEMALE*p_recur_MI_F+(1-PREV_FEMALE)*p_recur_MI_M)*p_MI_rec_old*I32 + AL32*(PREV_FEMALE*p_recur_MI_F+(1-PREV_FEMALE)*p_recur_MI_M)*p_MI_rec_old*I32 + AT32*AC32*p_MI*p_MI_rec_old + AU32*AC32*p_MI*p_MI_rec_old + AX32*(PREV_FEMALE*p_recur_MI_F+(1-PREV_FEMALE)*p_recur_MI_M)*p_MI_rec_old + AY32*(PREV_FEMALE*p_recur_MI_F+(1-PREV_FEMALE)*p_recur_MI_M)*p_MI_rec_old + AZ32*(PREV_FEMALE*p_recur_MI_F+(1-PREV_FEMALE)*p_recur_MI_M)*p_MI_rec_old</f>
        <v>1.6892808675398157E-4</v>
      </c>
      <c r="AZ33">
        <f t="shared" ref="AZ33:AZ67" si="142">AJ32*(1-p_recur_Stroke-(PREV_FEMALE*p_recur_MI_F + (1-PREV_FEMALE)*p_recur_MI_M) - p_toHF_old - H32*rr_MI*rr_Stroke)*I32 + AK32*(1-p_recur_Stroke-(PREV_FEMALE*p_recur_MI_F + (1-PREV_FEMALE)*p_recur_MI_M) - p_toHF_old - H32*rr_MI*rr_Stroke)*I32 + AL32*(1-p_recur_Stroke-(PREV_FEMALE*p_recur_MI_F + (1-PREV_FEMALE)*p_recur_MI_M) - p_toHF_old - H32*rr_MI*rr_Stroke)*I32 + AX32*(1-p_recur_Stroke-(PREV_FEMALE*p_recur_MI_F + (1-PREV_FEMALE)*p_recur_MI_M) - p_toHF_old - H32*rr_MI*rr_Stroke*rr_DM) + AY32*(1-p_recur_Stroke-(PREV_FEMALE*p_recur_MI_F + (1-PREV_FEMALE)*p_recur_MI_M) - p_toHF_old - H32*rr_MI*rr_Stroke*rr_DM) + AZ32*(1-p_recur_Stroke-(PREV_FEMALE*p_recur_MI_F + (1-PREV_FEMALE)*p_recur_MI_M) - p_toHF_old - H32*rr_MI*rr_Stroke*rr_DM)</f>
        <v>6.7816851933627824E-4</v>
      </c>
      <c r="BA33">
        <f t="shared" ref="BA33:BA67" si="143">AR32*AC32*p_MI*p_MI_HF_old + AD32*T32*p_MI*p_MI_HF_old*I32 + AE32*T32*p_MI*p_MI_HF_old*I32 + AH32*p_toHF_old*I32 + AH32*(PREV_FEMALE*p_recur_MI_F + (1-PREV_FEMALE)*p_recur_MI_M)*p_MI_HF_old*I32 + AI32*p_toHF_old*I32 + AI32*(PREV_FEMALE*p_recur_MI_F + (1-PREV_FEMALE)*p_recur_MI_M)*p_MI_HF_old*I32 + AS32*AC32*p_MI*p_MI_HF_old + AV32*(PREV_FEMALE*p_recur_MI_F + (1-PREV_FEMALE)*p_recur_MI_M)*p_MI_HF_old + AV32*p_toHF_old + AW32*(PREV_FEMALE*p_recur_MI_F + (1-PREV_FEMALE)*p_recur_MI_M)*p_MI_HF_old + AW32*p_toHF_old</f>
        <v>2.0419639028607657E-3</v>
      </c>
      <c r="BB33">
        <f t="shared" si="95"/>
        <v>1.119645089901395E-2</v>
      </c>
      <c r="BC33">
        <f t="shared" ref="BC33:BC67" si="144">AF32*T32*p_MI*p_MI_HF_old*I32 + AG32*T32*p_MI*p_MI_HF_old*I32 + AJ32*(PREV_FEMALE*p_recur_MI_F + (1-PREV_FEMALE)*p_recur_MI_M)*p_MI_HF_old*I32 + AJ32*p_toHF_old*I32 + AK32*(PREV_FEMALE*p_recur_MI_F + (1-PREV_FEMALE)*p_recur_MI_M)*p_MI_HF_old*I32 + AK32*p_toHF_old*I32 + AL32*(PREV_FEMALE*p_recur_MI_F + (1-PREV_FEMALE)*p_recur_MI_M)*p_MI_HF_old*I32 + AL32*p_toHF_old*I32 + AT32*AC32*p_MI*p_MI_HF_old + AU32*AC32*p_MI*p_MI_HF_old + AX32*(PREV_FEMALE*p_recur_MI_F + (1-PREV_FEMALE)*p_recur_MI_M)*p_MI_HF_old + AX32*p_toHF_old + AY32*(PREV_FEMALE*p_recur_MI_F + (1-PREV_FEMALE)*p_recur_MI_M)*p_MI_HF_old + AY32*p_toHF_old + AZ32*(PREV_FEMALE*p_recur_MI_F + (1-PREV_FEMALE)*p_recur_MI_M)*p_MI_HF_old + AZ32*p_toHF_old</f>
        <v>1.6114472450926693E-4</v>
      </c>
      <c r="BD33">
        <f t="shared" si="97"/>
        <v>1.839136822109955E-4</v>
      </c>
      <c r="BE33">
        <f t="shared" si="98"/>
        <v>6.0364567981326025E-4</v>
      </c>
      <c r="BF33">
        <f t="shared" si="99"/>
        <v>0.30415343682922102</v>
      </c>
      <c r="BG33">
        <f t="shared" si="100"/>
        <v>0.95800000000000052</v>
      </c>
      <c r="BH33">
        <f t="shared" si="5"/>
        <v>0.2273687404689351</v>
      </c>
      <c r="BI33">
        <f t="shared" si="6"/>
        <v>4.5090265200154807E-2</v>
      </c>
      <c r="BJ33">
        <f t="shared" si="7"/>
        <v>2.5052350094025145E-3</v>
      </c>
      <c r="BK33">
        <f t="shared" si="8"/>
        <v>1.1907507174539656E-2</v>
      </c>
      <c r="BL33">
        <f t="shared" si="9"/>
        <v>1.1893868622459545E-3</v>
      </c>
      <c r="BM33">
        <f t="shared" si="10"/>
        <v>8.0904170047425509E-3</v>
      </c>
      <c r="BN33">
        <f t="shared" si="11"/>
        <v>8.2097468204018738E-5</v>
      </c>
      <c r="BO33">
        <f t="shared" si="12"/>
        <v>5.9018561625706705E-5</v>
      </c>
      <c r="BP33">
        <f t="shared" si="13"/>
        <v>2.8275762123886907E-4</v>
      </c>
      <c r="BQ33">
        <f t="shared" si="14"/>
        <v>1.3084805549697645E-3</v>
      </c>
      <c r="BR33">
        <f t="shared" si="15"/>
        <v>7.873481110459447E-3</v>
      </c>
      <c r="BS33">
        <f t="shared" si="16"/>
        <v>6.2347097209182223E-5</v>
      </c>
      <c r="BT33">
        <f t="shared" si="17"/>
        <v>6.4157544718729123E-5</v>
      </c>
      <c r="BU33">
        <f t="shared" si="18"/>
        <v>2.6087296606598013E-4</v>
      </c>
      <c r="BV33">
        <f t="shared" si="19"/>
        <v>0.14826682297239868</v>
      </c>
      <c r="BW33">
        <f t="shared" si="20"/>
        <v>4.7158067817220484E-2</v>
      </c>
      <c r="BX33">
        <f t="shared" si="21"/>
        <v>2.9670669236213885E-3</v>
      </c>
      <c r="BY33">
        <f t="shared" si="22"/>
        <v>1.3203622221970489E-2</v>
      </c>
      <c r="BZ33">
        <f t="shared" si="23"/>
        <v>1.4597145051338054E-3</v>
      </c>
      <c r="CA33">
        <f t="shared" si="24"/>
        <v>9.3739215224565679E-3</v>
      </c>
      <c r="CB33">
        <f t="shared" si="25"/>
        <v>1.5776861573908035E-4</v>
      </c>
      <c r="CC33">
        <f t="shared" si="26"/>
        <v>1.1297816897864785E-4</v>
      </c>
      <c r="CD33">
        <f t="shared" si="27"/>
        <v>5.0248520903145545E-4</v>
      </c>
      <c r="CE33">
        <f t="shared" si="28"/>
        <v>1.5624337134608429E-3</v>
      </c>
      <c r="CF33">
        <f t="shared" si="29"/>
        <v>8.5671016667923892E-3</v>
      </c>
      <c r="CG33">
        <f t="shared" si="30"/>
        <v>1.1627365538577217E-4</v>
      </c>
      <c r="CH33">
        <f t="shared" si="31"/>
        <v>1.1589468010126335E-4</v>
      </c>
      <c r="CI33">
        <f t="shared" si="32"/>
        <v>4.355593393668987E-4</v>
      </c>
      <c r="CJ33">
        <f t="shared" si="101"/>
        <v>0</v>
      </c>
      <c r="CK33">
        <f t="shared" si="102"/>
        <v>0.54014447565617008</v>
      </c>
      <c r="CL33">
        <f t="shared" si="33"/>
        <v>0.22253237219600416</v>
      </c>
      <c r="CM33">
        <f t="shared" si="34"/>
        <v>3620.3333880218593</v>
      </c>
      <c r="CN33">
        <f t="shared" si="35"/>
        <v>1533.6496668495386</v>
      </c>
      <c r="CO33">
        <f t="shared" si="36"/>
        <v>131.80642569016052</v>
      </c>
      <c r="CP33">
        <f t="shared" si="37"/>
        <v>297.02871927471097</v>
      </c>
      <c r="CQ33">
        <f t="shared" si="38"/>
        <v>68.577862359108494</v>
      </c>
      <c r="CR33">
        <f t="shared" si="39"/>
        <v>165.7668679578934</v>
      </c>
      <c r="CS33">
        <f t="shared" si="40"/>
        <v>4.93049853348254</v>
      </c>
      <c r="CT33">
        <f t="shared" si="41"/>
        <v>4.1825849647051339</v>
      </c>
      <c r="CU33">
        <f t="shared" si="42"/>
        <v>8.5299485494474148</v>
      </c>
      <c r="CV33">
        <f t="shared" si="43"/>
        <v>66.869486181836621</v>
      </c>
      <c r="CW33">
        <f t="shared" si="44"/>
        <v>289.27647661441478</v>
      </c>
      <c r="CX33">
        <f t="shared" si="45"/>
        <v>3.919127129516101</v>
      </c>
      <c r="CY33">
        <f t="shared" si="46"/>
        <v>5.1947981027139418</v>
      </c>
      <c r="CZ33">
        <f t="shared" si="47"/>
        <v>12.424726513737067</v>
      </c>
      <c r="DA33">
        <f t="shared" si="48"/>
        <v>4512.941904911926</v>
      </c>
      <c r="DB33">
        <f t="shared" si="49"/>
        <v>2350.1869046744123</v>
      </c>
      <c r="DC33">
        <f t="shared" si="50"/>
        <v>211.79647075764396</v>
      </c>
      <c r="DD33">
        <f t="shared" si="51"/>
        <v>536.80159901179286</v>
      </c>
      <c r="DE33">
        <f t="shared" si="52"/>
        <v>110.86022843829248</v>
      </c>
      <c r="DF33">
        <f t="shared" si="53"/>
        <v>335.95414199412471</v>
      </c>
      <c r="DG33">
        <f t="shared" si="54"/>
        <v>12.624317197864986</v>
      </c>
      <c r="DH33">
        <f t="shared" si="55"/>
        <v>10.252921297446157</v>
      </c>
      <c r="DI33">
        <f t="shared" si="56"/>
        <v>23.505320880195402</v>
      </c>
      <c r="DJ33">
        <f t="shared" si="57"/>
        <v>106.33118631366865</v>
      </c>
      <c r="DK33">
        <f t="shared" si="58"/>
        <v>455.11333614311906</v>
      </c>
      <c r="DL33">
        <f t="shared" si="59"/>
        <v>9.4387299486812921</v>
      </c>
      <c r="DM33">
        <f t="shared" si="60"/>
        <v>11.855811610049614</v>
      </c>
      <c r="DN33">
        <f t="shared" si="61"/>
        <v>28.460686511835593</v>
      </c>
      <c r="DO33">
        <f t="shared" si="103"/>
        <v>0</v>
      </c>
      <c r="DP33">
        <f t="shared" si="118"/>
        <v>14928.614136434177</v>
      </c>
      <c r="DQ33">
        <f t="shared" si="63"/>
        <v>6150.3913621328757</v>
      </c>
    </row>
    <row r="34" spans="1:121" x14ac:dyDescent="0.3">
      <c r="A34">
        <v>31</v>
      </c>
      <c r="B34">
        <v>76</v>
      </c>
      <c r="C34">
        <f t="shared" si="119"/>
        <v>32.793999999999997</v>
      </c>
      <c r="D34">
        <f t="shared" si="1"/>
        <v>125</v>
      </c>
      <c r="E34">
        <f t="shared" si="120"/>
        <v>5.4</v>
      </c>
      <c r="F34">
        <v>2.6079999999999999E-2</v>
      </c>
      <c r="G34">
        <v>3.7280000000000001E-2</v>
      </c>
      <c r="H34">
        <f t="shared" si="3"/>
        <v>2.8319999999999998E-2</v>
      </c>
      <c r="I34">
        <f t="shared" si="104"/>
        <v>1.9177515277734612E-2</v>
      </c>
      <c r="J34">
        <f t="shared" si="64"/>
        <v>0.25017765509752898</v>
      </c>
      <c r="K34">
        <f t="shared" si="65"/>
        <v>0.33184028748450678</v>
      </c>
      <c r="L34">
        <f t="shared" si="105"/>
        <v>0.14366103403305464</v>
      </c>
      <c r="M34">
        <f t="shared" si="106"/>
        <v>0.19523164356805323</v>
      </c>
      <c r="N34">
        <f t="shared" si="107"/>
        <v>0.57511512141043719</v>
      </c>
      <c r="O34">
        <f t="shared" si="108"/>
        <v>0.70163255886682085</v>
      </c>
      <c r="P34">
        <f t="shared" si="109"/>
        <v>0.34362757522964871</v>
      </c>
      <c r="Q34">
        <f t="shared" si="110"/>
        <v>0.44838579915298693</v>
      </c>
      <c r="R34">
        <f t="shared" si="66"/>
        <v>0.42</v>
      </c>
      <c r="S34">
        <f t="shared" si="67"/>
        <v>0.43099999999999999</v>
      </c>
      <c r="T34">
        <f t="shared" si="68"/>
        <v>2.2474890597085136E-2</v>
      </c>
      <c r="U34">
        <f t="shared" si="69"/>
        <v>0.46559454665355338</v>
      </c>
      <c r="V34">
        <f t="shared" si="70"/>
        <v>0.58419901593575796</v>
      </c>
      <c r="W34">
        <f t="shared" si="111"/>
        <v>0.28646333957015657</v>
      </c>
      <c r="X34">
        <f t="shared" si="112"/>
        <v>0.37668040683420323</v>
      </c>
      <c r="Y34">
        <f t="shared" si="113"/>
        <v>0.76695124709626472</v>
      </c>
      <c r="Z34">
        <f t="shared" si="114"/>
        <v>0.87229458515421421</v>
      </c>
      <c r="AA34">
        <f t="shared" si="115"/>
        <v>0.51151262145864362</v>
      </c>
      <c r="AB34">
        <f t="shared" si="116"/>
        <v>0.63662652163849498</v>
      </c>
      <c r="AC34">
        <f t="shared" si="71"/>
        <v>3.8923403697814357E-2</v>
      </c>
      <c r="AD34">
        <f t="shared" si="117"/>
        <v>0.24803131980565035</v>
      </c>
      <c r="AE34">
        <f t="shared" si="72"/>
        <v>5.3750951303526875E-2</v>
      </c>
      <c r="AF34">
        <f t="shared" si="73"/>
        <v>3.4304829813842624E-3</v>
      </c>
      <c r="AG34">
        <f t="shared" si="74"/>
        <v>1.4181141511670974E-2</v>
      </c>
      <c r="AH34">
        <f t="shared" si="133"/>
        <v>1.5286301234605831E-3</v>
      </c>
      <c r="AI34">
        <f t="shared" si="134"/>
        <v>9.0105965411210534E-3</v>
      </c>
      <c r="AJ34">
        <f t="shared" si="77"/>
        <v>1.1414378126640717E-4</v>
      </c>
      <c r="AK34">
        <f t="shared" si="135"/>
        <v>8.3221876518836918E-5</v>
      </c>
      <c r="AL34">
        <f t="shared" si="136"/>
        <v>3.3327885318931651E-4</v>
      </c>
      <c r="AM34">
        <f t="shared" si="137"/>
        <v>1.5313835644269272E-3</v>
      </c>
      <c r="AN34">
        <f t="shared" si="81"/>
        <v>1.0709590396483188E-2</v>
      </c>
      <c r="AO34">
        <f t="shared" si="138"/>
        <v>7.9215494988354131E-5</v>
      </c>
      <c r="AP34">
        <f t="shared" si="83"/>
        <v>1.0946012652209795E-4</v>
      </c>
      <c r="AQ34">
        <f t="shared" si="84"/>
        <v>3.7671067183615143E-4</v>
      </c>
      <c r="AR34">
        <f t="shared" si="85"/>
        <v>0.17263361985324474</v>
      </c>
      <c r="AS34">
        <f t="shared" si="86"/>
        <v>6.0030009327013294E-2</v>
      </c>
      <c r="AT34">
        <f t="shared" si="87"/>
        <v>4.3487399925692793E-3</v>
      </c>
      <c r="AU34">
        <f t="shared" si="88"/>
        <v>1.6814933030679522E-2</v>
      </c>
      <c r="AV34">
        <f t="shared" si="139"/>
        <v>2.0095550085911674E-3</v>
      </c>
      <c r="AW34">
        <f t="shared" si="140"/>
        <v>1.1190964341525791E-2</v>
      </c>
      <c r="AX34">
        <f t="shared" si="91"/>
        <v>2.3463441010734945E-4</v>
      </c>
      <c r="AY34">
        <f t="shared" si="141"/>
        <v>1.703574048531162E-4</v>
      </c>
      <c r="AZ34">
        <f t="shared" si="142"/>
        <v>6.3038849942264339E-4</v>
      </c>
      <c r="BA34">
        <f t="shared" si="143"/>
        <v>1.961734922610031E-3</v>
      </c>
      <c r="BB34">
        <f t="shared" si="95"/>
        <v>1.2584422342566699E-2</v>
      </c>
      <c r="BC34">
        <f t="shared" si="144"/>
        <v>1.5810294533993787E-4</v>
      </c>
      <c r="BD34">
        <f t="shared" si="97"/>
        <v>2.1303256294150823E-4</v>
      </c>
      <c r="BE34">
        <f t="shared" si="98"/>
        <v>6.7444384739778296E-4</v>
      </c>
      <c r="BF34">
        <f t="shared" si="99"/>
        <v>0.3310749344790922</v>
      </c>
      <c r="BG34">
        <f t="shared" si="100"/>
        <v>0.9580000000000003</v>
      </c>
      <c r="BH34">
        <f t="shared" si="5"/>
        <v>0.21195635489025358</v>
      </c>
      <c r="BI34">
        <f t="shared" si="6"/>
        <v>4.4049874969914346E-2</v>
      </c>
      <c r="BJ34">
        <f t="shared" si="7"/>
        <v>2.438542280039294E-3</v>
      </c>
      <c r="BK34">
        <f t="shared" si="8"/>
        <v>1.1427804483025859E-2</v>
      </c>
      <c r="BL34">
        <f t="shared" si="9"/>
        <v>1.1328675307440378E-3</v>
      </c>
      <c r="BM34">
        <f t="shared" si="10"/>
        <v>7.3535463414498656E-3</v>
      </c>
      <c r="BN34">
        <f t="shared" si="11"/>
        <v>7.6999356629550638E-5</v>
      </c>
      <c r="BO34">
        <f t="shared" si="12"/>
        <v>5.7804429375383641E-5</v>
      </c>
      <c r="BP34">
        <f t="shared" si="13"/>
        <v>2.564854542079914E-4</v>
      </c>
      <c r="BQ34">
        <f t="shared" si="14"/>
        <v>1.2170455933285902E-3</v>
      </c>
      <c r="BR34">
        <f t="shared" si="15"/>
        <v>8.5112966477942104E-3</v>
      </c>
      <c r="BS34">
        <f t="shared" si="16"/>
        <v>5.9366944815228313E-5</v>
      </c>
      <c r="BT34">
        <f t="shared" si="17"/>
        <v>7.1634648898749403E-5</v>
      </c>
      <c r="BU34">
        <f t="shared" si="18"/>
        <v>2.823205443517364E-4</v>
      </c>
      <c r="BV34">
        <f t="shared" si="19"/>
        <v>0.1419189427244609</v>
      </c>
      <c r="BW34">
        <f t="shared" si="20"/>
        <v>4.7326240674916205E-2</v>
      </c>
      <c r="BX34">
        <f t="shared" si="21"/>
        <v>2.9738121749444896E-3</v>
      </c>
      <c r="BY34">
        <f t="shared" si="22"/>
        <v>1.3035323832640165E-2</v>
      </c>
      <c r="BZ34">
        <f t="shared" si="23"/>
        <v>1.4326882097161131E-3</v>
      </c>
      <c r="CA34">
        <f t="shared" si="24"/>
        <v>8.7858922640451902E-3</v>
      </c>
      <c r="CB34">
        <f t="shared" si="25"/>
        <v>1.5226553633475176E-4</v>
      </c>
      <c r="CC34">
        <f t="shared" si="26"/>
        <v>1.1383077738363613E-4</v>
      </c>
      <c r="CD34">
        <f t="shared" si="27"/>
        <v>4.6670057476069169E-4</v>
      </c>
      <c r="CE34">
        <f t="shared" si="28"/>
        <v>1.4998169656292965E-3</v>
      </c>
      <c r="CF34">
        <f t="shared" si="29"/>
        <v>9.621243886974374E-3</v>
      </c>
      <c r="CG34">
        <f t="shared" si="30"/>
        <v>1.1398549560115739E-4</v>
      </c>
      <c r="CH34">
        <f t="shared" si="31"/>
        <v>1.3411836646324302E-4</v>
      </c>
      <c r="CI34">
        <f t="shared" si="32"/>
        <v>4.8624531336525367E-4</v>
      </c>
      <c r="CJ34">
        <f t="shared" si="101"/>
        <v>0</v>
      </c>
      <c r="CK34">
        <f t="shared" si="102"/>
        <v>0.51695305091206378</v>
      </c>
      <c r="CL34">
        <f t="shared" si="33"/>
        <v>0.20677457501662405</v>
      </c>
      <c r="CM34">
        <f t="shared" si="34"/>
        <v>3377.6905131133467</v>
      </c>
      <c r="CN34">
        <f t="shared" si="35"/>
        <v>1499.4902885144893</v>
      </c>
      <c r="CO34">
        <f t="shared" si="36"/>
        <v>128.41669992513849</v>
      </c>
      <c r="CP34">
        <f t="shared" si="37"/>
        <v>285.29620493179664</v>
      </c>
      <c r="CQ34">
        <f t="shared" si="38"/>
        <v>65.377981750285684</v>
      </c>
      <c r="CR34">
        <f t="shared" si="39"/>
        <v>150.79233311566082</v>
      </c>
      <c r="CS34">
        <f t="shared" si="40"/>
        <v>4.6286444741340773</v>
      </c>
      <c r="CT34">
        <f t="shared" si="41"/>
        <v>4.1002586342065763</v>
      </c>
      <c r="CU34">
        <f t="shared" si="42"/>
        <v>7.7437341538537687</v>
      </c>
      <c r="CV34">
        <f t="shared" si="43"/>
        <v>62.247679126825737</v>
      </c>
      <c r="CW34">
        <f t="shared" si="44"/>
        <v>312.96636015642821</v>
      </c>
      <c r="CX34">
        <f t="shared" si="45"/>
        <v>3.7348521577109204</v>
      </c>
      <c r="CY34">
        <f t="shared" si="46"/>
        <v>5.8056556506055532</v>
      </c>
      <c r="CZ34">
        <f t="shared" si="47"/>
        <v>13.457235330002838</v>
      </c>
      <c r="DA34">
        <f t="shared" si="48"/>
        <v>4323.2637419848079</v>
      </c>
      <c r="DB34">
        <f t="shared" si="49"/>
        <v>2360.5000267568166</v>
      </c>
      <c r="DC34">
        <f t="shared" si="50"/>
        <v>212.47508729694241</v>
      </c>
      <c r="DD34">
        <f t="shared" si="51"/>
        <v>530.3934325867242</v>
      </c>
      <c r="DE34">
        <f t="shared" si="52"/>
        <v>108.90582413558973</v>
      </c>
      <c r="DF34">
        <f t="shared" si="53"/>
        <v>315.13755585736629</v>
      </c>
      <c r="DG34">
        <f t="shared" si="54"/>
        <v>12.195358099739595</v>
      </c>
      <c r="DH34">
        <f t="shared" si="55"/>
        <v>10.339672330155034</v>
      </c>
      <c r="DI34">
        <f t="shared" si="56"/>
        <v>21.849265389988819</v>
      </c>
      <c r="DJ34">
        <f t="shared" si="57"/>
        <v>102.15342262507215</v>
      </c>
      <c r="DK34">
        <f t="shared" si="58"/>
        <v>511.53159938065119</v>
      </c>
      <c r="DL34">
        <f t="shared" si="59"/>
        <v>9.2605638173961804</v>
      </c>
      <c r="DM34">
        <f t="shared" si="60"/>
        <v>13.732931137461387</v>
      </c>
      <c r="DN34">
        <f t="shared" si="61"/>
        <v>31.79867851711067</v>
      </c>
      <c r="DO34">
        <f t="shared" si="103"/>
        <v>0</v>
      </c>
      <c r="DP34">
        <f t="shared" si="118"/>
        <v>14485.285600950305</v>
      </c>
      <c r="DQ34">
        <f t="shared" si="63"/>
        <v>5793.9280343669334</v>
      </c>
    </row>
    <row r="35" spans="1:121" x14ac:dyDescent="0.3">
      <c r="A35">
        <v>32</v>
      </c>
      <c r="B35">
        <v>77</v>
      </c>
      <c r="C35">
        <f t="shared" si="119"/>
        <v>32.793999999999997</v>
      </c>
      <c r="D35">
        <f t="shared" si="1"/>
        <v>125</v>
      </c>
      <c r="E35">
        <f t="shared" si="120"/>
        <v>5.4</v>
      </c>
      <c r="F35">
        <v>2.8809999999999999E-2</v>
      </c>
      <c r="G35">
        <v>4.1300000000000003E-2</v>
      </c>
      <c r="H35">
        <f t="shared" si="3"/>
        <v>3.1307999999999996E-2</v>
      </c>
      <c r="I35">
        <f t="shared" si="104"/>
        <v>1.9177515277734612E-2</v>
      </c>
      <c r="J35">
        <f t="shared" si="64"/>
        <v>0.2579544032447133</v>
      </c>
      <c r="K35">
        <f t="shared" si="65"/>
        <v>0.34152519784834845</v>
      </c>
      <c r="L35">
        <f t="shared" si="105"/>
        <v>0.14845659141173428</v>
      </c>
      <c r="M35">
        <f t="shared" si="106"/>
        <v>0.20153623410931287</v>
      </c>
      <c r="N35">
        <f t="shared" si="107"/>
        <v>0.58995419522430748</v>
      </c>
      <c r="O35">
        <f t="shared" si="108"/>
        <v>0.71624963293058819</v>
      </c>
      <c r="P35">
        <f t="shared" si="109"/>
        <v>0.3550053912544302</v>
      </c>
      <c r="Q35">
        <f t="shared" si="110"/>
        <v>0.46184812566863764</v>
      </c>
      <c r="R35">
        <f t="shared" si="66"/>
        <v>0.42</v>
      </c>
      <c r="S35">
        <f t="shared" si="67"/>
        <v>0.43099999999999999</v>
      </c>
      <c r="T35">
        <f t="shared" si="68"/>
        <v>2.3172798073842499E-2</v>
      </c>
      <c r="U35">
        <f t="shared" si="69"/>
        <v>0.47758333430535449</v>
      </c>
      <c r="V35">
        <f t="shared" si="70"/>
        <v>0.5972038886281541</v>
      </c>
      <c r="W35">
        <f t="shared" si="111"/>
        <v>0.29513091778697231</v>
      </c>
      <c r="X35">
        <f t="shared" si="112"/>
        <v>0.3872586227552236</v>
      </c>
      <c r="Y35">
        <f t="shared" si="113"/>
        <v>0.78063106208538635</v>
      </c>
      <c r="Z35">
        <f t="shared" si="114"/>
        <v>0.88275677370247219</v>
      </c>
      <c r="AA35">
        <f t="shared" si="115"/>
        <v>0.52583381128025963</v>
      </c>
      <c r="AB35">
        <f t="shared" si="116"/>
        <v>0.65158768014658852</v>
      </c>
      <c r="AC35">
        <f t="shared" si="71"/>
        <v>3.9951922335728064E-2</v>
      </c>
      <c r="AD35">
        <f t="shared" si="117"/>
        <v>0.23091758384381786</v>
      </c>
      <c r="AE35">
        <f t="shared" si="72"/>
        <v>5.2357345187042742E-2</v>
      </c>
      <c r="AF35">
        <f t="shared" si="73"/>
        <v>3.3146948074621449E-3</v>
      </c>
      <c r="AG35">
        <f t="shared" si="74"/>
        <v>1.3584417627656591E-2</v>
      </c>
      <c r="AH35">
        <f t="shared" si="133"/>
        <v>1.4536465407017189E-3</v>
      </c>
      <c r="AI35">
        <f t="shared" si="134"/>
        <v>8.2281866994466796E-3</v>
      </c>
      <c r="AJ35">
        <f t="shared" si="77"/>
        <v>1.0661973508080031E-4</v>
      </c>
      <c r="AK35">
        <f t="shared" si="135"/>
        <v>8.0832974235297674E-5</v>
      </c>
      <c r="AL35">
        <f t="shared" si="136"/>
        <v>3.0491427719124347E-4</v>
      </c>
      <c r="AM35">
        <f t="shared" si="137"/>
        <v>1.4244799935034535E-3</v>
      </c>
      <c r="AN35">
        <f t="shared" si="81"/>
        <v>1.1325330109867339E-2</v>
      </c>
      <c r="AO35">
        <f t="shared" si="138"/>
        <v>7.4863269186093112E-5</v>
      </c>
      <c r="AP35">
        <f t="shared" si="83"/>
        <v>1.1831944667850393E-4</v>
      </c>
      <c r="AQ35">
        <f t="shared" si="84"/>
        <v>3.9853510995132278E-4</v>
      </c>
      <c r="AR35">
        <f t="shared" si="85"/>
        <v>0.16480681225215521</v>
      </c>
      <c r="AS35">
        <f t="shared" si="86"/>
        <v>5.9983377405989455E-2</v>
      </c>
      <c r="AT35">
        <f t="shared" si="87"/>
        <v>4.3175423898216278E-3</v>
      </c>
      <c r="AU35">
        <f t="shared" si="88"/>
        <v>1.6551034563614328E-2</v>
      </c>
      <c r="AV35">
        <f t="shared" si="139"/>
        <v>1.9651830298811237E-3</v>
      </c>
      <c r="AW35">
        <f t="shared" si="140"/>
        <v>1.0529759766028228E-2</v>
      </c>
      <c r="AX35">
        <f t="shared" si="91"/>
        <v>2.2511268210405718E-4</v>
      </c>
      <c r="AY35">
        <f t="shared" si="141"/>
        <v>1.6976346994899296E-4</v>
      </c>
      <c r="AZ35">
        <f t="shared" si="142"/>
        <v>5.9078419766492351E-4</v>
      </c>
      <c r="BA35">
        <f t="shared" si="143"/>
        <v>1.8799854620837868E-3</v>
      </c>
      <c r="BB35">
        <f t="shared" si="95"/>
        <v>1.3775167389805106E-2</v>
      </c>
      <c r="BC35">
        <f t="shared" si="144"/>
        <v>1.5342461721275038E-4</v>
      </c>
      <c r="BD35">
        <f t="shared" si="97"/>
        <v>2.3755034720933442E-4</v>
      </c>
      <c r="BE35">
        <f t="shared" si="98"/>
        <v>7.3391912014855276E-4</v>
      </c>
      <c r="BF35">
        <f t="shared" si="99"/>
        <v>0.35839081368451114</v>
      </c>
      <c r="BG35">
        <f t="shared" si="100"/>
        <v>0.95800000000000041</v>
      </c>
      <c r="BH35">
        <f t="shared" ref="BH35:BH67" si="145">(0.9442 - 0.0007*$B35 - dis_BMI*($C35-21.75))*AD35</f>
        <v>0.19717008736944636</v>
      </c>
      <c r="BI35">
        <f t="shared" ref="BI35:BI67" si="146">0.959*(0.9442 - 0.0007*$B35 - dis_BMI*($C35-21.75))*AE35</f>
        <v>4.2872642112581599E-2</v>
      </c>
      <c r="BJ35">
        <f t="shared" ref="BJ35:BJ67" si="147">(0.943*(0.9442 - 0.0007*$B35 - dis_BMI*($C35-21.75)) - 0.19*0.5)*AF35</f>
        <v>2.3540467850801869E-3</v>
      </c>
      <c r="BK35">
        <f t="shared" ref="BK35:BK67" si="148">(0.943*(0.9442 - 0.0007*$B35 - dis_BMI*($C35-21.75)))*AG35</f>
        <v>1.0937970345374179E-2</v>
      </c>
      <c r="BL35">
        <f t="shared" ref="BL35:BL67" si="149">(0.955*(0.9442 - 0.0007*$B35 - dis_BMI*($C35-21.75)) - 0.15*0.5)*AH35</f>
        <v>1.0763254472962592E-3</v>
      </c>
      <c r="BM35">
        <f t="shared" ref="BM35:BM67" si="150">(0.955*(0.9442 - 0.0007*$B35 - dis_BMI*($C35-21.75)))*AI35</f>
        <v>6.7095212567308635E-3</v>
      </c>
      <c r="BN35">
        <f t="shared" ref="BN35:BN67" si="151">(0.955*0.943*(0.9442 - 0.0007*$B35 - dis_BMI*($C35-21.75)) - 0.19*0.5)*AJ35</f>
        <v>7.1856556824950743E-5</v>
      </c>
      <c r="BO35">
        <f t="shared" ref="BO35:BO67" si="152">(0.955*0.943*(0.9442 - 0.0007*$B35 - dis_BMI*($C35-21.75)) - 0.15*0.5)*AK35</f>
        <v>5.6094183763552141E-5</v>
      </c>
      <c r="BP35">
        <f t="shared" ref="BP35:BP67" si="153">(0.955*0.943*(0.9442 - 0.0007*$B35 - dis_BMI*($C35-21.75)))*AL35</f>
        <v>2.3446436642477646E-4</v>
      </c>
      <c r="BQ35">
        <f t="shared" ref="BQ35:BQ67" si="154">(0.93*(0.9442 - 0.0007*$B35 - dis_BMI*($C35-21.75)))*AM35</f>
        <v>1.1311581443599105E-3</v>
      </c>
      <c r="BR35">
        <f t="shared" ref="BR35:BR67" si="155">(0.93*(0.9442 - 0.0007*$B35 - dis_BMI*($C35-21.75)))*AN35</f>
        <v>8.993274352582124E-3</v>
      </c>
      <c r="BS35">
        <f t="shared" ref="BS35:BS67" si="156">(0.93*0.943*(0.9442 - 0.0007*$B35 - dis_BMI*($C35-21.75)))*AO35</f>
        <v>5.6059272020817092E-5</v>
      </c>
      <c r="BT35">
        <f t="shared" ref="BT35:BT67" si="157">(0.93*0.943*(0.9442 - 0.0007*$B35 - dis_BMI*($C35-21.75))-0.19*0.5)*AP35</f>
        <v>7.735987158903848E-5</v>
      </c>
      <c r="BU35">
        <f t="shared" ref="BU35:BU67" si="158">(0.93*0.943*(0.9442 - 0.0007*$B35 - dis_BMI*($C35-21.75)))*AQ35</f>
        <v>2.9843190634744164E-4</v>
      </c>
      <c r="BV35">
        <f t="shared" ref="BV35:BV67" si="159">0.962*(0.9442 - 0.0007*$B35 - dis_BMI*($C35-21.75))*AR35</f>
        <v>0.1353736863810619</v>
      </c>
      <c r="BW35">
        <f t="shared" ref="BW35:BW67" si="160">0.962*0.959*(0.9442 - 0.0007*$B35 - dis_BMI*($C35-21.75))*AS35</f>
        <v>4.7250740469139851E-2</v>
      </c>
      <c r="BX35">
        <f t="shared" ref="BX35:BX67" si="161">0.962*(0.943*(0.9442 - 0.0007*$B35 - dis_BMI*($C35-21.75)) - 0.19*0.5)*AT35</f>
        <v>2.9497365134406343E-3</v>
      </c>
      <c r="BY35">
        <f t="shared" ref="BY35:BY67" si="162">0.962*(0.943*(0.9442 - 0.0007*$B35 - dis_BMI*($C35-21.75)))*AU35</f>
        <v>1.2820233480477936E-2</v>
      </c>
      <c r="BZ35">
        <f t="shared" ref="BZ35:BZ67" si="163">0.962*(0.955*(0.9442 - 0.0007*$B35 - dis_BMI*($C35-21.75)) - 0.15*0.5)*AV35</f>
        <v>1.399789934859019E-3</v>
      </c>
      <c r="CA35">
        <f t="shared" ref="CA35:CA67" si="164">0.962*(0.955*(0.9442 - 0.0007*$B35 - dis_BMI*($C35-21.75)))*AW35</f>
        <v>8.2600168027088736E-3</v>
      </c>
      <c r="CB35">
        <f t="shared" ref="CB35:CB67" si="165">0.962*(0.955*0.943*(0.9442 - 0.0007*$B35 - dis_BMI*($C35-21.75)) - 0.19*0.5)*AX35</f>
        <v>1.4594991233993055E-4</v>
      </c>
      <c r="CC35">
        <f t="shared" ref="CC35:CC67" si="166">0.962*(0.955*0.943*(0.9442 - 0.0007*$B35 - dis_BMI*($C35-21.75)) - 0.15*0.5)*AY35</f>
        <v>1.133309657561726E-4</v>
      </c>
      <c r="CD35">
        <f t="shared" ref="CD35:CD67" si="167">0.962*(0.955*0.943*(0.9442 - 0.0007*$B35 - dis_BMI*($C35-21.75)))*AZ35</f>
        <v>4.3702172888718542E-4</v>
      </c>
      <c r="CE35">
        <f t="shared" ref="CE35:CE67" si="168">0.962*(0.93*(0.9442 - 0.0007*$B35 - dis_BMI*($C35-21.75)))*BA35</f>
        <v>1.4361391968361131E-3</v>
      </c>
      <c r="CF35">
        <f t="shared" ref="CF35:CF67" si="169">0.962*(0.93*(0.9442 - 0.0007*$B35 - dis_BMI*($C35-21.75)))*BB35</f>
        <v>1.0522984475395923E-2</v>
      </c>
      <c r="CG35">
        <f t="shared" ref="CG35:CG67" si="170">0.962*(0.93*0.943*(0.9442 - 0.0007*$B35 - dis_BMI*($C35-21.75)))*BC35</f>
        <v>1.1052201288609491E-4</v>
      </c>
      <c r="CH35">
        <f t="shared" ref="CH35:CH67" si="171">0.962*(0.93*0.943*(0.9442 - 0.0007*$B35 - dis_BMI*($C35-21.75))-0.19*0.5)*BD35</f>
        <v>1.4941367633802236E-4</v>
      </c>
      <c r="CI35">
        <f t="shared" ref="CI35:CI67" si="172">0.962*(0.93*0.943*(0.9442 - 0.0007*$B35 - dis_BMI*($C35-21.75)))*BE35</f>
        <v>5.286910270855072E-4</v>
      </c>
      <c r="CJ35">
        <f t="shared" si="101"/>
        <v>0</v>
      </c>
      <c r="CK35">
        <f t="shared" si="102"/>
        <v>0.49353754854763521</v>
      </c>
      <c r="CL35">
        <f t="shared" ref="CL35:CL66" si="173">CK35/(1+r_)^A35</f>
        <v>0.19165890783821737</v>
      </c>
      <c r="CM35">
        <f t="shared" ref="CM35:CM67" si="174">AD35*c_SEM</f>
        <v>3144.6356567851117</v>
      </c>
      <c r="CN35">
        <f t="shared" ref="CN35:CN67" si="175">AE35*(c_Other+c_SEM)</f>
        <v>1460.6128586829313</v>
      </c>
      <c r="CO35">
        <f t="shared" ref="CO35:CO67" si="176">AF35*(c_Stroke1+c_Stroke2+c_SEM)</f>
        <v>124.08228542253794</v>
      </c>
      <c r="CP35">
        <f t="shared" ref="CP35:CP67" si="177">AG35*(c_Stroke2 + c_SEM)</f>
        <v>273.29131383319532</v>
      </c>
      <c r="CQ35">
        <f t="shared" ref="CQ35:CQ67" si="178">AH35*(c_MI1+c_MI2 + c_SEM)</f>
        <v>62.171008899271818</v>
      </c>
      <c r="CR35">
        <f t="shared" ref="CR35:CR67" si="179">AI35*(c_MI2+c_SEM)</f>
        <v>137.69870441524017</v>
      </c>
      <c r="CS35">
        <f t="shared" ref="CS35:CS67" si="180">AJ35*(c_Stroke1+c_Stroke2+c_MI2+c_SEM)</f>
        <v>4.3235368772615335</v>
      </c>
      <c r="CT35">
        <f t="shared" ref="CT35:CT67" si="181">AK35*(c_Stroke2+c_MI1+c_MI2+c_SEM)</f>
        <v>3.9825598075988813</v>
      </c>
      <c r="CU35">
        <f t="shared" ref="CU35:CU67" si="182">AL35*(c_Stroke2+c_MI2+c_SEM)</f>
        <v>7.0846832305385421</v>
      </c>
      <c r="CV35">
        <f t="shared" ref="CV35:CV67" si="183">AM35*(c_HF1+c_SEM)</f>
        <v>57.902262775928378</v>
      </c>
      <c r="CW35">
        <f t="shared" ref="CW35:CW67" si="184">AN35*(c_HF2+c_SEM)</f>
        <v>330.96012180065327</v>
      </c>
      <c r="CX35">
        <f t="shared" ref="CX35:CX67" si="185">AO35*(c_Stroke2+c_HF1+c_SEM)</f>
        <v>3.5296534155859178</v>
      </c>
      <c r="CY35">
        <f t="shared" ref="CY35:CY67" si="186">AP35*(c_Stroke1+c_Stroke2+c_HF2+c_SEM)</f>
        <v>6.2755451323811702</v>
      </c>
      <c r="CZ35">
        <f t="shared" ref="CZ35:CZ67" si="187">AQ35*(c_Stroke2+c_HF2+c_SEM)</f>
        <v>14.236869732791103</v>
      </c>
      <c r="DA35">
        <f t="shared" ref="DA35:DA67" si="188">AR35*(c_DM+c_SEM)</f>
        <v>4127.2569992307226</v>
      </c>
      <c r="DB35">
        <f t="shared" ref="DB35:DB67" si="189">AS35*(c_Other+c_DM+c_SEM)</f>
        <v>2358.6663663583172</v>
      </c>
      <c r="DC35">
        <f t="shared" ref="DC35:DC67" si="190">AT35*(c_Stroke1+c_Stroke2+c_DM+c_SEM)</f>
        <v>210.95080362429491</v>
      </c>
      <c r="DD35">
        <f t="shared" ref="DD35:DD67" si="191">AU35*(c_Stroke2+c_DM+c_SEM)</f>
        <v>522.06928324008675</v>
      </c>
      <c r="DE35">
        <f t="shared" ref="DE35:DE67" si="192">AV35*(c_MI1+c_MI2+c_DM+c_SEM)</f>
        <v>106.50112912137762</v>
      </c>
      <c r="DF35">
        <f t="shared" ref="DF35:DF67" si="193">AW35*(c_MI2+c_DM+c_SEM)</f>
        <v>296.51803501135493</v>
      </c>
      <c r="DG35">
        <f t="shared" ref="DG35:DG67" si="194">AX35*(c_Stroke1+c_Stroke2+c_MI2+c_DM+c_SEM)</f>
        <v>11.700456765040476</v>
      </c>
      <c r="DH35">
        <f t="shared" ref="DH35:DH67" si="195">AY35*(c_Stroke2+c_MI1+c_MI2+c_DM+c_SEM)</f>
        <v>10.303624045084179</v>
      </c>
      <c r="DI35">
        <f t="shared" ref="DI35:DI67" si="196">AZ35*(c_Stroke2+c_MI2+c_DM+c_SEM)</f>
        <v>20.476580291066249</v>
      </c>
      <c r="DJ35">
        <f t="shared" ref="DJ35:DJ67" si="197">BA35*(c_HF1+c_DM+c_SEM)</f>
        <v>97.896482967089028</v>
      </c>
      <c r="DK35">
        <f t="shared" ref="DK35:DK67" si="198">BB35*(c_HF2+c_DM+c_SEM)</f>
        <v>559.933004060798</v>
      </c>
      <c r="DL35">
        <f t="shared" ref="DL35:DL67" si="199">BC35*(c_Stroke2+c_HF1+c_DM+c_SEM)</f>
        <v>8.9865401040024278</v>
      </c>
      <c r="DM35">
        <f t="shared" ref="DM35:DM67" si="200">BD35*(c_Stroke1+c_Stroke2+c_HF2+c_DM+c_SEM)</f>
        <v>15.313445582502533</v>
      </c>
      <c r="DN35">
        <f t="shared" ref="DN35:DN67" si="201">BE35*(c_Stroke2+c_HF2+c_DM+c_SEM)</f>
        <v>34.602818676763967</v>
      </c>
      <c r="DO35">
        <f t="shared" si="103"/>
        <v>0</v>
      </c>
      <c r="DP35">
        <f t="shared" si="118"/>
        <v>14011.962629889527</v>
      </c>
      <c r="DQ35">
        <f t="shared" ref="DQ35:DQ66" si="202">DP35/(1+r_)^A35</f>
        <v>5441.3640101292967</v>
      </c>
    </row>
    <row r="36" spans="1:121" x14ac:dyDescent="0.3">
      <c r="A36">
        <v>33</v>
      </c>
      <c r="B36">
        <v>78</v>
      </c>
      <c r="C36">
        <f t="shared" si="119"/>
        <v>32.793999999999997</v>
      </c>
      <c r="D36">
        <f t="shared" si="1"/>
        <v>125</v>
      </c>
      <c r="E36">
        <f t="shared" si="120"/>
        <v>5.4</v>
      </c>
      <c r="F36">
        <v>3.175E-2</v>
      </c>
      <c r="G36">
        <v>4.4229999999999998E-2</v>
      </c>
      <c r="H36">
        <f t="shared" si="3"/>
        <v>3.4245999999999999E-2</v>
      </c>
      <c r="I36">
        <f t="shared" si="104"/>
        <v>1.9177515277734612E-2</v>
      </c>
      <c r="J36">
        <f t="shared" si="64"/>
        <v>0.26582352678227561</v>
      </c>
      <c r="K36">
        <f t="shared" si="65"/>
        <v>0.3512838578678078</v>
      </c>
      <c r="L36">
        <f t="shared" si="105"/>
        <v>0.15333277261469713</v>
      </c>
      <c r="M36">
        <f t="shared" si="106"/>
        <v>0.2079322546845741</v>
      </c>
      <c r="N36">
        <f t="shared" si="107"/>
        <v>0.6046662087297876</v>
      </c>
      <c r="O36">
        <f t="shared" si="108"/>
        <v>0.73052746471837005</v>
      </c>
      <c r="P36">
        <f t="shared" si="109"/>
        <v>0.36649425379443812</v>
      </c>
      <c r="Q36">
        <f t="shared" si="110"/>
        <v>0.47534268136217228</v>
      </c>
      <c r="R36">
        <f t="shared" ref="R36:R67" si="203">IF(C36&lt;25, HT_f_low, IF(C36&lt;30, HT_f_mod, HT_f_high))</f>
        <v>0.42</v>
      </c>
      <c r="S36">
        <f t="shared" ref="S36:S67" si="204">IF(C36&lt;25, HT_m_low, IF(C36&lt;30, HT_m_mod, HT_m_high))</f>
        <v>0.43099999999999999</v>
      </c>
      <c r="T36">
        <f t="shared" ref="T36:T67" si="205">PREV_FEMALE*PREV_SMOKE*(1-$R36)*(1-EXP(-J36/10))+PREV_FEMALE*PREV_SMOKE*$R36*(1-EXP(-K36/10))+PREV_FEMALE*(1-PREV_SMOKE)*(1-$R36)*(1-EXP(-L36/10))+PREV_FEMALE*(1-PREV_SMOKE)*$R36*(1-EXP(-M36/10))+(1-PREV_FEMALE)*PREV_SMOKE*(1-$S36)*(1-EXP(-N36/10))+(1-PREV_FEMALE)*PREV_SMOKE*$S36*(1-EXP(-O36/10))+(1-PREV_FEMALE)*(1-PREV_SMOKE)*(1-$S36)*(1-EXP(-P36/10))+(1-PREV_FEMALE)*(1-PREV_SMOKE)*$S36*(1-EXP(-Q36/10))</f>
        <v>2.3877585784588561E-2</v>
      </c>
      <c r="U36">
        <f t="shared" si="69"/>
        <v>0.48956501294396049</v>
      </c>
      <c r="V36">
        <f t="shared" si="70"/>
        <v>0.6100821705388344</v>
      </c>
      <c r="W36">
        <f t="shared" si="111"/>
        <v>0.30388553722933054</v>
      </c>
      <c r="X36">
        <f t="shared" si="112"/>
        <v>0.39789031225881588</v>
      </c>
      <c r="Y36">
        <f t="shared" si="113"/>
        <v>0.79385511410325316</v>
      </c>
      <c r="Z36">
        <f t="shared" si="114"/>
        <v>0.8926175194022633</v>
      </c>
      <c r="AA36">
        <f t="shared" si="115"/>
        <v>0.5401160133656866</v>
      </c>
      <c r="AB36">
        <f t="shared" si="116"/>
        <v>0.66632338783662937</v>
      </c>
      <c r="AC36">
        <f t="shared" ref="AC36:AC67" si="206">PREV_FEMALE*PREV_SMOKE*(1-$R36)*(1-EXP(-U36/10))+PREV_FEMALE*PREV_SMOKE*$R36*(1-EXP(-V36/10))+PREV_FEMALE*(1-PREV_SMOKE)*(1-$R36)*(1-EXP(-W36/10))+PREV_FEMALE*(1-PREV_SMOKE)*$R36*(1-EXP(-X36/10))+(1-PREV_FEMALE)*PREV_SMOKE*(1-$S36)*(1-EXP(-Y36/10))+(1-PREV_FEMALE)*PREV_SMOKE*$S36*(1-EXP(-Z36/10))+(1-PREV_FEMALE)*(1-PREV_SMOKE)*(1-$S36)*(1-EXP(-AA36/10))+(1-PREV_FEMALE)*(1-PREV_SMOKE)*$S36*(1-EXP(-AB36/10))</f>
        <v>4.0980543867062409E-2</v>
      </c>
      <c r="AD36">
        <f t="shared" si="117"/>
        <v>0.21414984824967895</v>
      </c>
      <c r="AE36">
        <f t="shared" si="72"/>
        <v>5.0649616077033069E-2</v>
      </c>
      <c r="AF36">
        <f t="shared" si="73"/>
        <v>3.1922457898883412E-3</v>
      </c>
      <c r="AG36">
        <f t="shared" si="74"/>
        <v>1.2877272057375211E-2</v>
      </c>
      <c r="AH36">
        <f t="shared" si="133"/>
        <v>1.3823119938521562E-3</v>
      </c>
      <c r="AI36">
        <f t="shared" si="134"/>
        <v>7.5124463088918399E-3</v>
      </c>
      <c r="AJ36">
        <f t="shared" si="77"/>
        <v>9.9878005537515943E-5</v>
      </c>
      <c r="AK36">
        <f t="shared" si="135"/>
        <v>7.8425475735087468E-5</v>
      </c>
      <c r="AL36">
        <f t="shared" si="136"/>
        <v>2.757834760200118E-4</v>
      </c>
      <c r="AM36">
        <f t="shared" si="137"/>
        <v>1.3278823713865145E-3</v>
      </c>
      <c r="AN36">
        <f t="shared" si="81"/>
        <v>1.1726091359751894E-2</v>
      </c>
      <c r="AO36">
        <f t="shared" si="138"/>
        <v>7.0870207380444147E-5</v>
      </c>
      <c r="AP36">
        <f t="shared" ref="AP36:AP67" si="207">AM35*T35*p_Stroke*p_Stroke_rec*(1-I35) + AN35*T35*p_Stroke*p_Stroke_rec*(1-I35) + AO35*(p_recur_Stroke*p_Stroke_rec)*(1-I35) + AP35*(p_recur_Stroke*p_Stroke_rec)*(1-I35) + AQ35*(p_recur_Stroke*p_Stroke_rec)*(1-I35)</f>
        <v>1.2539090517852498E-4</v>
      </c>
      <c r="AQ36">
        <f t="shared" ref="AQ36:AQ67" si="208">AO35*(1-p_recur_Stroke-H35*rr_Stroke*rr_HF)*(1-I35) + AP35*(1-p_recur_Stroke-H35*rr_Stroke*rr_HF)*(1-I35) + AQ35*(1-p_recur_Stroke-H35*rr_Stroke*rr_HF)*(1-I35)</f>
        <v>4.0721720615393103E-4</v>
      </c>
      <c r="AR36">
        <f t="shared" ref="AR36:AR67" si="209">AR35*(1-AC35-H35*rr_DM) + AD35*(1-T35-H35)*I35</f>
        <v>0.15647588719601341</v>
      </c>
      <c r="AS36">
        <f t="shared" ref="AS36:AS67" si="210">AR35*AC35*p_Other + AD35*T35*p_Other*I35 + AE35*(1-T35*p_Stroke-T35*p_MI-H35*rr_Other)*I35 + AS35*(1-AC35*p_Stroke-AC35*p_MI-H35*rr_Other*rr_DM)</f>
        <v>5.9413350371775399E-2</v>
      </c>
      <c r="AT36">
        <f t="shared" ref="AT36:AT67" si="211">AR35*AC35*p_Stroke*p_Stroke_rec + AD35*T35*p_Stroke*p_Stroke_rec*I35 + AE35*T35*p_Stroke*p_Stroke_rec*I35 + AF35*p_recur_Stroke*p_Stroke_rec*I35 + AG35*p_recur_Stroke*p_Stroke_rec*I35 + AS35*AC35*p_Stroke*p_Stroke_rec + AT35*p_recur_Stroke*p_Stroke_rec + AU35*p_recur_Stroke*p_Stroke_rec</f>
        <v>4.2666445503569839E-3</v>
      </c>
      <c r="AU36">
        <f t="shared" ref="AU36:AU67" si="212">AF35*(1-p_recur_Stroke-T35*p_MI-H35*rr_Stroke)*I35 + AG35*(1-p_recur_Stroke-T35*p_MI-H35*rr_Stroke)*I35 + AT35*(1-p_recur_Stroke-AC35*p_MI-H35*rr_Stroke*rr_DM) + AU35*(1-p_recur_Stroke-AC35*p_MI-H35*rr_Stroke*rr_DM)</f>
        <v>1.608096202832246E-2</v>
      </c>
      <c r="AV36">
        <f t="shared" si="139"/>
        <v>1.9189042830502188E-3</v>
      </c>
      <c r="AW36">
        <f t="shared" si="140"/>
        <v>9.8907485232163118E-3</v>
      </c>
      <c r="AX36">
        <f t="shared" ref="AX36:AX67" si="213">AH35*T35*p_Stroke*p_Stroke_rec*I35 + AI35*T35*p_Stroke*p_Stroke_rec*I35 + AJ35*p_recur_Stroke*p_Stroke_rec*I35 + AK35*p_recur_Stroke*p_Stroke_rec*I35 + AL35*p_recur_Stroke*p_Stroke_rec*I35 + AV35*AC35*p_Stroke*p_Stroke_rec + AW35*AC35*p_Stroke*p_Stroke_rec + AX35*p_recur_Stroke*p_Stroke_rec + AY35*p_recur_Stroke*p_Stroke_rec + AZ35*p_recur_Stroke*p_Stroke_rec</f>
        <v>2.1639984749741021E-4</v>
      </c>
      <c r="AY36">
        <f t="shared" si="141"/>
        <v>1.6874545040672148E-4</v>
      </c>
      <c r="AZ36">
        <f t="shared" si="142"/>
        <v>5.4538117787504407E-4</v>
      </c>
      <c r="BA36">
        <f t="shared" si="143"/>
        <v>1.8032013713291429E-3</v>
      </c>
      <c r="BB36">
        <f t="shared" ref="BB36:BB67" si="214">AM35*(1-T35*p_Stroke - H35*rr_HF)*I35 + AN35*(1-T35*p_Stroke - H35*rr_HF)*I35 + BA35*(1-AC35*p_Stroke - H35*rr_HF*rr_DM) + BB35*(1-AC35*p_Stroke - H35*rr_HF*rr_DM)</f>
        <v>1.4714727481123398E-2</v>
      </c>
      <c r="BC36">
        <f t="shared" si="144"/>
        <v>1.489698448642142E-4</v>
      </c>
      <c r="BD36">
        <f t="shared" ref="BD36:BD67" si="215">AM35*T35*p_Stroke*p_Stroke_rec*I35 + AN35*T35*p_Stroke*p_Stroke_rec*I35 + AO35*(p_recur_Stroke*p_Stroke_rec)*I35 + AP35*(p_recur_Stroke*p_Stroke_rec)*I35 + AQ35*(p_recur_Stroke*p_Stroke_rec)*I35 + BA35*AC35*p_Stroke*p_Stroke_rec + BB35*AC35*p_Stroke*p_Stroke_rec + BC35*(p_recur_Stroke*p_Stroke_rec) + BD35*(p_recur_Stroke*p_Stroke_rec) + BE35*(p_recur_Stroke*p_Stroke_rec)</f>
        <v>2.5898596072813923E-4</v>
      </c>
      <c r="BE36">
        <f t="shared" ref="BE36:BE67" si="216">AO35*(1-p_recur_Stroke - H35*rr_Stroke*rr_HF)*I35 + AP35*(1-p_recur_Stroke-H35*rr_Stroke*rr_HF)*I35 + AQ35*(1-p_recur_Stroke-H35*rr_Stroke*rr_HF)*I35 + BC35*(1-p_recur_Stroke - H35*rr_Stroke*rr_HF*rr_DM) + BD35*(1-p_recur_Stroke-H35*rr_Stroke*rr_HF*rr_DM) + BE35*(1-p_recur_Stroke-H35*rr_Stroke*rr_HF*rr_DM)</f>
        <v>7.6715140903647178E-4</v>
      </c>
      <c r="BF36">
        <f t="shared" ref="BF36:BF67" si="217">AD35*H35 + AE35*H35*rr_Other + AF35*H35*rr_Stroke + AG35*H35*rr_Stroke + AH35*H35*rr_MI + AI35*H35*rr_MI + AJ35*H35*rr_Stroke*rr_MI + AK35*H35*rr_Stroke*rr_MI + AL35*H35*rr_Stroke*rr_MI + AM35*H35*rr_HF + AN35*H35*rr_HF + AO35*H35*rr_Stroke*rr_HF + AP35*H35*rr_Stroke*rr_HF + AR35*H35*rr_DM + AS35*H35*rr_DM*rr_Other + AT35*H35*rr_DM*rr_Stroke + AU35*H35*rr_DM*rr_Stroke + AV35*H35*rr_DM*rr_MI + AW35*H35*rr_DM*rr_MI + AX35*H35*rr_DM*rr_Stroke*rr_MI + AY35*H35*rr_DM*rr_Stroke*rr_MI + AZ35*H35*rr_DM*rr_Stroke*rr_MI + BA35*H35*rr_DM*rr_HF + BB35*H35*rr_DM*rr_HF + BC35*H35*rr_DM*rr_Stroke*rr_HF + BD35*H35*rr_DM*rr_Stroke*rr_HF + AQ35*H35*rr_Stroke*rr_HF + BE35*H35*rr_DM*rr_Stroke*rr_HF
+ AD35*T35*p_MI*p_MI_mort + AD35*T35*p_Stroke*p_Stroke_mort + AE35*T35*p_MI*p_MI_mort + AE35*T35*p_Stroke*p_Stroke_mort + AF35*T35*p_MI*p_MI_mort + AF35*p_recur_Stroke*p_Stroke_mort + AG35*T35*p_MI*p_MI_mort + AG35*p_recur_Stroke*p_Stroke_mort + AH35*(PREV_FEMALE*p_recur_MI_F + (1-PREV_FEMALE)*p_recur_MI_M)*p_MI_mort + AH35*T35*p_Stroke*p_Stroke_mort + AI35*(PREV_FEMALE*p_recur_MI_F + (1-PREV_FEMALE)*p_recur_MI_M)*p_MI_mort + AI35*T35*p_Stroke*p_Stroke_mort + AJ35*(PREV_FEMALE*p_recur_MI_F + (1-PREV_FEMALE)*p_recur_MI_M)*p_MI_mort + AJ35*p_recur_Stroke*p_Stroke_mort + AK35*(PREV_FEMALE*p_recur_MI_F + (1-PREV_FEMALE)*p_recur_MI_M)*p_MI_mort + AK35*p_recur_Stroke*p_Stroke_mort + AL35*(PREV_FEMALE*p_recur_MI_F + (1-PREV_FEMALE)*p_recur_MI_M)*p_MI_mort + AL35*p_recur_Stroke*p_Stroke_mort + AM35*T35*p_Stroke*p_Stroke_mort + AN35*T35*p_Stroke*p_Stroke_mort + AO35*p_recur_Stroke*p_Stroke_mort + AP35*p_recur_Stroke*p_Stroke_mort + AQ35*p_recur_Stroke*p_Stroke_mort
+ AR35*AC35*p_MI*p_MI_mort + AR35*AC35*p_Stroke*p_Stroke_mort + AS35*AC35*p_MI*p_MI_mort + AS35*AC35*p_Stroke*p_Stroke_mort + AT35*AC35*p_MI*p_MI_mort + AT35*p_recur_Stroke*p_Stroke_mort + AU35*AC35*p_MI*p_MI_mort + AU35*p_recur_Stroke*p_Stroke_mort + AV35*(PREV_FEMALE*p_recur_MI_F + (1-PREV_FEMALE)*p_recur_MI_M)*p_MI_mort + AV35*AC35*p_Stroke*p_Stroke_mort + AW35*(PREV_FEMALE*p_recur_MI_F + (1-PREV_FEMALE)*p_recur_MI_M)*p_MI_mort + AW35*AC35*p_Stroke*p_Stroke_mort + AX35*(PREV_FEMALE*p_recur_MI_F + (1-PREV_FEMALE)*p_recur_MI_M)*p_MI_mort + AX35*p_recur_Stroke*p_Stroke_mort + AY35*(PREV_FEMALE*p_recur_MI_F + (1-PREV_FEMALE)*p_recur_MI_M)*p_MI_mort + AY35*p_recur_Stroke*p_Stroke_mort + AZ35*(PREV_FEMALE*p_recur_MI_F + (1-PREV_FEMALE)*p_recur_MI_M)*p_MI_mort + AZ35*p_recur_Stroke*p_Stroke_mort + BA35*AC35*p_Stroke*p_Stroke_mort + BB35*AC35*p_Stroke*p_Stroke_mort + BC35*p_recur_Stroke*p_Stroke_mort + BD35*p_recur_Stroke*p_Stroke_mort + BE35*p_recur_Stroke*p_Stroke_mort
+BF35</f>
        <v>0.3874546610205416</v>
      </c>
      <c r="BG36">
        <f t="shared" si="100"/>
        <v>0.95800000000000052</v>
      </c>
      <c r="BH36">
        <f t="shared" si="145"/>
        <v>0.18270297095348523</v>
      </c>
      <c r="BI36">
        <f t="shared" si="146"/>
        <v>4.1440272588232539E-2</v>
      </c>
      <c r="BJ36">
        <f t="shared" si="147"/>
        <v>2.2649781187335251E-3</v>
      </c>
      <c r="BK36">
        <f t="shared" si="148"/>
        <v>1.0360086998056172E-2</v>
      </c>
      <c r="BL36">
        <f t="shared" si="149"/>
        <v>1.0225830380442618E-3</v>
      </c>
      <c r="BM36">
        <f t="shared" si="150"/>
        <v>6.1208620449055553E-3</v>
      </c>
      <c r="BN36">
        <f t="shared" si="151"/>
        <v>6.7249993769727363E-5</v>
      </c>
      <c r="BO36">
        <f t="shared" si="152"/>
        <v>5.4374056904126618E-5</v>
      </c>
      <c r="BP36">
        <f t="shared" si="153"/>
        <v>2.1189033328236704E-4</v>
      </c>
      <c r="BQ36">
        <f t="shared" si="154"/>
        <v>1.0535869736549225E-3</v>
      </c>
      <c r="BR36">
        <f t="shared" si="155"/>
        <v>9.3038791497940965E-3</v>
      </c>
      <c r="BS36">
        <f t="shared" si="156"/>
        <v>5.30256722857999E-5</v>
      </c>
      <c r="BT36">
        <f t="shared" si="157"/>
        <v>8.1906370985500673E-5</v>
      </c>
      <c r="BU36">
        <f t="shared" si="158"/>
        <v>3.0468326424871881E-4</v>
      </c>
      <c r="BV36">
        <f t="shared" si="159"/>
        <v>0.12842522438420698</v>
      </c>
      <c r="BW36">
        <f t="shared" si="160"/>
        <v>4.6763344161628535E-2</v>
      </c>
      <c r="BX36">
        <f t="shared" si="161"/>
        <v>2.9122538206910573E-3</v>
      </c>
      <c r="BY36">
        <f t="shared" si="162"/>
        <v>1.2445909243665058E-2</v>
      </c>
      <c r="BZ36">
        <f t="shared" si="163"/>
        <v>1.3655917759210173E-3</v>
      </c>
      <c r="CA36">
        <f t="shared" si="164"/>
        <v>7.7523869538650694E-3</v>
      </c>
      <c r="CB36">
        <f t="shared" si="165"/>
        <v>1.4016978574592478E-4</v>
      </c>
      <c r="CC36">
        <f t="shared" si="166"/>
        <v>1.125490205896812E-4</v>
      </c>
      <c r="CD36">
        <f t="shared" si="167"/>
        <v>4.0310494003296612E-4</v>
      </c>
      <c r="CE36">
        <f t="shared" si="168"/>
        <v>1.376353805890049E-3</v>
      </c>
      <c r="CF36">
        <f t="shared" si="169"/>
        <v>1.1231508301455429E-2</v>
      </c>
      <c r="CG36">
        <f t="shared" si="170"/>
        <v>1.0722496603999172E-4</v>
      </c>
      <c r="CH36">
        <f t="shared" si="171"/>
        <v>1.6274323359866499E-4</v>
      </c>
      <c r="CI36">
        <f t="shared" si="172"/>
        <v>5.5217741453946834E-4</v>
      </c>
      <c r="CJ36">
        <f t="shared" si="101"/>
        <v>0</v>
      </c>
      <c r="CK36">
        <f t="shared" si="102"/>
        <v>0.46879289136425234</v>
      </c>
      <c r="CL36">
        <f t="shared" si="173"/>
        <v>0.17674722432707429</v>
      </c>
      <c r="CM36">
        <f t="shared" si="174"/>
        <v>2916.2926334641279</v>
      </c>
      <c r="CN36">
        <f t="shared" si="175"/>
        <v>1412.9723397009916</v>
      </c>
      <c r="CO36">
        <f t="shared" si="176"/>
        <v>119.49852889868016</v>
      </c>
      <c r="CP36">
        <f t="shared" si="177"/>
        <v>259.06495925027451</v>
      </c>
      <c r="CQ36">
        <f t="shared" si="178"/>
        <v>59.120101665062869</v>
      </c>
      <c r="CR36">
        <f t="shared" si="179"/>
        <v>125.72078897930494</v>
      </c>
      <c r="CS36">
        <f t="shared" si="180"/>
        <v>4.0501530025518093</v>
      </c>
      <c r="CT36">
        <f t="shared" si="181"/>
        <v>3.8639447639920244</v>
      </c>
      <c r="CU36">
        <f t="shared" si="182"/>
        <v>6.4078290653249743</v>
      </c>
      <c r="CV36">
        <f t="shared" si="183"/>
        <v>53.975762632119043</v>
      </c>
      <c r="CW36">
        <f t="shared" si="184"/>
        <v>342.6715678060296</v>
      </c>
      <c r="CX36">
        <f t="shared" si="185"/>
        <v>3.3413885375731804</v>
      </c>
      <c r="CY36">
        <f t="shared" si="186"/>
        <v>6.6506082197637868</v>
      </c>
      <c r="CZ36">
        <f t="shared" si="187"/>
        <v>14.547020255436879</v>
      </c>
      <c r="DA36">
        <f t="shared" si="188"/>
        <v>3918.6256430497638</v>
      </c>
      <c r="DB36">
        <f t="shared" si="189"/>
        <v>2336.2517633189523</v>
      </c>
      <c r="DC36">
        <f t="shared" si="190"/>
        <v>208.46398608589189</v>
      </c>
      <c r="DD36">
        <f t="shared" si="191"/>
        <v>507.24178525937532</v>
      </c>
      <c r="DE36">
        <f t="shared" si="192"/>
        <v>103.99309871562356</v>
      </c>
      <c r="DF36">
        <f t="shared" si="193"/>
        <v>278.52347841377133</v>
      </c>
      <c r="DG36">
        <f t="shared" si="194"/>
        <v>11.247598473525393</v>
      </c>
      <c r="DH36">
        <f t="shared" si="195"/>
        <v>10.241836366985554</v>
      </c>
      <c r="DI36">
        <f t="shared" si="196"/>
        <v>18.902911625149027</v>
      </c>
      <c r="DJ36">
        <f t="shared" si="197"/>
        <v>93.898105009222462</v>
      </c>
      <c r="DK36">
        <f t="shared" si="198"/>
        <v>598.12424265270386</v>
      </c>
      <c r="DL36">
        <f t="shared" si="199"/>
        <v>8.7256107232316182</v>
      </c>
      <c r="DM36">
        <f t="shared" si="200"/>
        <v>16.695270972378768</v>
      </c>
      <c r="DN36">
        <f t="shared" si="201"/>
        <v>36.169654633251568</v>
      </c>
      <c r="DO36">
        <f t="shared" si="103"/>
        <v>0</v>
      </c>
      <c r="DP36">
        <f t="shared" si="118"/>
        <v>13475.282611541063</v>
      </c>
      <c r="DQ36">
        <f t="shared" si="202"/>
        <v>5080.5352267216331</v>
      </c>
    </row>
    <row r="37" spans="1:121" x14ac:dyDescent="0.3">
      <c r="A37">
        <v>34</v>
      </c>
      <c r="B37">
        <v>79</v>
      </c>
      <c r="C37">
        <f t="shared" si="119"/>
        <v>32.793999999999997</v>
      </c>
      <c r="D37">
        <f t="shared" si="1"/>
        <v>125</v>
      </c>
      <c r="E37">
        <f t="shared" si="120"/>
        <v>5.4</v>
      </c>
      <c r="F37">
        <v>3.5380000000000002E-2</v>
      </c>
      <c r="G37">
        <v>4.9230000000000003E-2</v>
      </c>
      <c r="H37">
        <f t="shared" si="3"/>
        <v>3.8150000000000003E-2</v>
      </c>
      <c r="I37">
        <f t="shared" si="104"/>
        <v>1.9177515277734612E-2</v>
      </c>
      <c r="J37">
        <f t="shared" si="64"/>
        <v>0.27378195716697573</v>
      </c>
      <c r="K37">
        <f t="shared" si="65"/>
        <v>0.36111075304292695</v>
      </c>
      <c r="L37">
        <f t="shared" si="105"/>
        <v>0.15828888041027378</v>
      </c>
      <c r="M37">
        <f t="shared" si="106"/>
        <v>0.21441801359755897</v>
      </c>
      <c r="N37">
        <f t="shared" si="107"/>
        <v>0.61923260293482874</v>
      </c>
      <c r="O37">
        <f t="shared" si="108"/>
        <v>0.74444941498471273</v>
      </c>
      <c r="P37">
        <f t="shared" si="109"/>
        <v>0.37808548506061146</v>
      </c>
      <c r="Q37">
        <f t="shared" si="110"/>
        <v>0.48885542682837235</v>
      </c>
      <c r="R37">
        <f t="shared" si="203"/>
        <v>0.42</v>
      </c>
      <c r="S37">
        <f t="shared" si="204"/>
        <v>0.43099999999999999</v>
      </c>
      <c r="T37">
        <f t="shared" si="205"/>
        <v>2.45888983246998E-2</v>
      </c>
      <c r="U37">
        <f t="shared" si="69"/>
        <v>0.50152998963653916</v>
      </c>
      <c r="V37">
        <f t="shared" si="70"/>
        <v>0.62282224410179299</v>
      </c>
      <c r="W37">
        <f t="shared" si="111"/>
        <v>0.3127230853523133</v>
      </c>
      <c r="X37">
        <f t="shared" si="112"/>
        <v>0.40856853285886718</v>
      </c>
      <c r="Y37">
        <f t="shared" si="113"/>
        <v>0.80661245142500193</v>
      </c>
      <c r="Z37">
        <f t="shared" si="114"/>
        <v>0.90188590843587335</v>
      </c>
      <c r="AA37">
        <f t="shared" si="115"/>
        <v>0.55434245751762523</v>
      </c>
      <c r="AB37">
        <f t="shared" si="116"/>
        <v>0.68081485545443754</v>
      </c>
      <c r="AC37">
        <f t="shared" si="206"/>
        <v>4.2008518277935752E-2</v>
      </c>
      <c r="AD37">
        <f t="shared" si="117"/>
        <v>0.19783453473262905</v>
      </c>
      <c r="AE37">
        <f t="shared" si="72"/>
        <v>4.8670482457226938E-2</v>
      </c>
      <c r="AF37">
        <f t="shared" si="73"/>
        <v>3.0522933940139848E-3</v>
      </c>
      <c r="AG37">
        <f t="shared" si="74"/>
        <v>1.2097729471172195E-2</v>
      </c>
      <c r="AH37">
        <f t="shared" si="133"/>
        <v>1.3110385817700645E-3</v>
      </c>
      <c r="AI37">
        <f t="shared" si="134"/>
        <v>6.8598173222875359E-3</v>
      </c>
      <c r="AJ37">
        <f t="shared" si="77"/>
        <v>9.3248697475115721E-5</v>
      </c>
      <c r="AK37">
        <f t="shared" si="135"/>
        <v>7.5500289011948033E-5</v>
      </c>
      <c r="AL37">
        <f t="shared" si="136"/>
        <v>2.4787098543383661E-4</v>
      </c>
      <c r="AM37">
        <f t="shared" si="137"/>
        <v>1.2368274745379886E-3</v>
      </c>
      <c r="AN37">
        <f t="shared" si="81"/>
        <v>1.1935294272443799E-2</v>
      </c>
      <c r="AO37">
        <f t="shared" si="138"/>
        <v>6.6664156946147821E-5</v>
      </c>
      <c r="AP37">
        <f t="shared" si="207"/>
        <v>1.3003663239834784E-4</v>
      </c>
      <c r="AQ37">
        <f t="shared" si="208"/>
        <v>4.0540423235208082E-4</v>
      </c>
      <c r="AR37">
        <f t="shared" si="209"/>
        <v>0.14776910246034086</v>
      </c>
      <c r="AS37">
        <f t="shared" si="210"/>
        <v>5.8350426791998908E-2</v>
      </c>
      <c r="AT37">
        <f t="shared" si="211"/>
        <v>4.1781355531903134E-3</v>
      </c>
      <c r="AU37">
        <f t="shared" si="212"/>
        <v>1.5450767652972312E-2</v>
      </c>
      <c r="AV37">
        <f t="shared" si="139"/>
        <v>1.8652469186438176E-3</v>
      </c>
      <c r="AW37">
        <f t="shared" si="140"/>
        <v>9.2777441605113101E-3</v>
      </c>
      <c r="AX37">
        <f t="shared" si="213"/>
        <v>2.0696057104554831E-4</v>
      </c>
      <c r="AY37">
        <f t="shared" si="141"/>
        <v>1.6604123221472379E-4</v>
      </c>
      <c r="AZ37">
        <f t="shared" si="142"/>
        <v>4.9908242334324292E-4</v>
      </c>
      <c r="BA37">
        <f t="shared" si="143"/>
        <v>1.72511515975175E-3</v>
      </c>
      <c r="BB37">
        <f t="shared" si="214"/>
        <v>1.5411649770704507E-2</v>
      </c>
      <c r="BC37">
        <f t="shared" si="144"/>
        <v>1.4338885587252191E-4</v>
      </c>
      <c r="BD37">
        <f t="shared" si="215"/>
        <v>2.7550931617987396E-4</v>
      </c>
      <c r="BE37">
        <f t="shared" si="216"/>
        <v>7.7838731684709377E-4</v>
      </c>
      <c r="BF37">
        <f t="shared" si="217"/>
        <v>0.41788569911668461</v>
      </c>
      <c r="BG37">
        <f t="shared" si="100"/>
        <v>0.95800000000000052</v>
      </c>
      <c r="BH37">
        <f t="shared" si="145"/>
        <v>0.16864499873859637</v>
      </c>
      <c r="BI37">
        <f t="shared" si="146"/>
        <v>3.9788321547030762E-2</v>
      </c>
      <c r="BJ37">
        <f t="shared" si="147"/>
        <v>2.1636635794842602E-3</v>
      </c>
      <c r="BK37">
        <f t="shared" si="148"/>
        <v>9.724939806064474E-3</v>
      </c>
      <c r="BL37">
        <f t="shared" si="149"/>
        <v>9.6898118744165047E-4</v>
      </c>
      <c r="BM37">
        <f t="shared" si="150"/>
        <v>5.5845384143493352E-3</v>
      </c>
      <c r="BN37">
        <f t="shared" si="151"/>
        <v>6.2727555539995636E-5</v>
      </c>
      <c r="BO37">
        <f t="shared" si="152"/>
        <v>5.2298367446593863E-5</v>
      </c>
      <c r="BP37">
        <f t="shared" si="153"/>
        <v>1.9028831401081601E-4</v>
      </c>
      <c r="BQ37">
        <f t="shared" si="154"/>
        <v>9.8053575122086139E-4</v>
      </c>
      <c r="BR37">
        <f t="shared" si="155"/>
        <v>9.4620979695202202E-3</v>
      </c>
      <c r="BS37">
        <f t="shared" si="156"/>
        <v>4.9837746083957558E-5</v>
      </c>
      <c r="BT37">
        <f t="shared" si="157"/>
        <v>8.486116965240119E-5</v>
      </c>
      <c r="BU37">
        <f t="shared" si="158"/>
        <v>3.0307790751252044E-4</v>
      </c>
      <c r="BV37">
        <f t="shared" si="159"/>
        <v>0.12117975441801702</v>
      </c>
      <c r="BW37">
        <f t="shared" si="160"/>
        <v>4.58890510262005E-2</v>
      </c>
      <c r="BX37">
        <f t="shared" si="161"/>
        <v>2.8491876678798985E-3</v>
      </c>
      <c r="BY37">
        <f t="shared" si="162"/>
        <v>1.194835691131532E-2</v>
      </c>
      <c r="BZ37">
        <f t="shared" si="163"/>
        <v>1.3262068787755416E-3</v>
      </c>
      <c r="CA37">
        <f t="shared" si="164"/>
        <v>7.2659465131456377E-3</v>
      </c>
      <c r="CB37">
        <f t="shared" si="165"/>
        <v>1.3393012541561069E-4</v>
      </c>
      <c r="CC37">
        <f t="shared" si="166"/>
        <v>1.1064468015652396E-4</v>
      </c>
      <c r="CD37">
        <f t="shared" si="167"/>
        <v>3.6858170277847527E-4</v>
      </c>
      <c r="CE37">
        <f t="shared" si="168"/>
        <v>1.3156715170249316E-3</v>
      </c>
      <c r="CF37">
        <f t="shared" si="169"/>
        <v>1.1753805836705778E-2</v>
      </c>
      <c r="CG37">
        <f t="shared" si="170"/>
        <v>1.0312322189820945E-4</v>
      </c>
      <c r="CH37">
        <f t="shared" si="171"/>
        <v>1.7296357787130071E-4</v>
      </c>
      <c r="CI37">
        <f t="shared" si="172"/>
        <v>5.5980506650626742E-4</v>
      </c>
      <c r="CJ37">
        <f t="shared" si="101"/>
        <v>0</v>
      </c>
      <c r="CK37">
        <f t="shared" si="102"/>
        <v>0.44303819719764526</v>
      </c>
      <c r="CL37">
        <f t="shared" si="173"/>
        <v>0.1621718724753716</v>
      </c>
      <c r="CM37">
        <f t="shared" si="174"/>
        <v>2694.1106939889423</v>
      </c>
      <c r="CN37">
        <f t="shared" si="175"/>
        <v>1357.76044910926</v>
      </c>
      <c r="CO37">
        <f t="shared" si="176"/>
        <v>114.25955091151951</v>
      </c>
      <c r="CP37">
        <f t="shared" si="177"/>
        <v>243.38212150104221</v>
      </c>
      <c r="CQ37">
        <f t="shared" si="178"/>
        <v>56.071809103723886</v>
      </c>
      <c r="CR37">
        <f t="shared" si="179"/>
        <v>114.79904288848191</v>
      </c>
      <c r="CS37">
        <f t="shared" si="180"/>
        <v>3.7813279313134176</v>
      </c>
      <c r="CT37">
        <f t="shared" si="181"/>
        <v>3.7198237393296676</v>
      </c>
      <c r="CU37">
        <f t="shared" si="182"/>
        <v>5.7592823465551932</v>
      </c>
      <c r="CV37">
        <f t="shared" si="183"/>
        <v>50.274563185020156</v>
      </c>
      <c r="CW37">
        <f t="shared" si="184"/>
        <v>348.78510452362514</v>
      </c>
      <c r="CX37">
        <f t="shared" si="185"/>
        <v>3.1430816716969776</v>
      </c>
      <c r="CY37">
        <f t="shared" si="186"/>
        <v>6.8970129457759715</v>
      </c>
      <c r="CZ37">
        <f t="shared" si="187"/>
        <v>14.482255392313384</v>
      </c>
      <c r="DA37">
        <f t="shared" si="188"/>
        <v>3700.5816329143163</v>
      </c>
      <c r="DB37">
        <f t="shared" si="189"/>
        <v>2294.4554823149811</v>
      </c>
      <c r="DC37">
        <f t="shared" si="190"/>
        <v>204.13952499332552</v>
      </c>
      <c r="DD37">
        <f t="shared" si="191"/>
        <v>487.36356407770563</v>
      </c>
      <c r="DE37">
        <f t="shared" si="192"/>
        <v>101.08519150898304</v>
      </c>
      <c r="DF37">
        <f t="shared" si="193"/>
        <v>261.26127555999847</v>
      </c>
      <c r="DG37">
        <f t="shared" si="194"/>
        <v>10.75698264066342</v>
      </c>
      <c r="DH37">
        <f t="shared" si="195"/>
        <v>10.077706548040446</v>
      </c>
      <c r="DI37">
        <f t="shared" si="196"/>
        <v>17.298196793076801</v>
      </c>
      <c r="DJ37">
        <f t="shared" si="197"/>
        <v>89.831921713752877</v>
      </c>
      <c r="DK37">
        <f t="shared" si="198"/>
        <v>626.45273987959683</v>
      </c>
      <c r="DL37">
        <f t="shared" si="199"/>
        <v>8.3987154550212253</v>
      </c>
      <c r="DM37">
        <f t="shared" si="200"/>
        <v>17.760432558219396</v>
      </c>
      <c r="DN37">
        <f t="shared" si="201"/>
        <v>36.699405214706779</v>
      </c>
      <c r="DO37">
        <f t="shared" si="103"/>
        <v>0</v>
      </c>
      <c r="DP37">
        <f t="shared" si="118"/>
        <v>12883.388891410985</v>
      </c>
      <c r="DQ37">
        <f t="shared" si="202"/>
        <v>4715.8987951019635</v>
      </c>
    </row>
    <row r="38" spans="1:121" x14ac:dyDescent="0.3">
      <c r="A38">
        <v>35</v>
      </c>
      <c r="B38">
        <v>80</v>
      </c>
      <c r="C38">
        <f t="shared" si="119"/>
        <v>32.793999999999997</v>
      </c>
      <c r="D38">
        <f t="shared" si="1"/>
        <v>125</v>
      </c>
      <c r="E38">
        <f t="shared" si="120"/>
        <v>5.4</v>
      </c>
      <c r="F38">
        <v>3.9690000000000003E-2</v>
      </c>
      <c r="G38">
        <v>5.457E-2</v>
      </c>
      <c r="H38">
        <f t="shared" si="3"/>
        <v>4.2666000000000003E-2</v>
      </c>
      <c r="I38">
        <f t="shared" si="104"/>
        <v>1.9177515277734612E-2</v>
      </c>
      <c r="J38">
        <f t="shared" si="64"/>
        <v>0.28182653772807098</v>
      </c>
      <c r="K38">
        <f t="shared" si="65"/>
        <v>0.37100028698467291</v>
      </c>
      <c r="L38">
        <f t="shared" si="105"/>
        <v>0.16332416998230936</v>
      </c>
      <c r="M38">
        <f t="shared" si="106"/>
        <v>0.2209917481521575</v>
      </c>
      <c r="N38">
        <f t="shared" si="107"/>
        <v>0.63363531502241788</v>
      </c>
      <c r="O38">
        <f t="shared" si="108"/>
        <v>0.75800034130522442</v>
      </c>
      <c r="P38">
        <f t="shared" si="109"/>
        <v>0.38977017869390174</v>
      </c>
      <c r="Q38">
        <f t="shared" si="110"/>
        <v>0.50237225165767418</v>
      </c>
      <c r="R38">
        <f t="shared" si="203"/>
        <v>0.42</v>
      </c>
      <c r="S38">
        <f t="shared" si="204"/>
        <v>0.43099999999999999</v>
      </c>
      <c r="T38">
        <f t="shared" si="205"/>
        <v>2.5306376243578583E-2</v>
      </c>
      <c r="U38">
        <f t="shared" si="69"/>
        <v>0.51346874106333384</v>
      </c>
      <c r="V38">
        <f t="shared" si="70"/>
        <v>0.63541290042621301</v>
      </c>
      <c r="W38">
        <f t="shared" si="111"/>
        <v>0.32163935838228108</v>
      </c>
      <c r="X38">
        <f t="shared" si="112"/>
        <v>0.41928628779576127</v>
      </c>
      <c r="Y38">
        <f t="shared" si="113"/>
        <v>0.81889419389206275</v>
      </c>
      <c r="Z38">
        <f t="shared" si="114"/>
        <v>0.91057341122982471</v>
      </c>
      <c r="AA38">
        <f t="shared" si="115"/>
        <v>0.56849652736723666</v>
      </c>
      <c r="AB38">
        <f t="shared" si="116"/>
        <v>0.69504423157545236</v>
      </c>
      <c r="AC38">
        <f t="shared" si="206"/>
        <v>4.3035108680925617E-2</v>
      </c>
      <c r="AD38">
        <f t="shared" si="117"/>
        <v>0.18186666896062109</v>
      </c>
      <c r="AE38">
        <f t="shared" si="72"/>
        <v>4.6372852312483115E-2</v>
      </c>
      <c r="AF38">
        <f t="shared" si="73"/>
        <v>2.8984587457908271E-3</v>
      </c>
      <c r="AG38">
        <f t="shared" si="74"/>
        <v>1.1221598428086831E-2</v>
      </c>
      <c r="AH38">
        <f t="shared" si="133"/>
        <v>1.2399471290937467E-3</v>
      </c>
      <c r="AI38">
        <f t="shared" si="134"/>
        <v>6.2507841359625525E-3</v>
      </c>
      <c r="AJ38">
        <f t="shared" si="77"/>
        <v>8.6810535563703402E-5</v>
      </c>
      <c r="AK38">
        <f t="shared" si="135"/>
        <v>7.215210030726851E-5</v>
      </c>
      <c r="AL38">
        <f t="shared" si="136"/>
        <v>2.1952964351452698E-4</v>
      </c>
      <c r="AM38">
        <f t="shared" si="137"/>
        <v>1.150804254530772E-3</v>
      </c>
      <c r="AN38">
        <f t="shared" si="81"/>
        <v>1.1949407005164269E-2</v>
      </c>
      <c r="AO38">
        <f t="shared" si="138"/>
        <v>6.2348030666292497E-5</v>
      </c>
      <c r="AP38">
        <f t="shared" si="207"/>
        <v>1.3241798675210788E-4</v>
      </c>
      <c r="AQ38">
        <f t="shared" si="208"/>
        <v>3.9134794644501682E-4</v>
      </c>
      <c r="AR38">
        <f t="shared" si="209"/>
        <v>0.13863448648333343</v>
      </c>
      <c r="AS38">
        <f t="shared" si="210"/>
        <v>5.6704282760873408E-2</v>
      </c>
      <c r="AT38">
        <f t="shared" si="211"/>
        <v>4.0558999844037711E-3</v>
      </c>
      <c r="AU38">
        <f t="shared" si="212"/>
        <v>1.4615977941962562E-2</v>
      </c>
      <c r="AV38">
        <f t="shared" si="139"/>
        <v>1.8046124333379579E-3</v>
      </c>
      <c r="AW38">
        <f t="shared" si="140"/>
        <v>8.667995396960098E-3</v>
      </c>
      <c r="AX38">
        <f t="shared" si="213"/>
        <v>1.9702553536528824E-4</v>
      </c>
      <c r="AY38">
        <f t="shared" si="141"/>
        <v>1.6182185098910626E-4</v>
      </c>
      <c r="AZ38">
        <f t="shared" si="142"/>
        <v>4.4812473775908131E-4</v>
      </c>
      <c r="BA38">
        <f t="shared" si="143"/>
        <v>1.6457482322423456E-3</v>
      </c>
      <c r="BB38">
        <f t="shared" si="214"/>
        <v>1.5836495238699306E-2</v>
      </c>
      <c r="BC38">
        <f t="shared" si="144"/>
        <v>1.3692164715956937E-4</v>
      </c>
      <c r="BD38">
        <f t="shared" si="215"/>
        <v>2.8709816420615947E-4</v>
      </c>
      <c r="BE38">
        <f t="shared" si="216"/>
        <v>7.6203257592780235E-4</v>
      </c>
      <c r="BF38">
        <f t="shared" si="217"/>
        <v>0.45012634980179844</v>
      </c>
      <c r="BG38">
        <f t="shared" si="100"/>
        <v>0.95800000000000052</v>
      </c>
      <c r="BH38">
        <f t="shared" si="145"/>
        <v>0.15490580824722003</v>
      </c>
      <c r="BI38">
        <f t="shared" si="146"/>
        <v>3.78788692654278E-2</v>
      </c>
      <c r="BJ38">
        <f t="shared" si="147"/>
        <v>2.0527023279674171E-3</v>
      </c>
      <c r="BK38">
        <f t="shared" si="148"/>
        <v>9.0132414562820746E-3</v>
      </c>
      <c r="BL38">
        <f t="shared" si="149"/>
        <v>9.1560899291695563E-4</v>
      </c>
      <c r="BM38">
        <f t="shared" si="150"/>
        <v>5.0845492989493087E-3</v>
      </c>
      <c r="BN38">
        <f t="shared" si="151"/>
        <v>5.8341937271759427E-5</v>
      </c>
      <c r="BO38">
        <f t="shared" si="152"/>
        <v>4.9933623049310791E-5</v>
      </c>
      <c r="BP38">
        <f t="shared" si="153"/>
        <v>1.6839253161180577E-4</v>
      </c>
      <c r="BQ38">
        <f t="shared" si="154"/>
        <v>9.1158883432101642E-4</v>
      </c>
      <c r="BR38">
        <f t="shared" si="155"/>
        <v>9.4655072396361319E-3</v>
      </c>
      <c r="BS38">
        <f t="shared" si="156"/>
        <v>4.657275950817883E-5</v>
      </c>
      <c r="BT38">
        <f t="shared" si="157"/>
        <v>8.6333937538275192E-5</v>
      </c>
      <c r="BU38">
        <f t="shared" si="158"/>
        <v>2.9232926203164115E-4</v>
      </c>
      <c r="BV38">
        <f t="shared" si="159"/>
        <v>0.11359545091402122</v>
      </c>
      <c r="BW38">
        <f t="shared" si="160"/>
        <v>4.4557840075327294E-2</v>
      </c>
      <c r="BX38">
        <f t="shared" si="161"/>
        <v>2.7632562473763294E-3</v>
      </c>
      <c r="BY38">
        <f t="shared" si="162"/>
        <v>1.1293517609541198E-2</v>
      </c>
      <c r="BZ38">
        <f t="shared" si="163"/>
        <v>1.2819346883712458E-3</v>
      </c>
      <c r="CA38">
        <f t="shared" si="164"/>
        <v>6.7828420722549727E-3</v>
      </c>
      <c r="CB38">
        <f t="shared" si="165"/>
        <v>1.2738139442698877E-4</v>
      </c>
      <c r="CC38">
        <f t="shared" si="166"/>
        <v>1.0773488125235203E-4</v>
      </c>
      <c r="CD38">
        <f t="shared" si="167"/>
        <v>3.3067673805837371E-4</v>
      </c>
      <c r="CE38">
        <f t="shared" si="168"/>
        <v>1.2541110878363426E-3</v>
      </c>
      <c r="CF38">
        <f t="shared" si="169"/>
        <v>1.2067899501407846E-2</v>
      </c>
      <c r="CG38">
        <f t="shared" si="170"/>
        <v>9.839123640591687E-5</v>
      </c>
      <c r="CH38">
        <f t="shared" si="171"/>
        <v>1.800694572670145E-4</v>
      </c>
      <c r="CI38">
        <f t="shared" si="172"/>
        <v>5.4759294006844037E-4</v>
      </c>
      <c r="CJ38">
        <f t="shared" si="101"/>
        <v>0</v>
      </c>
      <c r="CK38">
        <f t="shared" si="102"/>
        <v>0.41591847855734726</v>
      </c>
      <c r="CL38">
        <f t="shared" si="173"/>
        <v>0.14781052212100496</v>
      </c>
      <c r="CM38">
        <f t="shared" si="174"/>
        <v>2476.6602979057379</v>
      </c>
      <c r="CN38">
        <f t="shared" si="175"/>
        <v>1293.6634609613413</v>
      </c>
      <c r="CO38">
        <f t="shared" si="176"/>
        <v>108.50090468993382</v>
      </c>
      <c r="CP38">
        <f t="shared" si="177"/>
        <v>225.75611717625085</v>
      </c>
      <c r="CQ38">
        <f t="shared" si="178"/>
        <v>53.031298764210455</v>
      </c>
      <c r="CR38">
        <f t="shared" si="179"/>
        <v>104.60687251533332</v>
      </c>
      <c r="CS38">
        <f t="shared" si="180"/>
        <v>3.5202540276437366</v>
      </c>
      <c r="CT38">
        <f t="shared" si="181"/>
        <v>3.5548618300388122</v>
      </c>
      <c r="CU38">
        <f t="shared" si="182"/>
        <v>5.1007712670600345</v>
      </c>
      <c r="CV38">
        <f t="shared" si="183"/>
        <v>46.777891338166818</v>
      </c>
      <c r="CW38">
        <f t="shared" si="184"/>
        <v>349.19752091191543</v>
      </c>
      <c r="CX38">
        <f t="shared" si="185"/>
        <v>2.9395849498543587</v>
      </c>
      <c r="CY38">
        <f t="shared" si="186"/>
        <v>7.0233175993450496</v>
      </c>
      <c r="CZ38">
        <f t="shared" si="187"/>
        <v>13.980122690855335</v>
      </c>
      <c r="DA38">
        <f t="shared" si="188"/>
        <v>3471.8234450021191</v>
      </c>
      <c r="DB38">
        <f t="shared" si="189"/>
        <v>2229.7258067230641</v>
      </c>
      <c r="DC38">
        <f t="shared" si="190"/>
        <v>198.16721733798386</v>
      </c>
      <c r="DD38">
        <f t="shared" si="191"/>
        <v>461.03179222332511</v>
      </c>
      <c r="DE38">
        <f t="shared" si="192"/>
        <v>97.799166212317289</v>
      </c>
      <c r="DF38">
        <f t="shared" si="193"/>
        <v>244.09075037839636</v>
      </c>
      <c r="DG38">
        <f t="shared" si="194"/>
        <v>10.240599226146221</v>
      </c>
      <c r="DH38">
        <f t="shared" si="195"/>
        <v>9.8216154239328155</v>
      </c>
      <c r="DI38">
        <f t="shared" si="196"/>
        <v>15.532003410729757</v>
      </c>
      <c r="DJ38">
        <f t="shared" si="197"/>
        <v>85.69904769755567</v>
      </c>
      <c r="DK38">
        <f t="shared" si="198"/>
        <v>643.72185846264938</v>
      </c>
      <c r="DL38">
        <f t="shared" si="199"/>
        <v>8.0199116390774563</v>
      </c>
      <c r="DM38">
        <f t="shared" si="200"/>
        <v>18.507496057385865</v>
      </c>
      <c r="DN38">
        <f t="shared" si="201"/>
        <v>35.928311889844025</v>
      </c>
      <c r="DO38">
        <f t="shared" si="103"/>
        <v>0</v>
      </c>
      <c r="DP38">
        <f t="shared" si="118"/>
        <v>12224.422298312214</v>
      </c>
      <c r="DQ38">
        <f t="shared" si="202"/>
        <v>4344.3567326188104</v>
      </c>
    </row>
    <row r="39" spans="1:121" x14ac:dyDescent="0.3">
      <c r="A39">
        <v>36</v>
      </c>
      <c r="B39">
        <v>81</v>
      </c>
      <c r="C39">
        <f t="shared" si="119"/>
        <v>32.793999999999997</v>
      </c>
      <c r="D39">
        <f t="shared" si="1"/>
        <v>125</v>
      </c>
      <c r="E39">
        <f t="shared" si="120"/>
        <v>5.4</v>
      </c>
      <c r="F39">
        <v>4.3880000000000002E-2</v>
      </c>
      <c r="G39">
        <v>5.9290000000000002E-2</v>
      </c>
      <c r="H39">
        <f t="shared" si="3"/>
        <v>4.6962000000000004E-2</v>
      </c>
      <c r="I39">
        <f t="shared" si="104"/>
        <v>1.9177515277734612E-2</v>
      </c>
      <c r="J39">
        <f t="shared" si="64"/>
        <v>0.28995402681343907</v>
      </c>
      <c r="K39">
        <f t="shared" si="65"/>
        <v>0.38094678943061566</v>
      </c>
      <c r="L39">
        <f t="shared" si="105"/>
        <v>0.16843784916910842</v>
      </c>
      <c r="M39">
        <f t="shared" si="106"/>
        <v>0.22765162584782295</v>
      </c>
      <c r="N39">
        <f t="shared" si="107"/>
        <v>0.64785684344406325</v>
      </c>
      <c r="O39">
        <f t="shared" si="108"/>
        <v>0.77116664616953723</v>
      </c>
      <c r="P39">
        <f t="shared" si="109"/>
        <v>0.40153921685173588</v>
      </c>
      <c r="Q39">
        <f t="shared" si="110"/>
        <v>0.51587901387350432</v>
      </c>
      <c r="R39">
        <f t="shared" si="203"/>
        <v>0.42</v>
      </c>
      <c r="S39">
        <f t="shared" si="204"/>
        <v>0.43099999999999999</v>
      </c>
      <c r="T39">
        <f t="shared" si="205"/>
        <v>2.6029656741956959E-2</v>
      </c>
      <c r="U39">
        <f t="shared" si="69"/>
        <v>0.52537183300318868</v>
      </c>
      <c r="V39">
        <f t="shared" si="70"/>
        <v>0.64784336505487183</v>
      </c>
      <c r="W39">
        <f t="shared" si="111"/>
        <v>0.33063006633850089</v>
      </c>
      <c r="X39">
        <f t="shared" si="112"/>
        <v>0.43003653762126459</v>
      </c>
      <c r="Y39">
        <f t="shared" si="113"/>
        <v>0.83069352867150337</v>
      </c>
      <c r="Z39">
        <f t="shared" si="114"/>
        <v>0.91869368417648234</v>
      </c>
      <c r="AA39">
        <f t="shared" si="115"/>
        <v>0.58256181440970978</v>
      </c>
      <c r="AB39">
        <f t="shared" si="116"/>
        <v>0.70899466895658936</v>
      </c>
      <c r="AC39">
        <f t="shared" si="206"/>
        <v>4.4059592711097058E-2</v>
      </c>
      <c r="AD39">
        <f t="shared" si="117"/>
        <v>0.16625407920051141</v>
      </c>
      <c r="AE39">
        <f t="shared" si="72"/>
        <v>4.3761202813653907E-2</v>
      </c>
      <c r="AF39">
        <f t="shared" si="73"/>
        <v>2.7277045699814319E-3</v>
      </c>
      <c r="AG39">
        <f t="shared" si="74"/>
        <v>1.0260757865604346E-2</v>
      </c>
      <c r="AH39">
        <f t="shared" si="133"/>
        <v>1.1675695889784737E-3</v>
      </c>
      <c r="AI39">
        <f t="shared" si="134"/>
        <v>5.676846310186859E-3</v>
      </c>
      <c r="AJ39">
        <f t="shared" si="77"/>
        <v>8.0326550706789446E-5</v>
      </c>
      <c r="AK39">
        <f t="shared" si="135"/>
        <v>6.8207598900668376E-5</v>
      </c>
      <c r="AL39">
        <f t="shared" si="136"/>
        <v>1.9114808964607093E-4</v>
      </c>
      <c r="AM39">
        <f t="shared" si="137"/>
        <v>1.0676874542377883E-3</v>
      </c>
      <c r="AN39">
        <f t="shared" si="81"/>
        <v>1.1776444016416176E-2</v>
      </c>
      <c r="AO39">
        <f t="shared" si="138"/>
        <v>5.7734951342070008E-5</v>
      </c>
      <c r="AP39">
        <f t="shared" si="207"/>
        <v>1.3227016535961281E-4</v>
      </c>
      <c r="AQ39">
        <f t="shared" si="208"/>
        <v>3.6616518501738244E-4</v>
      </c>
      <c r="AR39">
        <f t="shared" si="209"/>
        <v>0.12911679055160827</v>
      </c>
      <c r="AS39">
        <f t="shared" si="210"/>
        <v>5.4456913149830498E-2</v>
      </c>
      <c r="AT39">
        <f t="shared" si="211"/>
        <v>3.8935082858992942E-3</v>
      </c>
      <c r="AU39">
        <f t="shared" si="212"/>
        <v>1.3587538377380396E-2</v>
      </c>
      <c r="AV39">
        <f t="shared" si="139"/>
        <v>1.7346117070739465E-3</v>
      </c>
      <c r="AW39">
        <f t="shared" si="140"/>
        <v>8.05423702166147E-3</v>
      </c>
      <c r="AX39">
        <f t="shared" si="213"/>
        <v>1.8602627114266433E-4</v>
      </c>
      <c r="AY39">
        <f t="shared" si="141"/>
        <v>1.5558171424191622E-4</v>
      </c>
      <c r="AZ39">
        <f t="shared" si="142"/>
        <v>3.9370629382629881E-4</v>
      </c>
      <c r="BA39">
        <f t="shared" si="143"/>
        <v>1.5623008196206959E-3</v>
      </c>
      <c r="BB39">
        <f t="shared" si="214"/>
        <v>1.5978298381165018E-2</v>
      </c>
      <c r="BC39">
        <f t="shared" si="144"/>
        <v>1.2908921922345025E-4</v>
      </c>
      <c r="BD39">
        <f t="shared" si="215"/>
        <v>2.9272370618552341E-4</v>
      </c>
      <c r="BE39">
        <f t="shared" si="216"/>
        <v>7.1937345293800984E-4</v>
      </c>
      <c r="BF39">
        <f t="shared" si="217"/>
        <v>0.48415115668766001</v>
      </c>
      <c r="BG39">
        <f t="shared" si="100"/>
        <v>0.95800000000000041</v>
      </c>
      <c r="BH39">
        <f t="shared" si="145"/>
        <v>0.14149133212317541</v>
      </c>
      <c r="BI39">
        <f t="shared" si="146"/>
        <v>3.5716211258291983E-2</v>
      </c>
      <c r="BJ39">
        <f t="shared" si="147"/>
        <v>1.9299728472823136E-3</v>
      </c>
      <c r="BK39">
        <f t="shared" si="148"/>
        <v>8.2347166008701952E-3</v>
      </c>
      <c r="BL39">
        <f t="shared" si="149"/>
        <v>8.6138302722423466E-4</v>
      </c>
      <c r="BM39">
        <f t="shared" si="150"/>
        <v>4.6138984725952086E-3</v>
      </c>
      <c r="BN39">
        <f t="shared" si="151"/>
        <v>5.3933669272214655E-5</v>
      </c>
      <c r="BO39">
        <f t="shared" si="152"/>
        <v>4.7160791427758672E-5</v>
      </c>
      <c r="BP39">
        <f t="shared" si="153"/>
        <v>1.465016620707574E-4</v>
      </c>
      <c r="BQ39">
        <f t="shared" si="154"/>
        <v>8.4505429553083074E-4</v>
      </c>
      <c r="BR39">
        <f t="shared" si="155"/>
        <v>9.3208312626051077E-3</v>
      </c>
      <c r="BS39">
        <f t="shared" si="156"/>
        <v>4.309143639286594E-5</v>
      </c>
      <c r="BT39">
        <f t="shared" si="157"/>
        <v>8.6156361152828421E-5</v>
      </c>
      <c r="BU39">
        <f t="shared" si="158"/>
        <v>2.732934455244109E-4</v>
      </c>
      <c r="BV39">
        <f t="shared" si="159"/>
        <v>0.10570981671387832</v>
      </c>
      <c r="BW39">
        <f t="shared" si="160"/>
        <v>4.2756704543727118E-2</v>
      </c>
      <c r="BX39">
        <f t="shared" si="161"/>
        <v>2.650147479919456E-3</v>
      </c>
      <c r="BY39">
        <f t="shared" si="162"/>
        <v>1.0490231539721732E-2</v>
      </c>
      <c r="BZ39">
        <f t="shared" si="163"/>
        <v>1.2310930532116935E-3</v>
      </c>
      <c r="CA39">
        <f t="shared" si="164"/>
        <v>6.2973868811827495E-3</v>
      </c>
      <c r="CB39">
        <f t="shared" si="165"/>
        <v>1.2015731140255992E-4</v>
      </c>
      <c r="CC39">
        <f t="shared" si="166"/>
        <v>1.0348608265998088E-4</v>
      </c>
      <c r="CD39">
        <f t="shared" si="167"/>
        <v>2.9028194167310633E-4</v>
      </c>
      <c r="CE39">
        <f t="shared" si="168"/>
        <v>1.1895431671380661E-3</v>
      </c>
      <c r="CF39">
        <f t="shared" si="169"/>
        <v>1.2165951283583571E-2</v>
      </c>
      <c r="CG39">
        <f t="shared" si="170"/>
        <v>9.2686655818901979E-5</v>
      </c>
      <c r="CH39">
        <f t="shared" si="171"/>
        <v>1.8342495397147252E-4</v>
      </c>
      <c r="CI39">
        <f t="shared" si="172"/>
        <v>5.1651346285010321E-4</v>
      </c>
      <c r="CJ39">
        <f t="shared" si="101"/>
        <v>0</v>
      </c>
      <c r="CK39">
        <f t="shared" si="102"/>
        <v>0.38746096232415483</v>
      </c>
      <c r="CL39">
        <f t="shared" si="173"/>
        <v>0.13368659544550068</v>
      </c>
      <c r="CM39">
        <f t="shared" si="174"/>
        <v>2264.0480505525643</v>
      </c>
      <c r="CN39">
        <f t="shared" si="175"/>
        <v>1220.8062748925031</v>
      </c>
      <c r="CO39">
        <f t="shared" si="176"/>
        <v>102.10889287268492</v>
      </c>
      <c r="CP39">
        <f t="shared" si="177"/>
        <v>206.42592674022822</v>
      </c>
      <c r="CQ39">
        <f t="shared" si="178"/>
        <v>49.935783751020338</v>
      </c>
      <c r="CR39">
        <f t="shared" si="179"/>
        <v>95.00202300097709</v>
      </c>
      <c r="CS39">
        <f t="shared" si="180"/>
        <v>3.2573219577110186</v>
      </c>
      <c r="CT39">
        <f t="shared" si="181"/>
        <v>3.3605201902370303</v>
      </c>
      <c r="CU39">
        <f t="shared" si="182"/>
        <v>4.4413258629264583</v>
      </c>
      <c r="CV39">
        <f t="shared" si="183"/>
        <v>43.399359639857622</v>
      </c>
      <c r="CW39">
        <f t="shared" si="184"/>
        <v>344.14302349172993</v>
      </c>
      <c r="CX39">
        <f t="shared" si="185"/>
        <v>2.7220874858759165</v>
      </c>
      <c r="CY39">
        <f t="shared" si="186"/>
        <v>7.015477300508504</v>
      </c>
      <c r="CZ39">
        <f t="shared" si="187"/>
        <v>13.080518904375953</v>
      </c>
      <c r="DA39">
        <f t="shared" si="188"/>
        <v>3233.471785783926</v>
      </c>
      <c r="DB39">
        <f t="shared" si="189"/>
        <v>2141.3547388776346</v>
      </c>
      <c r="DC39">
        <f t="shared" si="190"/>
        <v>190.23292134075362</v>
      </c>
      <c r="DD39">
        <f t="shared" si="191"/>
        <v>428.59172303770981</v>
      </c>
      <c r="DE39">
        <f t="shared" si="192"/>
        <v>94.005546853165455</v>
      </c>
      <c r="DF39">
        <f t="shared" si="193"/>
        <v>226.807314529987</v>
      </c>
      <c r="DG39">
        <f t="shared" si="194"/>
        <v>9.6689014689111215</v>
      </c>
      <c r="DH39">
        <f t="shared" si="195"/>
        <v>9.4428765641988637</v>
      </c>
      <c r="DI39">
        <f t="shared" si="196"/>
        <v>13.645860144019517</v>
      </c>
      <c r="DJ39">
        <f t="shared" si="197"/>
        <v>81.353690580108506</v>
      </c>
      <c r="DK39">
        <f t="shared" si="198"/>
        <v>649.48587259759563</v>
      </c>
      <c r="DL39">
        <f t="shared" si="199"/>
        <v>7.5611428375751517</v>
      </c>
      <c r="DM39">
        <f t="shared" si="200"/>
        <v>18.870140995543583</v>
      </c>
      <c r="DN39">
        <f t="shared" si="201"/>
        <v>33.917019559121286</v>
      </c>
      <c r="DO39">
        <f t="shared" si="103"/>
        <v>0</v>
      </c>
      <c r="DP39">
        <f t="shared" si="118"/>
        <v>11498.156121813448</v>
      </c>
      <c r="DQ39">
        <f t="shared" si="202"/>
        <v>3967.2366903896827</v>
      </c>
    </row>
    <row r="40" spans="1:121" x14ac:dyDescent="0.3">
      <c r="A40">
        <v>37</v>
      </c>
      <c r="B40">
        <v>82</v>
      </c>
      <c r="C40">
        <f t="shared" si="119"/>
        <v>32.793999999999997</v>
      </c>
      <c r="D40">
        <f t="shared" si="1"/>
        <v>125</v>
      </c>
      <c r="E40">
        <f t="shared" si="120"/>
        <v>5.4</v>
      </c>
      <c r="F40">
        <v>5.1029999999999999E-2</v>
      </c>
      <c r="G40">
        <v>6.7809999999999995E-2</v>
      </c>
      <c r="H40">
        <f t="shared" si="3"/>
        <v>5.4385999999999997E-2</v>
      </c>
      <c r="I40">
        <f t="shared" si="104"/>
        <v>1.9177515277734612E-2</v>
      </c>
      <c r="J40">
        <f t="shared" si="64"/>
        <v>0.2981611010713503</v>
      </c>
      <c r="K40">
        <f t="shared" si="65"/>
        <v>0.39094452442742633</v>
      </c>
      <c r="L40">
        <f t="shared" si="105"/>
        <v>0.1736290787404956</v>
      </c>
      <c r="M40">
        <f t="shared" si="106"/>
        <v>0.23439574565748766</v>
      </c>
      <c r="N40">
        <f t="shared" si="107"/>
        <v>0.66188031033212291</v>
      </c>
      <c r="O40">
        <f t="shared" si="108"/>
        <v>0.78393631471234348</v>
      </c>
      <c r="P40">
        <f t="shared" si="109"/>
        <v>0.41338328812983438</v>
      </c>
      <c r="Q40">
        <f t="shared" si="110"/>
        <v>0.52936157985006016</v>
      </c>
      <c r="R40">
        <f t="shared" si="203"/>
        <v>0.42</v>
      </c>
      <c r="S40">
        <f t="shared" si="204"/>
        <v>0.43099999999999999</v>
      </c>
      <c r="T40">
        <f t="shared" si="205"/>
        <v>2.6758374365764635E-2</v>
      </c>
      <c r="U40">
        <f t="shared" si="69"/>
        <v>0.53722993954942888</v>
      </c>
      <c r="V40">
        <f t="shared" si="70"/>
        <v>0.66010332196867139</v>
      </c>
      <c r="W40">
        <f t="shared" si="111"/>
        <v>0.33969083821685697</v>
      </c>
      <c r="X40">
        <f t="shared" si="112"/>
        <v>0.44081221189967867</v>
      </c>
      <c r="Y40">
        <f t="shared" si="113"/>
        <v>0.84200569100815603</v>
      </c>
      <c r="Z40">
        <f t="shared" si="114"/>
        <v>0.92626235934949808</v>
      </c>
      <c r="AA40">
        <f t="shared" si="115"/>
        <v>0.59652217145066233</v>
      </c>
      <c r="AB40">
        <f t="shared" si="116"/>
        <v>0.7226503850198891</v>
      </c>
      <c r="AC40">
        <f t="shared" si="206"/>
        <v>4.5081263833505456E-2</v>
      </c>
      <c r="AD40">
        <f t="shared" si="117"/>
        <v>0.15116330060506078</v>
      </c>
      <c r="AE40">
        <f t="shared" si="72"/>
        <v>4.0923878556070582E-2</v>
      </c>
      <c r="AF40">
        <f t="shared" si="73"/>
        <v>2.5409817480447862E-3</v>
      </c>
      <c r="AG40">
        <f t="shared" si="74"/>
        <v>9.2651241485785657E-3</v>
      </c>
      <c r="AH40">
        <f t="shared" si="133"/>
        <v>1.0934291692286345E-3</v>
      </c>
      <c r="AI40">
        <f t="shared" si="134"/>
        <v>5.1403530624378781E-3</v>
      </c>
      <c r="AJ40">
        <f t="shared" si="77"/>
        <v>7.3756976882721447E-5</v>
      </c>
      <c r="AK40">
        <f t="shared" si="135"/>
        <v>6.366134241080228E-5</v>
      </c>
      <c r="AL40">
        <f t="shared" si="136"/>
        <v>1.6446974668508086E-4</v>
      </c>
      <c r="AM40">
        <f t="shared" si="137"/>
        <v>9.8649890632920953E-4</v>
      </c>
      <c r="AN40">
        <f t="shared" si="81"/>
        <v>1.1445646437012503E-2</v>
      </c>
      <c r="AO40">
        <f t="shared" si="138"/>
        <v>5.2820983887173481E-5</v>
      </c>
      <c r="AP40">
        <f t="shared" si="207"/>
        <v>1.2961086241616111E-4</v>
      </c>
      <c r="AQ40">
        <f t="shared" si="208"/>
        <v>3.3410846219073594E-4</v>
      </c>
      <c r="AR40">
        <f t="shared" si="209"/>
        <v>0.11941045513666981</v>
      </c>
      <c r="AS40">
        <f t="shared" si="210"/>
        <v>5.1718296490455826E-2</v>
      </c>
      <c r="AT40">
        <f t="shared" si="211"/>
        <v>3.6910494967591499E-3</v>
      </c>
      <c r="AU40">
        <f t="shared" si="212"/>
        <v>1.2440040318170007E-2</v>
      </c>
      <c r="AV40">
        <f t="shared" si="139"/>
        <v>1.6544787766618197E-3</v>
      </c>
      <c r="AW40">
        <f t="shared" si="140"/>
        <v>7.4464144771787706E-3</v>
      </c>
      <c r="AX40">
        <f t="shared" si="213"/>
        <v>1.7388236128718288E-4</v>
      </c>
      <c r="AY40">
        <f t="shared" si="141"/>
        <v>1.4724872944977082E-4</v>
      </c>
      <c r="AZ40">
        <f t="shared" si="142"/>
        <v>3.4059066302627298E-4</v>
      </c>
      <c r="BA40">
        <f t="shared" si="143"/>
        <v>1.4736704379805219E-3</v>
      </c>
      <c r="BB40">
        <f t="shared" si="214"/>
        <v>1.5862547520890564E-2</v>
      </c>
      <c r="BC40">
        <f t="shared" si="144"/>
        <v>1.1987183461242333E-4</v>
      </c>
      <c r="BD40">
        <f t="shared" si="215"/>
        <v>2.920523689524001E-4</v>
      </c>
      <c r="BE40">
        <f t="shared" si="216"/>
        <v>6.5968806208644218E-4</v>
      </c>
      <c r="BF40">
        <f t="shared" si="217"/>
        <v>0.51919207231858389</v>
      </c>
      <c r="BG40">
        <f t="shared" si="100"/>
        <v>0.95800000000000052</v>
      </c>
      <c r="BH40">
        <f t="shared" si="145"/>
        <v>0.12854243825335634</v>
      </c>
      <c r="BI40">
        <f t="shared" si="146"/>
        <v>3.337302408561605E-2</v>
      </c>
      <c r="BJ40">
        <f t="shared" si="147"/>
        <v>1.7961808066067702E-3</v>
      </c>
      <c r="BK40">
        <f t="shared" si="148"/>
        <v>7.4295601531763336E-3</v>
      </c>
      <c r="BL40">
        <f t="shared" si="149"/>
        <v>8.0595443140832302E-4</v>
      </c>
      <c r="BM40">
        <f t="shared" si="150"/>
        <v>4.1744233248235058E-3</v>
      </c>
      <c r="BN40">
        <f t="shared" si="151"/>
        <v>4.9476163162900588E-5</v>
      </c>
      <c r="BO40">
        <f t="shared" si="152"/>
        <v>4.3977240724685E-5</v>
      </c>
      <c r="BP40">
        <f t="shared" si="153"/>
        <v>1.2595089425937822E-4</v>
      </c>
      <c r="BQ40">
        <f t="shared" si="154"/>
        <v>7.801528945783683E-4</v>
      </c>
      <c r="BR40">
        <f t="shared" si="155"/>
        <v>9.0515601597393278E-3</v>
      </c>
      <c r="BS40">
        <f t="shared" si="156"/>
        <v>3.9391389029139526E-5</v>
      </c>
      <c r="BT40">
        <f t="shared" si="157"/>
        <v>8.4344612970507202E-5</v>
      </c>
      <c r="BU40">
        <f t="shared" si="158"/>
        <v>2.4916227308819061E-4</v>
      </c>
      <c r="BV40">
        <f t="shared" si="159"/>
        <v>9.7682686055217072E-2</v>
      </c>
      <c r="BW40">
        <f t="shared" si="160"/>
        <v>4.0573087565471656E-2</v>
      </c>
      <c r="BX40">
        <f t="shared" si="161"/>
        <v>2.5099984135084799E-3</v>
      </c>
      <c r="BY40">
        <f t="shared" si="162"/>
        <v>9.5964083554191584E-3</v>
      </c>
      <c r="BZ40">
        <f t="shared" si="163"/>
        <v>1.1731569147374458E-3</v>
      </c>
      <c r="CA40">
        <f t="shared" si="164"/>
        <v>5.8173583483432205E-3</v>
      </c>
      <c r="CB40">
        <f t="shared" si="165"/>
        <v>1.1220791861335718E-4</v>
      </c>
      <c r="CC40">
        <f t="shared" si="166"/>
        <v>9.7854051741543357E-5</v>
      </c>
      <c r="CD40">
        <f t="shared" si="167"/>
        <v>2.5091293000747343E-4</v>
      </c>
      <c r="CE40">
        <f t="shared" si="168"/>
        <v>1.1211366753181924E-3</v>
      </c>
      <c r="CF40">
        <f t="shared" si="169"/>
        <v>1.2067883925268197E-2</v>
      </c>
      <c r="CG40">
        <f t="shared" si="170"/>
        <v>8.5997738964215228E-5</v>
      </c>
      <c r="CH40">
        <f t="shared" si="171"/>
        <v>1.8283180831957506E-4</v>
      </c>
      <c r="CI40">
        <f t="shared" si="172"/>
        <v>4.7326948773702412E-4</v>
      </c>
      <c r="CJ40">
        <f t="shared" si="101"/>
        <v>0</v>
      </c>
      <c r="CK40">
        <f t="shared" si="102"/>
        <v>0.35829038687120646</v>
      </c>
      <c r="CL40">
        <f t="shared" si="173"/>
        <v>0.12002116607443773</v>
      </c>
      <c r="CM40">
        <f t="shared" si="174"/>
        <v>2058.5418276397177</v>
      </c>
      <c r="CN40">
        <f t="shared" si="175"/>
        <v>1141.6534400787011</v>
      </c>
      <c r="CO40">
        <f t="shared" si="176"/>
        <v>95.11911075630853</v>
      </c>
      <c r="CP40">
        <f t="shared" si="177"/>
        <v>186.39576762110357</v>
      </c>
      <c r="CQ40">
        <f t="shared" si="178"/>
        <v>46.76487213873947</v>
      </c>
      <c r="CR40">
        <f t="shared" si="179"/>
        <v>86.023808499897896</v>
      </c>
      <c r="CS40">
        <f t="shared" si="180"/>
        <v>2.9909191695712374</v>
      </c>
      <c r="CT40">
        <f t="shared" si="181"/>
        <v>3.1365306792378176</v>
      </c>
      <c r="CU40">
        <f t="shared" si="182"/>
        <v>3.8214545642278539</v>
      </c>
      <c r="CV40">
        <f t="shared" si="183"/>
        <v>40.099207544469706</v>
      </c>
      <c r="CW40">
        <f t="shared" si="184"/>
        <v>334.47612582881635</v>
      </c>
      <c r="CX40">
        <f t="shared" si="185"/>
        <v>2.4904037483124553</v>
      </c>
      <c r="CY40">
        <f t="shared" si="186"/>
        <v>6.874430531690769</v>
      </c>
      <c r="CZ40">
        <f t="shared" si="187"/>
        <v>11.935356594839661</v>
      </c>
      <c r="DA40">
        <f t="shared" si="188"/>
        <v>2990.3960279876223</v>
      </c>
      <c r="DB40">
        <f t="shared" si="189"/>
        <v>2033.6668545977041</v>
      </c>
      <c r="DC40">
        <f t="shared" si="190"/>
        <v>180.34098736215532</v>
      </c>
      <c r="DD40">
        <f t="shared" si="191"/>
        <v>392.39619175603656</v>
      </c>
      <c r="DE40">
        <f t="shared" si="192"/>
        <v>89.662822822410661</v>
      </c>
      <c r="DF40">
        <f t="shared" si="193"/>
        <v>209.69103167735418</v>
      </c>
      <c r="DG40">
        <f t="shared" si="194"/>
        <v>9.0377096102626169</v>
      </c>
      <c r="DH40">
        <f t="shared" si="195"/>
        <v>8.9371143852243904</v>
      </c>
      <c r="DI40">
        <f t="shared" si="196"/>
        <v>11.804872380490622</v>
      </c>
      <c r="DJ40">
        <f t="shared" si="197"/>
        <v>76.738440716959715</v>
      </c>
      <c r="DK40">
        <f t="shared" si="198"/>
        <v>644.78083162915971</v>
      </c>
      <c r="DL40">
        <f t="shared" si="199"/>
        <v>7.0212529687534717</v>
      </c>
      <c r="DM40">
        <f t="shared" si="200"/>
        <v>18.82686391214752</v>
      </c>
      <c r="DN40">
        <f t="shared" si="201"/>
        <v>31.102972751251574</v>
      </c>
      <c r="DO40">
        <f t="shared" si="103"/>
        <v>0</v>
      </c>
      <c r="DP40">
        <f t="shared" si="118"/>
        <v>10724.727229953167</v>
      </c>
      <c r="DQ40">
        <f t="shared" si="202"/>
        <v>3592.6006254584704</v>
      </c>
    </row>
    <row r="41" spans="1:121" x14ac:dyDescent="0.3">
      <c r="A41">
        <v>38</v>
      </c>
      <c r="B41">
        <v>83</v>
      </c>
      <c r="C41">
        <f t="shared" si="119"/>
        <v>32.793999999999997</v>
      </c>
      <c r="D41">
        <f t="shared" si="1"/>
        <v>125</v>
      </c>
      <c r="E41">
        <f t="shared" si="120"/>
        <v>5.4</v>
      </c>
      <c r="F41">
        <v>5.9180000000000003E-2</v>
      </c>
      <c r="G41">
        <v>7.6550000000000007E-2</v>
      </c>
      <c r="H41">
        <f t="shared" si="3"/>
        <v>6.2654000000000001E-2</v>
      </c>
      <c r="I41">
        <f t="shared" si="104"/>
        <v>1.9177515277734612E-2</v>
      </c>
      <c r="J41">
        <f t="shared" si="64"/>
        <v>0.30644435886402366</v>
      </c>
      <c r="K41">
        <f t="shared" si="65"/>
        <v>0.40098769866341433</v>
      </c>
      <c r="L41">
        <f t="shared" si="105"/>
        <v>0.1788969727133668</v>
      </c>
      <c r="M41">
        <f t="shared" si="106"/>
        <v>0.24122213938749293</v>
      </c>
      <c r="N41">
        <f t="shared" si="107"/>
        <v>0.67568952083733147</v>
      </c>
      <c r="O41">
        <f t="shared" si="108"/>
        <v>0.7962989418567975</v>
      </c>
      <c r="P41">
        <f t="shared" si="109"/>
        <v>0.42529290627296379</v>
      </c>
      <c r="Q41">
        <f t="shared" si="110"/>
        <v>0.5428058645349082</v>
      </c>
      <c r="R41">
        <f t="shared" si="203"/>
        <v>0.42</v>
      </c>
      <c r="S41">
        <f t="shared" si="204"/>
        <v>0.43099999999999999</v>
      </c>
      <c r="T41">
        <f t="shared" si="205"/>
        <v>2.7492161694108182E-2</v>
      </c>
      <c r="U41">
        <f t="shared" si="69"/>
        <v>0.54903386199358772</v>
      </c>
      <c r="V41">
        <f t="shared" si="70"/>
        <v>0.67218293574487742</v>
      </c>
      <c r="W41">
        <f t="shared" si="111"/>
        <v>0.34881722732742482</v>
      </c>
      <c r="X41">
        <f t="shared" si="112"/>
        <v>0.4516062209962366</v>
      </c>
      <c r="Y41">
        <f t="shared" si="113"/>
        <v>0.8528279303909051</v>
      </c>
      <c r="Z41">
        <f t="shared" si="114"/>
        <v>0.93329682519538959</v>
      </c>
      <c r="AA41">
        <f t="shared" si="115"/>
        <v>0.61036176517494056</v>
      </c>
      <c r="AB41">
        <f t="shared" si="116"/>
        <v>0.73599671604949968</v>
      </c>
      <c r="AC41">
        <f t="shared" si="206"/>
        <v>4.609943255949641E-2</v>
      </c>
      <c r="AD41">
        <f t="shared" si="117"/>
        <v>0.13623354503278201</v>
      </c>
      <c r="AE41">
        <f t="shared" si="72"/>
        <v>3.7690051828836037E-2</v>
      </c>
      <c r="AF41">
        <f t="shared" si="73"/>
        <v>2.3451519875759465E-3</v>
      </c>
      <c r="AG41">
        <f t="shared" si="74"/>
        <v>8.1507727370246641E-3</v>
      </c>
      <c r="AH41">
        <f t="shared" si="133"/>
        <v>1.0185322204177879E-3</v>
      </c>
      <c r="AI41">
        <f t="shared" si="134"/>
        <v>4.6090053777639367E-3</v>
      </c>
      <c r="AJ41">
        <f t="shared" si="77"/>
        <v>6.7308517739756286E-5</v>
      </c>
      <c r="AK41">
        <f t="shared" si="135"/>
        <v>5.8750898708367618E-5</v>
      </c>
      <c r="AL41">
        <f t="shared" si="136"/>
        <v>1.3529914037209206E-4</v>
      </c>
      <c r="AM41">
        <f t="shared" si="137"/>
        <v>9.0779918545366603E-4</v>
      </c>
      <c r="AN41">
        <f t="shared" si="81"/>
        <v>1.0911716395544479E-2</v>
      </c>
      <c r="AO41">
        <f t="shared" si="138"/>
        <v>4.7837030652359621E-5</v>
      </c>
      <c r="AP41">
        <f t="shared" si="207"/>
        <v>1.2497419641114906E-4</v>
      </c>
      <c r="AQ41">
        <f t="shared" si="208"/>
        <v>2.8887516048322107E-4</v>
      </c>
      <c r="AR41">
        <f t="shared" si="209"/>
        <v>0.10922258945676937</v>
      </c>
      <c r="AS41">
        <f t="shared" si="210"/>
        <v>4.8220928120796459E-2</v>
      </c>
      <c r="AT41">
        <f t="shared" si="211"/>
        <v>3.4591564656795918E-3</v>
      </c>
      <c r="AU41">
        <f t="shared" si="212"/>
        <v>1.1036879733972818E-2</v>
      </c>
      <c r="AV41">
        <f t="shared" si="139"/>
        <v>1.5662047358132086E-3</v>
      </c>
      <c r="AW41">
        <f t="shared" si="140"/>
        <v>6.7948542921683515E-3</v>
      </c>
      <c r="AX41">
        <f t="shared" si="213"/>
        <v>1.6118532959642215E-4</v>
      </c>
      <c r="AY41">
        <f t="shared" si="141"/>
        <v>1.3742961173348247E-4</v>
      </c>
      <c r="AZ41">
        <f t="shared" si="142"/>
        <v>2.7831567085889416E-4</v>
      </c>
      <c r="BA41">
        <f t="shared" si="143"/>
        <v>1.3814127433714224E-3</v>
      </c>
      <c r="BB41">
        <f t="shared" si="214"/>
        <v>1.5396435308176505E-2</v>
      </c>
      <c r="BC41">
        <f t="shared" si="144"/>
        <v>1.0989036964848353E-4</v>
      </c>
      <c r="BD41">
        <f t="shared" si="215"/>
        <v>2.8612312109701842E-4</v>
      </c>
      <c r="BE41">
        <f t="shared" si="216"/>
        <v>5.6686487891139195E-4</v>
      </c>
      <c r="BF41">
        <f t="shared" si="217"/>
        <v>0.55679211045164156</v>
      </c>
      <c r="BG41">
        <f t="shared" si="100"/>
        <v>0.95800000000000041</v>
      </c>
      <c r="BH41">
        <f t="shared" si="145"/>
        <v>0.1157514854581194</v>
      </c>
      <c r="BI41">
        <f t="shared" si="146"/>
        <v>3.0710568577225924E-2</v>
      </c>
      <c r="BJ41">
        <f t="shared" si="147"/>
        <v>1.6562037345042423E-3</v>
      </c>
      <c r="BK41">
        <f t="shared" si="148"/>
        <v>6.5305986184779818E-3</v>
      </c>
      <c r="BL41">
        <f t="shared" si="149"/>
        <v>7.5006783794982909E-4</v>
      </c>
      <c r="BM41">
        <f t="shared" si="150"/>
        <v>3.7398406830330098E-3</v>
      </c>
      <c r="BN41">
        <f t="shared" si="151"/>
        <v>4.5108107263271164E-5</v>
      </c>
      <c r="BO41">
        <f t="shared" si="152"/>
        <v>4.0548071040009852E-5</v>
      </c>
      <c r="BP41">
        <f t="shared" si="153"/>
        <v>1.0352675867140959E-4</v>
      </c>
      <c r="BQ41">
        <f t="shared" si="154"/>
        <v>7.1732381988182179E-4</v>
      </c>
      <c r="BR41">
        <f t="shared" si="155"/>
        <v>8.6222087568931516E-3</v>
      </c>
      <c r="BS41">
        <f t="shared" si="156"/>
        <v>3.5645225848379862E-5</v>
      </c>
      <c r="BT41">
        <f t="shared" si="157"/>
        <v>8.125056946816217E-5</v>
      </c>
      <c r="BU41">
        <f t="shared" si="158"/>
        <v>2.1525207975891538E-4</v>
      </c>
      <c r="BV41">
        <f t="shared" si="159"/>
        <v>8.9275040499159297E-2</v>
      </c>
      <c r="BW41">
        <f t="shared" si="160"/>
        <v>3.7798255779118453E-2</v>
      </c>
      <c r="BX41">
        <f t="shared" si="161"/>
        <v>2.3501092071373554E-3</v>
      </c>
      <c r="BY41">
        <f t="shared" si="162"/>
        <v>8.5069834948763422E-3</v>
      </c>
      <c r="BZ41">
        <f t="shared" si="163"/>
        <v>1.109556384102867E-3</v>
      </c>
      <c r="CA41">
        <f t="shared" si="164"/>
        <v>5.3039705875417391E-3</v>
      </c>
      <c r="CB41">
        <f t="shared" si="165"/>
        <v>1.0391665566830841E-4</v>
      </c>
      <c r="CC41">
        <f t="shared" si="166"/>
        <v>9.1245420280575964E-5</v>
      </c>
      <c r="CD41">
        <f t="shared" si="167"/>
        <v>2.0486620005252701E-4</v>
      </c>
      <c r="CE41">
        <f t="shared" si="168"/>
        <v>1.0500838853779106E-3</v>
      </c>
      <c r="CF41">
        <f t="shared" si="169"/>
        <v>1.1703633607665831E-2</v>
      </c>
      <c r="CG41">
        <f t="shared" si="170"/>
        <v>7.8771998294972548E-5</v>
      </c>
      <c r="CH41">
        <f t="shared" si="171"/>
        <v>1.7895098221343067E-4</v>
      </c>
      <c r="CI41">
        <f t="shared" si="172"/>
        <v>4.0634206089144946E-4</v>
      </c>
      <c r="CJ41">
        <f t="shared" si="101"/>
        <v>0</v>
      </c>
      <c r="CK41">
        <f t="shared" si="102"/>
        <v>0.32716135506051652</v>
      </c>
      <c r="CL41">
        <f t="shared" si="173"/>
        <v>0.106401428712755</v>
      </c>
      <c r="CM41">
        <f t="shared" si="174"/>
        <v>1855.2284162564254</v>
      </c>
      <c r="CN41">
        <f t="shared" si="175"/>
        <v>1051.4393758690389</v>
      </c>
      <c r="CO41">
        <f t="shared" si="176"/>
        <v>87.788419502917989</v>
      </c>
      <c r="CP41">
        <f t="shared" si="177"/>
        <v>163.97724592346219</v>
      </c>
      <c r="CQ41">
        <f t="shared" si="178"/>
        <v>43.561604535048374</v>
      </c>
      <c r="CR41">
        <f t="shared" si="179"/>
        <v>77.131704996879478</v>
      </c>
      <c r="CS41">
        <f t="shared" si="180"/>
        <v>2.7294277028648573</v>
      </c>
      <c r="CT41">
        <f t="shared" si="181"/>
        <v>2.8945980284625641</v>
      </c>
      <c r="CU41">
        <f t="shared" si="182"/>
        <v>3.1436755265455592</v>
      </c>
      <c r="CV41">
        <f t="shared" si="183"/>
        <v>36.900221290320616</v>
      </c>
      <c r="CW41">
        <f t="shared" si="184"/>
        <v>318.87308822699634</v>
      </c>
      <c r="CX41">
        <f t="shared" si="185"/>
        <v>2.2554203211974513</v>
      </c>
      <c r="CY41">
        <f t="shared" si="186"/>
        <v>6.6285064034509356</v>
      </c>
      <c r="CZ41">
        <f t="shared" si="187"/>
        <v>10.319487357942107</v>
      </c>
      <c r="DA41">
        <f t="shared" si="188"/>
        <v>2735.2613077658752</v>
      </c>
      <c r="DB41">
        <f t="shared" si="189"/>
        <v>1896.1433355659583</v>
      </c>
      <c r="DC41">
        <f t="shared" si="190"/>
        <v>169.01092575663918</v>
      </c>
      <c r="DD41">
        <f t="shared" si="191"/>
        <v>348.13629744870457</v>
      </c>
      <c r="DE41">
        <f t="shared" si="192"/>
        <v>84.878899452661031</v>
      </c>
      <c r="DF41">
        <f t="shared" si="193"/>
        <v>191.34309686746079</v>
      </c>
      <c r="DG41">
        <f t="shared" si="194"/>
        <v>8.377768691103638</v>
      </c>
      <c r="DH41">
        <f t="shared" si="195"/>
        <v>8.3411528545519857</v>
      </c>
      <c r="DI41">
        <f t="shared" si="196"/>
        <v>9.6464211519692711</v>
      </c>
      <c r="DJ41">
        <f t="shared" si="197"/>
        <v>71.934305785580079</v>
      </c>
      <c r="DK41">
        <f t="shared" si="198"/>
        <v>625.83430240675852</v>
      </c>
      <c r="DL41">
        <f t="shared" si="199"/>
        <v>6.4366086214206257</v>
      </c>
      <c r="DM41">
        <f t="shared" si="200"/>
        <v>18.444640878398197</v>
      </c>
      <c r="DN41">
        <f t="shared" si="201"/>
        <v>26.726545310914307</v>
      </c>
      <c r="DO41">
        <f t="shared" si="103"/>
        <v>0</v>
      </c>
      <c r="DP41">
        <f t="shared" si="118"/>
        <v>9863.3868004995475</v>
      </c>
      <c r="DQ41">
        <f t="shared" si="202"/>
        <v>3207.8313385318825</v>
      </c>
    </row>
    <row r="42" spans="1:121" x14ac:dyDescent="0.3">
      <c r="A42">
        <v>39</v>
      </c>
      <c r="B42">
        <v>84</v>
      </c>
      <c r="C42">
        <f t="shared" si="119"/>
        <v>32.793999999999997</v>
      </c>
      <c r="D42">
        <f t="shared" si="1"/>
        <v>125</v>
      </c>
      <c r="E42">
        <f t="shared" si="120"/>
        <v>5.4</v>
      </c>
      <c r="F42">
        <v>6.4750000000000002E-2</v>
      </c>
      <c r="G42">
        <v>8.4409999999999999E-2</v>
      </c>
      <c r="H42">
        <f t="shared" si="3"/>
        <v>6.8682000000000007E-2</v>
      </c>
      <c r="I42">
        <f t="shared" si="104"/>
        <v>1.9177515277734612E-2</v>
      </c>
      <c r="J42">
        <f t="shared" si="64"/>
        <v>0.31480032380871903</v>
      </c>
      <c r="K42">
        <f t="shared" si="65"/>
        <v>0.4110704699336718</v>
      </c>
      <c r="L42">
        <f t="shared" si="105"/>
        <v>0.1842405987060366</v>
      </c>
      <c r="M42">
        <f t="shared" si="106"/>
        <v>0.24812877311884018</v>
      </c>
      <c r="N42">
        <f t="shared" si="107"/>
        <v>0.68926901901618576</v>
      </c>
      <c r="O42">
        <f t="shared" si="108"/>
        <v>0.80824574874662902</v>
      </c>
      <c r="P42">
        <f t="shared" si="109"/>
        <v>0.43725842962361272</v>
      </c>
      <c r="Q42">
        <f t="shared" si="110"/>
        <v>0.55619787179557523</v>
      </c>
      <c r="R42">
        <f t="shared" si="203"/>
        <v>0.42</v>
      </c>
      <c r="S42">
        <f t="shared" si="204"/>
        <v>0.43099999999999999</v>
      </c>
      <c r="T42">
        <f t="shared" si="205"/>
        <v>2.8230650018983075E-2</v>
      </c>
      <c r="U42">
        <f t="shared" si="69"/>
        <v>0.56077454731537568</v>
      </c>
      <c r="V42">
        <f t="shared" si="70"/>
        <v>0.68407287178637</v>
      </c>
      <c r="W42">
        <f t="shared" si="111"/>
        <v>0.35800471677715884</v>
      </c>
      <c r="X42">
        <f t="shared" si="112"/>
        <v>0.46241146792312848</v>
      </c>
      <c r="Y42">
        <f t="shared" si="113"/>
        <v>0.86315946271129551</v>
      </c>
      <c r="Z42">
        <f t="shared" si="114"/>
        <v>0.93981600121061137</v>
      </c>
      <c r="AA42">
        <f t="shared" si="115"/>
        <v>0.62406512755045096</v>
      </c>
      <c r="AB42">
        <f t="shared" si="116"/>
        <v>0.74902016473390753</v>
      </c>
      <c r="AC42">
        <f t="shared" si="206"/>
        <v>4.7113427569748539E-2</v>
      </c>
      <c r="AD42">
        <f t="shared" si="117"/>
        <v>0.12157551070819324</v>
      </c>
      <c r="AE42">
        <f t="shared" si="72"/>
        <v>3.4129673794134209E-2</v>
      </c>
      <c r="AF42">
        <f t="shared" si="73"/>
        <v>2.1288977939553089E-3</v>
      </c>
      <c r="AG42">
        <f t="shared" si="74"/>
        <v>6.978166508341657E-3</v>
      </c>
      <c r="AH42">
        <f t="shared" si="133"/>
        <v>9.3938059924012244E-4</v>
      </c>
      <c r="AI42">
        <f t="shared" si="134"/>
        <v>4.0877360040497178E-3</v>
      </c>
      <c r="AJ42">
        <f t="shared" si="77"/>
        <v>6.041012425713541E-5</v>
      </c>
      <c r="AK42">
        <f t="shared" si="135"/>
        <v>5.2981570769667979E-5</v>
      </c>
      <c r="AL42">
        <f t="shared" si="136"/>
        <v>1.0665313140967186E-4</v>
      </c>
      <c r="AM42">
        <f t="shared" si="137"/>
        <v>8.2769500057914267E-4</v>
      </c>
      <c r="AN42">
        <f t="shared" si="81"/>
        <v>1.0197607236673534E-2</v>
      </c>
      <c r="AO42">
        <f t="shared" si="138"/>
        <v>4.2285408796820199E-5</v>
      </c>
      <c r="AP42">
        <f t="shared" si="207"/>
        <v>1.1743224270613283E-4</v>
      </c>
      <c r="AQ42">
        <f t="shared" si="208"/>
        <v>2.3686993186977884E-4</v>
      </c>
      <c r="AR42">
        <f t="shared" si="209"/>
        <v>9.8694876268237419E-2</v>
      </c>
      <c r="AS42">
        <f t="shared" si="210"/>
        <v>4.405582546937116E-2</v>
      </c>
      <c r="AT42">
        <f t="shared" si="211"/>
        <v>3.1777924582766133E-3</v>
      </c>
      <c r="AU42">
        <f t="shared" si="212"/>
        <v>9.4767447204291647E-3</v>
      </c>
      <c r="AV42">
        <f t="shared" si="139"/>
        <v>1.4634124108656222E-3</v>
      </c>
      <c r="AW42">
        <f t="shared" si="140"/>
        <v>6.112051663486405E-3</v>
      </c>
      <c r="AX42">
        <f t="shared" si="213"/>
        <v>1.4643342778087112E-4</v>
      </c>
      <c r="AY42">
        <f t="shared" si="141"/>
        <v>1.2476436248354465E-4</v>
      </c>
      <c r="AZ42">
        <f t="shared" si="142"/>
        <v>2.1530362494297025E-4</v>
      </c>
      <c r="BA42">
        <f t="shared" si="143"/>
        <v>1.2790438440972631E-3</v>
      </c>
      <c r="BB42">
        <f t="shared" si="214"/>
        <v>1.4599183146027905E-2</v>
      </c>
      <c r="BC42">
        <f t="shared" si="144"/>
        <v>9.7838936551908624E-5</v>
      </c>
      <c r="BD42">
        <f t="shared" si="215"/>
        <v>2.7225973051371387E-4</v>
      </c>
      <c r="BE42">
        <f t="shared" si="216"/>
        <v>4.5674901498378532E-4</v>
      </c>
      <c r="BF42">
        <f t="shared" si="217"/>
        <v>0.59634642086697598</v>
      </c>
      <c r="BG42">
        <f t="shared" si="100"/>
        <v>0.95800000000000041</v>
      </c>
      <c r="BH42">
        <f t="shared" si="145"/>
        <v>0.10321211337817206</v>
      </c>
      <c r="BI42">
        <f t="shared" si="146"/>
        <v>2.7786593823975907E-2</v>
      </c>
      <c r="BJ42">
        <f t="shared" si="147"/>
        <v>1.5020744444114134E-3</v>
      </c>
      <c r="BK42">
        <f t="shared" si="148"/>
        <v>5.5864715191659047E-3</v>
      </c>
      <c r="BL42">
        <f t="shared" si="149"/>
        <v>6.9115099871493917E-4</v>
      </c>
      <c r="BM42">
        <f t="shared" si="150"/>
        <v>3.3141394621911402E-3</v>
      </c>
      <c r="BN42">
        <f t="shared" si="151"/>
        <v>4.0446932944295059E-5</v>
      </c>
      <c r="BO42">
        <f t="shared" si="152"/>
        <v>3.6532858238810594E-5</v>
      </c>
      <c r="BP42">
        <f t="shared" si="153"/>
        <v>8.1540476244377114E-5</v>
      </c>
      <c r="BQ42">
        <f t="shared" si="154"/>
        <v>6.534883486202295E-4</v>
      </c>
      <c r="BR42">
        <f t="shared" si="155"/>
        <v>8.0512960792425235E-3</v>
      </c>
      <c r="BS42">
        <f t="shared" si="156"/>
        <v>3.1482538489548261E-5</v>
      </c>
      <c r="BT42">
        <f t="shared" si="157"/>
        <v>7.6275162183615873E-5</v>
      </c>
      <c r="BU42">
        <f t="shared" si="158"/>
        <v>1.7635555524457322E-4</v>
      </c>
      <c r="BV42">
        <f t="shared" si="159"/>
        <v>8.060356436347986E-2</v>
      </c>
      <c r="BW42">
        <f t="shared" si="160"/>
        <v>3.4504964932881577E-2</v>
      </c>
      <c r="BX42">
        <f t="shared" si="161"/>
        <v>2.1569359422947648E-3</v>
      </c>
      <c r="BY42">
        <f t="shared" si="162"/>
        <v>7.2984479467706979E-3</v>
      </c>
      <c r="BZ42">
        <f t="shared" si="163"/>
        <v>1.035793447315419E-3</v>
      </c>
      <c r="CA42">
        <f t="shared" si="164"/>
        <v>4.7670535260387285E-3</v>
      </c>
      <c r="CB42">
        <f t="shared" si="165"/>
        <v>9.4317258059296925E-5</v>
      </c>
      <c r="CC42">
        <f t="shared" si="166"/>
        <v>8.2760755315285469E-5</v>
      </c>
      <c r="CD42">
        <f t="shared" si="167"/>
        <v>1.5835290916820972E-4</v>
      </c>
      <c r="CE42">
        <f t="shared" si="168"/>
        <v>9.7146692857716561E-4</v>
      </c>
      <c r="CF42">
        <f t="shared" si="169"/>
        <v>1.108845773822336E-2</v>
      </c>
      <c r="CG42">
        <f t="shared" si="170"/>
        <v>7.0075467704486897E-5</v>
      </c>
      <c r="CH42">
        <f t="shared" si="171"/>
        <v>1.7011956637118469E-4</v>
      </c>
      <c r="CI42">
        <f t="shared" si="172"/>
        <v>3.2713868298814893E-4</v>
      </c>
      <c r="CJ42">
        <f t="shared" si="101"/>
        <v>0</v>
      </c>
      <c r="CK42">
        <f t="shared" si="102"/>
        <v>0.29456941104302758</v>
      </c>
      <c r="CL42">
        <f t="shared" si="173"/>
        <v>9.3011336079089998E-2</v>
      </c>
      <c r="CM42">
        <f t="shared" si="174"/>
        <v>1655.6153048241756</v>
      </c>
      <c r="CN42">
        <f t="shared" si="175"/>
        <v>952.11550983496204</v>
      </c>
      <c r="CO42">
        <f t="shared" si="176"/>
        <v>79.693160018923038</v>
      </c>
      <c r="CP42">
        <f t="shared" si="177"/>
        <v>140.38675381481747</v>
      </c>
      <c r="CQ42">
        <f t="shared" si="178"/>
        <v>40.176368848900793</v>
      </c>
      <c r="CR42">
        <f t="shared" si="179"/>
        <v>68.408262027772025</v>
      </c>
      <c r="CS42">
        <f t="shared" si="180"/>
        <v>2.4496909487510981</v>
      </c>
      <c r="CT42">
        <f t="shared" si="181"/>
        <v>2.6103490102507716</v>
      </c>
      <c r="CU42">
        <f t="shared" si="182"/>
        <v>2.4780855083037259</v>
      </c>
      <c r="CV42">
        <f t="shared" si="183"/>
        <v>33.644146383540992</v>
      </c>
      <c r="CW42">
        <f t="shared" si="184"/>
        <v>298.00467627731069</v>
      </c>
      <c r="CX42">
        <f t="shared" si="185"/>
        <v>1.9936724539524788</v>
      </c>
      <c r="CY42">
        <f t="shared" si="186"/>
        <v>6.2284887208905788</v>
      </c>
      <c r="CZ42">
        <f t="shared" si="187"/>
        <v>8.4617045761841094</v>
      </c>
      <c r="DA42">
        <f t="shared" si="188"/>
        <v>2471.6157863854696</v>
      </c>
      <c r="DB42">
        <f t="shared" si="189"/>
        <v>1732.3631691066128</v>
      </c>
      <c r="DC42">
        <f t="shared" si="190"/>
        <v>155.26376171893705</v>
      </c>
      <c r="DD42">
        <f t="shared" si="191"/>
        <v>298.92495871649714</v>
      </c>
      <c r="DE42">
        <f t="shared" si="192"/>
        <v>79.308172194451529</v>
      </c>
      <c r="DF42">
        <f t="shared" si="193"/>
        <v>172.11537484377718</v>
      </c>
      <c r="DG42">
        <f t="shared" si="194"/>
        <v>7.6110238423385574</v>
      </c>
      <c r="DH42">
        <f t="shared" si="195"/>
        <v>7.5724482165762588</v>
      </c>
      <c r="DI42">
        <f t="shared" si="196"/>
        <v>7.4624236405233493</v>
      </c>
      <c r="DJ42">
        <f t="shared" si="197"/>
        <v>66.603650093676777</v>
      </c>
      <c r="DK42">
        <f t="shared" si="198"/>
        <v>593.42759651974234</v>
      </c>
      <c r="DL42">
        <f t="shared" si="199"/>
        <v>5.7307200306549442</v>
      </c>
      <c r="DM42">
        <f t="shared" si="200"/>
        <v>17.550951267836052</v>
      </c>
      <c r="DN42">
        <f t="shared" si="201"/>
        <v>21.53480255845551</v>
      </c>
      <c r="DO42">
        <f t="shared" si="103"/>
        <v>0</v>
      </c>
      <c r="DP42">
        <f t="shared" si="118"/>
        <v>8929.3510123842862</v>
      </c>
      <c r="DQ42">
        <f t="shared" si="202"/>
        <v>2819.4742456124277</v>
      </c>
    </row>
    <row r="43" spans="1:121" x14ac:dyDescent="0.3">
      <c r="A43">
        <v>40</v>
      </c>
      <c r="B43">
        <v>85</v>
      </c>
      <c r="C43">
        <f t="shared" si="119"/>
        <v>32.793999999999997</v>
      </c>
      <c r="D43">
        <f t="shared" si="1"/>
        <v>125</v>
      </c>
      <c r="E43">
        <f t="shared" si="120"/>
        <v>5.4</v>
      </c>
      <c r="F43">
        <v>7.3550000000000004E-2</v>
      </c>
      <c r="G43">
        <v>9.4969999999999999E-2</v>
      </c>
      <c r="H43">
        <f t="shared" si="3"/>
        <v>7.7834E-2</v>
      </c>
      <c r="I43">
        <f t="shared" si="104"/>
        <v>1.9177515277734612E-2</v>
      </c>
      <c r="J43">
        <f t="shared" si="64"/>
        <v>0.32322544844181711</v>
      </c>
      <c r="K43">
        <f t="shared" si="65"/>
        <v>0.42118695571986609</v>
      </c>
      <c r="L43">
        <f t="shared" si="105"/>
        <v>0.18965897833165324</v>
      </c>
      <c r="M43">
        <f t="shared" si="106"/>
        <v>0.25511354872895209</v>
      </c>
      <c r="N43">
        <f t="shared" si="107"/>
        <v>0.70260413991484283</v>
      </c>
      <c r="O43">
        <f t="shared" si="108"/>
        <v>0.81976958844718517</v>
      </c>
      <c r="P43">
        <f t="shared" si="109"/>
        <v>0.4492700812532191</v>
      </c>
      <c r="Q43">
        <f t="shared" si="110"/>
        <v>0.56952373470530837</v>
      </c>
      <c r="R43">
        <f t="shared" si="203"/>
        <v>0.42</v>
      </c>
      <c r="S43">
        <f t="shared" si="204"/>
        <v>0.43099999999999999</v>
      </c>
      <c r="T43">
        <f t="shared" si="205"/>
        <v>2.8973470014430541E-2</v>
      </c>
      <c r="U43">
        <f t="shared" si="69"/>
        <v>0.57244310621859107</v>
      </c>
      <c r="V43">
        <f t="shared" si="70"/>
        <v>0.69576431454950449</v>
      </c>
      <c r="W43">
        <f t="shared" si="111"/>
        <v>0.36724872508851503</v>
      </c>
      <c r="X43">
        <f t="shared" si="112"/>
        <v>0.47322086021311771</v>
      </c>
      <c r="Y43">
        <f t="shared" si="113"/>
        <v>0.87300140914091962</v>
      </c>
      <c r="Z43">
        <f t="shared" si="114"/>
        <v>0.94584010958844722</v>
      </c>
      <c r="AA43">
        <f t="shared" si="115"/>
        <v>0.63761720578307168</v>
      </c>
      <c r="AB43">
        <f t="shared" si="116"/>
        <v>0.761708440739993</v>
      </c>
      <c r="AC43">
        <f t="shared" si="206"/>
        <v>4.8122596742617138E-2</v>
      </c>
      <c r="AD43">
        <f t="shared" si="117"/>
        <v>0.10768774298890764</v>
      </c>
      <c r="AE43">
        <f t="shared" si="72"/>
        <v>3.0533007917703896E-2</v>
      </c>
      <c r="AF43">
        <f t="shared" si="73"/>
        <v>1.8984223804112445E-3</v>
      </c>
      <c r="AG43">
        <f t="shared" si="74"/>
        <v>5.8848043590295123E-3</v>
      </c>
      <c r="AH43">
        <f t="shared" si="133"/>
        <v>8.5663991743246829E-4</v>
      </c>
      <c r="AI43">
        <f t="shared" si="134"/>
        <v>3.60380289413333E-3</v>
      </c>
      <c r="AJ43">
        <f t="shared" si="77"/>
        <v>5.3281181046448402E-5</v>
      </c>
      <c r="AK43">
        <f t="shared" si="135"/>
        <v>4.6598146829174053E-5</v>
      </c>
      <c r="AL43">
        <f t="shared" si="136"/>
        <v>8.3360222586368026E-5</v>
      </c>
      <c r="AM43">
        <f t="shared" si="137"/>
        <v>7.4657251410824126E-4</v>
      </c>
      <c r="AN43">
        <f t="shared" si="81"/>
        <v>9.3919029276081645E-3</v>
      </c>
      <c r="AO43">
        <f t="shared" si="138"/>
        <v>3.6419832567456639E-5</v>
      </c>
      <c r="AP43">
        <f t="shared" si="207"/>
        <v>1.0754137483500839E-4</v>
      </c>
      <c r="AQ43">
        <f t="shared" si="208"/>
        <v>1.9011345203680537E-4</v>
      </c>
      <c r="AR43">
        <f t="shared" si="209"/>
        <v>8.8355239447178519E-2</v>
      </c>
      <c r="AS43">
        <f t="shared" si="210"/>
        <v>3.966474660336667E-2</v>
      </c>
      <c r="AT43">
        <f t="shared" si="211"/>
        <v>2.8572902540592521E-3</v>
      </c>
      <c r="AU43">
        <f t="shared" si="212"/>
        <v>7.991426008221841E-3</v>
      </c>
      <c r="AV43">
        <f t="shared" si="139"/>
        <v>1.3474464606500096E-3</v>
      </c>
      <c r="AW43">
        <f t="shared" si="140"/>
        <v>5.4510784497571801E-3</v>
      </c>
      <c r="AX43">
        <f t="shared" si="213"/>
        <v>1.3027286174220929E-4</v>
      </c>
      <c r="AY43">
        <f t="shared" si="141"/>
        <v>1.0993427982928479E-4</v>
      </c>
      <c r="AZ43">
        <f t="shared" si="142"/>
        <v>1.6474946618095398E-4</v>
      </c>
      <c r="BA43">
        <f t="shared" si="143"/>
        <v>1.1676080955112433E-3</v>
      </c>
      <c r="BB43">
        <f t="shared" si="214"/>
        <v>1.3607286372964945E-2</v>
      </c>
      <c r="BC43">
        <f t="shared" si="144"/>
        <v>8.4445416372130427E-5</v>
      </c>
      <c r="BD43">
        <f t="shared" si="215"/>
        <v>2.516799257714965E-4</v>
      </c>
      <c r="BE43">
        <f t="shared" si="216"/>
        <v>3.5930968082685506E-4</v>
      </c>
      <c r="BF43">
        <f t="shared" si="217"/>
        <v>0.63533727656833205</v>
      </c>
      <c r="BG43">
        <f t="shared" si="100"/>
        <v>0.95800000000000041</v>
      </c>
      <c r="BH43">
        <f t="shared" si="145"/>
        <v>9.1346644891507262E-2</v>
      </c>
      <c r="BI43">
        <f t="shared" si="146"/>
        <v>2.4837879933120491E-2</v>
      </c>
      <c r="BJ43">
        <f t="shared" si="147"/>
        <v>1.338206054365354E-3</v>
      </c>
      <c r="BK43">
        <f t="shared" si="148"/>
        <v>4.7072801725650685E-3</v>
      </c>
      <c r="BL43">
        <f t="shared" si="149"/>
        <v>6.2970172654374366E-4</v>
      </c>
      <c r="BM43">
        <f t="shared" si="150"/>
        <v>2.9193806635583776E-3</v>
      </c>
      <c r="BN43">
        <f t="shared" si="151"/>
        <v>3.5640239365602756E-5</v>
      </c>
      <c r="BO43">
        <f t="shared" si="152"/>
        <v>3.210186334733966E-5</v>
      </c>
      <c r="BP43">
        <f t="shared" si="153"/>
        <v>6.3679589594709533E-5</v>
      </c>
      <c r="BQ43">
        <f t="shared" si="154"/>
        <v>5.8895385833555663E-4</v>
      </c>
      <c r="BR43">
        <f t="shared" si="155"/>
        <v>7.4090558677142411E-3</v>
      </c>
      <c r="BS43">
        <f t="shared" si="156"/>
        <v>2.7093113229326922E-5</v>
      </c>
      <c r="BT43">
        <f t="shared" si="157"/>
        <v>6.9784778617700677E-5</v>
      </c>
      <c r="BU43">
        <f t="shared" si="158"/>
        <v>1.4142748385542845E-4</v>
      </c>
      <c r="BV43">
        <f t="shared" si="159"/>
        <v>7.2099741239502232E-2</v>
      </c>
      <c r="BW43">
        <f t="shared" si="160"/>
        <v>3.1040212747643469E-2</v>
      </c>
      <c r="BX43">
        <f t="shared" si="161"/>
        <v>1.9375797064803181E-3</v>
      </c>
      <c r="BY43">
        <f t="shared" si="162"/>
        <v>6.1494655566474207E-3</v>
      </c>
      <c r="BZ43">
        <f t="shared" si="163"/>
        <v>9.5284699008722686E-4</v>
      </c>
      <c r="CA43">
        <f t="shared" si="164"/>
        <v>4.2480263479048042E-3</v>
      </c>
      <c r="CB43">
        <f t="shared" si="165"/>
        <v>8.3829291328545584E-5</v>
      </c>
      <c r="CC43">
        <f t="shared" si="166"/>
        <v>7.2856751622324E-5</v>
      </c>
      <c r="CD43">
        <f t="shared" si="167"/>
        <v>1.2107109722487401E-4</v>
      </c>
      <c r="CE43">
        <f t="shared" si="168"/>
        <v>8.8609736260664E-4</v>
      </c>
      <c r="CF43">
        <f t="shared" si="169"/>
        <v>1.0326564721220198E-2</v>
      </c>
      <c r="CG43">
        <f t="shared" si="170"/>
        <v>6.0432717057318247E-5</v>
      </c>
      <c r="CH43">
        <f t="shared" si="171"/>
        <v>1.5711178760835991E-4</v>
      </c>
      <c r="CI43">
        <f t="shared" si="172"/>
        <v>2.5713722793047842E-4</v>
      </c>
      <c r="CJ43">
        <f t="shared" si="101"/>
        <v>0</v>
      </c>
      <c r="CK43">
        <f t="shared" si="102"/>
        <v>0.26253980378058434</v>
      </c>
      <c r="CL43">
        <f t="shared" si="173"/>
        <v>8.0483372824351085E-2</v>
      </c>
      <c r="CM43">
        <f t="shared" si="174"/>
        <v>1466.4916840229441</v>
      </c>
      <c r="CN43">
        <f t="shared" si="175"/>
        <v>851.77932188018565</v>
      </c>
      <c r="CO43">
        <f t="shared" si="176"/>
        <v>71.065543388314524</v>
      </c>
      <c r="CP43">
        <f t="shared" si="177"/>
        <v>118.39049409495573</v>
      </c>
      <c r="CQ43">
        <f t="shared" si="178"/>
        <v>36.637632628669238</v>
      </c>
      <c r="CR43">
        <f t="shared" si="179"/>
        <v>60.309641433321275</v>
      </c>
      <c r="CS43">
        <f t="shared" si="180"/>
        <v>2.1606051726145292</v>
      </c>
      <c r="CT43">
        <f t="shared" si="181"/>
        <v>2.2958440961265763</v>
      </c>
      <c r="CU43">
        <f t="shared" si="182"/>
        <v>1.9368747717942612</v>
      </c>
      <c r="CV43">
        <f t="shared" si="183"/>
        <v>30.346679553471791</v>
      </c>
      <c r="CW43">
        <f t="shared" si="184"/>
        <v>274.45957925349342</v>
      </c>
      <c r="CX43">
        <f t="shared" si="185"/>
        <v>1.7171222658904457</v>
      </c>
      <c r="CY43">
        <f t="shared" si="186"/>
        <v>5.7038869798740102</v>
      </c>
      <c r="CZ43">
        <f t="shared" si="187"/>
        <v>6.7914228471107982</v>
      </c>
      <c r="DA43">
        <f t="shared" si="188"/>
        <v>2212.6802614756916</v>
      </c>
      <c r="DB43">
        <f t="shared" si="189"/>
        <v>1559.6971659375843</v>
      </c>
      <c r="DC43">
        <f t="shared" si="190"/>
        <v>139.60434452308101</v>
      </c>
      <c r="DD43">
        <f t="shared" si="191"/>
        <v>252.07355057734154</v>
      </c>
      <c r="DE43">
        <f t="shared" si="192"/>
        <v>73.023513488466619</v>
      </c>
      <c r="DF43">
        <f t="shared" si="193"/>
        <v>153.50236914516219</v>
      </c>
      <c r="DG43">
        <f t="shared" si="194"/>
        <v>6.7710622619130705</v>
      </c>
      <c r="DH43">
        <f t="shared" si="195"/>
        <v>6.6723511799586115</v>
      </c>
      <c r="DI43">
        <f t="shared" si="196"/>
        <v>5.7102164978318646</v>
      </c>
      <c r="DJ43">
        <f t="shared" si="197"/>
        <v>60.800856357556974</v>
      </c>
      <c r="DK43">
        <f t="shared" si="198"/>
        <v>553.10897648827904</v>
      </c>
      <c r="DL43">
        <f t="shared" si="199"/>
        <v>4.9462213731647955</v>
      </c>
      <c r="DM43">
        <f t="shared" si="200"/>
        <v>16.22429473493375</v>
      </c>
      <c r="DN43">
        <f t="shared" si="201"/>
        <v>16.940732831624562</v>
      </c>
      <c r="DO43">
        <f t="shared" si="103"/>
        <v>0</v>
      </c>
      <c r="DP43">
        <f t="shared" si="118"/>
        <v>7991.8422492613554</v>
      </c>
      <c r="DQ43">
        <f t="shared" si="202"/>
        <v>2449.9539118961957</v>
      </c>
    </row>
    <row r="44" spans="1:121" x14ac:dyDescent="0.3">
      <c r="A44">
        <v>41</v>
      </c>
      <c r="B44">
        <v>86</v>
      </c>
      <c r="C44">
        <f t="shared" si="119"/>
        <v>32.793999999999997</v>
      </c>
      <c r="D44">
        <f t="shared" si="1"/>
        <v>125</v>
      </c>
      <c r="E44">
        <f>E$4</f>
        <v>5.4</v>
      </c>
      <c r="F44">
        <v>8.1549999999999997E-2</v>
      </c>
      <c r="G44">
        <v>0.10492</v>
      </c>
      <c r="H44">
        <f t="shared" si="3"/>
        <v>8.6223999999999995E-2</v>
      </c>
      <c r="I44">
        <f t="shared" si="104"/>
        <v>1.9177515277734612E-2</v>
      </c>
      <c r="J44">
        <f t="shared" si="64"/>
        <v>0.33171611800096823</v>
      </c>
      <c r="K44">
        <f t="shared" si="65"/>
        <v>0.4313312418661468</v>
      </c>
      <c r="L44">
        <f t="shared" si="105"/>
        <v>0.19515108763088063</v>
      </c>
      <c r="M44">
        <f t="shared" si="106"/>
        <v>0.26217430549292786</v>
      </c>
      <c r="N44">
        <f t="shared" si="107"/>
        <v>0.71568105752149336</v>
      </c>
      <c r="O44">
        <f t="shared" si="108"/>
        <v>0.83086494099975527</v>
      </c>
      <c r="P44">
        <f t="shared" si="109"/>
        <v>0.4613179697162918</v>
      </c>
      <c r="Q44">
        <f t="shared" si="110"/>
        <v>0.58276975558021915</v>
      </c>
      <c r="R44">
        <f t="shared" si="203"/>
        <v>0.42</v>
      </c>
      <c r="S44">
        <f t="shared" si="204"/>
        <v>0.43099999999999999</v>
      </c>
      <c r="T44">
        <f t="shared" si="205"/>
        <v>2.9720252392948378E-2</v>
      </c>
      <c r="U44">
        <f t="shared" si="69"/>
        <v>0.58403083065417039</v>
      </c>
      <c r="V44">
        <f t="shared" si="70"/>
        <v>0.70724898370881095</v>
      </c>
      <c r="W44">
        <f t="shared" si="111"/>
        <v>0.37654461194434263</v>
      </c>
      <c r="X44">
        <f t="shared" si="112"/>
        <v>0.48402732179029528</v>
      </c>
      <c r="Y44">
        <f t="shared" si="113"/>
        <v>0.88235672259144327</v>
      </c>
      <c r="Z44">
        <f t="shared" si="114"/>
        <v>0.9513904467446378</v>
      </c>
      <c r="AA44">
        <f t="shared" si="115"/>
        <v>0.65100341054424005</v>
      </c>
      <c r="AB44">
        <f t="shared" si="116"/>
        <v>0.77405049406365123</v>
      </c>
      <c r="AC44">
        <f t="shared" si="206"/>
        <v>4.9126308086920041E-2</v>
      </c>
      <c r="AD44">
        <f t="shared" si="117"/>
        <v>9.4341281279579914E-2</v>
      </c>
      <c r="AE44">
        <f t="shared" si="72"/>
        <v>2.6811374247704106E-2</v>
      </c>
      <c r="AF44">
        <f t="shared" si="73"/>
        <v>1.6739404197115221E-3</v>
      </c>
      <c r="AG44">
        <f t="shared" si="74"/>
        <v>4.8094385376371146E-3</v>
      </c>
      <c r="AH44">
        <f t="shared" si="133"/>
        <v>7.7478838574702904E-4</v>
      </c>
      <c r="AI44">
        <f t="shared" si="134"/>
        <v>3.1335606582354432E-3</v>
      </c>
      <c r="AJ44">
        <f t="shared" si="77"/>
        <v>4.6663284754530987E-5</v>
      </c>
      <c r="AK44">
        <f t="shared" si="135"/>
        <v>4.0409519095901679E-5</v>
      </c>
      <c r="AL44">
        <f t="shared" si="136"/>
        <v>6.1282743788522608E-5</v>
      </c>
      <c r="AM44">
        <f t="shared" si="137"/>
        <v>6.6846350777501192E-4</v>
      </c>
      <c r="AN44">
        <f t="shared" si="81"/>
        <v>8.4691262864475085E-3</v>
      </c>
      <c r="AO44">
        <f t="shared" si="138"/>
        <v>3.0988085421217905E-5</v>
      </c>
      <c r="AP44">
        <f t="shared" si="207"/>
        <v>9.7139352713200396E-5</v>
      </c>
      <c r="AQ44">
        <f t="shared" si="208"/>
        <v>1.4306337201476738E-4</v>
      </c>
      <c r="AR44">
        <f t="shared" si="209"/>
        <v>7.80393642550814E-2</v>
      </c>
      <c r="AS44">
        <f t="shared" si="210"/>
        <v>3.4922888772251692E-2</v>
      </c>
      <c r="AT44">
        <f t="shared" si="211"/>
        <v>2.5340223885401579E-3</v>
      </c>
      <c r="AU44">
        <f t="shared" si="212"/>
        <v>6.4866375959694968E-3</v>
      </c>
      <c r="AV44">
        <f t="shared" si="139"/>
        <v>1.2272917639365049E-3</v>
      </c>
      <c r="AW44">
        <f t="shared" si="140"/>
        <v>4.7754165427380795E-3</v>
      </c>
      <c r="AX44">
        <f t="shared" si="213"/>
        <v>1.1484721413799003E-4</v>
      </c>
      <c r="AY44">
        <f t="shared" si="141"/>
        <v>9.5240347019707257E-5</v>
      </c>
      <c r="AZ44">
        <f t="shared" si="142"/>
        <v>1.1589882656053429E-4</v>
      </c>
      <c r="BA44">
        <f t="shared" si="143"/>
        <v>1.0551948304048933E-3</v>
      </c>
      <c r="BB44">
        <f t="shared" si="214"/>
        <v>1.2370028210863727E-2</v>
      </c>
      <c r="BC44">
        <f t="shared" si="144"/>
        <v>7.1825527663825514E-5</v>
      </c>
      <c r="BD44">
        <f t="shared" si="215"/>
        <v>2.2912427274003551E-4</v>
      </c>
      <c r="BE44">
        <f t="shared" si="216"/>
        <v>2.6017945762103875E-4</v>
      </c>
      <c r="BF44">
        <f t="shared" si="217"/>
        <v>0.67460052031384554</v>
      </c>
      <c r="BG44">
        <f t="shared" si="100"/>
        <v>0.95800000000000041</v>
      </c>
      <c r="BH44">
        <f t="shared" si="145"/>
        <v>7.9959405786658097E-2</v>
      </c>
      <c r="BI44">
        <f t="shared" si="146"/>
        <v>2.1792420471770248E-2</v>
      </c>
      <c r="BJ44">
        <f t="shared" si="147"/>
        <v>1.1788627922224113E-3</v>
      </c>
      <c r="BK44">
        <f t="shared" si="148"/>
        <v>3.8439157429601962E-3</v>
      </c>
      <c r="BL44">
        <f t="shared" si="149"/>
        <v>5.6901608370353237E-4</v>
      </c>
      <c r="BM44">
        <f t="shared" si="150"/>
        <v>2.5363504800145721E-3</v>
      </c>
      <c r="BN44">
        <f t="shared" si="151"/>
        <v>3.1184055403444431E-5</v>
      </c>
      <c r="BO44">
        <f t="shared" si="152"/>
        <v>2.7812990599947808E-5</v>
      </c>
      <c r="BP44">
        <f t="shared" si="153"/>
        <v>4.6775781662884422E-5</v>
      </c>
      <c r="BQ44">
        <f t="shared" si="154"/>
        <v>5.269002928147803E-4</v>
      </c>
      <c r="BR44">
        <f t="shared" si="155"/>
        <v>6.6755852313728284E-3</v>
      </c>
      <c r="BS44">
        <f t="shared" si="156"/>
        <v>2.3033353533945565E-5</v>
      </c>
      <c r="BT44">
        <f t="shared" si="157"/>
        <v>6.2975159110666563E-5</v>
      </c>
      <c r="BU44">
        <f t="shared" si="158"/>
        <v>1.0633858725322311E-4</v>
      </c>
      <c r="BV44">
        <f t="shared" si="159"/>
        <v>6.3629217528335641E-2</v>
      </c>
      <c r="BW44">
        <f t="shared" si="160"/>
        <v>2.7306851448703463E-2</v>
      </c>
      <c r="BX44">
        <f t="shared" si="161"/>
        <v>1.7167568306167527E-3</v>
      </c>
      <c r="BY44">
        <f t="shared" si="162"/>
        <v>4.9873998447220718E-3</v>
      </c>
      <c r="BZ44">
        <f t="shared" si="163"/>
        <v>8.6709030855191768E-4</v>
      </c>
      <c r="CA44">
        <f t="shared" si="164"/>
        <v>3.7184118546687911E-3</v>
      </c>
      <c r="CB44">
        <f t="shared" si="165"/>
        <v>7.3833392461909728E-5</v>
      </c>
      <c r="CC44">
        <f t="shared" si="166"/>
        <v>6.3060883081638125E-5</v>
      </c>
      <c r="CD44">
        <f t="shared" si="167"/>
        <v>8.5101450619480285E-5</v>
      </c>
      <c r="CE44">
        <f t="shared" si="168"/>
        <v>8.0012614783237239E-4</v>
      </c>
      <c r="CF44">
        <f t="shared" si="169"/>
        <v>9.379863069589078E-3</v>
      </c>
      <c r="CG44">
        <f t="shared" si="170"/>
        <v>5.1358972472643094E-5</v>
      </c>
      <c r="CH44">
        <f t="shared" si="171"/>
        <v>1.4289605518258999E-4</v>
      </c>
      <c r="CI44">
        <f t="shared" si="172"/>
        <v>1.8604178815711096E-4</v>
      </c>
      <c r="CJ44">
        <f t="shared" si="101"/>
        <v>0</v>
      </c>
      <c r="CK44">
        <f t="shared" si="102"/>
        <v>0.23038858638407625</v>
      </c>
      <c r="CL44">
        <f t="shared" si="173"/>
        <v>6.85700943614036E-2</v>
      </c>
      <c r="CM44">
        <f t="shared" si="174"/>
        <v>1284.7395684653193</v>
      </c>
      <c r="CN44">
        <f t="shared" si="175"/>
        <v>747.95690738820144</v>
      </c>
      <c r="CO44">
        <f t="shared" si="176"/>
        <v>62.662285671481122</v>
      </c>
      <c r="CP44">
        <f t="shared" si="177"/>
        <v>96.756284500183469</v>
      </c>
      <c r="CQ44">
        <f t="shared" si="178"/>
        <v>33.136924470014684</v>
      </c>
      <c r="CR44">
        <f t="shared" si="179"/>
        <v>52.440137615570144</v>
      </c>
      <c r="CS44">
        <f t="shared" si="180"/>
        <v>1.892242860080986</v>
      </c>
      <c r="CT44">
        <f t="shared" si="181"/>
        <v>1.9909365963359797</v>
      </c>
      <c r="CU44">
        <f t="shared" si="182"/>
        <v>1.4239045519263227</v>
      </c>
      <c r="CV44">
        <f t="shared" si="183"/>
        <v>27.171704664038685</v>
      </c>
      <c r="CW44">
        <f t="shared" si="184"/>
        <v>247.49327746885555</v>
      </c>
      <c r="CX44">
        <f t="shared" si="185"/>
        <v>1.4610262514395818</v>
      </c>
      <c r="CY44">
        <f t="shared" si="186"/>
        <v>5.1521741285554361</v>
      </c>
      <c r="CZ44">
        <f t="shared" si="187"/>
        <v>5.110652838483535</v>
      </c>
      <c r="DA44">
        <f t="shared" si="188"/>
        <v>1954.3397990400035</v>
      </c>
      <c r="DB44">
        <f t="shared" si="189"/>
        <v>1373.2378323024811</v>
      </c>
      <c r="DC44">
        <f t="shared" si="190"/>
        <v>123.80979988168357</v>
      </c>
      <c r="DD44">
        <f t="shared" si="191"/>
        <v>204.60800968966583</v>
      </c>
      <c r="DE44">
        <f t="shared" si="192"/>
        <v>66.511849854774951</v>
      </c>
      <c r="DF44">
        <f t="shared" si="193"/>
        <v>134.47572984350433</v>
      </c>
      <c r="DG44">
        <f t="shared" si="194"/>
        <v>5.9692988020361701</v>
      </c>
      <c r="DH44">
        <f t="shared" si="195"/>
        <v>5.7805176220141119</v>
      </c>
      <c r="DI44">
        <f t="shared" si="196"/>
        <v>4.0170533285881183</v>
      </c>
      <c r="DJ44">
        <f t="shared" si="197"/>
        <v>54.947160403674005</v>
      </c>
      <c r="DK44">
        <f t="shared" si="198"/>
        <v>502.81690671518879</v>
      </c>
      <c r="DL44">
        <f t="shared" si="199"/>
        <v>4.2070366318532519</v>
      </c>
      <c r="DM44">
        <f t="shared" si="200"/>
        <v>14.770267117913649</v>
      </c>
      <c r="DN44">
        <f t="shared" si="201"/>
        <v>12.266941067916735</v>
      </c>
      <c r="DO44">
        <f t="shared" si="103"/>
        <v>0</v>
      </c>
      <c r="DP44">
        <f t="shared" si="118"/>
        <v>7031.1462297717844</v>
      </c>
      <c r="DQ44">
        <f t="shared" si="202"/>
        <v>2092.6659953567973</v>
      </c>
    </row>
    <row r="45" spans="1:121" x14ac:dyDescent="0.3">
      <c r="A45">
        <v>42</v>
      </c>
      <c r="B45">
        <v>87</v>
      </c>
      <c r="C45">
        <f t="shared" si="119"/>
        <v>32.793999999999997</v>
      </c>
      <c r="D45">
        <f t="shared" si="1"/>
        <v>125</v>
      </c>
      <c r="E45">
        <f t="shared" ref="E45:E67" si="218">E$4</f>
        <v>5.4</v>
      </c>
      <c r="F45">
        <v>9.1389999999999999E-2</v>
      </c>
      <c r="G45">
        <v>0.11588</v>
      </c>
      <c r="H45">
        <f t="shared" ref="H45:H67" si="219">(PREV_FEMALE*F45 + (1-PREV_FEMALE)*G45)</f>
        <v>9.6287999999999985E-2</v>
      </c>
      <c r="I45">
        <f t="shared" ref="I45:I67" si="220">0.00000146 * EXP(1.87 * E45) * 0.0197 * EXP(0.101*C45)</f>
        <v>1.9177515277734612E-2</v>
      </c>
      <c r="J45">
        <f t="shared" si="64"/>
        <v>0.34026865432010289</v>
      </c>
      <c r="K45">
        <f t="shared" si="65"/>
        <v>0.44149739133223731</v>
      </c>
      <c r="L45">
        <f t="shared" si="105"/>
        <v>0.20071585754400878</v>
      </c>
      <c r="M45">
        <f t="shared" si="106"/>
        <v>0.26930882176316806</v>
      </c>
      <c r="N45">
        <f t="shared" si="107"/>
        <v>0.72848682828780997</v>
      </c>
      <c r="O45">
        <f t="shared" si="108"/>
        <v>0.84152789801672634</v>
      </c>
      <c r="P45">
        <f t="shared" si="109"/>
        <v>0.4733921103637706</v>
      </c>
      <c r="Q45">
        <f t="shared" si="110"/>
        <v>0.59592244557836582</v>
      </c>
      <c r="R45">
        <f t="shared" si="203"/>
        <v>0.42</v>
      </c>
      <c r="S45">
        <f t="shared" si="204"/>
        <v>0.43099999999999999</v>
      </c>
      <c r="T45">
        <f t="shared" si="205"/>
        <v>3.0470628547078514E-2</v>
      </c>
      <c r="U45">
        <f t="shared" si="69"/>
        <v>0.59552921077345067</v>
      </c>
      <c r="V45">
        <f t="shared" si="70"/>
        <v>0.71851914820788876</v>
      </c>
      <c r="W45">
        <f t="shared" si="111"/>
        <v>0.38588768404898077</v>
      </c>
      <c r="X45">
        <f t="shared" si="112"/>
        <v>0.49482380480734633</v>
      </c>
      <c r="Y45">
        <f t="shared" si="113"/>
        <v>0.89123010274574432</v>
      </c>
      <c r="Z45">
        <f t="shared" si="114"/>
        <v>0.95648915750785624</v>
      </c>
      <c r="AA45">
        <f t="shared" si="115"/>
        <v>0.66420966220072675</v>
      </c>
      <c r="AB45">
        <f t="shared" si="116"/>
        <v>0.78603654096295816</v>
      </c>
      <c r="AC45">
        <f t="shared" si="206"/>
        <v>5.0123950578871888E-2</v>
      </c>
      <c r="AD45">
        <f t="shared" ref="AD45:AD67" si="221">AD44*(1-T44-H44)*(1-I44)</f>
        <v>8.1803490566561846E-2</v>
      </c>
      <c r="AE45">
        <f t="shared" ref="AE45:AE67" si="222">AD44*T44*p_Other*(1-I44) + AE44*(1-T44*(1-p_Other)-H44*rr_Other)*(1-I44)</f>
        <v>2.3149884362316884E-2</v>
      </c>
      <c r="AF45">
        <f t="shared" ref="AF45:AF67" si="223">AD44*T44*p_Stroke*p_Stroke_rec*(1-I44)+AE44*T44*p_Stroke*p_Stroke_rec*(1-I44) + AF44*p_recur_Stroke*p_Stroke_rec*(1-I44) + AG44*p_recur_Stroke*p_Stroke_rec*(1-I44)</f>
        <v>1.4493324631460148E-3</v>
      </c>
      <c r="AG45">
        <f t="shared" ref="AG45:AG67" si="224">AF44*(1-p_recur_Stroke-T44*p_MI-H44*rr_Stroke)*(1-I44) + AG44*(1-p_recur_Stroke-T44*p_MI-H44*rr_Stroke)*(1-I44)</f>
        <v>3.8381943912644415E-3</v>
      </c>
      <c r="AH45">
        <f t="shared" si="133"/>
        <v>6.9178141941355807E-4</v>
      </c>
      <c r="AI45">
        <f t="shared" si="134"/>
        <v>2.6942277642727601E-3</v>
      </c>
      <c r="AJ45">
        <f t="shared" ref="AJ45:AJ67" si="225">AH44*T44*p_Stroke*p_Stroke_rec*(1-I44) + AI44*T44*p_Stroke*p_Stroke_rec*(1-I44) + AJ44*p_recur_Stroke*p_Stroke_rec*(1-I44) + AK44*p_recur_Stroke*p_Stroke_rec*(1-I44) + AL44*p_recur_Stroke*p_Stroke_rec*(1-I44)</f>
        <v>4.0171839828631218E-5</v>
      </c>
      <c r="AK45">
        <f t="shared" si="135"/>
        <v>3.413914400320005E-5</v>
      </c>
      <c r="AL45">
        <f t="shared" si="136"/>
        <v>4.3578611024787213E-5</v>
      </c>
      <c r="AM45">
        <f t="shared" si="137"/>
        <v>5.9102360142194933E-4</v>
      </c>
      <c r="AN45">
        <f t="shared" ref="AN45:AN67" si="226">AM44*(1-T44*p_Stroke - H44*rr_HF)*(1-I44) + AN44*(1-T44*p_Stroke-H44*rr_HF)*(1-I44)</f>
        <v>7.4946485960807789E-3</v>
      </c>
      <c r="AO45">
        <f t="shared" si="138"/>
        <v>2.5673490832129745E-5</v>
      </c>
      <c r="AP45">
        <f t="shared" si="207"/>
        <v>8.5727798194639725E-5</v>
      </c>
      <c r="AQ45">
        <f t="shared" si="208"/>
        <v>1.0342128122491838E-4</v>
      </c>
      <c r="AR45">
        <f t="shared" si="209"/>
        <v>6.8066843723983556E-2</v>
      </c>
      <c r="AS45">
        <f t="shared" si="210"/>
        <v>3.0132621363673402E-2</v>
      </c>
      <c r="AT45">
        <f t="shared" si="211"/>
        <v>2.1984758539463981E-3</v>
      </c>
      <c r="AU45">
        <f t="shared" si="212"/>
        <v>5.1160519467407899E-3</v>
      </c>
      <c r="AV45">
        <f t="shared" si="139"/>
        <v>1.0995446732966088E-3</v>
      </c>
      <c r="AW45">
        <f t="shared" si="140"/>
        <v>4.1221065378769959E-3</v>
      </c>
      <c r="AX45">
        <f t="shared" si="213"/>
        <v>9.9173270370919183E-5</v>
      </c>
      <c r="AY45">
        <f t="shared" si="141"/>
        <v>7.9982633529587034E-5</v>
      </c>
      <c r="AZ45">
        <f t="shared" si="142"/>
        <v>7.7630341636024104E-5</v>
      </c>
      <c r="BA45">
        <f t="shared" si="143"/>
        <v>9.3817293884890468E-4</v>
      </c>
      <c r="BB45">
        <f t="shared" si="214"/>
        <v>1.0997262283872237E-2</v>
      </c>
      <c r="BC45">
        <f t="shared" si="144"/>
        <v>5.9182815497652165E-5</v>
      </c>
      <c r="BD45">
        <f t="shared" si="215"/>
        <v>2.0318175714469845E-4</v>
      </c>
      <c r="BE45">
        <f t="shared" si="216"/>
        <v>1.7885575278378917E-4</v>
      </c>
      <c r="BF45">
        <f t="shared" si="217"/>
        <v>0.71258561877721227</v>
      </c>
      <c r="BG45">
        <f t="shared" ref="BG45:BG67" si="227">SUM(AD45:BF45)</f>
        <v>0.95800000000000041</v>
      </c>
      <c r="BH45">
        <f t="shared" si="145"/>
        <v>6.9275678643047622E-2</v>
      </c>
      <c r="BI45">
        <f t="shared" si="146"/>
        <v>1.8800802473314403E-2</v>
      </c>
      <c r="BJ45">
        <f t="shared" si="147"/>
        <v>1.019727242479126E-3</v>
      </c>
      <c r="BK45">
        <f t="shared" si="148"/>
        <v>3.0651209229915744E-3</v>
      </c>
      <c r="BL45">
        <f t="shared" si="149"/>
        <v>5.0759208042401474E-4</v>
      </c>
      <c r="BM45">
        <f t="shared" si="150"/>
        <v>2.1789468273166112E-3</v>
      </c>
      <c r="BN45">
        <f t="shared" si="151"/>
        <v>2.6820640200808603E-5</v>
      </c>
      <c r="BO45">
        <f t="shared" si="152"/>
        <v>2.3475707027412414E-5</v>
      </c>
      <c r="BP45">
        <f t="shared" si="153"/>
        <v>3.323513151840345E-5</v>
      </c>
      <c r="BQ45">
        <f t="shared" si="154"/>
        <v>4.654753916130422E-4</v>
      </c>
      <c r="BR45">
        <f t="shared" si="155"/>
        <v>5.9025975982509712E-3</v>
      </c>
      <c r="BS45">
        <f t="shared" si="156"/>
        <v>1.906727009665039E-5</v>
      </c>
      <c r="BT45">
        <f t="shared" si="157"/>
        <v>5.5524453896566158E-5</v>
      </c>
      <c r="BU45">
        <f t="shared" si="158"/>
        <v>7.6809247162808696E-5</v>
      </c>
      <c r="BV45">
        <f t="shared" si="159"/>
        <v>5.5452309462022155E-2</v>
      </c>
      <c r="BW45">
        <f t="shared" si="160"/>
        <v>2.3541793564324866E-2</v>
      </c>
      <c r="BX45">
        <f t="shared" si="161"/>
        <v>1.488033724265488E-3</v>
      </c>
      <c r="BY45">
        <f t="shared" si="162"/>
        <v>3.9303449091917242E-3</v>
      </c>
      <c r="BZ45">
        <f t="shared" si="163"/>
        <v>7.7612897192279122E-4</v>
      </c>
      <c r="CA45">
        <f t="shared" si="164"/>
        <v>3.2070564859325657E-3</v>
      </c>
      <c r="CB45">
        <f t="shared" si="165"/>
        <v>6.3696728110777123E-5</v>
      </c>
      <c r="CC45">
        <f t="shared" si="166"/>
        <v>5.290988592787644E-5</v>
      </c>
      <c r="CD45">
        <f t="shared" si="167"/>
        <v>5.6954833584407051E-5</v>
      </c>
      <c r="CE45">
        <f t="shared" si="168"/>
        <v>7.1080402083519175E-4</v>
      </c>
      <c r="CF45">
        <f t="shared" si="169"/>
        <v>8.3320440463211052E-3</v>
      </c>
      <c r="CG45">
        <f t="shared" si="170"/>
        <v>4.2283827143007036E-5</v>
      </c>
      <c r="CH45">
        <f t="shared" si="171"/>
        <v>1.2659670729545168E-4</v>
      </c>
      <c r="CI45">
        <f t="shared" si="172"/>
        <v>1.2778550108928427E-4</v>
      </c>
      <c r="CJ45">
        <f t="shared" ref="CJ45:CJ67" si="228">0*BF45</f>
        <v>0</v>
      </c>
      <c r="CK45">
        <f t="shared" ref="CK45:CK67" si="229">SUM(BH45:CJ45)</f>
        <v>0.19935961629730664</v>
      </c>
      <c r="CL45">
        <f t="shared" si="173"/>
        <v>5.7606800028259644E-2</v>
      </c>
      <c r="CM45">
        <f t="shared" si="174"/>
        <v>1113.9999345354393</v>
      </c>
      <c r="CN45">
        <f t="shared" si="175"/>
        <v>645.81232405555409</v>
      </c>
      <c r="CO45">
        <f t="shared" si="176"/>
        <v>54.25431142540792</v>
      </c>
      <c r="CP45">
        <f t="shared" si="177"/>
        <v>77.21679476345804</v>
      </c>
      <c r="CQ45">
        <f t="shared" si="178"/>
        <v>29.586799526898464</v>
      </c>
      <c r="CR45">
        <f t="shared" si="179"/>
        <v>45.087901635104643</v>
      </c>
      <c r="CS45">
        <f t="shared" si="180"/>
        <v>1.6290082768908245</v>
      </c>
      <c r="CT45">
        <f t="shared" si="181"/>
        <v>1.6820014858936632</v>
      </c>
      <c r="CU45">
        <f t="shared" si="182"/>
        <v>1.012549027160931</v>
      </c>
      <c r="CV45">
        <f t="shared" si="183"/>
        <v>24.023927350599397</v>
      </c>
      <c r="CW45">
        <f t="shared" si="184"/>
        <v>219.01611592326861</v>
      </c>
      <c r="CX45">
        <f t="shared" si="185"/>
        <v>1.2104537457532532</v>
      </c>
      <c r="CY45">
        <f t="shared" si="186"/>
        <v>4.5469166884454966</v>
      </c>
      <c r="CZ45">
        <f t="shared" si="187"/>
        <v>3.6945184291977591</v>
      </c>
      <c r="DA45">
        <f t="shared" si="188"/>
        <v>1704.5979673797201</v>
      </c>
      <c r="DB45">
        <f t="shared" si="189"/>
        <v>1184.8749372623656</v>
      </c>
      <c r="DC45">
        <f t="shared" si="190"/>
        <v>107.41533174796706</v>
      </c>
      <c r="DD45">
        <f t="shared" si="191"/>
        <v>161.37562655604472</v>
      </c>
      <c r="DE45">
        <f t="shared" si="192"/>
        <v>59.58872402463642</v>
      </c>
      <c r="DF45">
        <f t="shared" si="193"/>
        <v>116.07852010661621</v>
      </c>
      <c r="DG45">
        <f t="shared" si="194"/>
        <v>5.1546299007988958</v>
      </c>
      <c r="DH45">
        <f t="shared" si="195"/>
        <v>4.8544659594447559</v>
      </c>
      <c r="DI45">
        <f t="shared" si="196"/>
        <v>2.6906676411045956</v>
      </c>
      <c r="DJ45">
        <f t="shared" si="197"/>
        <v>48.85347944467901</v>
      </c>
      <c r="DK45">
        <f t="shared" si="198"/>
        <v>447.01671731483867</v>
      </c>
      <c r="DL45">
        <f t="shared" si="199"/>
        <v>3.46651505214398</v>
      </c>
      <c r="DM45">
        <f t="shared" si="200"/>
        <v>13.097908792575842</v>
      </c>
      <c r="DN45">
        <f t="shared" si="201"/>
        <v>8.4326910322500925</v>
      </c>
      <c r="DO45">
        <f t="shared" ref="DO45:DO67" si="230">BF45*0</f>
        <v>0</v>
      </c>
      <c r="DP45">
        <f t="shared" ref="DP45:DP67" si="231">SUM(CM45:DO45)</f>
        <v>6090.2717390842563</v>
      </c>
      <c r="DQ45">
        <f t="shared" si="202"/>
        <v>1759.8401958598058</v>
      </c>
    </row>
    <row r="46" spans="1:121" x14ac:dyDescent="0.3">
      <c r="A46">
        <v>43</v>
      </c>
      <c r="B46">
        <v>88</v>
      </c>
      <c r="C46">
        <f t="shared" si="119"/>
        <v>32.793999999999997</v>
      </c>
      <c r="D46">
        <f t="shared" si="1"/>
        <v>125</v>
      </c>
      <c r="E46">
        <f t="shared" si="218"/>
        <v>5.4</v>
      </c>
      <c r="F46">
        <v>0.1036</v>
      </c>
      <c r="G46">
        <v>0.13149</v>
      </c>
      <c r="H46">
        <f t="shared" si="219"/>
        <v>0.109178</v>
      </c>
      <c r="I46">
        <f t="shared" si="220"/>
        <v>1.9177515277734612E-2</v>
      </c>
      <c r="J46">
        <f t="shared" si="64"/>
        <v>0.34887931983174514</v>
      </c>
      <c r="K46">
        <f t="shared" si="65"/>
        <v>0.45167945300430246</v>
      </c>
      <c r="L46">
        <f t="shared" si="105"/>
        <v>0.20635217442258114</v>
      </c>
      <c r="M46">
        <f t="shared" si="106"/>
        <v>0.27651481672603617</v>
      </c>
      <c r="N46">
        <f t="shared" si="107"/>
        <v>0.74100942995158392</v>
      </c>
      <c r="O46">
        <f t="shared" si="108"/>
        <v>0.85175613710580744</v>
      </c>
      <c r="P46">
        <f t="shared" si="109"/>
        <v>0.4854824471480873</v>
      </c>
      <c r="Q46">
        <f t="shared" si="110"/>
        <v>0.60896856367078578</v>
      </c>
      <c r="R46">
        <f t="shared" si="203"/>
        <v>0.42</v>
      </c>
      <c r="S46">
        <f t="shared" si="204"/>
        <v>0.43099999999999999</v>
      </c>
      <c r="T46">
        <f t="shared" si="205"/>
        <v>3.1224231174211744E-2</v>
      </c>
      <c r="U46">
        <f t="shared" si="69"/>
        <v>0.60692995125677229</v>
      </c>
      <c r="V46">
        <f t="shared" si="70"/>
        <v>0.72956763815711201</v>
      </c>
      <c r="W46">
        <f t="shared" si="111"/>
        <v>0.39527320109506281</v>
      </c>
      <c r="X46">
        <f t="shared" si="112"/>
        <v>0.5056033014184883</v>
      </c>
      <c r="Y46">
        <f t="shared" si="113"/>
        <v>0.89962790075843491</v>
      </c>
      <c r="Z46">
        <f t="shared" si="114"/>
        <v>0.96115901459475628</v>
      </c>
      <c r="AA46">
        <f t="shared" si="115"/>
        <v>0.67722243478611466</v>
      </c>
      <c r="AB46">
        <f t="shared" si="116"/>
        <v>0.7976580823432784</v>
      </c>
      <c r="AC46">
        <f t="shared" si="206"/>
        <v>5.1114934903398371E-2</v>
      </c>
      <c r="AD46">
        <f t="shared" si="221"/>
        <v>7.0064261977948503E-2</v>
      </c>
      <c r="AE46">
        <f t="shared" si="222"/>
        <v>1.9585243578326684E-2</v>
      </c>
      <c r="AF46">
        <f t="shared" si="223"/>
        <v>1.2362666868953919E-3</v>
      </c>
      <c r="AG46">
        <f t="shared" si="224"/>
        <v>2.9660229220570006E-3</v>
      </c>
      <c r="AH46">
        <f t="shared" si="133"/>
        <v>6.1037503730457503E-4</v>
      </c>
      <c r="AI46">
        <f t="shared" si="134"/>
        <v>2.2807698313222946E-3</v>
      </c>
      <c r="AJ46">
        <f t="shared" si="225"/>
        <v>3.4178322221347224E-5</v>
      </c>
      <c r="AK46">
        <f t="shared" si="135"/>
        <v>2.8253429286590957E-5</v>
      </c>
      <c r="AL46">
        <f t="shared" si="136"/>
        <v>2.8874505953171349E-5</v>
      </c>
      <c r="AM46">
        <f t="shared" si="137"/>
        <v>5.165762680239452E-4</v>
      </c>
      <c r="AN46">
        <f t="shared" si="226"/>
        <v>6.4852365180952942E-3</v>
      </c>
      <c r="AO46">
        <f t="shared" si="138"/>
        <v>2.0863674002256486E-5</v>
      </c>
      <c r="AP46">
        <f t="shared" si="207"/>
        <v>7.4394866155854986E-5</v>
      </c>
      <c r="AQ46">
        <f t="shared" si="208"/>
        <v>6.9844984200679116E-5</v>
      </c>
      <c r="AR46">
        <f t="shared" si="209"/>
        <v>5.8487871641365735E-2</v>
      </c>
      <c r="AS46">
        <f t="shared" si="210"/>
        <v>2.53727947991115E-2</v>
      </c>
      <c r="AT46">
        <f t="shared" si="211"/>
        <v>1.8732218635273759E-3</v>
      </c>
      <c r="AU46">
        <f t="shared" si="212"/>
        <v>3.8789859520185926E-3</v>
      </c>
      <c r="AV46">
        <f t="shared" si="139"/>
        <v>9.7024152518852174E-4</v>
      </c>
      <c r="AW46">
        <f t="shared" si="140"/>
        <v>3.487836089300915E-3</v>
      </c>
      <c r="AX46">
        <f t="shared" si="213"/>
        <v>8.4399495564439409E-5</v>
      </c>
      <c r="AY46">
        <f t="shared" si="141"/>
        <v>6.5548431764551375E-5</v>
      </c>
      <c r="AZ46">
        <f t="shared" si="142"/>
        <v>4.6346968373875289E-5</v>
      </c>
      <c r="BA46">
        <f t="shared" si="143"/>
        <v>8.2173784998839164E-4</v>
      </c>
      <c r="BB46">
        <f t="shared" si="214"/>
        <v>9.5192823157810042E-3</v>
      </c>
      <c r="BC46">
        <f t="shared" si="144"/>
        <v>4.7666986421996251E-5</v>
      </c>
      <c r="BD46">
        <f t="shared" si="215"/>
        <v>1.7675527487205135E-4</v>
      </c>
      <c r="BE46">
        <f t="shared" si="216"/>
        <v>1.1132156281137376E-4</v>
      </c>
      <c r="BF46">
        <f t="shared" si="217"/>
        <v>0.74905482664211642</v>
      </c>
      <c r="BG46">
        <f t="shared" si="227"/>
        <v>0.9580000000000003</v>
      </c>
      <c r="BH46">
        <f t="shared" si="145"/>
        <v>5.9285211581098625E-2</v>
      </c>
      <c r="BI46">
        <f t="shared" si="146"/>
        <v>1.5892689800588521E-2</v>
      </c>
      <c r="BJ46">
        <f t="shared" si="147"/>
        <v>8.6900149544336266E-4</v>
      </c>
      <c r="BK46">
        <f t="shared" si="148"/>
        <v>2.3666608040612694E-3</v>
      </c>
      <c r="BL46">
        <f t="shared" si="149"/>
        <v>4.4745241027490713E-4</v>
      </c>
      <c r="BM46">
        <f t="shared" si="150"/>
        <v>1.8430395451474655E-3</v>
      </c>
      <c r="BN46">
        <f t="shared" si="151"/>
        <v>2.2797535537700671E-5</v>
      </c>
      <c r="BO46">
        <f t="shared" si="152"/>
        <v>1.9410597457850373E-5</v>
      </c>
      <c r="BP46">
        <f t="shared" si="153"/>
        <v>2.2002875879436657E-5</v>
      </c>
      <c r="BQ46">
        <f t="shared" si="154"/>
        <v>4.0650624454172942E-4</v>
      </c>
      <c r="BR46">
        <f t="shared" si="155"/>
        <v>5.1033880282971072E-3</v>
      </c>
      <c r="BS46">
        <f t="shared" si="156"/>
        <v>1.5482291921640234E-5</v>
      </c>
      <c r="BT46">
        <f t="shared" si="157"/>
        <v>4.8138633822141594E-5</v>
      </c>
      <c r="BU46">
        <f t="shared" si="158"/>
        <v>5.1829818398250991E-5</v>
      </c>
      <c r="BV46">
        <f t="shared" si="159"/>
        <v>4.7609181184542729E-2</v>
      </c>
      <c r="BW46">
        <f t="shared" si="160"/>
        <v>1.9806685640362583E-2</v>
      </c>
      <c r="BX46">
        <f t="shared" si="161"/>
        <v>1.2666967236724582E-3</v>
      </c>
      <c r="BY46">
        <f t="shared" si="162"/>
        <v>2.9775207312155074E-3</v>
      </c>
      <c r="BZ46">
        <f t="shared" si="163"/>
        <v>6.8423457862385991E-4</v>
      </c>
      <c r="CA46">
        <f t="shared" si="164"/>
        <v>2.7113421971585202E-3</v>
      </c>
      <c r="CB46">
        <f t="shared" si="165"/>
        <v>5.4156686467115066E-5</v>
      </c>
      <c r="CC46">
        <f t="shared" si="166"/>
        <v>4.3321662304650875E-5</v>
      </c>
      <c r="CD46">
        <f t="shared" si="167"/>
        <v>3.3975142764134538E-5</v>
      </c>
      <c r="CE46">
        <f t="shared" si="168"/>
        <v>6.2207268844299791E-4</v>
      </c>
      <c r="CF46">
        <f t="shared" si="169"/>
        <v>7.2062952221434474E-3</v>
      </c>
      <c r="CG46">
        <f t="shared" si="170"/>
        <v>3.4028063282556828E-5</v>
      </c>
      <c r="CH46">
        <f t="shared" si="171"/>
        <v>1.1002674099618564E-4</v>
      </c>
      <c r="CI46">
        <f t="shared" si="172"/>
        <v>7.9469198042495225E-5</v>
      </c>
      <c r="CJ46">
        <f t="shared" si="228"/>
        <v>0</v>
      </c>
      <c r="CK46">
        <f t="shared" si="229"/>
        <v>0.16963261812248923</v>
      </c>
      <c r="CL46">
        <f t="shared" si="173"/>
        <v>4.7589232721274306E-2</v>
      </c>
      <c r="CM46">
        <f t="shared" si="174"/>
        <v>954.13511961570271</v>
      </c>
      <c r="CN46">
        <f t="shared" si="175"/>
        <v>546.36954010457953</v>
      </c>
      <c r="CO46">
        <f t="shared" si="176"/>
        <v>46.2784071572421</v>
      </c>
      <c r="CP46">
        <f t="shared" si="177"/>
        <v>59.67044914594274</v>
      </c>
      <c r="CQ46">
        <f t="shared" si="178"/>
        <v>26.105129970479371</v>
      </c>
      <c r="CR46">
        <f t="shared" si="179"/>
        <v>38.168683127178603</v>
      </c>
      <c r="CS46">
        <f t="shared" si="180"/>
        <v>1.3859651443978513</v>
      </c>
      <c r="CT46">
        <f t="shared" si="181"/>
        <v>1.3920182075210499</v>
      </c>
      <c r="CU46">
        <f t="shared" si="182"/>
        <v>0.67089914582193633</v>
      </c>
      <c r="CV46">
        <f t="shared" si="183"/>
        <v>20.997792142637323</v>
      </c>
      <c r="CW46">
        <f t="shared" si="184"/>
        <v>189.51806676829878</v>
      </c>
      <c r="CX46">
        <f t="shared" si="185"/>
        <v>0.98368050185838884</v>
      </c>
      <c r="CY46">
        <f t="shared" si="186"/>
        <v>3.9458293060403924</v>
      </c>
      <c r="CZ46">
        <f t="shared" si="187"/>
        <v>2.4950723706008602</v>
      </c>
      <c r="DA46">
        <f t="shared" si="188"/>
        <v>1464.7117695147222</v>
      </c>
      <c r="DB46">
        <f t="shared" si="189"/>
        <v>997.70903709066238</v>
      </c>
      <c r="DC46">
        <f t="shared" si="190"/>
        <v>91.523747030084053</v>
      </c>
      <c r="DD46">
        <f t="shared" si="191"/>
        <v>122.35485388452247</v>
      </c>
      <c r="DE46">
        <f t="shared" si="192"/>
        <v>52.581269216066744</v>
      </c>
      <c r="DF46">
        <f t="shared" si="193"/>
        <v>98.217464274713763</v>
      </c>
      <c r="DG46">
        <f t="shared" si="194"/>
        <v>4.3867481814573024</v>
      </c>
      <c r="DH46">
        <f t="shared" si="195"/>
        <v>3.9783965175176812</v>
      </c>
      <c r="DI46">
        <f t="shared" si="196"/>
        <v>1.6063859238385174</v>
      </c>
      <c r="DJ46">
        <f t="shared" si="197"/>
        <v>42.790355062445521</v>
      </c>
      <c r="DK46">
        <f t="shared" si="198"/>
        <v>386.93978757186625</v>
      </c>
      <c r="DL46">
        <f t="shared" si="199"/>
        <v>2.7919983956955865</v>
      </c>
      <c r="DM46">
        <f t="shared" si="200"/>
        <v>11.394352039351919</v>
      </c>
      <c r="DN46">
        <f t="shared" si="201"/>
        <v>5.2485890434306501</v>
      </c>
      <c r="DO46">
        <f t="shared" si="230"/>
        <v>0</v>
      </c>
      <c r="DP46">
        <f t="shared" si="231"/>
        <v>5178.3514064546771</v>
      </c>
      <c r="DQ46">
        <f t="shared" si="202"/>
        <v>1452.7499069569481</v>
      </c>
    </row>
    <row r="47" spans="1:121" x14ac:dyDescent="0.3">
      <c r="A47">
        <v>44</v>
      </c>
      <c r="B47">
        <v>89</v>
      </c>
      <c r="C47">
        <f t="shared" si="119"/>
        <v>32.793999999999997</v>
      </c>
      <c r="D47">
        <f t="shared" si="1"/>
        <v>125</v>
      </c>
      <c r="E47">
        <f t="shared" si="218"/>
        <v>5.4</v>
      </c>
      <c r="F47">
        <v>0.11525000000000001</v>
      </c>
      <c r="G47">
        <v>0.14443</v>
      </c>
      <c r="H47">
        <f t="shared" si="219"/>
        <v>0.121086</v>
      </c>
      <c r="I47">
        <f t="shared" si="220"/>
        <v>1.9177515277734612E-2</v>
      </c>
      <c r="J47">
        <f t="shared" si="64"/>
        <v>0.35754432167079708</v>
      </c>
      <c r="K47">
        <f t="shared" si="65"/>
        <v>0.46187147054390321</v>
      </c>
      <c r="L47">
        <f t="shared" si="105"/>
        <v>0.21205888058058731</v>
      </c>
      <c r="M47">
        <f t="shared" si="106"/>
        <v>0.28378995223411019</v>
      </c>
      <c r="N47">
        <f t="shared" si="107"/>
        <v>0.75323779542700542</v>
      </c>
      <c r="O47">
        <f t="shared" si="108"/>
        <v>0.86154888650858907</v>
      </c>
      <c r="P47">
        <f t="shared" si="109"/>
        <v>0.49757887484888075</v>
      </c>
      <c r="Q47">
        <f t="shared" si="110"/>
        <v>0.62189515479535351</v>
      </c>
      <c r="R47">
        <f t="shared" si="203"/>
        <v>0.42</v>
      </c>
      <c r="S47">
        <f t="shared" si="204"/>
        <v>0.43099999999999999</v>
      </c>
      <c r="T47">
        <f t="shared" si="205"/>
        <v>3.1980694882780852E-2</v>
      </c>
      <c r="U47">
        <f t="shared" si="69"/>
        <v>0.61822498696497452</v>
      </c>
      <c r="V47">
        <f t="shared" si="70"/>
        <v>0.74038785455037359</v>
      </c>
      <c r="W47">
        <f t="shared" si="111"/>
        <v>0.40469638182517786</v>
      </c>
      <c r="X47">
        <f t="shared" si="112"/>
        <v>0.51635885545729621</v>
      </c>
      <c r="Y47">
        <f t="shared" si="113"/>
        <v>0.90755801481765375</v>
      </c>
      <c r="Z47">
        <f t="shared" si="114"/>
        <v>0.96542320578427843</v>
      </c>
      <c r="AA47">
        <f t="shared" si="115"/>
        <v>0.69002879746583623</v>
      </c>
      <c r="AB47">
        <f t="shared" si="116"/>
        <v>0.80890791452883226</v>
      </c>
      <c r="AC47">
        <f t="shared" si="206"/>
        <v>5.2098694100563697E-2</v>
      </c>
      <c r="AD47">
        <f t="shared" si="221"/>
        <v>5.9072077461113384E-2</v>
      </c>
      <c r="AE47">
        <f t="shared" si="222"/>
        <v>1.6135081113732089E-2</v>
      </c>
      <c r="AF47">
        <f t="shared" si="223"/>
        <v>1.0359950225328871E-3</v>
      </c>
      <c r="AG47">
        <f t="shared" si="224"/>
        <v>2.1902859982146786E-3</v>
      </c>
      <c r="AH47">
        <f t="shared" si="133"/>
        <v>5.3082407042947676E-4</v>
      </c>
      <c r="AI47">
        <f t="shared" si="134"/>
        <v>1.8891920059004876E-3</v>
      </c>
      <c r="AJ47">
        <f t="shared" si="225"/>
        <v>2.8622500799852913E-5</v>
      </c>
      <c r="AK47">
        <f t="shared" si="135"/>
        <v>2.2786985652496909E-5</v>
      </c>
      <c r="AL47">
        <f t="shared" si="136"/>
        <v>1.6654686375829799E-5</v>
      </c>
      <c r="AM47">
        <f t="shared" si="137"/>
        <v>4.4504748057132959E-4</v>
      </c>
      <c r="AN47">
        <f t="shared" si="226"/>
        <v>5.4536092240749625E-3</v>
      </c>
      <c r="AO47">
        <f t="shared" si="138"/>
        <v>1.6530848110477873E-5</v>
      </c>
      <c r="AP47">
        <f t="shared" si="207"/>
        <v>6.3252003720080718E-5</v>
      </c>
      <c r="AQ47">
        <f t="shared" si="208"/>
        <v>4.1788976731848925E-5</v>
      </c>
      <c r="AR47">
        <f t="shared" si="209"/>
        <v>4.9309846521765496E-2</v>
      </c>
      <c r="AS47">
        <f t="shared" si="210"/>
        <v>2.0696159912989988E-2</v>
      </c>
      <c r="AT47">
        <f t="shared" si="211"/>
        <v>1.562330296521996E-3</v>
      </c>
      <c r="AU47">
        <f t="shared" si="212"/>
        <v>2.7795448336531219E-3</v>
      </c>
      <c r="AV47">
        <f t="shared" si="139"/>
        <v>8.4062314685949015E-4</v>
      </c>
      <c r="AW47">
        <f t="shared" si="140"/>
        <v>2.8712376454739382E-3</v>
      </c>
      <c r="AX47">
        <f t="shared" si="213"/>
        <v>7.044880929288607E-5</v>
      </c>
      <c r="AY47">
        <f t="shared" si="141"/>
        <v>5.2103940262488114E-5</v>
      </c>
      <c r="AZ47">
        <f t="shared" si="142"/>
        <v>2.0933029332927093E-5</v>
      </c>
      <c r="BA47">
        <f t="shared" si="143"/>
        <v>7.0661402089000429E-4</v>
      </c>
      <c r="BB47">
        <f t="shared" si="214"/>
        <v>7.9630563315016903E-3</v>
      </c>
      <c r="BC47">
        <f t="shared" si="144"/>
        <v>3.726063086843157E-5</v>
      </c>
      <c r="BD47">
        <f t="shared" si="215"/>
        <v>1.5015050109313483E-4</v>
      </c>
      <c r="BE47">
        <f t="shared" si="216"/>
        <v>5.6135941674158061E-5</v>
      </c>
      <c r="BF47">
        <f t="shared" si="217"/>
        <v>0.78394180605986075</v>
      </c>
      <c r="BG47">
        <f t="shared" si="227"/>
        <v>0.95800000000000041</v>
      </c>
      <c r="BH47">
        <f t="shared" si="145"/>
        <v>4.9942771435470129E-2</v>
      </c>
      <c r="BI47">
        <f t="shared" si="146"/>
        <v>1.3082181023178381E-2</v>
      </c>
      <c r="BJ47">
        <f t="shared" si="147"/>
        <v>7.2754188045505062E-4</v>
      </c>
      <c r="BK47">
        <f t="shared" si="148"/>
        <v>1.746235905361278E-3</v>
      </c>
      <c r="BL47">
        <f t="shared" si="149"/>
        <v>3.887805038944222E-4</v>
      </c>
      <c r="BM47">
        <f t="shared" si="150"/>
        <v>1.5253512592822368E-3</v>
      </c>
      <c r="BN47">
        <f t="shared" si="151"/>
        <v>1.9073662496668932E-5</v>
      </c>
      <c r="BO47">
        <f t="shared" si="152"/>
        <v>1.5640690765768464E-5</v>
      </c>
      <c r="BP47">
        <f t="shared" si="153"/>
        <v>1.2680661728310419E-5</v>
      </c>
      <c r="BQ47">
        <f t="shared" si="154"/>
        <v>3.4992880166955182E-4</v>
      </c>
      <c r="BR47">
        <f t="shared" si="155"/>
        <v>4.2880254891111613E-3</v>
      </c>
      <c r="BS47">
        <f t="shared" si="156"/>
        <v>1.2256886681607463E-5</v>
      </c>
      <c r="BT47">
        <f t="shared" si="157"/>
        <v>4.08895996852154E-5</v>
      </c>
      <c r="BU47">
        <f t="shared" si="158"/>
        <v>3.0984662669421656E-5</v>
      </c>
      <c r="BV47">
        <f t="shared" si="159"/>
        <v>4.0105055064784526E-2</v>
      </c>
      <c r="BW47">
        <f t="shared" si="160"/>
        <v>1.6142613354883501E-2</v>
      </c>
      <c r="BX47">
        <f t="shared" si="161"/>
        <v>1.0554757413030957E-3</v>
      </c>
      <c r="BY47">
        <f t="shared" si="162"/>
        <v>2.1318215225350576E-3</v>
      </c>
      <c r="BZ47">
        <f t="shared" si="163"/>
        <v>5.9228439004916234E-4</v>
      </c>
      <c r="CA47">
        <f t="shared" si="164"/>
        <v>2.2301700402345024E-3</v>
      </c>
      <c r="CB47">
        <f t="shared" si="165"/>
        <v>4.5162216325452837E-5</v>
      </c>
      <c r="CC47">
        <f t="shared" si="166"/>
        <v>3.4404455587983664E-5</v>
      </c>
      <c r="CD47">
        <f t="shared" si="167"/>
        <v>1.5332487260840327E-5</v>
      </c>
      <c r="CE47">
        <f t="shared" si="168"/>
        <v>5.344790235859943E-4</v>
      </c>
      <c r="CF47">
        <f t="shared" si="169"/>
        <v>6.0232127399065874E-3</v>
      </c>
      <c r="CG47">
        <f t="shared" si="170"/>
        <v>2.6577266499230242E-5</v>
      </c>
      <c r="CH47">
        <f t="shared" si="171"/>
        <v>9.3377110088812195E-5</v>
      </c>
      <c r="CI47">
        <f t="shared" si="172"/>
        <v>4.0040650071852762E-5</v>
      </c>
      <c r="CJ47">
        <f t="shared" si="228"/>
        <v>0</v>
      </c>
      <c r="CK47">
        <f t="shared" si="229"/>
        <v>0.14125234852556579</v>
      </c>
      <c r="CL47">
        <f t="shared" si="173"/>
        <v>3.8473153947038534E-2</v>
      </c>
      <c r="CM47">
        <f t="shared" si="174"/>
        <v>804.44355086544203</v>
      </c>
      <c r="CN47">
        <f t="shared" si="175"/>
        <v>450.1203578297841</v>
      </c>
      <c r="CO47">
        <f t="shared" si="176"/>
        <v>38.781437673496093</v>
      </c>
      <c r="CP47">
        <f t="shared" si="177"/>
        <v>44.064173712082905</v>
      </c>
      <c r="CQ47">
        <f t="shared" si="178"/>
        <v>22.70281466819829</v>
      </c>
      <c r="CR47">
        <f t="shared" si="179"/>
        <v>31.615628218744661</v>
      </c>
      <c r="CS47">
        <f t="shared" si="180"/>
        <v>1.1606710299348355</v>
      </c>
      <c r="CT47">
        <f t="shared" si="181"/>
        <v>1.1226919961128703</v>
      </c>
      <c r="CU47">
        <f t="shared" si="182"/>
        <v>0.38697163794240541</v>
      </c>
      <c r="CV47">
        <f t="shared" si="183"/>
        <v>18.090289990263404</v>
      </c>
      <c r="CW47">
        <f t="shared" si="184"/>
        <v>159.37082235514262</v>
      </c>
      <c r="CX47">
        <f t="shared" si="185"/>
        <v>0.77939642671281073</v>
      </c>
      <c r="CY47">
        <f t="shared" si="186"/>
        <v>3.3548230253093614</v>
      </c>
      <c r="CZ47">
        <f t="shared" si="187"/>
        <v>1.4928276157918392</v>
      </c>
      <c r="DA47">
        <f t="shared" si="188"/>
        <v>1234.8664864445734</v>
      </c>
      <c r="DB47">
        <f t="shared" si="189"/>
        <v>813.81440009859227</v>
      </c>
      <c r="DC47">
        <f t="shared" si="190"/>
        <v>76.333895957768206</v>
      </c>
      <c r="DD47">
        <f t="shared" si="191"/>
        <v>87.675182687920426</v>
      </c>
      <c r="DE47">
        <f t="shared" si="192"/>
        <v>45.556730820903212</v>
      </c>
      <c r="DF47">
        <f t="shared" si="193"/>
        <v>80.854052096546098</v>
      </c>
      <c r="DG47">
        <f t="shared" si="194"/>
        <v>3.6616473118070463</v>
      </c>
      <c r="DH47">
        <f t="shared" si="195"/>
        <v>3.1623965502914535</v>
      </c>
      <c r="DI47">
        <f t="shared" si="196"/>
        <v>0.72553879667925303</v>
      </c>
      <c r="DJ47">
        <f t="shared" si="197"/>
        <v>36.795511909805192</v>
      </c>
      <c r="DK47">
        <f t="shared" si="198"/>
        <v>323.68231376288071</v>
      </c>
      <c r="DL47">
        <f t="shared" si="199"/>
        <v>2.1824669318566423</v>
      </c>
      <c r="DM47">
        <f t="shared" si="200"/>
        <v>9.6793019024678433</v>
      </c>
      <c r="DN47">
        <f t="shared" si="201"/>
        <v>2.6466973780532044</v>
      </c>
      <c r="DO47">
        <f t="shared" si="230"/>
        <v>0</v>
      </c>
      <c r="DP47">
        <f t="shared" si="231"/>
        <v>4299.1230796951031</v>
      </c>
      <c r="DQ47">
        <f t="shared" si="202"/>
        <v>1170.9598163066266</v>
      </c>
    </row>
    <row r="48" spans="1:121" x14ac:dyDescent="0.3">
      <c r="A48">
        <v>45</v>
      </c>
      <c r="B48">
        <v>90</v>
      </c>
      <c r="C48">
        <f t="shared" si="119"/>
        <v>32.793999999999997</v>
      </c>
      <c r="D48">
        <f t="shared" si="1"/>
        <v>125</v>
      </c>
      <c r="E48">
        <f t="shared" si="218"/>
        <v>5.4</v>
      </c>
      <c r="F48">
        <v>0.12912000000000001</v>
      </c>
      <c r="G48">
        <v>0.16005</v>
      </c>
      <c r="H48">
        <f t="shared" si="219"/>
        <v>0.13530600000000001</v>
      </c>
      <c r="I48">
        <f t="shared" si="220"/>
        <v>1.9177515277734612E-2</v>
      </c>
      <c r="J48">
        <f t="shared" si="64"/>
        <v>0.36625981587364731</v>
      </c>
      <c r="K48">
        <f t="shared" si="65"/>
        <v>0.47206749125502623</v>
      </c>
      <c r="L48">
        <f t="shared" si="105"/>
        <v>0.21783477488520198</v>
      </c>
      <c r="M48">
        <f t="shared" si="106"/>
        <v>0.29113183471239434</v>
      </c>
      <c r="N48">
        <f t="shared" si="107"/>
        <v>0.76516184156568789</v>
      </c>
      <c r="O48">
        <f t="shared" si="108"/>
        <v>0.87090688043058972</v>
      </c>
      <c r="P48">
        <f t="shared" si="109"/>
        <v>0.50967126164500298</v>
      </c>
      <c r="Q48">
        <f t="shared" si="110"/>
        <v>0.63468958700640632</v>
      </c>
      <c r="R48">
        <f t="shared" si="203"/>
        <v>0.42</v>
      </c>
      <c r="S48">
        <f t="shared" si="204"/>
        <v>0.43099999999999999</v>
      </c>
      <c r="T48">
        <f t="shared" si="205"/>
        <v>3.2739656778150369E-2</v>
      </c>
      <c r="U48">
        <f t="shared" si="69"/>
        <v>0.62940649786393976</v>
      </c>
      <c r="V48">
        <f t="shared" si="70"/>
        <v>0.75097377678472477</v>
      </c>
      <c r="W48">
        <f t="shared" si="111"/>
        <v>0.41415241017716986</v>
      </c>
      <c r="X48">
        <f t="shared" si="112"/>
        <v>0.52708357398868189</v>
      </c>
      <c r="Y48">
        <f t="shared" si="113"/>
        <v>0.91502977783597017</v>
      </c>
      <c r="Z48">
        <f t="shared" si="114"/>
        <v>0.96930513096763093</v>
      </c>
      <c r="AA48">
        <f t="shared" si="115"/>
        <v>0.70261645326196764</v>
      </c>
      <c r="AB48">
        <f t="shared" si="116"/>
        <v>0.81978013242108982</v>
      </c>
      <c r="AC48">
        <f t="shared" si="206"/>
        <v>5.3074684118307437E-2</v>
      </c>
      <c r="AD48">
        <f t="shared" si="221"/>
        <v>4.9070656609162801E-2</v>
      </c>
      <c r="AE48">
        <f t="shared" si="222"/>
        <v>1.2976110655464737E-2</v>
      </c>
      <c r="AF48">
        <f t="shared" si="223"/>
        <v>8.4852612546778747E-4</v>
      </c>
      <c r="AG48">
        <f t="shared" si="224"/>
        <v>1.5631074878874602E-3</v>
      </c>
      <c r="AH48">
        <f t="shared" si="133"/>
        <v>4.5305891024296824E-4</v>
      </c>
      <c r="AI48">
        <f t="shared" si="134"/>
        <v>1.5362657109905737E-3</v>
      </c>
      <c r="AJ48">
        <f t="shared" si="225"/>
        <v>2.3432645451166099E-5</v>
      </c>
      <c r="AK48">
        <f t="shared" si="135"/>
        <v>1.7741462356792787E-5</v>
      </c>
      <c r="AL48">
        <f t="shared" si="136"/>
        <v>8.4838038339479432E-6</v>
      </c>
      <c r="AM48">
        <f t="shared" si="137"/>
        <v>3.7611516311178038E-4</v>
      </c>
      <c r="AN48">
        <f t="shared" si="226"/>
        <v>4.4679831785384211E-3</v>
      </c>
      <c r="AO48">
        <f t="shared" si="138"/>
        <v>1.2633212621045298E-5</v>
      </c>
      <c r="AP48">
        <f t="shared" si="207"/>
        <v>5.231552002559974E-5</v>
      </c>
      <c r="AQ48">
        <f t="shared" si="208"/>
        <v>2.2682083601533212E-5</v>
      </c>
      <c r="AR48">
        <f t="shared" si="209"/>
        <v>4.0833979219475965E-2</v>
      </c>
      <c r="AS48">
        <f t="shared" si="210"/>
        <v>1.6401960774787047E-2</v>
      </c>
      <c r="AT48">
        <f t="shared" si="211"/>
        <v>1.2676858797475924E-3</v>
      </c>
      <c r="AU48">
        <f t="shared" si="212"/>
        <v>1.9092452412177298E-3</v>
      </c>
      <c r="AV48">
        <f t="shared" si="139"/>
        <v>7.1134775365231902E-4</v>
      </c>
      <c r="AW48">
        <f t="shared" si="140"/>
        <v>2.3087641399295905E-3</v>
      </c>
      <c r="AX48">
        <f t="shared" si="213"/>
        <v>5.7218860351032462E-5</v>
      </c>
      <c r="AY48">
        <f t="shared" si="141"/>
        <v>3.9726138895014195E-5</v>
      </c>
      <c r="AZ48">
        <f t="shared" si="142"/>
        <v>5.5119428822423218E-6</v>
      </c>
      <c r="BA48">
        <f t="shared" si="143"/>
        <v>5.9305613043640908E-4</v>
      </c>
      <c r="BB48">
        <f t="shared" si="214"/>
        <v>6.4559639140723494E-3</v>
      </c>
      <c r="BC48">
        <f t="shared" si="144"/>
        <v>2.791243556456193E-5</v>
      </c>
      <c r="BD48">
        <f t="shared" si="215"/>
        <v>1.2348566663298872E-4</v>
      </c>
      <c r="BE48">
        <f t="shared" si="216"/>
        <v>2.1572348330625485E-5</v>
      </c>
      <c r="BF48">
        <f t="shared" si="217"/>
        <v>0.8158134569852683</v>
      </c>
      <c r="BG48">
        <f t="shared" si="227"/>
        <v>0.95800000000000041</v>
      </c>
      <c r="BH48">
        <f t="shared" si="145"/>
        <v>4.1452672709742004E-2</v>
      </c>
      <c r="BI48">
        <f t="shared" si="146"/>
        <v>1.0512204859312049E-2</v>
      </c>
      <c r="BJ48">
        <f t="shared" si="147"/>
        <v>5.9532913400225994E-4</v>
      </c>
      <c r="BK48">
        <f t="shared" si="148"/>
        <v>1.245177327770268E-3</v>
      </c>
      <c r="BL48">
        <f t="shared" si="149"/>
        <v>3.3152170483232075E-4</v>
      </c>
      <c r="BM48">
        <f t="shared" si="150"/>
        <v>1.2393682809301383E-3</v>
      </c>
      <c r="BN48">
        <f t="shared" si="151"/>
        <v>1.5600438515995563E-5</v>
      </c>
      <c r="BO48">
        <f t="shared" si="152"/>
        <v>1.2166325019467539E-5</v>
      </c>
      <c r="BP48">
        <f t="shared" si="153"/>
        <v>6.4541098146035415E-6</v>
      </c>
      <c r="BQ48">
        <f t="shared" si="154"/>
        <v>2.9548433313405728E-4</v>
      </c>
      <c r="BR48">
        <f t="shared" si="155"/>
        <v>3.5101457198423174E-3</v>
      </c>
      <c r="BS48">
        <f t="shared" si="156"/>
        <v>9.3592083402496099E-6</v>
      </c>
      <c r="BT48">
        <f t="shared" si="157"/>
        <v>3.3787534557120032E-5</v>
      </c>
      <c r="BU48">
        <f t="shared" si="158"/>
        <v>1.6803829111849741E-5</v>
      </c>
      <c r="BV48">
        <f t="shared" si="159"/>
        <v>3.3183901350699978E-2</v>
      </c>
      <c r="BW48">
        <f t="shared" si="160"/>
        <v>1.278262700097026E-2</v>
      </c>
      <c r="BX48">
        <f t="shared" si="161"/>
        <v>8.5561549890011219E-4</v>
      </c>
      <c r="BY48">
        <f t="shared" si="162"/>
        <v>1.4631173143971172E-3</v>
      </c>
      <c r="BZ48">
        <f t="shared" si="163"/>
        <v>5.0074235497775464E-4</v>
      </c>
      <c r="CA48">
        <f t="shared" si="164"/>
        <v>1.7917964840613592E-3</v>
      </c>
      <c r="CB48">
        <f t="shared" si="165"/>
        <v>3.6646268589795249E-5</v>
      </c>
      <c r="CC48">
        <f t="shared" si="166"/>
        <v>2.6207248633016646E-5</v>
      </c>
      <c r="CD48">
        <f t="shared" si="167"/>
        <v>4.033903577546976E-6</v>
      </c>
      <c r="CE48">
        <f t="shared" si="168"/>
        <v>4.4821304092137559E-4</v>
      </c>
      <c r="CF48">
        <f t="shared" si="169"/>
        <v>4.8792130617985536E-3</v>
      </c>
      <c r="CG48">
        <f t="shared" si="170"/>
        <v>1.9892900711893327E-5</v>
      </c>
      <c r="CH48">
        <f t="shared" si="171"/>
        <v>7.6721587208108702E-5</v>
      </c>
      <c r="CI48">
        <f t="shared" si="172"/>
        <v>1.537438689185365E-5</v>
      </c>
      <c r="CJ48">
        <f t="shared" si="228"/>
        <v>0</v>
      </c>
      <c r="CK48">
        <f t="shared" si="229"/>
        <v>0.11536017791726341</v>
      </c>
      <c r="CL48">
        <f t="shared" si="173"/>
        <v>3.050568668567399E-2</v>
      </c>
      <c r="CM48">
        <f t="shared" si="174"/>
        <v>668.24420170357905</v>
      </c>
      <c r="CN48">
        <f t="shared" si="175"/>
        <v>361.99455895549977</v>
      </c>
      <c r="CO48">
        <f t="shared" si="176"/>
        <v>31.763726980761156</v>
      </c>
      <c r="CP48">
        <f t="shared" si="177"/>
        <v>31.446596441319926</v>
      </c>
      <c r="CQ48">
        <f t="shared" si="178"/>
        <v>19.376876532181509</v>
      </c>
      <c r="CR48">
        <f t="shared" si="179"/>
        <v>25.70940667342725</v>
      </c>
      <c r="CS48">
        <f t="shared" si="180"/>
        <v>0.95021720569023649</v>
      </c>
      <c r="CT48">
        <f t="shared" si="181"/>
        <v>0.87410410885682377</v>
      </c>
      <c r="CU48">
        <f t="shared" si="182"/>
        <v>0.19712118208178045</v>
      </c>
      <c r="CV48">
        <f t="shared" si="183"/>
        <v>15.288329150167648</v>
      </c>
      <c r="CW48">
        <f t="shared" si="184"/>
        <v>130.56787242642827</v>
      </c>
      <c r="CX48">
        <f t="shared" si="185"/>
        <v>0.59563070865704371</v>
      </c>
      <c r="CY48">
        <f t="shared" si="186"/>
        <v>2.7747628666377846</v>
      </c>
      <c r="CZ48">
        <f t="shared" si="187"/>
        <v>0.81027207249757094</v>
      </c>
      <c r="DA48">
        <f t="shared" si="188"/>
        <v>1022.6053415933366</v>
      </c>
      <c r="DB48">
        <f t="shared" si="189"/>
        <v>644.95790158617626</v>
      </c>
      <c r="DC48">
        <f t="shared" si="190"/>
        <v>61.937864398587621</v>
      </c>
      <c r="DD48">
        <f t="shared" si="191"/>
        <v>60.223322643730853</v>
      </c>
      <c r="DE48">
        <f t="shared" si="192"/>
        <v>38.550780161433778</v>
      </c>
      <c r="DF48">
        <f t="shared" si="193"/>
        <v>65.014798180417273</v>
      </c>
      <c r="DG48">
        <f t="shared" si="194"/>
        <v>2.9740074856052634</v>
      </c>
      <c r="DH48">
        <f t="shared" si="195"/>
        <v>2.4111382740939917</v>
      </c>
      <c r="DI48">
        <f t="shared" si="196"/>
        <v>0.19104394029851887</v>
      </c>
      <c r="DJ48">
        <f t="shared" si="197"/>
        <v>30.882211880215131</v>
      </c>
      <c r="DK48">
        <f t="shared" si="198"/>
        <v>262.42202117921283</v>
      </c>
      <c r="DL48">
        <f t="shared" si="199"/>
        <v>1.6349150883230859</v>
      </c>
      <c r="DM48">
        <f t="shared" si="200"/>
        <v>7.9603800138289849</v>
      </c>
      <c r="DN48">
        <f t="shared" si="201"/>
        <v>1.0170930790923305</v>
      </c>
      <c r="DO48">
        <f t="shared" si="230"/>
        <v>0</v>
      </c>
      <c r="DP48">
        <f t="shared" si="231"/>
        <v>3493.3764965121386</v>
      </c>
      <c r="DQ48">
        <f t="shared" si="202"/>
        <v>923.78367302907168</v>
      </c>
    </row>
    <row r="49" spans="1:121" x14ac:dyDescent="0.3">
      <c r="A49">
        <v>46</v>
      </c>
      <c r="B49">
        <v>91</v>
      </c>
      <c r="C49">
        <f t="shared" si="119"/>
        <v>32.793999999999997</v>
      </c>
      <c r="D49">
        <f t="shared" si="1"/>
        <v>125</v>
      </c>
      <c r="E49">
        <f t="shared" si="218"/>
        <v>5.4</v>
      </c>
      <c r="F49">
        <v>0.14421999999999999</v>
      </c>
      <c r="G49">
        <v>0.17713000000000001</v>
      </c>
      <c r="H49">
        <f t="shared" si="219"/>
        <v>0.15080199999999999</v>
      </c>
      <c r="I49">
        <f t="shared" si="220"/>
        <v>1.9177515277734612E-2</v>
      </c>
      <c r="J49">
        <f t="shared" si="64"/>
        <v>0.3750219116661786</v>
      </c>
      <c r="K49">
        <f t="shared" si="65"/>
        <v>0.48226157494896105</v>
      </c>
      <c r="L49">
        <f t="shared" si="105"/>
        <v>0.22367861338699335</v>
      </c>
      <c r="M49">
        <f t="shared" si="106"/>
        <v>0.2985380171367108</v>
      </c>
      <c r="N49">
        <f t="shared" si="107"/>
        <v>0.77677249263026338</v>
      </c>
      <c r="O49">
        <f t="shared" si="108"/>
        <v>0.8798323056255416</v>
      </c>
      <c r="P49">
        <f t="shared" si="109"/>
        <v>0.52174947195548227</v>
      </c>
      <c r="Q49">
        <f t="shared" si="110"/>
        <v>0.64733958743649178</v>
      </c>
      <c r="R49">
        <f t="shared" si="203"/>
        <v>0.42</v>
      </c>
      <c r="S49">
        <f t="shared" si="204"/>
        <v>0.43099999999999999</v>
      </c>
      <c r="T49">
        <f t="shared" si="205"/>
        <v>3.3500757026650278E-2</v>
      </c>
      <c r="U49">
        <f t="shared" si="69"/>
        <v>0.64046692317522047</v>
      </c>
      <c r="V49">
        <f t="shared" si="70"/>
        <v>0.76131996797847556</v>
      </c>
      <c r="W49">
        <f t="shared" si="111"/>
        <v>0.42363644150153024</v>
      </c>
      <c r="X49">
        <f t="shared" si="112"/>
        <v>0.53777063870451469</v>
      </c>
      <c r="Y49">
        <f t="shared" si="113"/>
        <v>0.9220538385956899</v>
      </c>
      <c r="Z49">
        <f t="shared" si="114"/>
        <v>0.97282821098507433</v>
      </c>
      <c r="AA49">
        <f t="shared" si="115"/>
        <v>0.71497377482038349</v>
      </c>
      <c r="AB49">
        <f t="shared" si="116"/>
        <v>0.83027012511028897</v>
      </c>
      <c r="AC49">
        <f t="shared" si="206"/>
        <v>5.4042384273112323E-2</v>
      </c>
      <c r="AD49">
        <f t="shared" si="221"/>
        <v>4.0041632538214689E-2</v>
      </c>
      <c r="AE49">
        <f t="shared" si="222"/>
        <v>1.013447090449628E-2</v>
      </c>
      <c r="AF49">
        <f t="shared" si="223"/>
        <v>6.8273723777224384E-4</v>
      </c>
      <c r="AG49">
        <f t="shared" si="224"/>
        <v>1.0627423965094858E-3</v>
      </c>
      <c r="AH49">
        <f t="shared" si="133"/>
        <v>3.8006204367395911E-4</v>
      </c>
      <c r="AI49">
        <f t="shared" si="134"/>
        <v>1.2186769409342792E-3</v>
      </c>
      <c r="AJ49">
        <f t="shared" si="225"/>
        <v>1.889427034500801E-5</v>
      </c>
      <c r="AK49">
        <f t="shared" si="135"/>
        <v>1.3461385877761029E-5</v>
      </c>
      <c r="AL49">
        <f t="shared" si="136"/>
        <v>2.7644179922990545E-6</v>
      </c>
      <c r="AM49">
        <f t="shared" si="137"/>
        <v>3.1231576706625136E-4</v>
      </c>
      <c r="AN49">
        <f t="shared" si="226"/>
        <v>3.54540743712783E-3</v>
      </c>
      <c r="AO49">
        <f t="shared" si="138"/>
        <v>9.4296553947045216E-6</v>
      </c>
      <c r="AP49">
        <f t="shared" si="207"/>
        <v>4.2403856594273337E-5</v>
      </c>
      <c r="AQ49">
        <f t="shared" si="208"/>
        <v>9.3871315091760195E-6</v>
      </c>
      <c r="AR49">
        <f t="shared" si="209"/>
        <v>3.3095797272524034E-2</v>
      </c>
      <c r="AS49">
        <f t="shared" si="210"/>
        <v>1.2551229756055543E-2</v>
      </c>
      <c r="AT49">
        <f t="shared" si="211"/>
        <v>1.0068765327444973E-3</v>
      </c>
      <c r="AU49">
        <f t="shared" si="212"/>
        <v>1.2321101207891949E-3</v>
      </c>
      <c r="AV49">
        <f t="shared" si="139"/>
        <v>5.8908150892376108E-4</v>
      </c>
      <c r="AW49">
        <f t="shared" si="140"/>
        <v>1.7991762346650309E-3</v>
      </c>
      <c r="AX49">
        <f t="shared" si="213"/>
        <v>4.5598354490734706E-5</v>
      </c>
      <c r="AY49">
        <f t="shared" si="141"/>
        <v>2.9399306736909507E-5</v>
      </c>
      <c r="AZ49">
        <f t="shared" si="142"/>
        <v>-4.4144685695961126E-6</v>
      </c>
      <c r="BA49">
        <f t="shared" si="143"/>
        <v>4.8679877389841582E-4</v>
      </c>
      <c r="BB49">
        <f t="shared" si="214"/>
        <v>5.0360424665418409E-3</v>
      </c>
      <c r="BC49">
        <f t="shared" si="144"/>
        <v>2.0357118214781851E-5</v>
      </c>
      <c r="BD49">
        <f t="shared" si="215"/>
        <v>9.9089785220076555E-5</v>
      </c>
      <c r="BE49">
        <f t="shared" si="216"/>
        <v>-9.2377765079091805E-7</v>
      </c>
      <c r="BF49">
        <f t="shared" si="217"/>
        <v>0.84453939503190767</v>
      </c>
      <c r="BG49">
        <f t="shared" si="227"/>
        <v>0.9580000000000003</v>
      </c>
      <c r="BH49">
        <f t="shared" si="145"/>
        <v>3.3797332143716295E-2</v>
      </c>
      <c r="BI49">
        <f t="shared" si="146"/>
        <v>8.2033328110920102E-3</v>
      </c>
      <c r="BJ49">
        <f t="shared" si="147"/>
        <v>4.7856034945925759E-4</v>
      </c>
      <c r="BK49">
        <f t="shared" si="148"/>
        <v>8.4588309014390674E-4</v>
      </c>
      <c r="BL49">
        <f t="shared" si="149"/>
        <v>2.7785284533353129E-4</v>
      </c>
      <c r="BM49">
        <f t="shared" si="150"/>
        <v>9.8234176617087465E-4</v>
      </c>
      <c r="BN49">
        <f t="shared" si="151"/>
        <v>1.256707444346686E-5</v>
      </c>
      <c r="BO49">
        <f t="shared" si="152"/>
        <v>9.2227483007277911E-6</v>
      </c>
      <c r="BP49">
        <f t="shared" si="153"/>
        <v>2.1013065740014599E-6</v>
      </c>
      <c r="BQ49">
        <f t="shared" si="154"/>
        <v>2.4515880874639482E-4</v>
      </c>
      <c r="BR49">
        <f t="shared" si="155"/>
        <v>2.7830418936950025E-3</v>
      </c>
      <c r="BS49">
        <f t="shared" si="156"/>
        <v>6.9800913613029767E-6</v>
      </c>
      <c r="BT49">
        <f t="shared" si="157"/>
        <v>2.7360139428945442E-5</v>
      </c>
      <c r="BU49">
        <f t="shared" si="158"/>
        <v>6.9486140067653739E-6</v>
      </c>
      <c r="BV49">
        <f t="shared" si="159"/>
        <v>2.6873149218888191E-2</v>
      </c>
      <c r="BW49">
        <f t="shared" si="160"/>
        <v>9.7735109257769907E-3</v>
      </c>
      <c r="BX49">
        <f t="shared" si="161"/>
        <v>6.7894471647818604E-4</v>
      </c>
      <c r="BY49">
        <f t="shared" si="162"/>
        <v>9.4342402941831706E-4</v>
      </c>
      <c r="BZ49">
        <f t="shared" si="163"/>
        <v>4.142960682866208E-4</v>
      </c>
      <c r="CA49">
        <f t="shared" si="164"/>
        <v>1.3951560716571299E-3</v>
      </c>
      <c r="CB49">
        <f t="shared" si="165"/>
        <v>2.9176171640080546E-5</v>
      </c>
      <c r="CC49">
        <f t="shared" si="166"/>
        <v>1.9376830675644815E-5</v>
      </c>
      <c r="CD49">
        <f t="shared" si="167"/>
        <v>-3.2280422430636519E-6</v>
      </c>
      <c r="CE49">
        <f t="shared" si="168"/>
        <v>3.6760223251385737E-4</v>
      </c>
      <c r="CF49">
        <f t="shared" si="169"/>
        <v>3.802927519537448E-3</v>
      </c>
      <c r="CG49">
        <f t="shared" si="170"/>
        <v>1.4496282903306328E-5</v>
      </c>
      <c r="CH49">
        <f t="shared" si="171"/>
        <v>6.1505918474706963E-5</v>
      </c>
      <c r="CI49">
        <f t="shared" si="172"/>
        <v>-6.5782111320123175E-7</v>
      </c>
      <c r="CJ49">
        <f t="shared" si="228"/>
        <v>0</v>
      </c>
      <c r="CK49">
        <f t="shared" si="229"/>
        <v>9.2048363805366698E-2</v>
      </c>
      <c r="CL49">
        <f t="shared" si="173"/>
        <v>2.3632177324727346E-2</v>
      </c>
      <c r="CM49">
        <f t="shared" si="174"/>
        <v>545.28695190540759</v>
      </c>
      <c r="CN49">
        <f t="shared" si="175"/>
        <v>282.72133482273273</v>
      </c>
      <c r="CO49">
        <f t="shared" si="176"/>
        <v>25.557585758766177</v>
      </c>
      <c r="CP49">
        <f t="shared" si="177"/>
        <v>21.380251532977837</v>
      </c>
      <c r="CQ49">
        <f t="shared" si="178"/>
        <v>16.254873545891556</v>
      </c>
      <c r="CR49">
        <f t="shared" si="179"/>
        <v>20.394558606535163</v>
      </c>
      <c r="CS49">
        <f t="shared" si="180"/>
        <v>0.76618155676041977</v>
      </c>
      <c r="CT49">
        <f t="shared" si="181"/>
        <v>0.66322902081140811</v>
      </c>
      <c r="CU49">
        <f t="shared" si="182"/>
        <v>6.4231252051068527E-2</v>
      </c>
      <c r="CV49">
        <f t="shared" si="183"/>
        <v>12.695011299708986</v>
      </c>
      <c r="CW49">
        <f t="shared" si="184"/>
        <v>103.60744153518658</v>
      </c>
      <c r="CX49">
        <f t="shared" si="185"/>
        <v>0.44458939254952878</v>
      </c>
      <c r="CY49">
        <f t="shared" si="186"/>
        <v>2.2490581499036635</v>
      </c>
      <c r="CZ49">
        <f t="shared" si="187"/>
        <v>0.33533649890229494</v>
      </c>
      <c r="DA49">
        <f t="shared" si="188"/>
        <v>828.81805109581944</v>
      </c>
      <c r="DB49">
        <f t="shared" si="189"/>
        <v>493.53945646761605</v>
      </c>
      <c r="DC49">
        <f t="shared" si="190"/>
        <v>49.19498051336339</v>
      </c>
      <c r="DD49">
        <f t="shared" si="191"/>
        <v>38.86444954005357</v>
      </c>
      <c r="DE49">
        <f t="shared" si="192"/>
        <v>31.924683294614308</v>
      </c>
      <c r="DF49">
        <f t="shared" si="193"/>
        <v>50.66480276816727</v>
      </c>
      <c r="DG49">
        <f t="shared" si="194"/>
        <v>2.3700200730104273</v>
      </c>
      <c r="DH49">
        <f t="shared" si="195"/>
        <v>1.7843615230899856</v>
      </c>
      <c r="DI49">
        <f t="shared" si="196"/>
        <v>-0.15300548062220126</v>
      </c>
      <c r="DJ49">
        <f t="shared" si="197"/>
        <v>25.349072553212206</v>
      </c>
      <c r="DK49">
        <f t="shared" si="198"/>
        <v>204.70505417999274</v>
      </c>
      <c r="DL49">
        <f t="shared" si="199"/>
        <v>1.1923774851944173</v>
      </c>
      <c r="DM49">
        <f t="shared" si="200"/>
        <v>6.3877239144270153</v>
      </c>
      <c r="DN49">
        <f t="shared" si="201"/>
        <v>-4.3554268679490207E-2</v>
      </c>
      <c r="DO49">
        <f t="shared" si="230"/>
        <v>0</v>
      </c>
      <c r="DP49">
        <f t="shared" si="231"/>
        <v>2767.0191085374445</v>
      </c>
      <c r="DQ49">
        <f t="shared" si="202"/>
        <v>710.39487863284967</v>
      </c>
    </row>
    <row r="50" spans="1:121" x14ac:dyDescent="0.3">
      <c r="A50">
        <v>47</v>
      </c>
      <c r="B50">
        <v>92</v>
      </c>
      <c r="C50">
        <f t="shared" si="119"/>
        <v>32.793999999999997</v>
      </c>
      <c r="D50">
        <f t="shared" si="1"/>
        <v>125</v>
      </c>
      <c r="E50">
        <f t="shared" si="218"/>
        <v>5.4</v>
      </c>
      <c r="F50">
        <v>0.15822</v>
      </c>
      <c r="G50">
        <v>0.19409999999999999</v>
      </c>
      <c r="H50">
        <f t="shared" si="219"/>
        <v>0.16539599999999999</v>
      </c>
      <c r="I50">
        <f t="shared" si="220"/>
        <v>1.9177515277734612E-2</v>
      </c>
      <c r="J50">
        <f t="shared" si="64"/>
        <v>0.38382667583399532</v>
      </c>
      <c r="K50">
        <f t="shared" si="65"/>
        <v>0.49244780278667255</v>
      </c>
      <c r="L50">
        <f t="shared" si="105"/>
        <v>0.22958910998947801</v>
      </c>
      <c r="M50">
        <f t="shared" si="106"/>
        <v>0.30600600108235565</v>
      </c>
      <c r="N50">
        <f t="shared" si="107"/>
        <v>0.78806169836279605</v>
      </c>
      <c r="O50">
        <f t="shared" si="108"/>
        <v>0.8883287398748545</v>
      </c>
      <c r="P50">
        <f t="shared" si="109"/>
        <v>0.53380338946950789</v>
      </c>
      <c r="Q50">
        <f t="shared" si="110"/>
        <v>0.65983327689134763</v>
      </c>
      <c r="R50">
        <f t="shared" si="203"/>
        <v>0.42</v>
      </c>
      <c r="S50">
        <f t="shared" si="204"/>
        <v>0.43099999999999999</v>
      </c>
      <c r="T50">
        <f t="shared" si="205"/>
        <v>3.4263639396351846E-2</v>
      </c>
      <c r="U50">
        <f t="shared" si="69"/>
        <v>0.65139897470892083</v>
      </c>
      <c r="V50">
        <f t="shared" si="70"/>
        <v>0.77142157809501621</v>
      </c>
      <c r="W50">
        <f t="shared" si="111"/>
        <v>0.43314360883906822</v>
      </c>
      <c r="X50">
        <f t="shared" si="112"/>
        <v>0.54841331713273811</v>
      </c>
      <c r="Y50">
        <f t="shared" si="113"/>
        <v>0.92864203771215237</v>
      </c>
      <c r="Z50">
        <f t="shared" si="114"/>
        <v>0.97601570987485153</v>
      </c>
      <c r="AA50">
        <f t="shared" si="115"/>
        <v>0.72708983702123664</v>
      </c>
      <c r="AB50">
        <f t="shared" si="116"/>
        <v>0.84037456407161137</v>
      </c>
      <c r="AC50">
        <f t="shared" si="206"/>
        <v>5.5001297620620379E-2</v>
      </c>
      <c r="AD50">
        <f t="shared" si="221"/>
        <v>3.2035476152284088E-2</v>
      </c>
      <c r="AE50">
        <f t="shared" si="222"/>
        <v>7.665821100823908E-3</v>
      </c>
      <c r="AF50">
        <f t="shared" si="223"/>
        <v>5.3787060990864244E-4</v>
      </c>
      <c r="AG50">
        <f t="shared" si="224"/>
        <v>6.8586298203898548E-4</v>
      </c>
      <c r="AH50">
        <f t="shared" si="133"/>
        <v>3.1224862804287123E-4</v>
      </c>
      <c r="AI50">
        <f t="shared" si="134"/>
        <v>9.4073406036463E-4</v>
      </c>
      <c r="AJ50">
        <f t="shared" si="225"/>
        <v>1.4918637054339086E-5</v>
      </c>
      <c r="AK50">
        <f t="shared" si="135"/>
        <v>9.8910075060425293E-6</v>
      </c>
      <c r="AL50">
        <f t="shared" si="136"/>
        <v>-6.846670571911366E-7</v>
      </c>
      <c r="AM50">
        <f t="shared" si="137"/>
        <v>2.5379392704036845E-4</v>
      </c>
      <c r="AN50">
        <f t="shared" si="226"/>
        <v>2.7161028967719056E-3</v>
      </c>
      <c r="AO50">
        <f t="shared" si="138"/>
        <v>6.8213535285972671E-6</v>
      </c>
      <c r="AP50">
        <f t="shared" si="207"/>
        <v>3.3451180063525053E-5</v>
      </c>
      <c r="AQ50">
        <f t="shared" si="208"/>
        <v>1.2574551319021509E-6</v>
      </c>
      <c r="AR50">
        <f t="shared" si="209"/>
        <v>2.6194045308452027E-2</v>
      </c>
      <c r="AS50">
        <f t="shared" si="210"/>
        <v>9.2439380592754024E-3</v>
      </c>
      <c r="AT50">
        <f t="shared" si="211"/>
        <v>7.7969140823932559E-4</v>
      </c>
      <c r="AU50">
        <f t="shared" si="212"/>
        <v>7.4175016732309982E-4</v>
      </c>
      <c r="AV50">
        <f t="shared" si="139"/>
        <v>4.7533804185933572E-4</v>
      </c>
      <c r="AW50">
        <f t="shared" si="140"/>
        <v>1.3545355711047321E-3</v>
      </c>
      <c r="AX50">
        <f t="shared" si="213"/>
        <v>3.5394688271722121E-5</v>
      </c>
      <c r="AY50">
        <f t="shared" si="141"/>
        <v>2.0959759067897104E-5</v>
      </c>
      <c r="AZ50">
        <f t="shared" si="142"/>
        <v>-9.3122032524303909E-6</v>
      </c>
      <c r="BA50">
        <f t="shared" si="143"/>
        <v>3.8889775528562628E-4</v>
      </c>
      <c r="BB50">
        <f t="shared" si="214"/>
        <v>3.7641336986399742E-3</v>
      </c>
      <c r="BC50">
        <f t="shared" si="144"/>
        <v>1.4315897762687336E-5</v>
      </c>
      <c r="BD50">
        <f t="shared" si="215"/>
        <v>7.6894731545726935E-5</v>
      </c>
      <c r="BE50">
        <f t="shared" si="216"/>
        <v>-1.2766129996035993E-5</v>
      </c>
      <c r="BF50">
        <f t="shared" si="217"/>
        <v>0.8697186179229186</v>
      </c>
      <c r="BG50">
        <f t="shared" si="227"/>
        <v>0.9580000000000003</v>
      </c>
      <c r="BH50">
        <f t="shared" si="145"/>
        <v>2.7017272583314319E-2</v>
      </c>
      <c r="BI50">
        <f t="shared" si="146"/>
        <v>6.1999417334469608E-3</v>
      </c>
      <c r="BJ50">
        <f t="shared" si="147"/>
        <v>3.7666195434727344E-4</v>
      </c>
      <c r="BK50">
        <f t="shared" si="148"/>
        <v>5.4545556527633337E-4</v>
      </c>
      <c r="BL50">
        <f t="shared" si="149"/>
        <v>2.2806759508375309E-4</v>
      </c>
      <c r="BM50">
        <f t="shared" si="150"/>
        <v>7.5767081899206048E-4</v>
      </c>
      <c r="BN50">
        <f t="shared" si="151"/>
        <v>9.9133718950046613E-6</v>
      </c>
      <c r="BO50">
        <f t="shared" si="152"/>
        <v>6.7703532485893454E-6</v>
      </c>
      <c r="BP50">
        <f t="shared" si="153"/>
        <v>-5.2000176492135018E-7</v>
      </c>
      <c r="BQ50">
        <f t="shared" si="154"/>
        <v>1.9905564371972044E-4</v>
      </c>
      <c r="BR50">
        <f t="shared" si="155"/>
        <v>2.1302937262164369E-3</v>
      </c>
      <c r="BS50">
        <f t="shared" si="156"/>
        <v>5.045166700003784E-6</v>
      </c>
      <c r="BT50">
        <f t="shared" si="157"/>
        <v>2.1563089821585269E-5</v>
      </c>
      <c r="BU50">
        <f t="shared" si="158"/>
        <v>9.3003107544935908E-7</v>
      </c>
      <c r="BV50">
        <f t="shared" si="159"/>
        <v>2.1251420636293081E-2</v>
      </c>
      <c r="BW50">
        <f t="shared" si="160"/>
        <v>7.1921879327030936E-3</v>
      </c>
      <c r="BX50">
        <f t="shared" si="161"/>
        <v>5.2525689451188024E-4</v>
      </c>
      <c r="BY50">
        <f t="shared" si="162"/>
        <v>5.6748546028118074E-4</v>
      </c>
      <c r="BZ50">
        <f t="shared" si="163"/>
        <v>3.3399555654774709E-4</v>
      </c>
      <c r="CA50">
        <f t="shared" si="164"/>
        <v>1.0494921128513599E-3</v>
      </c>
      <c r="CB50">
        <f t="shared" si="165"/>
        <v>2.262587660078791E-5</v>
      </c>
      <c r="CC50">
        <f t="shared" si="166"/>
        <v>1.3801686414814723E-5</v>
      </c>
      <c r="CD50">
        <f t="shared" si="167"/>
        <v>-6.8038213856403137E-6</v>
      </c>
      <c r="CE50">
        <f t="shared" si="168"/>
        <v>2.9342950303514175E-4</v>
      </c>
      <c r="CF50">
        <f t="shared" si="169"/>
        <v>2.8400983691421692E-3</v>
      </c>
      <c r="CG50">
        <f t="shared" si="170"/>
        <v>1.0185881575571127E-5</v>
      </c>
      <c r="CH50">
        <f t="shared" si="171"/>
        <v>4.7683838237671864E-5</v>
      </c>
      <c r="CI50">
        <f t="shared" si="172"/>
        <v>-9.0832087846343559E-6</v>
      </c>
      <c r="CJ50">
        <f t="shared" si="228"/>
        <v>0</v>
      </c>
      <c r="CK50">
        <f t="shared" si="229"/>
        <v>7.1629898349396814E-2</v>
      </c>
      <c r="CL50">
        <f t="shared" si="173"/>
        <v>1.7854379998028674E-2</v>
      </c>
      <c r="CM50">
        <f t="shared" si="174"/>
        <v>436.2591142418047</v>
      </c>
      <c r="CN50">
        <f t="shared" si="175"/>
        <v>213.85341124968457</v>
      </c>
      <c r="CO50">
        <f t="shared" si="176"/>
        <v>20.134648411320121</v>
      </c>
      <c r="CP50">
        <f t="shared" si="177"/>
        <v>13.79819147266031</v>
      </c>
      <c r="CQ50">
        <f t="shared" si="178"/>
        <v>13.35456157276556</v>
      </c>
      <c r="CR50">
        <f t="shared" si="179"/>
        <v>15.743184500202084</v>
      </c>
      <c r="CS50">
        <f t="shared" si="180"/>
        <v>0.60496565119050427</v>
      </c>
      <c r="CT50">
        <f t="shared" si="181"/>
        <v>0.48732004881520935</v>
      </c>
      <c r="CU50">
        <f t="shared" si="182"/>
        <v>-1.590823907383606E-2</v>
      </c>
      <c r="CV50">
        <f t="shared" si="183"/>
        <v>10.316215546336897</v>
      </c>
      <c r="CW50">
        <f t="shared" si="184"/>
        <v>79.372674952365401</v>
      </c>
      <c r="CX50">
        <f t="shared" si="185"/>
        <v>0.32161317616630397</v>
      </c>
      <c r="CY50">
        <f t="shared" si="186"/>
        <v>1.7742171393893054</v>
      </c>
      <c r="CZ50">
        <f t="shared" si="187"/>
        <v>4.4920069676940538E-2</v>
      </c>
      <c r="DA50">
        <f t="shared" si="188"/>
        <v>655.9774766595641</v>
      </c>
      <c r="DB50">
        <f t="shared" si="189"/>
        <v>363.49013236682737</v>
      </c>
      <c r="DC50">
        <f t="shared" si="190"/>
        <v>38.094942515165208</v>
      </c>
      <c r="DD50">
        <f t="shared" si="191"/>
        <v>23.397025527872536</v>
      </c>
      <c r="DE50">
        <f t="shared" si="192"/>
        <v>25.760469840524841</v>
      </c>
      <c r="DF50">
        <f t="shared" si="193"/>
        <v>38.143721682309256</v>
      </c>
      <c r="DG50">
        <f t="shared" si="194"/>
        <v>1.8396743176110288</v>
      </c>
      <c r="DH50">
        <f t="shared" si="195"/>
        <v>1.2721316168669468</v>
      </c>
      <c r="DI50">
        <f t="shared" si="196"/>
        <v>-0.32276096472923738</v>
      </c>
      <c r="DJ50">
        <f t="shared" si="197"/>
        <v>20.251072810988418</v>
      </c>
      <c r="DK50">
        <f t="shared" si="198"/>
        <v>153.00450658231767</v>
      </c>
      <c r="DL50">
        <f t="shared" si="199"/>
        <v>0.83852507965388534</v>
      </c>
      <c r="DM50">
        <f t="shared" si="200"/>
        <v>4.9569419743637413</v>
      </c>
      <c r="DN50">
        <f t="shared" si="201"/>
        <v>-0.60189749705310502</v>
      </c>
      <c r="DO50">
        <f t="shared" si="230"/>
        <v>0</v>
      </c>
      <c r="DP50">
        <f t="shared" si="231"/>
        <v>2132.1510923055871</v>
      </c>
      <c r="DQ50">
        <f t="shared" si="202"/>
        <v>531.45734801334436</v>
      </c>
    </row>
    <row r="51" spans="1:121" x14ac:dyDescent="0.3">
      <c r="A51">
        <v>48</v>
      </c>
      <c r="B51">
        <v>93</v>
      </c>
      <c r="C51">
        <f t="shared" si="119"/>
        <v>32.793999999999997</v>
      </c>
      <c r="D51">
        <f t="shared" si="1"/>
        <v>125</v>
      </c>
      <c r="E51">
        <f t="shared" si="218"/>
        <v>5.4</v>
      </c>
      <c r="F51">
        <v>0.17560000000000001</v>
      </c>
      <c r="G51">
        <v>0.21640000000000001</v>
      </c>
      <c r="H51">
        <f t="shared" si="219"/>
        <v>0.18376000000000001</v>
      </c>
      <c r="I51">
        <f t="shared" si="220"/>
        <v>1.9177515277734612E-2</v>
      </c>
      <c r="J51">
        <f t="shared" si="64"/>
        <v>0.39267013716791155</v>
      </c>
      <c r="K51">
        <f t="shared" si="65"/>
        <v>0.50262028607818543</v>
      </c>
      <c r="L51">
        <f t="shared" si="105"/>
        <v>0.23556493715782334</v>
      </c>
      <c r="M51">
        <f t="shared" si="106"/>
        <v>0.31353323884092388</v>
      </c>
      <c r="N51">
        <f t="shared" si="107"/>
        <v>0.79902244657187171</v>
      </c>
      <c r="O51">
        <f t="shared" si="108"/>
        <v>0.89640108307285615</v>
      </c>
      <c r="P51">
        <f t="shared" si="109"/>
        <v>0.54582294028319578</v>
      </c>
      <c r="Q51">
        <f t="shared" si="110"/>
        <v>0.67215920290522446</v>
      </c>
      <c r="R51">
        <f t="shared" si="203"/>
        <v>0.42</v>
      </c>
      <c r="S51">
        <f t="shared" si="204"/>
        <v>0.43099999999999999</v>
      </c>
      <c r="T51">
        <f t="shared" si="205"/>
        <v>3.5027951773332545E-2</v>
      </c>
      <c r="U51">
        <f t="shared" si="69"/>
        <v>0.66219564933828456</v>
      </c>
      <c r="V51">
        <f t="shared" si="70"/>
        <v>0.78127434489110825</v>
      </c>
      <c r="W51">
        <f t="shared" si="111"/>
        <v>0.44266902924674434</v>
      </c>
      <c r="X51">
        <f t="shared" si="112"/>
        <v>0.55900497363022916</v>
      </c>
      <c r="Y51">
        <f t="shared" si="113"/>
        <v>0.9348072797974124</v>
      </c>
      <c r="Z51">
        <f t="shared" si="114"/>
        <v>0.97889057186005834</v>
      </c>
      <c r="AA51">
        <f t="shared" si="115"/>
        <v>0.73895444625377227</v>
      </c>
      <c r="AB51">
        <f t="shared" si="116"/>
        <v>0.85009138414120722</v>
      </c>
      <c r="AC51">
        <f t="shared" si="206"/>
        <v>5.5950951238565853E-2</v>
      </c>
      <c r="AD51">
        <f t="shared" si="221"/>
        <v>2.5147586764932582E-2</v>
      </c>
      <c r="AE51">
        <f t="shared" si="222"/>
        <v>5.6322068740106632E-3</v>
      </c>
      <c r="AF51">
        <f t="shared" si="223"/>
        <v>4.1483100557983732E-4</v>
      </c>
      <c r="AG51">
        <f t="shared" si="224"/>
        <v>4.2582118773464527E-4</v>
      </c>
      <c r="AH51">
        <f t="shared" si="133"/>
        <v>2.5075570662798038E-4</v>
      </c>
      <c r="AI51">
        <f t="shared" si="134"/>
        <v>7.0872977414512448E-4</v>
      </c>
      <c r="AJ51">
        <f t="shared" si="225"/>
        <v>1.1522462428213374E-5</v>
      </c>
      <c r="AK51">
        <f t="shared" si="135"/>
        <v>7.0422386301550263E-6</v>
      </c>
      <c r="AL51">
        <f t="shared" si="136"/>
        <v>-2.1781018823469983E-6</v>
      </c>
      <c r="AM51">
        <f t="shared" si="137"/>
        <v>2.0138765157470416E-4</v>
      </c>
      <c r="AN51">
        <f t="shared" si="226"/>
        <v>2.013129974349645E-3</v>
      </c>
      <c r="AO51">
        <f t="shared" si="138"/>
        <v>4.7876481347033957E-6</v>
      </c>
      <c r="AP51">
        <f t="shared" si="207"/>
        <v>2.5616352116863495E-5</v>
      </c>
      <c r="AQ51">
        <f t="shared" si="208"/>
        <v>-2.5334169755299483E-6</v>
      </c>
      <c r="AR51">
        <f t="shared" si="209"/>
        <v>2.026278773193764E-2</v>
      </c>
      <c r="AS51">
        <f t="shared" si="210"/>
        <v>6.5769882118702581E-3</v>
      </c>
      <c r="AT51">
        <f t="shared" si="211"/>
        <v>5.8851510713343793E-4</v>
      </c>
      <c r="AU51">
        <f t="shared" si="212"/>
        <v>4.2300512794876568E-4</v>
      </c>
      <c r="AV51">
        <f t="shared" si="139"/>
        <v>3.7289388109184392E-4</v>
      </c>
      <c r="AW51">
        <f t="shared" si="140"/>
        <v>9.8867715780754056E-4</v>
      </c>
      <c r="AX51">
        <f t="shared" si="213"/>
        <v>2.671532804973163E-5</v>
      </c>
      <c r="AY51">
        <f t="shared" si="141"/>
        <v>1.441369466533822E-5</v>
      </c>
      <c r="AZ51">
        <f t="shared" si="142"/>
        <v>-1.0144522773951047E-5</v>
      </c>
      <c r="BA51">
        <f t="shared" si="143"/>
        <v>3.0158761558550127E-4</v>
      </c>
      <c r="BB51">
        <f t="shared" si="214"/>
        <v>2.7021852605953697E-3</v>
      </c>
      <c r="BC51">
        <f t="shared" si="144"/>
        <v>9.7250395974229486E-6</v>
      </c>
      <c r="BD51">
        <f t="shared" si="215"/>
        <v>5.7495256407433566E-5</v>
      </c>
      <c r="BE51">
        <f t="shared" si="216"/>
        <v>-1.6014879275431781E-5</v>
      </c>
      <c r="BF51">
        <f t="shared" si="217"/>
        <v>0.89086246386795209</v>
      </c>
      <c r="BG51">
        <f t="shared" si="227"/>
        <v>0.95800000000000018</v>
      </c>
      <c r="BH51">
        <f t="shared" si="145"/>
        <v>2.1190734695886913E-2</v>
      </c>
      <c r="BI51">
        <f t="shared" si="146"/>
        <v>4.5514199045419796E-3</v>
      </c>
      <c r="BJ51">
        <f t="shared" si="147"/>
        <v>2.9022551024227358E-4</v>
      </c>
      <c r="BK51">
        <f t="shared" si="148"/>
        <v>3.3836751252248084E-4</v>
      </c>
      <c r="BL51">
        <f t="shared" si="149"/>
        <v>1.8298529932857528E-4</v>
      </c>
      <c r="BM51">
        <f t="shared" si="150"/>
        <v>5.7033989151242129E-4</v>
      </c>
      <c r="BN51">
        <f t="shared" si="151"/>
        <v>7.6493643589022371E-6</v>
      </c>
      <c r="BO51">
        <f t="shared" si="152"/>
        <v>4.8159434782835869E-6</v>
      </c>
      <c r="BP51">
        <f t="shared" si="153"/>
        <v>-1.6528861996672774E-6</v>
      </c>
      <c r="BQ51">
        <f t="shared" si="154"/>
        <v>1.5782125227194139E-4</v>
      </c>
      <c r="BR51">
        <f t="shared" si="155"/>
        <v>1.5776274813959329E-3</v>
      </c>
      <c r="BS51">
        <f t="shared" si="156"/>
        <v>3.538071172257529E-6</v>
      </c>
      <c r="BT51">
        <f t="shared" si="157"/>
        <v>1.6496926486661342E-5</v>
      </c>
      <c r="BU51">
        <f t="shared" si="158"/>
        <v>-1.8721947219677348E-6</v>
      </c>
      <c r="BV51">
        <f t="shared" si="159"/>
        <v>1.642570300063783E-2</v>
      </c>
      <c r="BW51">
        <f t="shared" si="160"/>
        <v>5.1129370016693119E-3</v>
      </c>
      <c r="BX51">
        <f t="shared" si="161"/>
        <v>3.960929037302829E-4</v>
      </c>
      <c r="BY51">
        <f t="shared" si="162"/>
        <v>3.2335687270405931E-4</v>
      </c>
      <c r="BZ51">
        <f t="shared" si="163"/>
        <v>2.6177351491223869E-4</v>
      </c>
      <c r="CA51">
        <f t="shared" si="164"/>
        <v>7.6538975197977771E-4</v>
      </c>
      <c r="CB51">
        <f t="shared" si="165"/>
        <v>1.7061437941101692E-5</v>
      </c>
      <c r="CC51">
        <f t="shared" si="166"/>
        <v>9.4824603160059698E-6</v>
      </c>
      <c r="CD51">
        <f t="shared" si="167"/>
        <v>-7.405791088832033E-6</v>
      </c>
      <c r="CE51">
        <f t="shared" si="168"/>
        <v>2.2736374979919749E-4</v>
      </c>
      <c r="CF51">
        <f t="shared" si="169"/>
        <v>2.0371492122059835E-3</v>
      </c>
      <c r="CG51">
        <f t="shared" si="170"/>
        <v>6.9137041386407024E-6</v>
      </c>
      <c r="CH51">
        <f t="shared" si="171"/>
        <v>3.5619911977617724E-5</v>
      </c>
      <c r="CI51">
        <f t="shared" si="172"/>
        <v>-1.1385263372678125E-5</v>
      </c>
      <c r="CJ51">
        <f t="shared" si="228"/>
        <v>0</v>
      </c>
      <c r="CK51">
        <f t="shared" si="229"/>
        <v>5.4488549239827516E-2</v>
      </c>
      <c r="CL51">
        <f t="shared" si="173"/>
        <v>1.3186163581486079E-2</v>
      </c>
      <c r="CM51">
        <f t="shared" si="174"/>
        <v>342.45983656485191</v>
      </c>
      <c r="CN51">
        <f t="shared" si="175"/>
        <v>157.12167516427547</v>
      </c>
      <c r="CO51">
        <f t="shared" si="176"/>
        <v>15.528783862875629</v>
      </c>
      <c r="CP51">
        <f t="shared" si="177"/>
        <v>8.5666706548455931</v>
      </c>
      <c r="CQ51">
        <f t="shared" si="178"/>
        <v>10.724570816772093</v>
      </c>
      <c r="CR51">
        <f t="shared" si="179"/>
        <v>11.860592770318657</v>
      </c>
      <c r="CS51">
        <f t="shared" si="180"/>
        <v>0.46724737392648052</v>
      </c>
      <c r="CT51">
        <f t="shared" si="181"/>
        <v>0.34696405506910799</v>
      </c>
      <c r="CU51">
        <f t="shared" si="182"/>
        <v>-5.0608197236332503E-2</v>
      </c>
      <c r="CV51">
        <f t="shared" si="183"/>
        <v>8.1860052612085745</v>
      </c>
      <c r="CW51">
        <f t="shared" si="184"/>
        <v>58.829697240419677</v>
      </c>
      <c r="CX51">
        <f t="shared" si="185"/>
        <v>0.22572803425499569</v>
      </c>
      <c r="CY51">
        <f t="shared" si="186"/>
        <v>1.3586656999263229</v>
      </c>
      <c r="CZ51">
        <f t="shared" si="187"/>
        <v>-9.0501254616856347E-2</v>
      </c>
      <c r="DA51">
        <f t="shared" si="188"/>
        <v>507.44099317091434</v>
      </c>
      <c r="DB51">
        <f t="shared" si="189"/>
        <v>258.62033046716226</v>
      </c>
      <c r="DC51">
        <f t="shared" si="190"/>
        <v>28.754259619432645</v>
      </c>
      <c r="DD51">
        <f t="shared" si="191"/>
        <v>13.342850750887916</v>
      </c>
      <c r="DE51">
        <f t="shared" si="192"/>
        <v>20.208610991891391</v>
      </c>
      <c r="DF51">
        <f t="shared" si="193"/>
        <v>27.841148763860343</v>
      </c>
      <c r="DG51">
        <f t="shared" si="194"/>
        <v>1.3885558907128512</v>
      </c>
      <c r="DH51">
        <f t="shared" si="195"/>
        <v>0.87482478401803787</v>
      </c>
      <c r="DI51">
        <f t="shared" si="196"/>
        <v>-0.35160915934514331</v>
      </c>
      <c r="DJ51">
        <f t="shared" si="197"/>
        <v>15.704571906383809</v>
      </c>
      <c r="DK51">
        <f t="shared" si="198"/>
        <v>109.83842647268058</v>
      </c>
      <c r="DL51">
        <f t="shared" si="199"/>
        <v>0.56962474433985433</v>
      </c>
      <c r="DM51">
        <f t="shared" si="200"/>
        <v>3.7063742090487972</v>
      </c>
      <c r="DN51">
        <f t="shared" si="201"/>
        <v>-0.75506952807805761</v>
      </c>
      <c r="DO51">
        <f t="shared" si="230"/>
        <v>0</v>
      </c>
      <c r="DP51">
        <f t="shared" si="231"/>
        <v>1602.7192211308009</v>
      </c>
      <c r="DQ51">
        <f t="shared" si="202"/>
        <v>387.85612977148878</v>
      </c>
    </row>
    <row r="52" spans="1:121" x14ac:dyDescent="0.3">
      <c r="A52">
        <v>49</v>
      </c>
      <c r="B52">
        <v>94</v>
      </c>
      <c r="C52">
        <f t="shared" si="119"/>
        <v>32.793999999999997</v>
      </c>
      <c r="D52">
        <f t="shared" si="1"/>
        <v>125</v>
      </c>
      <c r="E52">
        <f t="shared" si="218"/>
        <v>5.4</v>
      </c>
      <c r="F52">
        <v>0.19406999999999999</v>
      </c>
      <c r="G52">
        <v>0.23441000000000001</v>
      </c>
      <c r="H52">
        <f t="shared" si="219"/>
        <v>0.20213799999999998</v>
      </c>
      <c r="I52">
        <f t="shared" si="220"/>
        <v>1.9177515277734612E-2</v>
      </c>
      <c r="J52">
        <f t="shared" si="64"/>
        <v>0.40154829097752798</v>
      </c>
      <c r="K52">
        <f t="shared" si="65"/>
        <v>0.51277317501851405</v>
      </c>
      <c r="L52">
        <f t="shared" si="105"/>
        <v>0.24160472666645727</v>
      </c>
      <c r="M52">
        <f t="shared" si="106"/>
        <v>0.32111713560308575</v>
      </c>
      <c r="N52">
        <f t="shared" si="107"/>
        <v>0.80964877020474413</v>
      </c>
      <c r="O52">
        <f t="shared" si="108"/>
        <v>0.90405548168875949</v>
      </c>
      <c r="P52">
        <f t="shared" si="109"/>
        <v>0.55779811605905594</v>
      </c>
      <c r="Q52">
        <f t="shared" si="110"/>
        <v>0.68430637109101677</v>
      </c>
      <c r="R52">
        <f t="shared" si="203"/>
        <v>0.42</v>
      </c>
      <c r="S52">
        <f t="shared" si="204"/>
        <v>0.43099999999999999</v>
      </c>
      <c r="T52">
        <f t="shared" si="205"/>
        <v>3.5793346652330249E-2</v>
      </c>
      <c r="U52">
        <f t="shared" si="69"/>
        <v>0.67285024057900744</v>
      </c>
      <c r="V52">
        <f t="shared" si="70"/>
        <v>0.79087459271976213</v>
      </c>
      <c r="W52">
        <f t="shared" si="111"/>
        <v>0.4522078101593624</v>
      </c>
      <c r="X52">
        <f t="shared" si="112"/>
        <v>0.56953908013026622</v>
      </c>
      <c r="Y52">
        <f t="shared" si="113"/>
        <v>0.94056340320617893</v>
      </c>
      <c r="Z52">
        <f t="shared" si="114"/>
        <v>0.98147527409279534</v>
      </c>
      <c r="AA52">
        <f t="shared" si="115"/>
        <v>0.75055816619824545</v>
      </c>
      <c r="AB52">
        <f t="shared" si="116"/>
        <v>0.85941975752871835</v>
      </c>
      <c r="AC52">
        <f t="shared" si="206"/>
        <v>5.6890896424717903E-2</v>
      </c>
      <c r="AD52">
        <f t="shared" si="221"/>
        <v>1.9268844013320147E-2</v>
      </c>
      <c r="AE52">
        <f t="shared" si="222"/>
        <v>3.9835665674921115E-3</v>
      </c>
      <c r="AF52">
        <f t="shared" si="223"/>
        <v>3.1479027230258794E-4</v>
      </c>
      <c r="AG52">
        <f t="shared" si="224"/>
        <v>2.449886882420898E-4</v>
      </c>
      <c r="AH52">
        <f t="shared" si="133"/>
        <v>1.9715130096735394E-4</v>
      </c>
      <c r="AI52">
        <f t="shared" si="134"/>
        <v>5.152466088185363E-4</v>
      </c>
      <c r="AJ52">
        <f t="shared" si="225"/>
        <v>8.7496280316996049E-6</v>
      </c>
      <c r="AK52">
        <f t="shared" si="135"/>
        <v>4.9192855782782415E-6</v>
      </c>
      <c r="AL52">
        <f t="shared" si="136"/>
        <v>-2.9390967410666305E-6</v>
      </c>
      <c r="AM52">
        <f t="shared" si="137"/>
        <v>1.5632444598241452E-4</v>
      </c>
      <c r="AN52">
        <f t="shared" si="226"/>
        <v>1.4281228133408237E-3</v>
      </c>
      <c r="AO52">
        <f t="shared" si="138"/>
        <v>3.3078252239330792E-6</v>
      </c>
      <c r="AP52">
        <f t="shared" si="207"/>
        <v>1.911694417446873E-5</v>
      </c>
      <c r="AQ52">
        <f t="shared" si="208"/>
        <v>-4.5598578598018004E-6</v>
      </c>
      <c r="AR52">
        <f t="shared" si="209"/>
        <v>1.5223805880197267E-2</v>
      </c>
      <c r="AS52">
        <f t="shared" si="210"/>
        <v>4.472065763233197E-3</v>
      </c>
      <c r="AT52">
        <f t="shared" si="211"/>
        <v>4.3558881206348155E-4</v>
      </c>
      <c r="AU52">
        <f t="shared" si="212"/>
        <v>2.1341281810098974E-4</v>
      </c>
      <c r="AV52">
        <f t="shared" si="139"/>
        <v>2.8504207657644381E-4</v>
      </c>
      <c r="AW52">
        <f t="shared" si="140"/>
        <v>6.8968804933266603E-4</v>
      </c>
      <c r="AX52">
        <f t="shared" si="213"/>
        <v>1.97117065704951E-5</v>
      </c>
      <c r="AY52">
        <f t="shared" si="141"/>
        <v>9.7112058873482205E-6</v>
      </c>
      <c r="AZ52">
        <f t="shared" si="142"/>
        <v>-9.9471523023289141E-6</v>
      </c>
      <c r="BA52">
        <f t="shared" si="143"/>
        <v>2.2756226145294567E-4</v>
      </c>
      <c r="BB52">
        <f t="shared" si="214"/>
        <v>1.8377613905375806E-3</v>
      </c>
      <c r="BC52">
        <f t="shared" si="144"/>
        <v>6.4956230011250873E-6</v>
      </c>
      <c r="BD52">
        <f t="shared" si="215"/>
        <v>4.1589193501349707E-5</v>
      </c>
      <c r="BE52">
        <f t="shared" si="216"/>
        <v>-1.66709195131226E-5</v>
      </c>
      <c r="BF52">
        <f t="shared" si="217"/>
        <v>0.90842655385248716</v>
      </c>
      <c r="BG52">
        <f t="shared" si="227"/>
        <v>0.95800000000000018</v>
      </c>
      <c r="BH52">
        <f t="shared" si="145"/>
        <v>1.6223495707466163E-2</v>
      </c>
      <c r="BI52">
        <f t="shared" si="146"/>
        <v>3.2164696899221077E-3</v>
      </c>
      <c r="BJ52">
        <f t="shared" si="147"/>
        <v>2.2002687158649228E-4</v>
      </c>
      <c r="BK52">
        <f t="shared" si="148"/>
        <v>1.9451204609649661E-4</v>
      </c>
      <c r="BL52">
        <f t="shared" si="149"/>
        <v>1.4373647481524991E-4</v>
      </c>
      <c r="BM52">
        <f t="shared" si="150"/>
        <v>4.1429270948195704E-4</v>
      </c>
      <c r="BN52">
        <f t="shared" si="151"/>
        <v>5.8030597616376892E-6</v>
      </c>
      <c r="BO52">
        <f t="shared" si="152"/>
        <v>3.361028202410499E-6</v>
      </c>
      <c r="BP52">
        <f t="shared" si="153"/>
        <v>-2.2285260893588413E-6</v>
      </c>
      <c r="BQ52">
        <f t="shared" si="154"/>
        <v>1.2240484941657823E-4</v>
      </c>
      <c r="BR52">
        <f t="shared" si="155"/>
        <v>1.1182458176440841E-3</v>
      </c>
      <c r="BS52">
        <f t="shared" si="156"/>
        <v>2.4424516375015444E-6</v>
      </c>
      <c r="BT52">
        <f t="shared" si="157"/>
        <v>1.2299573098612171E-5</v>
      </c>
      <c r="BU52">
        <f t="shared" si="158"/>
        <v>-3.3669349323132535E-6</v>
      </c>
      <c r="BV52">
        <f t="shared" si="159"/>
        <v>1.2330681690566505E-2</v>
      </c>
      <c r="BW52">
        <f t="shared" si="160"/>
        <v>3.4736866356160859E-3</v>
      </c>
      <c r="BX52">
        <f t="shared" si="161"/>
        <v>2.9289112298348178E-4</v>
      </c>
      <c r="BY52">
        <f t="shared" si="162"/>
        <v>1.6300316708469382E-4</v>
      </c>
      <c r="BZ52">
        <f t="shared" si="163"/>
        <v>1.999177648019713E-4</v>
      </c>
      <c r="CA52">
        <f t="shared" si="164"/>
        <v>5.3348218539611963E-4</v>
      </c>
      <c r="CB52">
        <f t="shared" si="165"/>
        <v>1.2576701410270222E-5</v>
      </c>
      <c r="CC52">
        <f t="shared" si="166"/>
        <v>6.3829046243019615E-6</v>
      </c>
      <c r="CD52">
        <f t="shared" si="167"/>
        <v>-7.2556726570508271E-6</v>
      </c>
      <c r="CE52">
        <f t="shared" si="168"/>
        <v>1.7141429577756861E-4</v>
      </c>
      <c r="CF52">
        <f t="shared" si="169"/>
        <v>1.3843181754077567E-3</v>
      </c>
      <c r="CG52">
        <f t="shared" si="170"/>
        <v>4.6140181814645942E-6</v>
      </c>
      <c r="CH52">
        <f t="shared" si="171"/>
        <v>2.574110206730934E-5</v>
      </c>
      <c r="CI52">
        <f t="shared" si="172"/>
        <v>-1.1841808818331589E-5</v>
      </c>
      <c r="CJ52">
        <f t="shared" si="228"/>
        <v>0</v>
      </c>
      <c r="CK52">
        <f t="shared" si="229"/>
        <v>4.0251107100549764E-2</v>
      </c>
      <c r="CL52">
        <f t="shared" si="173"/>
        <v>9.457009373981369E-3</v>
      </c>
      <c r="CM52">
        <f t="shared" si="174"/>
        <v>262.40311777339377</v>
      </c>
      <c r="CN52">
        <f t="shared" si="175"/>
        <v>111.12955653332743</v>
      </c>
      <c r="CO52">
        <f t="shared" si="176"/>
        <v>11.783859053375076</v>
      </c>
      <c r="CP52">
        <f t="shared" si="177"/>
        <v>4.928682430054363</v>
      </c>
      <c r="CQ52">
        <f t="shared" si="178"/>
        <v>8.4319639910727613</v>
      </c>
      <c r="CR52">
        <f t="shared" si="179"/>
        <v>8.6226519985782044</v>
      </c>
      <c r="CS52">
        <f t="shared" si="180"/>
        <v>0.35480616631345069</v>
      </c>
      <c r="CT52">
        <f t="shared" si="181"/>
        <v>0.24236828115619069</v>
      </c>
      <c r="CU52">
        <f t="shared" si="182"/>
        <v>-6.8289912778683154E-2</v>
      </c>
      <c r="CV52">
        <f t="shared" si="183"/>
        <v>6.3542760802931859</v>
      </c>
      <c r="CW52">
        <f t="shared" si="184"/>
        <v>41.734032974258888</v>
      </c>
      <c r="CX52">
        <f t="shared" si="185"/>
        <v>0.15595734365799682</v>
      </c>
      <c r="CY52">
        <f t="shared" si="186"/>
        <v>1.0139436020696468</v>
      </c>
      <c r="CZ52">
        <f t="shared" si="187"/>
        <v>-0.16289180232569972</v>
      </c>
      <c r="DA52">
        <f t="shared" si="188"/>
        <v>381.24977065778018</v>
      </c>
      <c r="DB52">
        <f t="shared" si="189"/>
        <v>175.85056994185578</v>
      </c>
      <c r="DC52">
        <f t="shared" si="190"/>
        <v>21.282433768609646</v>
      </c>
      <c r="DD52">
        <f t="shared" si="191"/>
        <v>6.731680521359519</v>
      </c>
      <c r="DE52">
        <f t="shared" si="192"/>
        <v>15.447570297983797</v>
      </c>
      <c r="DF52">
        <f t="shared" si="193"/>
        <v>19.421615469207875</v>
      </c>
      <c r="DG52">
        <f t="shared" si="194"/>
        <v>1.0245356607080534</v>
      </c>
      <c r="DH52">
        <f t="shared" si="195"/>
        <v>0.58941193012671289</v>
      </c>
      <c r="DI52">
        <f t="shared" si="196"/>
        <v>-0.34476829879872017</v>
      </c>
      <c r="DJ52">
        <f t="shared" si="197"/>
        <v>11.84984964063924</v>
      </c>
      <c r="DK52">
        <f t="shared" si="198"/>
        <v>74.701325002571579</v>
      </c>
      <c r="DL52">
        <f t="shared" si="199"/>
        <v>0.38046812604489971</v>
      </c>
      <c r="DM52">
        <f t="shared" si="200"/>
        <v>2.6810057698710077</v>
      </c>
      <c r="DN52">
        <f t="shared" si="201"/>
        <v>-0.78600051320470432</v>
      </c>
      <c r="DO52">
        <f t="shared" si="230"/>
        <v>0</v>
      </c>
      <c r="DP52">
        <f t="shared" si="231"/>
        <v>1167.0035024872013</v>
      </c>
      <c r="DQ52">
        <f t="shared" si="202"/>
        <v>274.1878138884735</v>
      </c>
    </row>
    <row r="53" spans="1:121" x14ac:dyDescent="0.3">
      <c r="A53">
        <v>50</v>
      </c>
      <c r="B53">
        <v>95</v>
      </c>
      <c r="C53">
        <f t="shared" si="119"/>
        <v>32.793999999999997</v>
      </c>
      <c r="D53">
        <f t="shared" si="1"/>
        <v>125</v>
      </c>
      <c r="E53">
        <f t="shared" si="218"/>
        <v>5.4</v>
      </c>
      <c r="F53">
        <v>0.21340000000000001</v>
      </c>
      <c r="G53">
        <v>0.25403999999999999</v>
      </c>
      <c r="H53">
        <f t="shared" si="219"/>
        <v>0.221528</v>
      </c>
      <c r="I53">
        <f t="shared" si="220"/>
        <v>1.9177515277734612E-2</v>
      </c>
      <c r="J53">
        <f t="shared" si="64"/>
        <v>0.4104571036654836</v>
      </c>
      <c r="K53">
        <f t="shared" si="65"/>
        <v>0.52290066733970908</v>
      </c>
      <c r="L53">
        <f t="shared" si="105"/>
        <v>0.24770707038527551</v>
      </c>
      <c r="M53">
        <f t="shared" si="106"/>
        <v>0.32875505170494135</v>
      </c>
      <c r="N53">
        <f t="shared" si="107"/>
        <v>0.8199357489137622</v>
      </c>
      <c r="O53">
        <f t="shared" si="108"/>
        <v>0.91129924742650437</v>
      </c>
      <c r="P53">
        <f t="shared" si="109"/>
        <v>0.56971899712258389</v>
      </c>
      <c r="Q53">
        <f t="shared" si="110"/>
        <v>0.69626427462820051</v>
      </c>
      <c r="R53">
        <f t="shared" si="203"/>
        <v>0.42</v>
      </c>
      <c r="S53">
        <f t="shared" si="204"/>
        <v>0.43099999999999999</v>
      </c>
      <c r="T53">
        <f t="shared" si="205"/>
        <v>3.6559481600841326E-2</v>
      </c>
      <c r="U53">
        <f t="shared" si="69"/>
        <v>0.68335634923996147</v>
      </c>
      <c r="V53">
        <f t="shared" si="70"/>
        <v>0.80021922922883437</v>
      </c>
      <c r="W53">
        <f t="shared" si="111"/>
        <v>0.46175505577458953</v>
      </c>
      <c r="X53">
        <f t="shared" si="112"/>
        <v>0.58000922661612231</v>
      </c>
      <c r="Y53">
        <f t="shared" si="113"/>
        <v>0.94592504872637462</v>
      </c>
      <c r="Z53">
        <f t="shared" si="114"/>
        <v>0.98379169586819681</v>
      </c>
      <c r="AA53">
        <f t="shared" si="115"/>
        <v>0.76189233998083283</v>
      </c>
      <c r="AB53">
        <f t="shared" si="116"/>
        <v>0.86836006118132902</v>
      </c>
      <c r="AC53">
        <f t="shared" si="206"/>
        <v>5.7820708812808166E-2</v>
      </c>
      <c r="AD53">
        <f t="shared" si="221"/>
        <v>1.4402575883982449E-2</v>
      </c>
      <c r="AE53">
        <f t="shared" si="222"/>
        <v>2.7157002408278517E-3</v>
      </c>
      <c r="AF53">
        <f t="shared" si="223"/>
        <v>2.3334785221110335E-4</v>
      </c>
      <c r="AG53">
        <f t="shared" si="224"/>
        <v>1.314594895591854E-4</v>
      </c>
      <c r="AH53">
        <f t="shared" si="133"/>
        <v>1.508511791470883E-4</v>
      </c>
      <c r="AI53">
        <f t="shared" si="134"/>
        <v>3.6214746721818808E-4</v>
      </c>
      <c r="AJ53">
        <f t="shared" si="225"/>
        <v>6.4539909222470849E-6</v>
      </c>
      <c r="AK53">
        <f t="shared" si="135"/>
        <v>3.327349659891233E-6</v>
      </c>
      <c r="AL53">
        <f t="shared" si="136"/>
        <v>-2.880991857605956E-6</v>
      </c>
      <c r="AM53">
        <f t="shared" si="137"/>
        <v>1.1790518393992201E-4</v>
      </c>
      <c r="AN53">
        <f t="shared" si="226"/>
        <v>9.6954224642426803E-4</v>
      </c>
      <c r="AO53">
        <f t="shared" si="138"/>
        <v>2.2096072538904094E-6</v>
      </c>
      <c r="AP53">
        <f t="shared" si="207"/>
        <v>1.3704725784598185E-5</v>
      </c>
      <c r="AQ53">
        <f t="shared" si="208"/>
        <v>-4.7572946041100987E-6</v>
      </c>
      <c r="AR53">
        <f t="shared" si="209"/>
        <v>1.1100409917528685E-2</v>
      </c>
      <c r="AS53">
        <f t="shared" si="210"/>
        <v>2.9118441753739049E-3</v>
      </c>
      <c r="AT53">
        <f t="shared" si="211"/>
        <v>3.1331345189819423E-4</v>
      </c>
      <c r="AU53">
        <f t="shared" si="212"/>
        <v>9.3358075907944382E-5</v>
      </c>
      <c r="AV53">
        <f t="shared" si="139"/>
        <v>2.1076863212669166E-4</v>
      </c>
      <c r="AW53">
        <f t="shared" si="140"/>
        <v>4.6084733686148544E-4</v>
      </c>
      <c r="AX53">
        <f t="shared" si="213"/>
        <v>1.4010227537455669E-5</v>
      </c>
      <c r="AY53">
        <f t="shared" si="141"/>
        <v>6.3021267360034751E-6</v>
      </c>
      <c r="AZ53">
        <f t="shared" si="142"/>
        <v>-8.3082345648374538E-6</v>
      </c>
      <c r="BA53">
        <f t="shared" si="143"/>
        <v>1.6570633103434826E-4</v>
      </c>
      <c r="BB53">
        <f t="shared" si="214"/>
        <v>1.1834695831620169E-3</v>
      </c>
      <c r="BC53">
        <f t="shared" si="144"/>
        <v>4.1649672425725074E-6</v>
      </c>
      <c r="BD53">
        <f t="shared" si="215"/>
        <v>2.8598656565829397E-5</v>
      </c>
      <c r="BE53">
        <f t="shared" si="216"/>
        <v>-1.4047831138009129E-5</v>
      </c>
      <c r="BF53">
        <f t="shared" si="217"/>
        <v>0.92242797565325896</v>
      </c>
      <c r="BG53">
        <f t="shared" si="227"/>
        <v>0.95800000000000018</v>
      </c>
      <c r="BH53">
        <f t="shared" si="145"/>
        <v>1.211623609476448E-2</v>
      </c>
      <c r="BI53">
        <f t="shared" si="146"/>
        <v>2.1909274325763251E-3</v>
      </c>
      <c r="BJ53">
        <f t="shared" si="147"/>
        <v>1.6294756973991644E-4</v>
      </c>
      <c r="BK53">
        <f t="shared" si="148"/>
        <v>1.0428724378117338E-4</v>
      </c>
      <c r="BL53">
        <f t="shared" si="149"/>
        <v>1.0987974757267467E-4</v>
      </c>
      <c r="BM53">
        <f t="shared" si="150"/>
        <v>2.9094867182541195E-4</v>
      </c>
      <c r="BN53">
        <f t="shared" si="151"/>
        <v>4.2764442603596463E-6</v>
      </c>
      <c r="BO53">
        <f t="shared" si="152"/>
        <v>2.2712642800168922E-6</v>
      </c>
      <c r="BP53">
        <f t="shared" si="153"/>
        <v>-2.1826527673241033E-6</v>
      </c>
      <c r="BQ53">
        <f t="shared" si="154"/>
        <v>9.2245120798938366E-5</v>
      </c>
      <c r="BR53">
        <f t="shared" si="155"/>
        <v>7.5853782380469459E-4</v>
      </c>
      <c r="BS53">
        <f t="shared" si="156"/>
        <v>1.6301864668836757E-6</v>
      </c>
      <c r="BT53">
        <f t="shared" si="157"/>
        <v>8.8090146468525038E-6</v>
      </c>
      <c r="BU53">
        <f t="shared" si="158"/>
        <v>-3.5097989785037417E-6</v>
      </c>
      <c r="BV53">
        <f t="shared" si="159"/>
        <v>8.9834187463352436E-3</v>
      </c>
      <c r="BW53">
        <f t="shared" si="160"/>
        <v>2.2599007424255598E-3</v>
      </c>
      <c r="BX53">
        <f t="shared" si="161"/>
        <v>2.1047387322067611E-4</v>
      </c>
      <c r="BY53">
        <f t="shared" si="162"/>
        <v>7.1246939331317632E-5</v>
      </c>
      <c r="BZ53">
        <f t="shared" si="163"/>
        <v>1.4768962672152052E-4</v>
      </c>
      <c r="CA53">
        <f t="shared" si="164"/>
        <v>3.561747113216657E-4</v>
      </c>
      <c r="CB53">
        <f t="shared" si="165"/>
        <v>8.9304784376021048E-6</v>
      </c>
      <c r="CC53">
        <f t="shared" si="166"/>
        <v>4.1383901687737087E-6</v>
      </c>
      <c r="CD53">
        <f t="shared" si="167"/>
        <v>-6.0551714001596704E-6</v>
      </c>
      <c r="CE53">
        <f t="shared" si="168"/>
        <v>1.2471671908009902E-4</v>
      </c>
      <c r="CF53">
        <f t="shared" si="169"/>
        <v>8.9072301958374994E-4</v>
      </c>
      <c r="CG53">
        <f t="shared" si="170"/>
        <v>2.9560301449358675E-6</v>
      </c>
      <c r="CH53">
        <f t="shared" si="171"/>
        <v>1.7683885176852583E-5</v>
      </c>
      <c r="CI53">
        <f t="shared" si="172"/>
        <v>-9.9702614441872878E-6</v>
      </c>
      <c r="CJ53">
        <f t="shared" si="228"/>
        <v>0</v>
      </c>
      <c r="CK53">
        <f t="shared" si="229"/>
        <v>2.8899331891875549E-2</v>
      </c>
      <c r="CL53">
        <f t="shared" si="173"/>
        <v>6.5921422057306379E-3</v>
      </c>
      <c r="CM53">
        <f t="shared" si="174"/>
        <v>196.134278388073</v>
      </c>
      <c r="CN53">
        <f t="shared" si="175"/>
        <v>75.759889618374586</v>
      </c>
      <c r="CO53">
        <f t="shared" si="176"/>
        <v>8.7351434996704427</v>
      </c>
      <c r="CP53">
        <f t="shared" si="177"/>
        <v>2.6447020109516921</v>
      </c>
      <c r="CQ53">
        <f t="shared" si="178"/>
        <v>6.4517540809418197</v>
      </c>
      <c r="CR53">
        <f t="shared" si="179"/>
        <v>6.0605378638963776</v>
      </c>
      <c r="CS53">
        <f t="shared" si="180"/>
        <v>0.26171578588804156</v>
      </c>
      <c r="CT53">
        <f t="shared" si="181"/>
        <v>0.16393519039318116</v>
      </c>
      <c r="CU53">
        <f t="shared" si="182"/>
        <v>-6.6939845811474386E-2</v>
      </c>
      <c r="CV53">
        <f t="shared" si="183"/>
        <v>4.7926099167899503</v>
      </c>
      <c r="CW53">
        <f t="shared" si="184"/>
        <v>28.332933067256384</v>
      </c>
      <c r="CX53">
        <f t="shared" si="185"/>
        <v>0.10417856280642503</v>
      </c>
      <c r="CY53">
        <f t="shared" si="186"/>
        <v>0.72688495088930316</v>
      </c>
      <c r="CZ53">
        <f t="shared" si="187"/>
        <v>-0.16994483514262507</v>
      </c>
      <c r="DA53">
        <f t="shared" si="188"/>
        <v>277.98756556467089</v>
      </c>
      <c r="DB53">
        <f t="shared" si="189"/>
        <v>114.49953666405268</v>
      </c>
      <c r="DC53">
        <f t="shared" si="190"/>
        <v>15.308181946293871</v>
      </c>
      <c r="DD53">
        <f t="shared" si="191"/>
        <v>2.9447937883642896</v>
      </c>
      <c r="DE53">
        <f t="shared" si="192"/>
        <v>11.422395249473928</v>
      </c>
      <c r="DF53">
        <f t="shared" si="193"/>
        <v>12.97746100601943</v>
      </c>
      <c r="DG53">
        <f t="shared" si="194"/>
        <v>0.72819558648679583</v>
      </c>
      <c r="DH53">
        <f t="shared" si="195"/>
        <v>0.3825012801149949</v>
      </c>
      <c r="DI53">
        <f t="shared" si="196"/>
        <v>-0.28796341001726616</v>
      </c>
      <c r="DJ53">
        <f t="shared" si="197"/>
        <v>8.6288257759516167</v>
      </c>
      <c r="DK53">
        <f t="shared" si="198"/>
        <v>48.105671616369662</v>
      </c>
      <c r="DL53">
        <f t="shared" si="199"/>
        <v>0.24395462629919948</v>
      </c>
      <c r="DM53">
        <f t="shared" si="200"/>
        <v>1.8435837968596263</v>
      </c>
      <c r="DN53">
        <f t="shared" si="201"/>
        <v>-0.66232714249485436</v>
      </c>
      <c r="DO53">
        <f t="shared" si="230"/>
        <v>0</v>
      </c>
      <c r="DP53">
        <f t="shared" si="231"/>
        <v>824.05405460342217</v>
      </c>
      <c r="DQ53">
        <f t="shared" si="202"/>
        <v>187.97256398449309</v>
      </c>
    </row>
    <row r="54" spans="1:121" x14ac:dyDescent="0.3">
      <c r="A54">
        <v>51</v>
      </c>
      <c r="B54">
        <v>96</v>
      </c>
      <c r="C54">
        <f t="shared" si="119"/>
        <v>32.793999999999997</v>
      </c>
      <c r="D54">
        <f t="shared" si="1"/>
        <v>125</v>
      </c>
      <c r="E54">
        <f t="shared" si="218"/>
        <v>5.4</v>
      </c>
      <c r="F54">
        <v>0.23330999999999999</v>
      </c>
      <c r="G54">
        <v>0.27490999999999999</v>
      </c>
      <c r="H54">
        <f t="shared" si="219"/>
        <v>0.24162999999999998</v>
      </c>
      <c r="I54">
        <f t="shared" si="220"/>
        <v>1.9177515277734612E-2</v>
      </c>
      <c r="J54">
        <f t="shared" si="64"/>
        <v>0.41939251735476513</v>
      </c>
      <c r="K54">
        <f t="shared" si="65"/>
        <v>0.53299701685869538</v>
      </c>
      <c r="L54">
        <f t="shared" si="105"/>
        <v>0.25387052110407649</v>
      </c>
      <c r="M54">
        <f t="shared" si="106"/>
        <v>0.33644430493542954</v>
      </c>
      <c r="N54">
        <f t="shared" si="107"/>
        <v>0.8298795051691239</v>
      </c>
      <c r="O54">
        <f t="shared" si="108"/>
        <v>0.91814077094315882</v>
      </c>
      <c r="P54">
        <f t="shared" si="109"/>
        <v>0.58157577540937055</v>
      </c>
      <c r="Q54">
        <f t="shared" si="110"/>
        <v>0.70802292174136272</v>
      </c>
      <c r="R54">
        <f t="shared" si="203"/>
        <v>0.42</v>
      </c>
      <c r="S54">
        <f t="shared" si="204"/>
        <v>0.43099999999999999</v>
      </c>
      <c r="T54">
        <f t="shared" si="205"/>
        <v>3.7326019695869329E-2</v>
      </c>
      <c r="U54">
        <f t="shared" si="69"/>
        <v>0.6937078931158851</v>
      </c>
      <c r="V54">
        <f t="shared" si="70"/>
        <v>0.80930574000714139</v>
      </c>
      <c r="W54">
        <f t="shared" si="111"/>
        <v>0.47130587344862285</v>
      </c>
      <c r="X54">
        <f t="shared" si="112"/>
        <v>0.59040913129308858</v>
      </c>
      <c r="Y54">
        <f t="shared" si="113"/>
        <v>0.95090752853899252</v>
      </c>
      <c r="Z54">
        <f t="shared" si="114"/>
        <v>0.98586100472029625</v>
      </c>
      <c r="AA54">
        <f t="shared" si="115"/>
        <v>0.77294910859182631</v>
      </c>
      <c r="AB54">
        <f t="shared" si="116"/>
        <v>0.87691383786908528</v>
      </c>
      <c r="AC54">
        <f t="shared" si="206"/>
        <v>5.8739988409672678E-2</v>
      </c>
      <c r="AD54">
        <f t="shared" si="221"/>
        <v>1.0480530939092198E-2</v>
      </c>
      <c r="AE54">
        <f t="shared" si="222"/>
        <v>1.7827215092146135E-3</v>
      </c>
      <c r="AF54">
        <f t="shared" si="223"/>
        <v>1.6938949495237427E-4</v>
      </c>
      <c r="AG54">
        <f t="shared" si="224"/>
        <v>6.3895883036311631E-5</v>
      </c>
      <c r="AH54">
        <f t="shared" si="133"/>
        <v>1.1235755260650734E-4</v>
      </c>
      <c r="AI54">
        <f t="shared" si="134"/>
        <v>2.4527926307859834E-4</v>
      </c>
      <c r="AJ54">
        <f t="shared" si="225"/>
        <v>4.639632662574211E-6</v>
      </c>
      <c r="AK54">
        <f t="shared" si="135"/>
        <v>2.2033796613224673E-6</v>
      </c>
      <c r="AL54">
        <f t="shared" si="136"/>
        <v>-2.5017608089098189E-6</v>
      </c>
      <c r="AM54">
        <f t="shared" si="137"/>
        <v>8.6436627851217289E-5</v>
      </c>
      <c r="AN54">
        <f t="shared" si="226"/>
        <v>6.2759430594419205E-4</v>
      </c>
      <c r="AO54">
        <f t="shared" si="138"/>
        <v>1.447125038985647E-6</v>
      </c>
      <c r="AP54">
        <f t="shared" si="207"/>
        <v>9.4592633841606038E-6</v>
      </c>
      <c r="AQ54">
        <f t="shared" si="208"/>
        <v>-4.1797772633647006E-6</v>
      </c>
      <c r="AR54">
        <f t="shared" si="209"/>
        <v>7.8355874049708188E-3</v>
      </c>
      <c r="AS54">
        <f t="shared" si="210"/>
        <v>1.8144998578147019E-3</v>
      </c>
      <c r="AT54">
        <f t="shared" si="211"/>
        <v>2.1964651686783119E-4</v>
      </c>
      <c r="AU54">
        <f t="shared" si="212"/>
        <v>2.9671355541338484E-5</v>
      </c>
      <c r="AV54">
        <f t="shared" si="139"/>
        <v>1.5085965344228174E-4</v>
      </c>
      <c r="AW54">
        <f t="shared" si="140"/>
        <v>2.9364767935098016E-4</v>
      </c>
      <c r="AX54">
        <f t="shared" si="213"/>
        <v>9.6330998434544041E-6</v>
      </c>
      <c r="AY54">
        <f t="shared" si="141"/>
        <v>3.9958923030491498E-6</v>
      </c>
      <c r="AZ54">
        <f t="shared" si="142"/>
        <v>-6.4588305456496565E-6</v>
      </c>
      <c r="BA54">
        <f t="shared" si="143"/>
        <v>1.1652611686950606E-4</v>
      </c>
      <c r="BB54">
        <f t="shared" si="214"/>
        <v>7.1794822429515704E-4</v>
      </c>
      <c r="BC54">
        <f t="shared" si="144"/>
        <v>2.6133994394267899E-6</v>
      </c>
      <c r="BD54">
        <f t="shared" si="215"/>
        <v>1.8758156703796653E-5</v>
      </c>
      <c r="BE54">
        <f t="shared" si="216"/>
        <v>-1.0773119071308003E-5</v>
      </c>
      <c r="BF54">
        <f t="shared" si="217"/>
        <v>0.93322457115372404</v>
      </c>
      <c r="BG54">
        <f t="shared" si="227"/>
        <v>0.95800000000000018</v>
      </c>
      <c r="BH54">
        <f t="shared" si="145"/>
        <v>8.8094605874024547E-3</v>
      </c>
      <c r="BI54">
        <f t="shared" si="146"/>
        <v>1.4370376416466106E-3</v>
      </c>
      <c r="BJ54">
        <f t="shared" si="147"/>
        <v>1.1817342530736616E-4</v>
      </c>
      <c r="BK54">
        <f t="shared" si="148"/>
        <v>5.0646635688784932E-5</v>
      </c>
      <c r="BL54">
        <f t="shared" si="149"/>
        <v>8.1765943106979855E-5</v>
      </c>
      <c r="BM54">
        <f t="shared" si="150"/>
        <v>1.9689298213472557E-4</v>
      </c>
      <c r="BN54">
        <f t="shared" si="151"/>
        <v>3.0713172753528216E-6</v>
      </c>
      <c r="BO54">
        <f t="shared" si="152"/>
        <v>1.5026481555561509E-6</v>
      </c>
      <c r="BP54">
        <f t="shared" si="153"/>
        <v>-1.8937684706297831E-6</v>
      </c>
      <c r="BQ54">
        <f t="shared" si="154"/>
        <v>6.7568891865623577E-5</v>
      </c>
      <c r="BR54">
        <f t="shared" si="155"/>
        <v>4.9060048787207509E-4</v>
      </c>
      <c r="BS54">
        <f t="shared" si="156"/>
        <v>1.0667600224210882E-6</v>
      </c>
      <c r="BT54">
        <f t="shared" si="157"/>
        <v>6.0743431134642482E-6</v>
      </c>
      <c r="BU54">
        <f t="shared" si="158"/>
        <v>-3.0811568918104431E-6</v>
      </c>
      <c r="BV54">
        <f t="shared" si="159"/>
        <v>6.3359634611131902E-3</v>
      </c>
      <c r="BW54">
        <f t="shared" si="160"/>
        <v>1.4070730671121164E-3</v>
      </c>
      <c r="BX54">
        <f t="shared" si="161"/>
        <v>1.4741196775178088E-4</v>
      </c>
      <c r="BY54">
        <f t="shared" si="162"/>
        <v>2.2625083199213826E-5</v>
      </c>
      <c r="BZ54">
        <f t="shared" si="163"/>
        <v>1.0561323787568896E-4</v>
      </c>
      <c r="CA54">
        <f t="shared" si="164"/>
        <v>2.2676240228970142E-4</v>
      </c>
      <c r="CB54">
        <f t="shared" si="165"/>
        <v>6.1345430571137626E-6</v>
      </c>
      <c r="CC54">
        <f t="shared" si="166"/>
        <v>2.621541957934641E-6</v>
      </c>
      <c r="CD54">
        <f t="shared" si="167"/>
        <v>-4.7033799059026432E-6</v>
      </c>
      <c r="CE54">
        <f t="shared" si="168"/>
        <v>8.762889340018934E-5</v>
      </c>
      <c r="CF54">
        <f t="shared" si="169"/>
        <v>5.3990478790321176E-4</v>
      </c>
      <c r="CG54">
        <f t="shared" si="170"/>
        <v>1.8532821357187854E-6</v>
      </c>
      <c r="CH54">
        <f t="shared" si="171"/>
        <v>1.1587966557599736E-5</v>
      </c>
      <c r="CI54">
        <f t="shared" si="172"/>
        <v>-7.6397158504042672E-6</v>
      </c>
      <c r="CJ54">
        <f t="shared" si="228"/>
        <v>0</v>
      </c>
      <c r="CK54">
        <f t="shared" si="229"/>
        <v>2.0141723876826122E-2</v>
      </c>
      <c r="CL54">
        <f t="shared" si="173"/>
        <v>4.4606503062857954E-3</v>
      </c>
      <c r="CM54">
        <f t="shared" si="174"/>
        <v>142.72387032855755</v>
      </c>
      <c r="CN54">
        <f t="shared" si="175"/>
        <v>49.732581942560074</v>
      </c>
      <c r="CO54">
        <f t="shared" si="176"/>
        <v>6.3409263540471779</v>
      </c>
      <c r="CP54">
        <f t="shared" si="177"/>
        <v>1.2854573749245173</v>
      </c>
      <c r="CQ54">
        <f t="shared" si="178"/>
        <v>4.8054201674277124</v>
      </c>
      <c r="CR54">
        <f t="shared" si="179"/>
        <v>4.1047484676203432</v>
      </c>
      <c r="CS54">
        <f t="shared" si="180"/>
        <v>0.18814174410004683</v>
      </c>
      <c r="CT54">
        <f t="shared" si="181"/>
        <v>0.10855831253369665</v>
      </c>
      <c r="CU54">
        <f t="shared" si="182"/>
        <v>-5.8128412395019639E-2</v>
      </c>
      <c r="CV54">
        <f t="shared" si="183"/>
        <v>3.5134760488962802</v>
      </c>
      <c r="CW54">
        <f t="shared" si="184"/>
        <v>18.340188402607126</v>
      </c>
      <c r="CX54">
        <f t="shared" si="185"/>
        <v>6.8229051338095287E-2</v>
      </c>
      <c r="CY54">
        <f t="shared" si="186"/>
        <v>0.50170987063249428</v>
      </c>
      <c r="CZ54">
        <f t="shared" si="187"/>
        <v>-0.14931418317917719</v>
      </c>
      <c r="DA54">
        <f t="shared" si="188"/>
        <v>196.2266153826842</v>
      </c>
      <c r="DB54">
        <f t="shared" si="189"/>
        <v>71.349763408989702</v>
      </c>
      <c r="DC54">
        <f t="shared" si="190"/>
        <v>10.731709167645365</v>
      </c>
      <c r="DD54">
        <f t="shared" si="191"/>
        <v>0.93592356784043984</v>
      </c>
      <c r="DE54">
        <f t="shared" si="192"/>
        <v>8.1756880586510174</v>
      </c>
      <c r="DF54">
        <f t="shared" si="193"/>
        <v>8.2691186505236018</v>
      </c>
      <c r="DG54">
        <f t="shared" si="194"/>
        <v>0.50068999746338616</v>
      </c>
      <c r="DH54">
        <f t="shared" si="195"/>
        <v>0.2425266874412651</v>
      </c>
      <c r="DI54">
        <f t="shared" si="196"/>
        <v>-0.22386306671221709</v>
      </c>
      <c r="DJ54">
        <f t="shared" si="197"/>
        <v>6.0678644837457894</v>
      </c>
      <c r="DK54">
        <f t="shared" si="198"/>
        <v>29.183159421149544</v>
      </c>
      <c r="DL54">
        <f t="shared" si="199"/>
        <v>0.15307464536554535</v>
      </c>
      <c r="DM54">
        <f t="shared" si="200"/>
        <v>1.2092258137535474</v>
      </c>
      <c r="DN54">
        <f t="shared" si="201"/>
        <v>-0.50793101797402973</v>
      </c>
      <c r="DO54">
        <f t="shared" si="230"/>
        <v>0</v>
      </c>
      <c r="DP54">
        <f t="shared" si="231"/>
        <v>563.81943067023815</v>
      </c>
      <c r="DQ54">
        <f t="shared" si="202"/>
        <v>124.86524646496085</v>
      </c>
    </row>
    <row r="55" spans="1:121" x14ac:dyDescent="0.3">
      <c r="A55">
        <v>52</v>
      </c>
      <c r="B55">
        <v>97</v>
      </c>
      <c r="C55">
        <f t="shared" si="119"/>
        <v>32.793999999999997</v>
      </c>
      <c r="D55">
        <f t="shared" si="1"/>
        <v>125</v>
      </c>
      <c r="E55">
        <f t="shared" si="218"/>
        <v>5.4</v>
      </c>
      <c r="F55">
        <v>0.25402999999999998</v>
      </c>
      <c r="G55">
        <v>0.29626000000000002</v>
      </c>
      <c r="H55">
        <f t="shared" si="219"/>
        <v>0.26247599999999999</v>
      </c>
      <c r="I55">
        <f t="shared" si="220"/>
        <v>1.9177515277734612E-2</v>
      </c>
      <c r="J55">
        <f t="shared" si="64"/>
        <v>0.42835045456127741</v>
      </c>
      <c r="K55">
        <f t="shared" si="65"/>
        <v>0.54305654190079666</v>
      </c>
      <c r="L55">
        <f t="shared" si="105"/>
        <v>0.26009359339480842</v>
      </c>
      <c r="M55">
        <f t="shared" si="106"/>
        <v>0.34418217290214959</v>
      </c>
      <c r="N55">
        <f t="shared" si="107"/>
        <v>0.83947719501230134</v>
      </c>
      <c r="O55">
        <f t="shared" si="108"/>
        <v>0.92458943151499828</v>
      </c>
      <c r="P55">
        <f t="shared" si="109"/>
        <v>0.59335877717554253</v>
      </c>
      <c r="Q55">
        <f t="shared" si="110"/>
        <v>0.71957286103302409</v>
      </c>
      <c r="R55">
        <f t="shared" si="203"/>
        <v>0.42</v>
      </c>
      <c r="S55">
        <f t="shared" si="204"/>
        <v>0.43099999999999999</v>
      </c>
      <c r="T55">
        <f t="shared" si="205"/>
        <v>3.8092629932686792E-2</v>
      </c>
      <c r="U55">
        <f t="shared" si="69"/>
        <v>0.70389911569661079</v>
      </c>
      <c r="V55">
        <f t="shared" si="70"/>
        <v>0.81813218124014075</v>
      </c>
      <c r="W55">
        <f t="shared" si="111"/>
        <v>0.4808553800897043</v>
      </c>
      <c r="X55">
        <f t="shared" si="112"/>
        <v>0.60073265043216317</v>
      </c>
      <c r="Y55">
        <f t="shared" si="113"/>
        <v>0.95552669671711821</v>
      </c>
      <c r="Z55">
        <f t="shared" si="114"/>
        <v>0.98770355952302746</v>
      </c>
      <c r="AA55">
        <f t="shared" si="115"/>
        <v>0.78372142548284074</v>
      </c>
      <c r="AB55">
        <f t="shared" si="116"/>
        <v>0.88508375141156059</v>
      </c>
      <c r="AC55">
        <f t="shared" si="206"/>
        <v>5.9648359557059452E-2</v>
      </c>
      <c r="AD55">
        <f t="shared" si="221"/>
        <v>7.4120007234699387E-3</v>
      </c>
      <c r="AE55">
        <f t="shared" si="222"/>
        <v>1.1274492039053978E-3</v>
      </c>
      <c r="AF55">
        <f t="shared" si="223"/>
        <v>1.2026075527009553E-4</v>
      </c>
      <c r="AG55">
        <f t="shared" si="224"/>
        <v>2.642461593749946E-5</v>
      </c>
      <c r="AH55">
        <f t="shared" si="133"/>
        <v>8.1346058004099831E-5</v>
      </c>
      <c r="AI55">
        <f t="shared" si="134"/>
        <v>1.5979338009526438E-4</v>
      </c>
      <c r="AJ55">
        <f t="shared" si="225"/>
        <v>3.2405945048640485E-6</v>
      </c>
      <c r="AK55">
        <f t="shared" si="135"/>
        <v>1.4307846008137975E-6</v>
      </c>
      <c r="AL55">
        <f t="shared" si="136"/>
        <v>-1.9972433531876747E-6</v>
      </c>
      <c r="AM55">
        <f t="shared" si="137"/>
        <v>6.1498981643753019E-5</v>
      </c>
      <c r="AN55">
        <f t="shared" si="226"/>
        <v>3.8634012438478995E-4</v>
      </c>
      <c r="AO55">
        <f t="shared" si="138"/>
        <v>9.2875368349062564E-7</v>
      </c>
      <c r="AP55">
        <f t="shared" si="207"/>
        <v>6.2597727290951466E-6</v>
      </c>
      <c r="AQ55">
        <f t="shared" si="208"/>
        <v>-3.275512591348927E-6</v>
      </c>
      <c r="AR55">
        <f t="shared" si="209"/>
        <v>5.3429381798109805E-3</v>
      </c>
      <c r="AS55">
        <f t="shared" si="210"/>
        <v>1.0837397392329019E-3</v>
      </c>
      <c r="AT55">
        <f t="shared" si="211"/>
        <v>1.4982070608179711E-4</v>
      </c>
      <c r="AU55">
        <f t="shared" si="212"/>
        <v>-1.4900748133698841E-7</v>
      </c>
      <c r="AV55">
        <f t="shared" si="139"/>
        <v>1.0437448135704205E-4</v>
      </c>
      <c r="AW55">
        <f t="shared" si="140"/>
        <v>1.7797046893000665E-4</v>
      </c>
      <c r="AX55">
        <f t="shared" si="213"/>
        <v>6.3798987506982063E-6</v>
      </c>
      <c r="AY55">
        <f t="shared" si="141"/>
        <v>2.4750574500321028E-6</v>
      </c>
      <c r="AZ55">
        <f t="shared" si="142"/>
        <v>-4.6874707932738515E-6</v>
      </c>
      <c r="BA55">
        <f t="shared" si="143"/>
        <v>7.9011667640629921E-5</v>
      </c>
      <c r="BB55">
        <f t="shared" si="214"/>
        <v>4.087343016137502E-4</v>
      </c>
      <c r="BC55">
        <f t="shared" si="144"/>
        <v>1.5976281842224956E-6</v>
      </c>
      <c r="BD55">
        <f t="shared" si="215"/>
        <v>1.166446153256927E-5</v>
      </c>
      <c r="BE55">
        <f t="shared" si="216"/>
        <v>-7.5141084538695198E-6</v>
      </c>
      <c r="BF55">
        <f t="shared" si="217"/>
        <v>0.94126194300385946</v>
      </c>
      <c r="BG55">
        <f t="shared" si="227"/>
        <v>0.95800000000000018</v>
      </c>
      <c r="BH55">
        <f t="shared" si="145"/>
        <v>6.2250043852097019E-3</v>
      </c>
      <c r="BI55">
        <f t="shared" si="146"/>
        <v>9.0807098700422593E-4</v>
      </c>
      <c r="BJ55">
        <f t="shared" si="147"/>
        <v>8.3819711178338718E-5</v>
      </c>
      <c r="BK55">
        <f t="shared" si="148"/>
        <v>2.0927848622869294E-5</v>
      </c>
      <c r="BL55">
        <f t="shared" si="149"/>
        <v>5.9143573448102215E-5</v>
      </c>
      <c r="BM55">
        <f t="shared" si="150"/>
        <v>1.281640916035768E-4</v>
      </c>
      <c r="BN55">
        <f t="shared" si="151"/>
        <v>2.1431472071253572E-6</v>
      </c>
      <c r="BO55">
        <f t="shared" si="152"/>
        <v>9.7485627121540117E-7</v>
      </c>
      <c r="BP55">
        <f t="shared" si="153"/>
        <v>-1.5106027030940604E-6</v>
      </c>
      <c r="BQ55">
        <f t="shared" si="154"/>
        <v>4.803469988361462E-5</v>
      </c>
      <c r="BR55">
        <f t="shared" si="155"/>
        <v>3.0175673534436155E-4</v>
      </c>
      <c r="BS55">
        <f t="shared" si="156"/>
        <v>6.8406819550592608E-7</v>
      </c>
      <c r="BT55">
        <f t="shared" si="157"/>
        <v>4.015921269840808E-6</v>
      </c>
      <c r="BU55">
        <f t="shared" si="158"/>
        <v>-2.4125600011616173E-6</v>
      </c>
      <c r="BV55">
        <f t="shared" si="159"/>
        <v>4.3167751699136501E-3</v>
      </c>
      <c r="BW55">
        <f t="shared" si="160"/>
        <v>8.3969755091799756E-4</v>
      </c>
      <c r="BX55">
        <f t="shared" si="161"/>
        <v>1.0045444176124534E-4</v>
      </c>
      <c r="BY55">
        <f t="shared" si="162"/>
        <v>-1.135269701438001E-7</v>
      </c>
      <c r="BZ55">
        <f t="shared" si="163"/>
        <v>7.3002956964270796E-5</v>
      </c>
      <c r="CA55">
        <f t="shared" si="164"/>
        <v>1.3731898891714765E-4</v>
      </c>
      <c r="CB55">
        <f t="shared" si="165"/>
        <v>4.0589730700230846E-6</v>
      </c>
      <c r="CC55">
        <f t="shared" si="166"/>
        <v>1.6222832667784243E-6</v>
      </c>
      <c r="CD55">
        <f t="shared" si="167"/>
        <v>-3.4106167434149842E-6</v>
      </c>
      <c r="CE55">
        <f t="shared" si="168"/>
        <v>5.936814201833886E-5</v>
      </c>
      <c r="CF55">
        <f t="shared" si="169"/>
        <v>3.0711661695763967E-4</v>
      </c>
      <c r="CG55">
        <f t="shared" si="170"/>
        <v>1.1320083633094144E-6</v>
      </c>
      <c r="CH55">
        <f t="shared" si="171"/>
        <v>7.1989041570113311E-6</v>
      </c>
      <c r="CI55">
        <f t="shared" si="172"/>
        <v>-5.3241634671923556E-6</v>
      </c>
      <c r="CJ55">
        <f t="shared" si="228"/>
        <v>0</v>
      </c>
      <c r="CK55">
        <f t="shared" si="229"/>
        <v>1.3617714591660881E-2</v>
      </c>
      <c r="CL55">
        <f t="shared" si="173"/>
        <v>2.9279829474164252E-3</v>
      </c>
      <c r="CM55">
        <f t="shared" si="174"/>
        <v>100.93662585221362</v>
      </c>
      <c r="CN55">
        <f t="shared" si="175"/>
        <v>31.45245044134888</v>
      </c>
      <c r="CO55">
        <f t="shared" si="176"/>
        <v>4.501841112780756</v>
      </c>
      <c r="CP55">
        <f t="shared" si="177"/>
        <v>0.53161042343061415</v>
      </c>
      <c r="CQ55">
        <f t="shared" si="178"/>
        <v>3.4790895547773455</v>
      </c>
      <c r="CR55">
        <f t="shared" si="179"/>
        <v>2.6741422158942494</v>
      </c>
      <c r="CS55">
        <f t="shared" si="180"/>
        <v>0.13140934776674204</v>
      </c>
      <c r="CT55">
        <f t="shared" si="181"/>
        <v>7.0493326497494985E-2</v>
      </c>
      <c r="CU55">
        <f t="shared" si="182"/>
        <v>-4.6405949311315621E-2</v>
      </c>
      <c r="CV55">
        <f t="shared" si="183"/>
        <v>2.4998106058552727</v>
      </c>
      <c r="CW55">
        <f t="shared" si="184"/>
        <v>11.290017454896716</v>
      </c>
      <c r="CX55">
        <f t="shared" si="185"/>
        <v>4.3788878669216019E-2</v>
      </c>
      <c r="CY55">
        <f t="shared" si="186"/>
        <v>0.33201208577847746</v>
      </c>
      <c r="CZ55">
        <f t="shared" si="187"/>
        <v>-0.11701113630075773</v>
      </c>
      <c r="DA55">
        <f t="shared" si="188"/>
        <v>133.80320083700639</v>
      </c>
      <c r="DB55">
        <f t="shared" si="189"/>
        <v>42.614814026116171</v>
      </c>
      <c r="DC55">
        <f t="shared" si="190"/>
        <v>7.3200898784505251</v>
      </c>
      <c r="DD55">
        <f t="shared" si="191"/>
        <v>-4.7001429838126252E-3</v>
      </c>
      <c r="DE55">
        <f t="shared" si="192"/>
        <v>5.6564706426635372</v>
      </c>
      <c r="DF55">
        <f t="shared" si="193"/>
        <v>5.0116484050689873</v>
      </c>
      <c r="DG55">
        <f t="shared" si="194"/>
        <v>0.33160161746628997</v>
      </c>
      <c r="DH55">
        <f t="shared" si="195"/>
        <v>0.15022113687224845</v>
      </c>
      <c r="DI55">
        <f t="shared" si="196"/>
        <v>-0.16246773769487169</v>
      </c>
      <c r="DJ55">
        <f t="shared" si="197"/>
        <v>4.114374569050522</v>
      </c>
      <c r="DK55">
        <f t="shared" si="198"/>
        <v>16.614231891995718</v>
      </c>
      <c r="DL55">
        <f t="shared" si="199"/>
        <v>9.3577875634464236E-2</v>
      </c>
      <c r="DM55">
        <f t="shared" si="200"/>
        <v>0.75193784823554544</v>
      </c>
      <c r="DN55">
        <f t="shared" si="201"/>
        <v>-0.35427518538304015</v>
      </c>
      <c r="DO55">
        <f t="shared" si="230"/>
        <v>0</v>
      </c>
      <c r="DP55">
        <f t="shared" si="231"/>
        <v>373.72059987679592</v>
      </c>
      <c r="DQ55">
        <f t="shared" si="202"/>
        <v>80.354712692215102</v>
      </c>
    </row>
    <row r="56" spans="1:121" x14ac:dyDescent="0.3">
      <c r="A56">
        <v>53</v>
      </c>
      <c r="B56">
        <v>98</v>
      </c>
      <c r="C56">
        <f t="shared" si="119"/>
        <v>32.793999999999997</v>
      </c>
      <c r="D56">
        <f t="shared" si="1"/>
        <v>125</v>
      </c>
      <c r="E56">
        <f t="shared" si="218"/>
        <v>5.4</v>
      </c>
      <c r="F56">
        <v>0.27543000000000001</v>
      </c>
      <c r="G56">
        <v>0.31792999999999999</v>
      </c>
      <c r="H56">
        <f t="shared" si="219"/>
        <v>0.28393000000000002</v>
      </c>
      <c r="I56">
        <f t="shared" si="220"/>
        <v>1.9177515277734612E-2</v>
      </c>
      <c r="J56">
        <f t="shared" si="64"/>
        <v>0.43732682290369262</v>
      </c>
      <c r="K56">
        <f t="shared" si="65"/>
        <v>0.5530736335790658</v>
      </c>
      <c r="L56">
        <f t="shared" si="105"/>
        <v>0.26637476451113651</v>
      </c>
      <c r="M56">
        <f t="shared" si="106"/>
        <v>0.35196589545279888</v>
      </c>
      <c r="N56">
        <f t="shared" si="107"/>
        <v>0.84872699358578063</v>
      </c>
      <c r="O56">
        <f t="shared" si="108"/>
        <v>0.93065550355747229</v>
      </c>
      <c r="P56">
        <f t="shared" si="109"/>
        <v>0.60505848538419049</v>
      </c>
      <c r="Q56">
        <f t="shared" si="110"/>
        <v>0.73090520454642149</v>
      </c>
      <c r="R56">
        <f t="shared" si="203"/>
        <v>0.42</v>
      </c>
      <c r="S56">
        <f t="shared" si="204"/>
        <v>0.43099999999999999</v>
      </c>
      <c r="T56">
        <f t="shared" si="205"/>
        <v>3.8858987605118571E-2</v>
      </c>
      <c r="U56">
        <f t="shared" si="69"/>
        <v>0.71392459387148433</v>
      </c>
      <c r="V56">
        <f t="shared" si="70"/>
        <v>0.8266971704469146</v>
      </c>
      <c r="W56">
        <f t="shared" si="111"/>
        <v>0.4903987085365783</v>
      </c>
      <c r="X56">
        <f t="shared" si="112"/>
        <v>0.61097378785961698</v>
      </c>
      <c r="Y56">
        <f t="shared" si="113"/>
        <v>0.95979882246340353</v>
      </c>
      <c r="Z56">
        <f t="shared" si="114"/>
        <v>0.98933883044827897</v>
      </c>
      <c r="AA56">
        <f t="shared" si="115"/>
        <v>0.79420306728496159</v>
      </c>
      <c r="AB56">
        <f t="shared" si="116"/>
        <v>0.89287353651130819</v>
      </c>
      <c r="AC56">
        <f t="shared" si="206"/>
        <v>6.0545470821742886E-2</v>
      </c>
      <c r="AD56">
        <f t="shared" si="221"/>
        <v>5.0847660181724871E-3</v>
      </c>
      <c r="AE56">
        <f t="shared" si="222"/>
        <v>6.877011135452577E-4</v>
      </c>
      <c r="AF56">
        <f t="shared" si="223"/>
        <v>8.339487449927083E-5</v>
      </c>
      <c r="AG56">
        <f t="shared" si="224"/>
        <v>7.2036493714814345E-6</v>
      </c>
      <c r="AH56">
        <f t="shared" si="133"/>
        <v>5.7191593023876853E-5</v>
      </c>
      <c r="AI56">
        <f t="shared" si="134"/>
        <v>9.9910223625683005E-5</v>
      </c>
      <c r="AJ56">
        <f t="shared" si="225"/>
        <v>2.1959683975195394E-6</v>
      </c>
      <c r="AK56">
        <f t="shared" si="135"/>
        <v>9.1283768310553308E-7</v>
      </c>
      <c r="AL56">
        <f t="shared" si="136"/>
        <v>-1.500661922420139E-6</v>
      </c>
      <c r="AM56">
        <f t="shared" si="137"/>
        <v>4.2429399440787341E-5</v>
      </c>
      <c r="AN56">
        <f t="shared" si="226"/>
        <v>2.2556943713021764E-4</v>
      </c>
      <c r="AO56">
        <f t="shared" si="138"/>
        <v>5.8504368723403127E-7</v>
      </c>
      <c r="AP56">
        <f t="shared" si="207"/>
        <v>3.964248376932675E-6</v>
      </c>
      <c r="AQ56">
        <f t="shared" si="208"/>
        <v>-2.3612000960077498E-6</v>
      </c>
      <c r="AR56">
        <f t="shared" si="209"/>
        <v>3.5109084870178055E-3</v>
      </c>
      <c r="AS56">
        <f t="shared" si="210"/>
        <v>6.2184450068438759E-4</v>
      </c>
      <c r="AT56">
        <f t="shared" si="211"/>
        <v>9.9269244698234089E-5</v>
      </c>
      <c r="AU56">
        <f t="shared" si="212"/>
        <v>-1.1519324610271713E-5</v>
      </c>
      <c r="AV56">
        <f t="shared" si="139"/>
        <v>6.9745629395055866E-5</v>
      </c>
      <c r="AW56">
        <f t="shared" si="140"/>
        <v>1.0225992056041723E-4</v>
      </c>
      <c r="AX56">
        <f t="shared" si="213"/>
        <v>4.0666700393478136E-6</v>
      </c>
      <c r="AY56">
        <f t="shared" si="141"/>
        <v>1.4997779699244253E-6</v>
      </c>
      <c r="AZ56">
        <f t="shared" si="142"/>
        <v>-3.225203406777023E-6</v>
      </c>
      <c r="BA56">
        <f t="shared" si="143"/>
        <v>5.1626001336067362E-5</v>
      </c>
      <c r="BB56">
        <f t="shared" si="214"/>
        <v>2.1751573323743371E-4</v>
      </c>
      <c r="BC56">
        <f t="shared" si="144"/>
        <v>9.5397464821818493E-7</v>
      </c>
      <c r="BD56">
        <f t="shared" si="215"/>
        <v>6.8682190856132487E-6</v>
      </c>
      <c r="BE56">
        <f t="shared" si="216"/>
        <v>-4.8716200061876763E-6</v>
      </c>
      <c r="BF56">
        <f t="shared" si="217"/>
        <v>0.9470410954444155</v>
      </c>
      <c r="BG56">
        <f t="shared" si="227"/>
        <v>0.95800000000000018</v>
      </c>
      <c r="BH56">
        <f t="shared" si="145"/>
        <v>4.26690581102633E-3</v>
      </c>
      <c r="BI56">
        <f t="shared" si="146"/>
        <v>5.5342709509057723E-4</v>
      </c>
      <c r="BJ56">
        <f t="shared" si="147"/>
        <v>5.8069767227836732E-5</v>
      </c>
      <c r="BK56">
        <f t="shared" si="148"/>
        <v>5.7004132615826784E-6</v>
      </c>
      <c r="BL56">
        <f t="shared" si="149"/>
        <v>4.1543563337588544E-5</v>
      </c>
      <c r="BM56">
        <f t="shared" si="150"/>
        <v>8.0067337256959858E-5</v>
      </c>
      <c r="BN56">
        <f t="shared" si="151"/>
        <v>1.4509058394628966E-6</v>
      </c>
      <c r="BO56">
        <f t="shared" si="152"/>
        <v>6.2138088167580374E-7</v>
      </c>
      <c r="BP56">
        <f t="shared" si="153"/>
        <v>-1.134070387363766E-6</v>
      </c>
      <c r="BQ56">
        <f t="shared" si="154"/>
        <v>3.3112495807724233E-5</v>
      </c>
      <c r="BR56">
        <f t="shared" si="155"/>
        <v>1.7603753858804196E-4</v>
      </c>
      <c r="BS56">
        <f t="shared" si="156"/>
        <v>4.3055141607263985E-7</v>
      </c>
      <c r="BT56">
        <f t="shared" si="157"/>
        <v>2.5408071712770032E-6</v>
      </c>
      <c r="BU56">
        <f t="shared" si="158"/>
        <v>-1.7376788556994012E-6</v>
      </c>
      <c r="BV56">
        <f t="shared" si="159"/>
        <v>2.8342402722905434E-3</v>
      </c>
      <c r="BW56">
        <f t="shared" si="160"/>
        <v>4.8141271906894281E-4</v>
      </c>
      <c r="BX56">
        <f t="shared" si="161"/>
        <v>6.6496764607790624E-5</v>
      </c>
      <c r="BY56">
        <f t="shared" si="162"/>
        <v>-8.7691169997226986E-6</v>
      </c>
      <c r="BZ56">
        <f t="shared" si="163"/>
        <v>4.8737541830363587E-5</v>
      </c>
      <c r="CA56">
        <f t="shared" si="164"/>
        <v>7.8836253575911586E-5</v>
      </c>
      <c r="CB56">
        <f t="shared" si="165"/>
        <v>2.5848012257344973E-6</v>
      </c>
      <c r="CC56">
        <f t="shared" si="166"/>
        <v>9.8212410189216049E-7</v>
      </c>
      <c r="CD56">
        <f t="shared" si="167"/>
        <v>-2.34471104554696E-6</v>
      </c>
      <c r="CE56">
        <f t="shared" si="168"/>
        <v>3.8758645558919944E-5</v>
      </c>
      <c r="CF56">
        <f t="shared" si="169"/>
        <v>1.633017276150809E-4</v>
      </c>
      <c r="CG56">
        <f t="shared" si="170"/>
        <v>6.7538067524441762E-7</v>
      </c>
      <c r="CH56">
        <f t="shared" si="171"/>
        <v>4.2347722793205236E-6</v>
      </c>
      <c r="CI56">
        <f t="shared" si="172"/>
        <v>-3.4489365262049827E-6</v>
      </c>
      <c r="CJ56">
        <f t="shared" si="228"/>
        <v>0</v>
      </c>
      <c r="CK56">
        <f t="shared" si="229"/>
        <v>8.9227341559203355E-3</v>
      </c>
      <c r="CL56">
        <f t="shared" si="173"/>
        <v>1.8626233561056728E-3</v>
      </c>
      <c r="CM56">
        <f t="shared" si="174"/>
        <v>69.24434363547293</v>
      </c>
      <c r="CN56">
        <f t="shared" si="175"/>
        <v>19.184797964572056</v>
      </c>
      <c r="CO56">
        <f t="shared" si="176"/>
        <v>3.1218037320057044</v>
      </c>
      <c r="CP56">
        <f t="shared" si="177"/>
        <v>0.14492301805546351</v>
      </c>
      <c r="CQ56">
        <f t="shared" si="178"/>
        <v>2.446027242038189</v>
      </c>
      <c r="CR56">
        <f t="shared" si="179"/>
        <v>1.671997592375805</v>
      </c>
      <c r="CS56">
        <f t="shared" si="180"/>
        <v>8.9048714487814845E-2</v>
      </c>
      <c r="CT56">
        <f t="shared" si="181"/>
        <v>4.4974599808926506E-2</v>
      </c>
      <c r="CU56">
        <f t="shared" si="182"/>
        <v>-3.4867879767431928E-2</v>
      </c>
      <c r="CV56">
        <f t="shared" si="183"/>
        <v>1.7246702284691238</v>
      </c>
      <c r="CW56">
        <f t="shared" si="184"/>
        <v>6.5918156612563497</v>
      </c>
      <c r="CX56">
        <f t="shared" si="185"/>
        <v>2.7583639765710107E-2</v>
      </c>
      <c r="CY56">
        <f t="shared" si="186"/>
        <v>0.21025976966413215</v>
      </c>
      <c r="CZ56">
        <f t="shared" si="187"/>
        <v>-8.4349151029684849E-2</v>
      </c>
      <c r="DA56">
        <f t="shared" si="188"/>
        <v>87.923681240386898</v>
      </c>
      <c r="DB56">
        <f t="shared" si="189"/>
        <v>24.452169455911488</v>
      </c>
      <c r="DC56">
        <f t="shared" si="190"/>
        <v>4.8501960267110196</v>
      </c>
      <c r="DD56">
        <f t="shared" si="191"/>
        <v>-0.36335405618180067</v>
      </c>
      <c r="DE56">
        <f t="shared" si="192"/>
        <v>3.7797946394356576</v>
      </c>
      <c r="DF56">
        <f t="shared" si="193"/>
        <v>2.879639362981349</v>
      </c>
      <c r="DG56">
        <f t="shared" si="194"/>
        <v>0.21136924196514195</v>
      </c>
      <c r="DH56">
        <f t="shared" si="195"/>
        <v>9.1027524106593066E-2</v>
      </c>
      <c r="DI56">
        <f t="shared" si="196"/>
        <v>-0.11178555007889161</v>
      </c>
      <c r="DJ56">
        <f t="shared" si="197"/>
        <v>2.6883207675730358</v>
      </c>
      <c r="DK56">
        <f t="shared" si="198"/>
        <v>8.8415795246352058</v>
      </c>
      <c r="DL56">
        <f t="shared" si="199"/>
        <v>5.5877157070083748E-2</v>
      </c>
      <c r="DM56">
        <f t="shared" si="200"/>
        <v>0.44275287513497247</v>
      </c>
      <c r="DN56">
        <f t="shared" si="201"/>
        <v>-0.22968714005173657</v>
      </c>
      <c r="DO56">
        <f t="shared" si="230"/>
        <v>0</v>
      </c>
      <c r="DP56">
        <f t="shared" si="231"/>
        <v>239.89460983677409</v>
      </c>
      <c r="DQ56">
        <f t="shared" si="202"/>
        <v>50.078069734864187</v>
      </c>
    </row>
    <row r="57" spans="1:121" x14ac:dyDescent="0.3">
      <c r="A57">
        <v>54</v>
      </c>
      <c r="B57">
        <v>99</v>
      </c>
      <c r="C57">
        <f t="shared" si="119"/>
        <v>32.793999999999997</v>
      </c>
      <c r="D57">
        <f t="shared" si="1"/>
        <v>125</v>
      </c>
      <c r="E57">
        <f t="shared" si="218"/>
        <v>5.4</v>
      </c>
      <c r="F57">
        <v>0.29732999999999998</v>
      </c>
      <c r="G57">
        <v>0.33972999999999998</v>
      </c>
      <c r="H57">
        <f t="shared" si="219"/>
        <v>0.30580999999999997</v>
      </c>
      <c r="I57">
        <f t="shared" si="220"/>
        <v>1.9177515277734612E-2</v>
      </c>
      <c r="J57">
        <f t="shared" si="64"/>
        <v>0.44631751984245549</v>
      </c>
      <c r="K57">
        <f t="shared" si="65"/>
        <v>0.5630427639098845</v>
      </c>
      <c r="L57">
        <f t="shared" si="105"/>
        <v>0.27271247532479259</v>
      </c>
      <c r="M57">
        <f t="shared" si="106"/>
        <v>0.35979267714931162</v>
      </c>
      <c r="N57">
        <f t="shared" si="107"/>
        <v>0.85762807561467114</v>
      </c>
      <c r="O57">
        <f t="shared" si="108"/>
        <v>0.93635006091100703</v>
      </c>
      <c r="P57">
        <f t="shared" si="109"/>
        <v>0.61666556168079156</v>
      </c>
      <c r="Q57">
        <f t="shared" si="110"/>
        <v>0.74201164844691214</v>
      </c>
      <c r="R57">
        <f t="shared" si="203"/>
        <v>0.42</v>
      </c>
      <c r="S57">
        <f t="shared" si="204"/>
        <v>0.43099999999999999</v>
      </c>
      <c r="T57">
        <f t="shared" si="205"/>
        <v>3.9624774657003765E-2</v>
      </c>
      <c r="U57">
        <f t="shared" si="69"/>
        <v>0.72377924461186904</v>
      </c>
      <c r="V57">
        <f t="shared" si="70"/>
        <v>0.83499987537935305</v>
      </c>
      <c r="W57">
        <f t="shared" si="111"/>
        <v>0.49993101390895245</v>
      </c>
      <c r="X57">
        <f t="shared" si="112"/>
        <v>0.62112670406777937</v>
      </c>
      <c r="Y57">
        <f t="shared" si="113"/>
        <v>0.96374046720056417</v>
      </c>
      <c r="Z57">
        <f t="shared" si="114"/>
        <v>0.99078533538339975</v>
      </c>
      <c r="AA57">
        <f t="shared" si="115"/>
        <v>0.80438864061656568</v>
      </c>
      <c r="AB57">
        <f t="shared" si="116"/>
        <v>0.90028794369945531</v>
      </c>
      <c r="AC57">
        <f t="shared" si="206"/>
        <v>6.1430994817751119E-2</v>
      </c>
      <c r="AD57">
        <f t="shared" si="221"/>
        <v>3.3774225449643485E-3</v>
      </c>
      <c r="AE57">
        <f t="shared" si="222"/>
        <v>4.0543024555845765E-4</v>
      </c>
      <c r="AF57">
        <f t="shared" si="223"/>
        <v>5.6364479095327739E-5</v>
      </c>
      <c r="AG57">
        <f t="shared" si="224"/>
        <v>-1.5328425396988964E-6</v>
      </c>
      <c r="AH57">
        <f t="shared" si="133"/>
        <v>3.9002835289449591E-5</v>
      </c>
      <c r="AI57">
        <f t="shared" si="134"/>
        <v>5.9840928211202903E-5</v>
      </c>
      <c r="AJ57">
        <f t="shared" si="225"/>
        <v>1.4411406296530628E-6</v>
      </c>
      <c r="AK57">
        <f t="shared" si="135"/>
        <v>5.7151026388966498E-7</v>
      </c>
      <c r="AL57">
        <f t="shared" si="136"/>
        <v>-1.0698023371482634E-6</v>
      </c>
      <c r="AM57">
        <f t="shared" si="137"/>
        <v>2.835895980519869E-5</v>
      </c>
      <c r="AN57">
        <f t="shared" si="226"/>
        <v>1.2467674343120139E-4</v>
      </c>
      <c r="AO57">
        <f t="shared" si="138"/>
        <v>3.6109957776759081E-7</v>
      </c>
      <c r="AP57">
        <f t="shared" si="207"/>
        <v>2.3983094379248751E-6</v>
      </c>
      <c r="AQ57">
        <f t="shared" si="208"/>
        <v>-1.5826325990389911E-6</v>
      </c>
      <c r="AR57">
        <f t="shared" si="209"/>
        <v>2.217995793925781E-3</v>
      </c>
      <c r="AS57">
        <f t="shared" si="210"/>
        <v>3.4395823687685114E-4</v>
      </c>
      <c r="AT57">
        <f t="shared" si="211"/>
        <v>6.3736097716440097E-5</v>
      </c>
      <c r="AU57">
        <f t="shared" si="212"/>
        <v>-1.3659818351241472E-5</v>
      </c>
      <c r="AV57">
        <f t="shared" si="139"/>
        <v>4.4964222378485741E-5</v>
      </c>
      <c r="AW57">
        <f t="shared" si="140"/>
        <v>5.5536474800456606E-5</v>
      </c>
      <c r="AX57">
        <f t="shared" si="213"/>
        <v>2.4902869047174247E-6</v>
      </c>
      <c r="AY57">
        <f t="shared" si="141"/>
        <v>8.863641344941818E-7</v>
      </c>
      <c r="AZ57">
        <f t="shared" si="142"/>
        <v>-2.1019782942021488E-6</v>
      </c>
      <c r="BA57">
        <f t="shared" si="143"/>
        <v>3.2483696171987185E-5</v>
      </c>
      <c r="BB57">
        <f t="shared" si="214"/>
        <v>1.0788990774610384E-4</v>
      </c>
      <c r="BC57">
        <f t="shared" si="144"/>
        <v>5.5410050892718032E-7</v>
      </c>
      <c r="BD57">
        <f t="shared" si="215"/>
        <v>3.8207244835681284E-6</v>
      </c>
      <c r="BE57">
        <f t="shared" si="216"/>
        <v>-2.9226570817596247E-6</v>
      </c>
      <c r="BF57">
        <f t="shared" si="217"/>
        <v>0.95105268502929108</v>
      </c>
      <c r="BG57">
        <f t="shared" si="227"/>
        <v>0.95800000000000018</v>
      </c>
      <c r="BH57">
        <f t="shared" si="145"/>
        <v>2.8318161444535741E-3</v>
      </c>
      <c r="BI57">
        <f t="shared" si="146"/>
        <v>3.2599760310006714E-4</v>
      </c>
      <c r="BJ57">
        <f t="shared" si="147"/>
        <v>3.9210675654243368E-5</v>
      </c>
      <c r="BK57">
        <f t="shared" si="148"/>
        <v>-1.2119616915066107E-6</v>
      </c>
      <c r="BL57">
        <f t="shared" si="149"/>
        <v>2.8305306664547503E-5</v>
      </c>
      <c r="BM57">
        <f t="shared" si="150"/>
        <v>4.7916087387857252E-5</v>
      </c>
      <c r="BN57">
        <f t="shared" si="151"/>
        <v>9.5127249792212896E-7</v>
      </c>
      <c r="BO57">
        <f t="shared" si="152"/>
        <v>3.8867444163614008E-7</v>
      </c>
      <c r="BP57">
        <f t="shared" si="153"/>
        <v>-8.0778960838097955E-7</v>
      </c>
      <c r="BQ57">
        <f t="shared" si="154"/>
        <v>2.2113266553658598E-5</v>
      </c>
      <c r="BR57">
        <f t="shared" si="155"/>
        <v>9.7218306999781137E-5</v>
      </c>
      <c r="BS57">
        <f t="shared" si="156"/>
        <v>2.6552246866683041E-7</v>
      </c>
      <c r="BT57">
        <f t="shared" si="157"/>
        <v>1.5356770453759996E-6</v>
      </c>
      <c r="BU57">
        <f t="shared" si="158"/>
        <v>-1.1637358240277362E-6</v>
      </c>
      <c r="BV57">
        <f t="shared" si="159"/>
        <v>1.7890210294446004E-3</v>
      </c>
      <c r="BW57">
        <f t="shared" si="160"/>
        <v>2.6605967033820364E-4</v>
      </c>
      <c r="BX57">
        <f t="shared" si="161"/>
        <v>4.2653961259348846E-5</v>
      </c>
      <c r="BY57">
        <f t="shared" si="162"/>
        <v>-1.0389899440483712E-5</v>
      </c>
      <c r="BZ57">
        <f t="shared" si="163"/>
        <v>3.1391628386555191E-5</v>
      </c>
      <c r="CA57">
        <f t="shared" si="164"/>
        <v>4.2779569339005863E-5</v>
      </c>
      <c r="CB57">
        <f t="shared" si="165"/>
        <v>1.5813319134961786E-6</v>
      </c>
      <c r="CC57">
        <f t="shared" si="166"/>
        <v>5.7989477489506294E-7</v>
      </c>
      <c r="CD57">
        <f t="shared" si="167"/>
        <v>-1.5268557843828484E-6</v>
      </c>
      <c r="CE57">
        <f t="shared" si="168"/>
        <v>2.4367059046811903E-5</v>
      </c>
      <c r="CF57">
        <f t="shared" si="169"/>
        <v>8.0931669188296534E-5</v>
      </c>
      <c r="CG57">
        <f t="shared" si="170"/>
        <v>3.9195654219299707E-7</v>
      </c>
      <c r="CH57">
        <f t="shared" si="171"/>
        <v>2.3535068657916148E-6</v>
      </c>
      <c r="CI57">
        <f t="shared" si="172"/>
        <v>-2.0674129428257326E-6</v>
      </c>
      <c r="CJ57">
        <f t="shared" si="228"/>
        <v>0</v>
      </c>
      <c r="CK57">
        <f t="shared" si="229"/>
        <v>5.660662159074922E-3</v>
      </c>
      <c r="CL57">
        <f t="shared" si="173"/>
        <v>1.1472474522726697E-3</v>
      </c>
      <c r="CM57">
        <f t="shared" si="174"/>
        <v>45.9937402173245</v>
      </c>
      <c r="CN57">
        <f t="shared" si="175"/>
        <v>11.310287560344293</v>
      </c>
      <c r="CO57">
        <f t="shared" si="176"/>
        <v>2.1099479104544985</v>
      </c>
      <c r="CP57">
        <f t="shared" si="177"/>
        <v>-3.08377262136624E-2</v>
      </c>
      <c r="CQ57">
        <f t="shared" si="178"/>
        <v>1.6681122624944695</v>
      </c>
      <c r="CR57">
        <f t="shared" si="179"/>
        <v>1.0014379336144805</v>
      </c>
      <c r="CS57">
        <f t="shared" si="180"/>
        <v>5.8439693673061351E-2</v>
      </c>
      <c r="CT57">
        <f t="shared" si="181"/>
        <v>2.8157739191579902E-2</v>
      </c>
      <c r="CU57">
        <f t="shared" si="182"/>
        <v>-2.4856857303639901E-2</v>
      </c>
      <c r="CV57">
        <f t="shared" si="183"/>
        <v>1.1527349981617163</v>
      </c>
      <c r="CW57">
        <f t="shared" si="184"/>
        <v>3.6434284732899984</v>
      </c>
      <c r="CX57">
        <f t="shared" si="185"/>
        <v>1.7025122892586373E-2</v>
      </c>
      <c r="CY57">
        <f t="shared" si="186"/>
        <v>0.12720393427809745</v>
      </c>
      <c r="CZ57">
        <f t="shared" si="187"/>
        <v>-5.6536384335469883E-2</v>
      </c>
      <c r="DA57">
        <f t="shared" si="188"/>
        <v>55.545268667283331</v>
      </c>
      <c r="DB57">
        <f t="shared" si="189"/>
        <v>13.52512579047154</v>
      </c>
      <c r="DC57">
        <f t="shared" si="190"/>
        <v>3.1140819983275465</v>
      </c>
      <c r="DD57">
        <f t="shared" si="191"/>
        <v>-0.43087165025320973</v>
      </c>
      <c r="DE57">
        <f t="shared" si="192"/>
        <v>2.4367910675796565</v>
      </c>
      <c r="DF57">
        <f t="shared" si="193"/>
        <v>1.563907130380858</v>
      </c>
      <c r="DG57">
        <f t="shared" si="194"/>
        <v>0.12943515215959286</v>
      </c>
      <c r="DH57">
        <f t="shared" si="195"/>
        <v>5.3796984778989872E-2</v>
      </c>
      <c r="DI57">
        <f t="shared" si="196"/>
        <v>-7.2854567677046483E-2</v>
      </c>
      <c r="DJ57">
        <f t="shared" si="197"/>
        <v>1.6915235107638886</v>
      </c>
      <c r="DK57">
        <f t="shared" si="198"/>
        <v>4.3855089700636292</v>
      </c>
      <c r="DL57">
        <f t="shared" si="199"/>
        <v>3.245532910939173E-2</v>
      </c>
      <c r="DM57">
        <f t="shared" si="200"/>
        <v>0.24629918310873583</v>
      </c>
      <c r="DN57">
        <f t="shared" si="201"/>
        <v>-0.13779743609080278</v>
      </c>
      <c r="DO57">
        <f t="shared" si="230"/>
        <v>0</v>
      </c>
      <c r="DP57">
        <f t="shared" si="231"/>
        <v>149.08095500787263</v>
      </c>
      <c r="DQ57">
        <f t="shared" si="202"/>
        <v>30.214264870226582</v>
      </c>
    </row>
    <row r="58" spans="1:121" x14ac:dyDescent="0.3">
      <c r="A58">
        <v>55</v>
      </c>
      <c r="B58">
        <v>100</v>
      </c>
      <c r="C58">
        <f t="shared" si="119"/>
        <v>32.793999999999997</v>
      </c>
      <c r="D58">
        <f t="shared" si="1"/>
        <v>125</v>
      </c>
      <c r="E58">
        <f t="shared" si="218"/>
        <v>5.4</v>
      </c>
      <c r="F58">
        <v>0.31955</v>
      </c>
      <c r="G58">
        <v>0.36148000000000002</v>
      </c>
      <c r="H58">
        <f t="shared" si="219"/>
        <v>0.32793600000000001</v>
      </c>
      <c r="I58">
        <f t="shared" si="220"/>
        <v>1.9177515277734612E-2</v>
      </c>
      <c r="J58">
        <f t="shared" si="64"/>
        <v>0.45531843743968781</v>
      </c>
      <c r="K58">
        <f t="shared" si="65"/>
        <v>0.57295849374569374</v>
      </c>
      <c r="L58">
        <f t="shared" si="105"/>
        <v>0.27910513129810899</v>
      </c>
      <c r="M58">
        <f t="shared" si="106"/>
        <v>0.3676596897916582</v>
      </c>
      <c r="N58">
        <f t="shared" si="107"/>
        <v>0.86618059105378276</v>
      </c>
      <c r="O58">
        <f t="shared" si="108"/>
        <v>0.94168487979908178</v>
      </c>
      <c r="P58">
        <f t="shared" si="109"/>
        <v>0.62817086787145404</v>
      </c>
      <c r="Q58">
        <f t="shared" si="110"/>
        <v>0.75288449122452705</v>
      </c>
      <c r="R58">
        <f t="shared" si="203"/>
        <v>0.42</v>
      </c>
      <c r="S58">
        <f t="shared" si="204"/>
        <v>0.43099999999999999</v>
      </c>
      <c r="T58">
        <f t="shared" si="205"/>
        <v>4.038968000463565E-2</v>
      </c>
      <c r="U58">
        <f t="shared" si="69"/>
        <v>0.73345833061889243</v>
      </c>
      <c r="V58">
        <f t="shared" si="70"/>
        <v>0.84304000117292655</v>
      </c>
      <c r="W58">
        <f t="shared" si="111"/>
        <v>0.5094474799169979</v>
      </c>
      <c r="X58">
        <f t="shared" si="112"/>
        <v>0.63118572492359548</v>
      </c>
      <c r="Y58">
        <f t="shared" si="113"/>
        <v>0.96736836653245006</v>
      </c>
      <c r="Z58">
        <f t="shared" si="114"/>
        <v>0.99206059218668718</v>
      </c>
      <c r="AA58">
        <f t="shared" si="115"/>
        <v>0.81427358497664859</v>
      </c>
      <c r="AB58">
        <f t="shared" si="116"/>
        <v>0.907332679932769</v>
      </c>
      <c r="AC58">
        <f t="shared" si="206"/>
        <v>6.2304627964649854E-2</v>
      </c>
      <c r="AD58">
        <f t="shared" si="221"/>
        <v>2.1683467848682288E-3</v>
      </c>
      <c r="AE58">
        <f t="shared" si="222"/>
        <v>2.3170602986646109E-4</v>
      </c>
      <c r="AF58">
        <f t="shared" si="223"/>
        <v>3.7046772547136496E-5</v>
      </c>
      <c r="AG58">
        <f t="shared" si="224"/>
        <v>-4.6198586805892661E-6</v>
      </c>
      <c r="AH58">
        <f t="shared" si="133"/>
        <v>2.5772437603655145E-5</v>
      </c>
      <c r="AI58">
        <f t="shared" si="134"/>
        <v>3.4281508809695758E-5</v>
      </c>
      <c r="AJ58">
        <f t="shared" si="225"/>
        <v>9.1496626646779316E-7</v>
      </c>
      <c r="AK58">
        <f t="shared" si="135"/>
        <v>3.5035259935521276E-7</v>
      </c>
      <c r="AL58">
        <f t="shared" si="136"/>
        <v>-7.2728562262904568E-7</v>
      </c>
      <c r="AM58">
        <f t="shared" si="137"/>
        <v>1.8349433504181994E-5</v>
      </c>
      <c r="AN58">
        <f t="shared" si="226"/>
        <v>6.5190619428120563E-5</v>
      </c>
      <c r="AO58">
        <f t="shared" si="138"/>
        <v>2.1799132925611228E-7</v>
      </c>
      <c r="AP58">
        <f t="shared" si="207"/>
        <v>1.3859606557907248E-6</v>
      </c>
      <c r="AQ58">
        <f t="shared" si="208"/>
        <v>-9.950171168408325E-7</v>
      </c>
      <c r="AR58">
        <f t="shared" si="209"/>
        <v>1.3441105823566992E-3</v>
      </c>
      <c r="AS58">
        <f t="shared" si="210"/>
        <v>1.8408870763317328E-4</v>
      </c>
      <c r="AT58">
        <f t="shared" si="211"/>
        <v>3.9555101865876082E-5</v>
      </c>
      <c r="AU58">
        <f t="shared" si="212"/>
        <v>-1.1822095973362588E-5</v>
      </c>
      <c r="AV58">
        <f t="shared" si="139"/>
        <v>2.7934498153660209E-5</v>
      </c>
      <c r="AW58">
        <f t="shared" si="140"/>
        <v>2.841994830009674E-5</v>
      </c>
      <c r="AX58">
        <f t="shared" si="213"/>
        <v>1.4650020458014067E-6</v>
      </c>
      <c r="AY58">
        <f t="shared" si="141"/>
        <v>5.0968902542983626E-7</v>
      </c>
      <c r="AZ58">
        <f t="shared" si="142"/>
        <v>-1.305853385542746E-6</v>
      </c>
      <c r="BA58">
        <f t="shared" si="143"/>
        <v>1.9673980379266141E-5</v>
      </c>
      <c r="BB58">
        <f t="shared" si="214"/>
        <v>4.9817310439317401E-5</v>
      </c>
      <c r="BC58">
        <f t="shared" si="144"/>
        <v>3.1292441694576158E-7</v>
      </c>
      <c r="BD58">
        <f t="shared" si="215"/>
        <v>2.0121065024896823E-6</v>
      </c>
      <c r="BE58">
        <f t="shared" si="216"/>
        <v>-1.6508042700017343E-6</v>
      </c>
      <c r="BF58">
        <f t="shared" si="217"/>
        <v>0.95373965820645212</v>
      </c>
      <c r="BG58">
        <f t="shared" si="227"/>
        <v>0.9580000000000003</v>
      </c>
      <c r="BH58">
        <f t="shared" si="145"/>
        <v>1.8165429270879264E-3</v>
      </c>
      <c r="BI58">
        <f t="shared" si="146"/>
        <v>1.8615421232247872E-4</v>
      </c>
      <c r="BJ58">
        <f t="shared" si="147"/>
        <v>2.5747609776919167E-5</v>
      </c>
      <c r="BK58">
        <f t="shared" si="148"/>
        <v>-3.6497011842411613E-6</v>
      </c>
      <c r="BL58">
        <f t="shared" si="149"/>
        <v>1.8686456240931147E-5</v>
      </c>
      <c r="BM58">
        <f t="shared" si="150"/>
        <v>2.7427121121519491E-5</v>
      </c>
      <c r="BN58">
        <f t="shared" si="151"/>
        <v>6.0337693042047306E-7</v>
      </c>
      <c r="BO58">
        <f t="shared" si="152"/>
        <v>2.3804800257850312E-7</v>
      </c>
      <c r="BP58">
        <f t="shared" si="153"/>
        <v>-5.4870256636267508E-7</v>
      </c>
      <c r="BQ58">
        <f t="shared" si="154"/>
        <v>1.4296263175730639E-5</v>
      </c>
      <c r="BR58">
        <f t="shared" si="155"/>
        <v>5.0790791537019577E-5</v>
      </c>
      <c r="BS58">
        <f t="shared" si="156"/>
        <v>1.6015879246941342E-7</v>
      </c>
      <c r="BT58">
        <f t="shared" si="157"/>
        <v>8.8660261013181003E-7</v>
      </c>
      <c r="BU58">
        <f t="shared" si="158"/>
        <v>-7.3104164492889629E-7</v>
      </c>
      <c r="BV58">
        <f t="shared" si="159"/>
        <v>1.0832457586003159E-3</v>
      </c>
      <c r="BW58">
        <f t="shared" si="160"/>
        <v>1.4227800039547212E-4</v>
      </c>
      <c r="BX58">
        <f t="shared" si="161"/>
        <v>2.644625120410109E-5</v>
      </c>
      <c r="BY58">
        <f t="shared" si="162"/>
        <v>-8.9845880734344048E-6</v>
      </c>
      <c r="BZ58">
        <f t="shared" si="163"/>
        <v>1.9484416163638972E-5</v>
      </c>
      <c r="CA58">
        <f t="shared" si="164"/>
        <v>2.1873518712770892E-5</v>
      </c>
      <c r="CB58">
        <f t="shared" si="165"/>
        <v>9.293877031279544E-7</v>
      </c>
      <c r="CC58">
        <f t="shared" si="166"/>
        <v>3.3314979647890839E-7</v>
      </c>
      <c r="CD58">
        <f t="shared" si="167"/>
        <v>-9.4776677627590661E-7</v>
      </c>
      <c r="CE58">
        <f t="shared" si="168"/>
        <v>1.4745760620253985E-5</v>
      </c>
      <c r="CF58">
        <f t="shared" si="169"/>
        <v>3.7338358599626468E-5</v>
      </c>
      <c r="CG58">
        <f t="shared" si="170"/>
        <v>2.2116993478671532E-7</v>
      </c>
      <c r="CH58">
        <f t="shared" si="171"/>
        <v>1.2382380354560308E-6</v>
      </c>
      <c r="CI58">
        <f t="shared" si="172"/>
        <v>-1.1667618535666972E-6</v>
      </c>
      <c r="CJ58">
        <f t="shared" si="228"/>
        <v>0</v>
      </c>
      <c r="CK58">
        <f t="shared" si="229"/>
        <v>3.473639015265346E-3</v>
      </c>
      <c r="CL58">
        <f t="shared" si="173"/>
        <v>6.8349812143809335E-4</v>
      </c>
      <c r="CM58">
        <f t="shared" si="174"/>
        <v>29.528546516335538</v>
      </c>
      <c r="CN58">
        <f t="shared" si="175"/>
        <v>6.4639031151846646</v>
      </c>
      <c r="CO58">
        <f t="shared" si="176"/>
        <v>1.3868088835295076</v>
      </c>
      <c r="CP58">
        <f t="shared" si="177"/>
        <v>-9.2942316936094851E-2</v>
      </c>
      <c r="CQ58">
        <f t="shared" si="178"/>
        <v>1.1022613838707269</v>
      </c>
      <c r="CR58">
        <f t="shared" si="179"/>
        <v>0.5737010499302585</v>
      </c>
      <c r="CS58">
        <f t="shared" si="180"/>
        <v>3.7102797071535479E-2</v>
      </c>
      <c r="CT58">
        <f t="shared" si="181"/>
        <v>1.7261522217631976E-2</v>
      </c>
      <c r="CU58">
        <f t="shared" si="182"/>
        <v>-1.6898481441785875E-2</v>
      </c>
      <c r="CV58">
        <f t="shared" si="183"/>
        <v>0.74586777307798968</v>
      </c>
      <c r="CW58">
        <f t="shared" si="184"/>
        <v>1.9050654715479671</v>
      </c>
      <c r="CX58">
        <f t="shared" si="185"/>
        <v>1.0277855191767183E-2</v>
      </c>
      <c r="CY58">
        <f t="shared" si="186"/>
        <v>7.3509967222484249E-2</v>
      </c>
      <c r="CZ58">
        <f t="shared" si="187"/>
        <v>-3.5544996464905061E-2</v>
      </c>
      <c r="DA58">
        <f t="shared" si="188"/>
        <v>33.660561313958816</v>
      </c>
      <c r="DB58">
        <f t="shared" si="189"/>
        <v>7.2387361615516399</v>
      </c>
      <c r="DC58">
        <f t="shared" si="190"/>
        <v>1.9326227220648395</v>
      </c>
      <c r="DD58">
        <f t="shared" si="191"/>
        <v>-0.37290437328777609</v>
      </c>
      <c r="DE58">
        <f t="shared" si="192"/>
        <v>1.5138821929394615</v>
      </c>
      <c r="DF58">
        <f t="shared" si="193"/>
        <v>0.80030574413072419</v>
      </c>
      <c r="DG58">
        <f t="shared" si="194"/>
        <v>7.6144946332573918E-2</v>
      </c>
      <c r="DH58">
        <f t="shared" si="195"/>
        <v>3.0935065709438481E-2</v>
      </c>
      <c r="DI58">
        <f t="shared" si="196"/>
        <v>-4.5260878342911572E-2</v>
      </c>
      <c r="DJ58">
        <f t="shared" si="197"/>
        <v>1.0244831802895258</v>
      </c>
      <c r="DK58">
        <f t="shared" si="198"/>
        <v>2.0249740347373737</v>
      </c>
      <c r="DL58">
        <f t="shared" si="199"/>
        <v>1.8328921873764094E-2</v>
      </c>
      <c r="DM58">
        <f t="shared" si="200"/>
        <v>0.12970843357649489</v>
      </c>
      <c r="DN58">
        <f t="shared" si="201"/>
        <v>-7.7832119722041765E-2</v>
      </c>
      <c r="DO58">
        <f t="shared" si="230"/>
        <v>0</v>
      </c>
      <c r="DP58">
        <f t="shared" si="231"/>
        <v>89.65360588614918</v>
      </c>
      <c r="DQ58">
        <f t="shared" si="202"/>
        <v>17.64088638285093</v>
      </c>
    </row>
    <row r="59" spans="1:121" x14ac:dyDescent="0.3">
      <c r="A59">
        <v>56</v>
      </c>
      <c r="B59">
        <v>101</v>
      </c>
      <c r="C59">
        <f t="shared" si="119"/>
        <v>32.793999999999997</v>
      </c>
      <c r="D59">
        <f t="shared" si="1"/>
        <v>125</v>
      </c>
      <c r="E59">
        <f t="shared" si="218"/>
        <v>5.4</v>
      </c>
      <c r="F59">
        <v>0.34189000000000003</v>
      </c>
      <c r="G59">
        <v>0.38297999999999999</v>
      </c>
      <c r="H59">
        <f t="shared" si="219"/>
        <v>0.35010800000000003</v>
      </c>
      <c r="I59">
        <f t="shared" si="220"/>
        <v>1.9177515277734612E-2</v>
      </c>
      <c r="J59">
        <f t="shared" si="64"/>
        <v>0.4643254671316055</v>
      </c>
      <c r="K59">
        <f t="shared" si="65"/>
        <v>0.58281548050615606</v>
      </c>
      <c r="L59">
        <f t="shared" si="105"/>
        <v>0.28555110349206603</v>
      </c>
      <c r="M59">
        <f t="shared" si="106"/>
        <v>0.37556407498813282</v>
      </c>
      <c r="N59">
        <f t="shared" si="107"/>
        <v>0.87438563614954479</v>
      </c>
      <c r="O59">
        <f t="shared" si="108"/>
        <v>0.94667234134856948</v>
      </c>
      <c r="P59">
        <f t="shared" si="109"/>
        <v>0.63956548681908021</v>
      </c>
      <c r="Q59">
        <f t="shared" si="110"/>
        <v>0.76351664933485253</v>
      </c>
      <c r="R59">
        <f t="shared" si="203"/>
        <v>0.42</v>
      </c>
      <c r="S59">
        <f t="shared" si="204"/>
        <v>0.43099999999999999</v>
      </c>
      <c r="T59">
        <f t="shared" si="205"/>
        <v>4.1153399830113138E-2</v>
      </c>
      <c r="U59">
        <f t="shared" si="69"/>
        <v>0.74295746492790671</v>
      </c>
      <c r="V59">
        <f t="shared" si="70"/>
        <v>0.85081777584623974</v>
      </c>
      <c r="W59">
        <f t="shared" si="111"/>
        <v>0.51894332511693908</v>
      </c>
      <c r="X59">
        <f t="shared" si="112"/>
        <v>0.64114534995279704</v>
      </c>
      <c r="Y59">
        <f t="shared" si="113"/>
        <v>0.97069931798590203</v>
      </c>
      <c r="Z59">
        <f t="shared" si="114"/>
        <v>0.99318108596409982</v>
      </c>
      <c r="AA59">
        <f t="shared" si="115"/>
        <v>0.82385417174663167</v>
      </c>
      <c r="AB59">
        <f t="shared" si="116"/>
        <v>0.91401434540920468</v>
      </c>
      <c r="AC59">
        <f t="shared" si="206"/>
        <v>6.3166090185936608E-2</v>
      </c>
      <c r="AD59">
        <f t="shared" si="221"/>
        <v>1.3434217494898584E-3</v>
      </c>
      <c r="AE59">
        <f t="shared" si="222"/>
        <v>1.2877417112161017E-4</v>
      </c>
      <c r="AF59">
        <f t="shared" si="223"/>
        <v>2.3629855409368529E-5</v>
      </c>
      <c r="AG59">
        <f t="shared" si="224"/>
        <v>-4.9401318331258412E-6</v>
      </c>
      <c r="AH59">
        <f t="shared" si="133"/>
        <v>1.6483794861306245E-5</v>
      </c>
      <c r="AI59">
        <f t="shared" si="134"/>
        <v>1.8758691017444788E-5</v>
      </c>
      <c r="AJ59">
        <f t="shared" si="225"/>
        <v>5.6166534574398962E-7</v>
      </c>
      <c r="AK59">
        <f t="shared" si="135"/>
        <v>2.0975800385800242E-7</v>
      </c>
      <c r="AL59">
        <f t="shared" si="136"/>
        <v>-4.7276660614005863E-7</v>
      </c>
      <c r="AM59">
        <f t="shared" si="137"/>
        <v>1.1487728456109371E-5</v>
      </c>
      <c r="AN59">
        <f t="shared" si="226"/>
        <v>3.2272647397821142E-5</v>
      </c>
      <c r="AO59">
        <f t="shared" si="138"/>
        <v>1.2843675579428891E-7</v>
      </c>
      <c r="AP59">
        <f t="shared" si="207"/>
        <v>7.662163870829113E-7</v>
      </c>
      <c r="AQ59">
        <f t="shared" si="208"/>
        <v>-5.9016172714660621E-7</v>
      </c>
      <c r="AR59">
        <f t="shared" si="209"/>
        <v>7.7973391880944531E-4</v>
      </c>
      <c r="AS59">
        <f t="shared" si="210"/>
        <v>9.55976705237924E-5</v>
      </c>
      <c r="AT59">
        <f t="shared" si="211"/>
        <v>2.3671004951476069E-5</v>
      </c>
      <c r="AU59">
        <f t="shared" si="212"/>
        <v>-8.807879822877221E-6</v>
      </c>
      <c r="AV59">
        <f t="shared" si="139"/>
        <v>1.670244289265982E-5</v>
      </c>
      <c r="AW59">
        <f t="shared" si="140"/>
        <v>1.3650098165998686E-5</v>
      </c>
      <c r="AX59">
        <f t="shared" si="213"/>
        <v>8.2777945361543968E-7</v>
      </c>
      <c r="AY59">
        <f t="shared" si="141"/>
        <v>2.8426418224923527E-7</v>
      </c>
      <c r="AZ59">
        <f t="shared" si="142"/>
        <v>-7.7114412344935689E-7</v>
      </c>
      <c r="BA59">
        <f t="shared" si="143"/>
        <v>1.1465911865993778E-5</v>
      </c>
      <c r="BB59">
        <f t="shared" si="214"/>
        <v>2.1429745929079553E-5</v>
      </c>
      <c r="BC59">
        <f t="shared" si="144"/>
        <v>1.7117725268308634E-7</v>
      </c>
      <c r="BD59">
        <f t="shared" si="215"/>
        <v>1.0055655561229428E-6</v>
      </c>
      <c r="BE59">
        <f t="shared" si="216"/>
        <v>-8.6668657613726731E-7</v>
      </c>
      <c r="BF59">
        <f t="shared" si="217"/>
        <v>0.95547541447686002</v>
      </c>
      <c r="BG59">
        <f t="shared" si="227"/>
        <v>0.9580000000000003</v>
      </c>
      <c r="BH59">
        <f t="shared" si="145"/>
        <v>1.1245176238348837E-3</v>
      </c>
      <c r="BI59">
        <f t="shared" si="146"/>
        <v>1.0337160549317721E-4</v>
      </c>
      <c r="BJ59">
        <f t="shared" si="147"/>
        <v>1.6407217047885962E-5</v>
      </c>
      <c r="BK59">
        <f t="shared" si="148"/>
        <v>-3.8994568829283894E-6</v>
      </c>
      <c r="BL59">
        <f t="shared" si="149"/>
        <v>1.1940652213784532E-5</v>
      </c>
      <c r="BM59">
        <f t="shared" si="150"/>
        <v>1.4995460001764938E-5</v>
      </c>
      <c r="BN59">
        <f t="shared" si="151"/>
        <v>3.7003763017873197E-7</v>
      </c>
      <c r="BO59">
        <f t="shared" si="152"/>
        <v>1.4238840138497511E-7</v>
      </c>
      <c r="BP59">
        <f t="shared" si="153"/>
        <v>-3.5638198958399733E-7</v>
      </c>
      <c r="BQ59">
        <f t="shared" si="154"/>
        <v>8.9427481681131341E-6</v>
      </c>
      <c r="BR59">
        <f t="shared" si="155"/>
        <v>2.512299620413994E-5</v>
      </c>
      <c r="BS59">
        <f t="shared" si="156"/>
        <v>9.4283969687121418E-8</v>
      </c>
      <c r="BT59">
        <f t="shared" si="157"/>
        <v>4.8968022635097763E-7</v>
      </c>
      <c r="BU59">
        <f t="shared" si="158"/>
        <v>-4.3323104860971635E-7</v>
      </c>
      <c r="BV59">
        <f t="shared" si="159"/>
        <v>6.2787817872269084E-4</v>
      </c>
      <c r="BW59">
        <f t="shared" si="160"/>
        <v>7.3823542273111005E-5</v>
      </c>
      <c r="BX59">
        <f t="shared" si="161"/>
        <v>1.5811228951704297E-5</v>
      </c>
      <c r="BY59">
        <f t="shared" si="162"/>
        <v>-6.6882428863530837E-6</v>
      </c>
      <c r="BZ59">
        <f t="shared" si="163"/>
        <v>1.1639274631325654E-5</v>
      </c>
      <c r="CA59">
        <f t="shared" si="164"/>
        <v>1.0497070389649253E-5</v>
      </c>
      <c r="CB59">
        <f t="shared" si="165"/>
        <v>5.2463586504125898E-7</v>
      </c>
      <c r="CC59">
        <f t="shared" si="166"/>
        <v>1.856321890512415E-7</v>
      </c>
      <c r="CD59">
        <f t="shared" si="167"/>
        <v>-5.5921598990363673E-7</v>
      </c>
      <c r="CE59">
        <f t="shared" si="168"/>
        <v>8.5865857417756144E-6</v>
      </c>
      <c r="CF59">
        <f t="shared" si="169"/>
        <v>1.6048296288605744E-5</v>
      </c>
      <c r="CG59">
        <f t="shared" si="170"/>
        <v>1.2088423218697912E-7</v>
      </c>
      <c r="CH59">
        <f t="shared" si="171"/>
        <v>6.182250412437555E-7</v>
      </c>
      <c r="CI59">
        <f t="shared" si="172"/>
        <v>-6.1204826962074121E-7</v>
      </c>
      <c r="CJ59">
        <f t="shared" si="228"/>
        <v>0</v>
      </c>
      <c r="CK59">
        <f t="shared" si="229"/>
        <v>2.0595796704507381E-3</v>
      </c>
      <c r="CL59">
        <f t="shared" si="173"/>
        <v>3.9345404350089256E-4</v>
      </c>
      <c r="CM59">
        <f t="shared" si="174"/>
        <v>18.294717384552893</v>
      </c>
      <c r="CN59">
        <f t="shared" si="175"/>
        <v>3.5924130517795589</v>
      </c>
      <c r="CO59">
        <f t="shared" si="176"/>
        <v>0.88456000739430152</v>
      </c>
      <c r="CP59">
        <f t="shared" si="177"/>
        <v>-9.9385572218825671E-2</v>
      </c>
      <c r="CQ59">
        <f t="shared" si="178"/>
        <v>0.70499542242320679</v>
      </c>
      <c r="CR59">
        <f t="shared" si="179"/>
        <v>0.31392669417693853</v>
      </c>
      <c r="CS59">
        <f t="shared" si="180"/>
        <v>2.2776091435264524E-2</v>
      </c>
      <c r="CT59">
        <f t="shared" si="181"/>
        <v>1.0334567092079921E-2</v>
      </c>
      <c r="CU59">
        <f t="shared" si="182"/>
        <v>-1.0984732093664263E-2</v>
      </c>
      <c r="CV59">
        <f t="shared" si="183"/>
        <v>0.46695318628393373</v>
      </c>
      <c r="CW59">
        <f t="shared" si="184"/>
        <v>0.94310357490652719</v>
      </c>
      <c r="CX59">
        <f t="shared" si="185"/>
        <v>6.055536162189133E-3</v>
      </c>
      <c r="CY59">
        <f t="shared" si="186"/>
        <v>4.0639350954490533E-2</v>
      </c>
      <c r="CZ59">
        <f t="shared" si="187"/>
        <v>-2.1082347378858213E-2</v>
      </c>
      <c r="DA59">
        <f t="shared" si="188"/>
        <v>19.526876528744939</v>
      </c>
      <c r="DB59">
        <f t="shared" si="189"/>
        <v>3.7590916003365646</v>
      </c>
      <c r="DC59">
        <f t="shared" si="190"/>
        <v>1.1565416309241692</v>
      </c>
      <c r="DD59">
        <f t="shared" si="191"/>
        <v>-0.27782695325301621</v>
      </c>
      <c r="DE59">
        <f t="shared" si="192"/>
        <v>0.90517219012480632</v>
      </c>
      <c r="DF59">
        <f t="shared" si="193"/>
        <v>0.38438676435452301</v>
      </c>
      <c r="DG59">
        <f t="shared" si="194"/>
        <v>4.3024664881116094E-2</v>
      </c>
      <c r="DH59">
        <f t="shared" si="195"/>
        <v>1.7253130277435087E-2</v>
      </c>
      <c r="DI59">
        <f t="shared" si="196"/>
        <v>-2.6727855318754708E-2</v>
      </c>
      <c r="DJ59">
        <f t="shared" si="197"/>
        <v>0.59706442859789399</v>
      </c>
      <c r="DK59">
        <f t="shared" si="198"/>
        <v>0.87107631252522566</v>
      </c>
      <c r="DL59">
        <f t="shared" si="199"/>
        <v>1.0026365221406416E-2</v>
      </c>
      <c r="DM59">
        <f t="shared" si="200"/>
        <v>6.4822778009909376E-2</v>
      </c>
      <c r="DN59">
        <f t="shared" si="201"/>
        <v>-4.086253869171988E-2</v>
      </c>
      <c r="DO59">
        <f t="shared" si="230"/>
        <v>0</v>
      </c>
      <c r="DP59">
        <f t="shared" si="231"/>
        <v>52.13894126220454</v>
      </c>
      <c r="DQ59">
        <f t="shared" si="202"/>
        <v>9.960419379639907</v>
      </c>
    </row>
    <row r="60" spans="1:121" x14ac:dyDescent="0.3">
      <c r="A60">
        <v>57</v>
      </c>
      <c r="B60">
        <v>102</v>
      </c>
      <c r="C60">
        <f t="shared" si="119"/>
        <v>32.793999999999997</v>
      </c>
      <c r="D60">
        <f t="shared" si="1"/>
        <v>125</v>
      </c>
      <c r="E60">
        <f t="shared" si="218"/>
        <v>5.4</v>
      </c>
      <c r="F60">
        <v>0.36415999999999998</v>
      </c>
      <c r="G60">
        <v>0.40406999999999998</v>
      </c>
      <c r="H60">
        <f t="shared" si="219"/>
        <v>0.37214199999999997</v>
      </c>
      <c r="I60">
        <f t="shared" si="220"/>
        <v>1.9177515277734612E-2</v>
      </c>
      <c r="J60">
        <f t="shared" si="64"/>
        <v>0.47333450450501113</v>
      </c>
      <c r="K60">
        <f t="shared" si="65"/>
        <v>0.59260848568960434</v>
      </c>
      <c r="L60">
        <f t="shared" si="105"/>
        <v>0.29204872960915573</v>
      </c>
      <c r="M60">
        <f t="shared" si="106"/>
        <v>0.38350294676886176</v>
      </c>
      <c r="N60">
        <f t="shared" si="107"/>
        <v>0.88224522019931062</v>
      </c>
      <c r="O60">
        <f t="shared" si="108"/>
        <v>0.9513253345354834</v>
      </c>
      <c r="P60">
        <f t="shared" si="109"/>
        <v>0.65084074267437741</v>
      </c>
      <c r="Q60">
        <f t="shared" si="110"/>
        <v>0.7739016702108158</v>
      </c>
      <c r="R60">
        <f t="shared" si="203"/>
        <v>0.42</v>
      </c>
      <c r="S60">
        <f t="shared" si="204"/>
        <v>0.43099999999999999</v>
      </c>
      <c r="T60">
        <f t="shared" si="205"/>
        <v>4.1915637845671573E-2</v>
      </c>
      <c r="U60">
        <f t="shared" si="69"/>
        <v>0.75227261446552718</v>
      </c>
      <c r="V60">
        <f t="shared" si="70"/>
        <v>0.85833393425364013</v>
      </c>
      <c r="W60">
        <f t="shared" si="111"/>
        <v>0.52841380909988034</v>
      </c>
      <c r="X60">
        <f t="shared" si="112"/>
        <v>0.65100026017894119</v>
      </c>
      <c r="Y60">
        <f t="shared" si="113"/>
        <v>0.97375007532813707</v>
      </c>
      <c r="Z60">
        <f t="shared" si="114"/>
        <v>0.99416225038579553</v>
      </c>
      <c r="AA60">
        <f t="shared" si="115"/>
        <v>0.83312749935062969</v>
      </c>
      <c r="AB60">
        <f t="shared" si="116"/>
        <v>0.92034036719012635</v>
      </c>
      <c r="AC60">
        <f t="shared" si="206"/>
        <v>6.4015124551692393E-2</v>
      </c>
      <c r="AD60">
        <f t="shared" si="221"/>
        <v>8.0210944369914293E-4</v>
      </c>
      <c r="AE60">
        <f t="shared" si="222"/>
        <v>6.9771449846209335E-5</v>
      </c>
      <c r="AF60">
        <f t="shared" si="223"/>
        <v>1.4597890012842301E-5</v>
      </c>
      <c r="AG60">
        <f t="shared" si="224"/>
        <v>-4.1225590838435119E-6</v>
      </c>
      <c r="AH60">
        <f t="shared" si="133"/>
        <v>1.0193799977246571E-5</v>
      </c>
      <c r="AI60">
        <f t="shared" si="134"/>
        <v>9.7914824724752254E-6</v>
      </c>
      <c r="AJ60">
        <f t="shared" si="225"/>
        <v>3.3334759182607306E-7</v>
      </c>
      <c r="AK60">
        <f t="shared" si="135"/>
        <v>1.223628204529469E-7</v>
      </c>
      <c r="AL60">
        <f t="shared" si="136"/>
        <v>-2.9454742060428078E-7</v>
      </c>
      <c r="AM60">
        <f t="shared" si="137"/>
        <v>6.9554193665903867E-6</v>
      </c>
      <c r="AN60">
        <f t="shared" si="226"/>
        <v>1.5165683819329264E-5</v>
      </c>
      <c r="AO60">
        <f t="shared" si="138"/>
        <v>7.3730713987322784E-8</v>
      </c>
      <c r="AP60">
        <f t="shared" si="207"/>
        <v>4.0673119977479755E-7</v>
      </c>
      <c r="AQ60">
        <f t="shared" si="208"/>
        <v>-3.3282535466382573E-7</v>
      </c>
      <c r="AR60">
        <f t="shared" si="209"/>
        <v>4.322246620224702E-4</v>
      </c>
      <c r="AS60">
        <f t="shared" si="210"/>
        <v>4.8202667647201803E-5</v>
      </c>
      <c r="AT60">
        <f t="shared" si="211"/>
        <v>1.3625947617871617E-5</v>
      </c>
      <c r="AU60">
        <f t="shared" si="212"/>
        <v>-5.9383167606661789E-6</v>
      </c>
      <c r="AV60">
        <f t="shared" si="139"/>
        <v>9.5967228497257829E-6</v>
      </c>
      <c r="AW60">
        <f t="shared" si="140"/>
        <v>6.1170397222392164E-6</v>
      </c>
      <c r="AX60">
        <f t="shared" si="213"/>
        <v>4.4984346419036391E-7</v>
      </c>
      <c r="AY60">
        <f t="shared" si="141"/>
        <v>1.5353044218226676E-7</v>
      </c>
      <c r="AZ60">
        <f t="shared" si="142"/>
        <v>-4.3707805491739389E-7</v>
      </c>
      <c r="BA60">
        <f t="shared" si="143"/>
        <v>6.4269375700413216E-6</v>
      </c>
      <c r="BB60">
        <f t="shared" si="214"/>
        <v>8.6091198712057062E-6</v>
      </c>
      <c r="BC60">
        <f t="shared" si="144"/>
        <v>9.0837765602853112E-8</v>
      </c>
      <c r="BD60">
        <f t="shared" si="215"/>
        <v>4.8186435549932854E-7</v>
      </c>
      <c r="BE60">
        <f t="shared" si="216"/>
        <v>-4.4479964757354216E-7</v>
      </c>
      <c r="BF60">
        <f t="shared" si="217"/>
        <v>0.95655606961147444</v>
      </c>
      <c r="BG60">
        <f t="shared" si="227"/>
        <v>0.9580000000000003</v>
      </c>
      <c r="BH60">
        <f t="shared" si="145"/>
        <v>6.7084808336310801E-4</v>
      </c>
      <c r="BI60">
        <f t="shared" si="146"/>
        <v>5.5961185815581151E-5</v>
      </c>
      <c r="BJ60">
        <f t="shared" si="147"/>
        <v>1.0126301954112277E-5</v>
      </c>
      <c r="BK60">
        <f t="shared" si="148"/>
        <v>-3.2513905196069249E-6</v>
      </c>
      <c r="BL60">
        <f t="shared" si="149"/>
        <v>7.3774450335621157E-6</v>
      </c>
      <c r="BM60">
        <f t="shared" si="150"/>
        <v>7.820641463546849E-6</v>
      </c>
      <c r="BN60">
        <f t="shared" si="151"/>
        <v>2.1940667164453045E-7</v>
      </c>
      <c r="BO60">
        <f t="shared" si="152"/>
        <v>8.298546885436173E-8</v>
      </c>
      <c r="BP60">
        <f t="shared" si="153"/>
        <v>-2.2185071971922148E-7</v>
      </c>
      <c r="BQ60">
        <f t="shared" si="154"/>
        <v>5.4099944871325724E-6</v>
      </c>
      <c r="BR60">
        <f t="shared" si="155"/>
        <v>1.179601998554788E-5</v>
      </c>
      <c r="BS60">
        <f t="shared" si="156"/>
        <v>5.4079620404619926E-8</v>
      </c>
      <c r="BT60">
        <f t="shared" si="157"/>
        <v>2.5968761982419917E-7</v>
      </c>
      <c r="BU60">
        <f t="shared" si="158"/>
        <v>-2.4411900913298417E-7</v>
      </c>
      <c r="BV60">
        <f t="shared" si="159"/>
        <v>3.4775643027195761E-4</v>
      </c>
      <c r="BW60">
        <f t="shared" si="160"/>
        <v>3.719249443681009E-5</v>
      </c>
      <c r="BX60">
        <f t="shared" si="161"/>
        <v>9.0929033163772756E-6</v>
      </c>
      <c r="BY60">
        <f t="shared" si="162"/>
        <v>-4.5054759777148076E-6</v>
      </c>
      <c r="BZ60">
        <f t="shared" si="163"/>
        <v>6.6814065663257625E-6</v>
      </c>
      <c r="CA60">
        <f t="shared" si="164"/>
        <v>4.7001346307684043E-6</v>
      </c>
      <c r="CB60">
        <f t="shared" si="165"/>
        <v>2.8483214096086589E-7</v>
      </c>
      <c r="CC60">
        <f t="shared" si="166"/>
        <v>1.0016641856474152E-7</v>
      </c>
      <c r="CD60">
        <f t="shared" si="167"/>
        <v>-3.1669389528303104E-7</v>
      </c>
      <c r="CE60">
        <f t="shared" si="168"/>
        <v>4.8089765089446933E-6</v>
      </c>
      <c r="CF60">
        <f t="shared" si="169"/>
        <v>6.4418013668446163E-6</v>
      </c>
      <c r="CG60">
        <f t="shared" si="170"/>
        <v>6.4095377558595925E-8</v>
      </c>
      <c r="CH60">
        <f t="shared" si="171"/>
        <v>2.9596723275028007E-7</v>
      </c>
      <c r="CI60">
        <f t="shared" si="172"/>
        <v>-3.1385185621806109E-7</v>
      </c>
      <c r="CJ60">
        <f t="shared" si="228"/>
        <v>0</v>
      </c>
      <c r="CK60">
        <f t="shared" si="229"/>
        <v>1.1785216577735068E-3</v>
      </c>
      <c r="CL60">
        <f t="shared" si="173"/>
        <v>2.1858268671383243E-4</v>
      </c>
      <c r="CM60">
        <f t="shared" si="174"/>
        <v>10.923126404294928</v>
      </c>
      <c r="CN60">
        <f t="shared" si="175"/>
        <v>1.9464141363597018</v>
      </c>
      <c r="CO60">
        <f t="shared" si="176"/>
        <v>0.54645741474073872</v>
      </c>
      <c r="CP60">
        <f t="shared" si="177"/>
        <v>-8.293764364876377E-2</v>
      </c>
      <c r="CQ60">
        <f t="shared" si="178"/>
        <v>0.43597863122685859</v>
      </c>
      <c r="CR60">
        <f t="shared" si="179"/>
        <v>0.16386045917687289</v>
      </c>
      <c r="CS60">
        <f t="shared" si="180"/>
        <v>1.3517578196139088E-2</v>
      </c>
      <c r="CT60">
        <f t="shared" si="181"/>
        <v>6.0286938008962407E-3</v>
      </c>
      <c r="CU60">
        <f t="shared" si="182"/>
        <v>-6.8438093177404643E-3</v>
      </c>
      <c r="CV60">
        <f t="shared" si="183"/>
        <v>0.28272388641316604</v>
      </c>
      <c r="CW60">
        <f t="shared" si="184"/>
        <v>0.44318677825225911</v>
      </c>
      <c r="CX60">
        <f t="shared" si="185"/>
        <v>3.4762557030742947E-3</v>
      </c>
      <c r="CY60">
        <f t="shared" si="186"/>
        <v>2.1572616104855488E-2</v>
      </c>
      <c r="CZ60">
        <f t="shared" si="187"/>
        <v>-1.1889520144655847E-2</v>
      </c>
      <c r="DA60">
        <f t="shared" si="188"/>
        <v>10.824202211028721</v>
      </c>
      <c r="DB60">
        <f t="shared" si="189"/>
        <v>1.8954252972232692</v>
      </c>
      <c r="DC60">
        <f t="shared" si="190"/>
        <v>0.66575017466158937</v>
      </c>
      <c r="DD60">
        <f t="shared" si="191"/>
        <v>-0.18731232558169328</v>
      </c>
      <c r="DE60">
        <f t="shared" si="192"/>
        <v>0.52008479811803909</v>
      </c>
      <c r="DF60">
        <f t="shared" si="193"/>
        <v>0.17225583857825633</v>
      </c>
      <c r="DG60">
        <f t="shared" si="194"/>
        <v>2.3381063894758355E-2</v>
      </c>
      <c r="DH60">
        <f t="shared" si="195"/>
        <v>9.3183766578104985E-3</v>
      </c>
      <c r="DI60">
        <f t="shared" si="196"/>
        <v>-1.5149125383436872E-2</v>
      </c>
      <c r="DJ60">
        <f t="shared" si="197"/>
        <v>0.33466992008476176</v>
      </c>
      <c r="DK60">
        <f t="shared" si="198"/>
        <v>0.34994350452476952</v>
      </c>
      <c r="DL60">
        <f t="shared" si="199"/>
        <v>5.3206404446559151E-3</v>
      </c>
      <c r="DM60">
        <f t="shared" si="200"/>
        <v>3.1062903812908715E-2</v>
      </c>
      <c r="DN60">
        <f t="shared" si="201"/>
        <v>-2.0971413783797365E-2</v>
      </c>
      <c r="DO60">
        <f t="shared" si="230"/>
        <v>0</v>
      </c>
      <c r="DP60">
        <f t="shared" si="231"/>
        <v>29.292653745438933</v>
      </c>
      <c r="DQ60">
        <f t="shared" si="202"/>
        <v>5.432965032439462</v>
      </c>
    </row>
    <row r="61" spans="1:121" x14ac:dyDescent="0.3">
      <c r="A61">
        <v>58</v>
      </c>
      <c r="B61">
        <v>103</v>
      </c>
      <c r="C61">
        <f t="shared" si="119"/>
        <v>32.793999999999997</v>
      </c>
      <c r="D61">
        <f t="shared" si="1"/>
        <v>125</v>
      </c>
      <c r="E61">
        <f t="shared" si="218"/>
        <v>5.4</v>
      </c>
      <c r="F61">
        <v>0.38614999999999999</v>
      </c>
      <c r="G61">
        <v>0.42459000000000002</v>
      </c>
      <c r="H61">
        <f t="shared" si="219"/>
        <v>0.39383800000000002</v>
      </c>
      <c r="I61">
        <f t="shared" si="220"/>
        <v>1.9177515277734612E-2</v>
      </c>
      <c r="J61">
        <f t="shared" si="64"/>
        <v>0.48234145406930529</v>
      </c>
      <c r="K61">
        <f t="shared" si="65"/>
        <v>0.6023323821472033</v>
      </c>
      <c r="L61">
        <f t="shared" si="105"/>
        <v>0.29859631507027073</v>
      </c>
      <c r="M61">
        <f t="shared" si="106"/>
        <v>0.39147339423913197</v>
      </c>
      <c r="N61">
        <f t="shared" si="107"/>
        <v>0.88976222832071483</v>
      </c>
      <c r="O61">
        <f t="shared" si="108"/>
        <v>0.95565716038257464</v>
      </c>
      <c r="P61">
        <f t="shared" si="109"/>
        <v>0.6619882203608588</v>
      </c>
      <c r="Q61">
        <f t="shared" si="110"/>
        <v>0.78403374259381331</v>
      </c>
      <c r="R61">
        <f t="shared" si="203"/>
        <v>0.42</v>
      </c>
      <c r="S61">
        <f t="shared" si="204"/>
        <v>0.43099999999999999</v>
      </c>
      <c r="T61">
        <f t="shared" si="205"/>
        <v>4.2676105529181135E-2</v>
      </c>
      <c r="U61">
        <f t="shared" si="69"/>
        <v>0.76140010255940127</v>
      </c>
      <c r="V61">
        <f t="shared" si="70"/>
        <v>0.86558970060142404</v>
      </c>
      <c r="W61">
        <f t="shared" si="111"/>
        <v>0.53785423860107073</v>
      </c>
      <c r="X61">
        <f t="shared" si="112"/>
        <v>0.66074532549802889</v>
      </c>
      <c r="Y61">
        <f t="shared" si="113"/>
        <v>0.97653725013295589</v>
      </c>
      <c r="Z61">
        <f t="shared" si="114"/>
        <v>0.99501846192825438</v>
      </c>
      <c r="AA61">
        <f t="shared" si="115"/>
        <v>0.842091484650621</v>
      </c>
      <c r="AB61">
        <f t="shared" si="116"/>
        <v>0.92631893023177114</v>
      </c>
      <c r="AC61">
        <f t="shared" si="206"/>
        <v>6.4851496869701694E-2</v>
      </c>
      <c r="AD61">
        <f t="shared" si="221"/>
        <v>4.6097666361855799E-4</v>
      </c>
      <c r="AE61">
        <f t="shared" si="222"/>
        <v>3.6892307779448912E-5</v>
      </c>
      <c r="AF61">
        <f t="shared" si="223"/>
        <v>8.7190140610300561E-6</v>
      </c>
      <c r="AG61">
        <f t="shared" si="224"/>
        <v>-3.020951503708972E-6</v>
      </c>
      <c r="AH61">
        <f t="shared" si="133"/>
        <v>6.0885844575431161E-6</v>
      </c>
      <c r="AI61">
        <f t="shared" si="134"/>
        <v>4.8666909714089144E-6</v>
      </c>
      <c r="AJ61">
        <f t="shared" si="225"/>
        <v>1.9130828647311837E-7</v>
      </c>
      <c r="AK61">
        <f t="shared" si="135"/>
        <v>6.9410806870835403E-8</v>
      </c>
      <c r="AL61">
        <f t="shared" si="136"/>
        <v>-1.7617014742699563E-7</v>
      </c>
      <c r="AM61">
        <f t="shared" si="137"/>
        <v>4.0708308362193778E-6</v>
      </c>
      <c r="AN61">
        <f t="shared" si="226"/>
        <v>6.7924447106001772E-6</v>
      </c>
      <c r="AO61">
        <f t="shared" si="138"/>
        <v>4.1176605331285579E-8</v>
      </c>
      <c r="AP61">
        <f t="shared" si="207"/>
        <v>2.0842365970960134E-7</v>
      </c>
      <c r="AQ61">
        <f t="shared" si="208"/>
        <v>-1.7955042622278639E-7</v>
      </c>
      <c r="AR61">
        <f t="shared" si="209"/>
        <v>2.285926922770798E-4</v>
      </c>
      <c r="AS61">
        <f t="shared" si="210"/>
        <v>2.3558294388809595E-5</v>
      </c>
      <c r="AT61">
        <f t="shared" si="211"/>
        <v>7.5268694310694851E-6</v>
      </c>
      <c r="AU61">
        <f t="shared" si="212"/>
        <v>-3.6999940875678123E-6</v>
      </c>
      <c r="AV61">
        <f t="shared" si="139"/>
        <v>5.2896711253242947E-6</v>
      </c>
      <c r="AW61">
        <f t="shared" si="140"/>
        <v>2.5307027825739388E-6</v>
      </c>
      <c r="AX61">
        <f t="shared" si="213"/>
        <v>2.3495196195730453E-7</v>
      </c>
      <c r="AY61">
        <f t="shared" si="141"/>
        <v>7.9981797715975218E-8</v>
      </c>
      <c r="AZ61">
        <f t="shared" si="142"/>
        <v>-2.3468721085757823E-7</v>
      </c>
      <c r="BA61">
        <f t="shared" si="143"/>
        <v>3.462044446816894E-6</v>
      </c>
      <c r="BB61">
        <f t="shared" si="214"/>
        <v>3.2360005465072593E-6</v>
      </c>
      <c r="BC61">
        <f t="shared" si="144"/>
        <v>4.6426878237617501E-8</v>
      </c>
      <c r="BD61">
        <f t="shared" si="215"/>
        <v>2.2186805822469075E-7</v>
      </c>
      <c r="BE61">
        <f t="shared" si="216"/>
        <v>-2.0277449079181444E-7</v>
      </c>
      <c r="BF61">
        <f t="shared" si="217"/>
        <v>0.95720381776837937</v>
      </c>
      <c r="BG61">
        <f t="shared" si="227"/>
        <v>0.9580000000000003</v>
      </c>
      <c r="BH61">
        <f t="shared" si="145"/>
        <v>3.8521736164083342E-4</v>
      </c>
      <c r="BI61">
        <f t="shared" si="146"/>
        <v>2.9565235481735903E-5</v>
      </c>
      <c r="BJ61">
        <f t="shared" si="147"/>
        <v>6.042472716341471E-6</v>
      </c>
      <c r="BK61">
        <f t="shared" si="148"/>
        <v>-2.3805776850370483E-6</v>
      </c>
      <c r="BL61">
        <f t="shared" si="149"/>
        <v>4.4023530256137598E-6</v>
      </c>
      <c r="BM61">
        <f t="shared" si="150"/>
        <v>3.8838643552076694E-6</v>
      </c>
      <c r="BN61">
        <f t="shared" si="151"/>
        <v>1.257969571126337E-7</v>
      </c>
      <c r="BO61">
        <f t="shared" si="152"/>
        <v>4.7030087987597697E-8</v>
      </c>
      <c r="BP61">
        <f t="shared" si="153"/>
        <v>-1.3257886423023136E-7</v>
      </c>
      <c r="BQ61">
        <f t="shared" si="154"/>
        <v>3.1636826752955059E-6</v>
      </c>
      <c r="BR61">
        <f t="shared" si="155"/>
        <v>5.2788092943173149E-6</v>
      </c>
      <c r="BS61">
        <f t="shared" si="156"/>
        <v>3.0176724167701755E-8</v>
      </c>
      <c r="BT61">
        <f t="shared" si="157"/>
        <v>1.3294530379976908E-7</v>
      </c>
      <c r="BU61">
        <f t="shared" si="158"/>
        <v>-1.3158548750500275E-7</v>
      </c>
      <c r="BV61">
        <f t="shared" si="159"/>
        <v>1.8376564648550663E-4</v>
      </c>
      <c r="BW61">
        <f t="shared" si="160"/>
        <v>1.8162031970324191E-5</v>
      </c>
      <c r="BX61">
        <f t="shared" si="161"/>
        <v>5.0180706843381841E-6</v>
      </c>
      <c r="BY61">
        <f t="shared" si="162"/>
        <v>-2.8048827204156255E-6</v>
      </c>
      <c r="BZ61">
        <f t="shared" si="163"/>
        <v>3.6793599319070845E-6</v>
      </c>
      <c r="CA61">
        <f t="shared" si="164"/>
        <v>1.9428823292541228E-6</v>
      </c>
      <c r="CB61">
        <f t="shared" si="165"/>
        <v>1.4862453276092831E-7</v>
      </c>
      <c r="CC61">
        <f t="shared" si="166"/>
        <v>5.2133265837562758E-8</v>
      </c>
      <c r="CD61">
        <f t="shared" si="167"/>
        <v>-1.6990512226481353E-7</v>
      </c>
      <c r="CE61">
        <f t="shared" si="168"/>
        <v>2.5883176383369845E-6</v>
      </c>
      <c r="CF61">
        <f t="shared" si="169"/>
        <v>2.4193211326023894E-6</v>
      </c>
      <c r="CG61">
        <f t="shared" si="170"/>
        <v>3.2731515042483598E-8</v>
      </c>
      <c r="CH61">
        <f t="shared" si="171"/>
        <v>1.3614316349844637E-7</v>
      </c>
      <c r="CI61">
        <f t="shared" si="172"/>
        <v>-1.4295848757296987E-7</v>
      </c>
      <c r="CJ61">
        <f t="shared" si="228"/>
        <v>0</v>
      </c>
      <c r="CK61">
        <f t="shared" si="229"/>
        <v>6.5007250254479627E-4</v>
      </c>
      <c r="CL61">
        <f t="shared" si="173"/>
        <v>1.1705844840026432E-4</v>
      </c>
      <c r="CM61">
        <f t="shared" si="174"/>
        <v>6.2775802051575225</v>
      </c>
      <c r="CN61">
        <f t="shared" si="175"/>
        <v>1.0291847101232863</v>
      </c>
      <c r="CO61">
        <f t="shared" si="176"/>
        <v>0.32638757236059912</v>
      </c>
      <c r="CP61">
        <f t="shared" si="177"/>
        <v>-6.0775502351617099E-2</v>
      </c>
      <c r="CQ61">
        <f t="shared" si="178"/>
        <v>0.26040266866466155</v>
      </c>
      <c r="CR61">
        <f t="shared" si="179"/>
        <v>8.1444073406528178E-2</v>
      </c>
      <c r="CS61">
        <f t="shared" si="180"/>
        <v>7.7577423247714231E-3</v>
      </c>
      <c r="CT61">
        <f t="shared" si="181"/>
        <v>3.4198010437191894E-3</v>
      </c>
      <c r="CU61">
        <f t="shared" si="182"/>
        <v>-4.0933133754662435E-3</v>
      </c>
      <c r="CV61">
        <f t="shared" si="183"/>
        <v>0.16547113183064527</v>
      </c>
      <c r="CW61">
        <f t="shared" si="184"/>
        <v>0.19849561177786898</v>
      </c>
      <c r="CX61">
        <f t="shared" si="185"/>
        <v>1.9413945881594525E-3</v>
      </c>
      <c r="CY61">
        <f t="shared" si="186"/>
        <v>1.1054582487337546E-2</v>
      </c>
      <c r="CZ61">
        <f t="shared" si="187"/>
        <v>-6.4140798759565985E-3</v>
      </c>
      <c r="DA61">
        <f t="shared" si="188"/>
        <v>5.7246467926949096</v>
      </c>
      <c r="DB61">
        <f t="shared" si="189"/>
        <v>0.92635925195677093</v>
      </c>
      <c r="DC61">
        <f t="shared" si="190"/>
        <v>0.36775531353262397</v>
      </c>
      <c r="DD61">
        <f t="shared" si="191"/>
        <v>-0.11670891350415151</v>
      </c>
      <c r="DE61">
        <f t="shared" si="192"/>
        <v>0.28666843696582484</v>
      </c>
      <c r="DF61">
        <f t="shared" si="193"/>
        <v>7.1264590357282123E-2</v>
      </c>
      <c r="DG61">
        <f t="shared" si="194"/>
        <v>1.2211863174692861E-2</v>
      </c>
      <c r="DH61">
        <f t="shared" si="195"/>
        <v>4.8544152305733997E-3</v>
      </c>
      <c r="DI61">
        <f t="shared" si="196"/>
        <v>-8.1342587283236619E-3</v>
      </c>
      <c r="DJ61">
        <f t="shared" si="197"/>
        <v>0.18027904047909613</v>
      </c>
      <c r="DK61">
        <f t="shared" si="198"/>
        <v>0.13153695021442707</v>
      </c>
      <c r="DL61">
        <f t="shared" si="199"/>
        <v>2.71936153901197E-3</v>
      </c>
      <c r="DM61">
        <f t="shared" si="200"/>
        <v>1.4302502505396464E-2</v>
      </c>
      <c r="DN61">
        <f t="shared" si="201"/>
        <v>-9.5604116918524672E-3</v>
      </c>
      <c r="DO61">
        <f t="shared" si="230"/>
        <v>0</v>
      </c>
      <c r="DP61">
        <f t="shared" si="231"/>
        <v>15.880051532888343</v>
      </c>
      <c r="DQ61">
        <f t="shared" si="202"/>
        <v>2.8595182624695816</v>
      </c>
    </row>
    <row r="62" spans="1:121" x14ac:dyDescent="0.3">
      <c r="A62">
        <v>59</v>
      </c>
      <c r="B62">
        <v>104</v>
      </c>
      <c r="C62">
        <f t="shared" si="119"/>
        <v>32.793999999999997</v>
      </c>
      <c r="D62">
        <f t="shared" si="1"/>
        <v>125</v>
      </c>
      <c r="E62">
        <f t="shared" si="218"/>
        <v>5.4</v>
      </c>
      <c r="F62">
        <v>0.40767999999999999</v>
      </c>
      <c r="G62">
        <v>0.44438</v>
      </c>
      <c r="H62">
        <f t="shared" si="219"/>
        <v>0.41501999999999994</v>
      </c>
      <c r="I62">
        <f t="shared" si="220"/>
        <v>1.9177515277734612E-2</v>
      </c>
      <c r="J62">
        <f t="shared" si="64"/>
        <v>0.4913422340154423</v>
      </c>
      <c r="K62">
        <f t="shared" si="65"/>
        <v>0.61198216110291037</v>
      </c>
      <c r="L62">
        <f t="shared" si="105"/>
        <v>0.30519213412479473</v>
      </c>
      <c r="M62">
        <f t="shared" si="106"/>
        <v>0.39947248426905524</v>
      </c>
      <c r="N62">
        <f t="shared" si="107"/>
        <v>0.89694038057060532</v>
      </c>
      <c r="O62">
        <f t="shared" si="108"/>
        <v>0.9596814381895592</v>
      </c>
      <c r="P62">
        <f t="shared" si="109"/>
        <v>0.67299978423574869</v>
      </c>
      <c r="Q62">
        <f t="shared" si="110"/>
        <v>0.7939077041490048</v>
      </c>
      <c r="R62">
        <f t="shared" si="203"/>
        <v>0.42</v>
      </c>
      <c r="S62">
        <f t="shared" si="204"/>
        <v>0.43099999999999999</v>
      </c>
      <c r="T62">
        <f t="shared" si="205"/>
        <v>4.3434522331120155E-2</v>
      </c>
      <c r="U62">
        <f t="shared" si="69"/>
        <v>0.77033661040522627</v>
      </c>
      <c r="V62">
        <f t="shared" si="70"/>
        <v>0.87258676964365978</v>
      </c>
      <c r="W62">
        <f t="shared" si="111"/>
        <v>0.54725997351697764</v>
      </c>
      <c r="X62">
        <f t="shared" si="112"/>
        <v>0.67037561157097347</v>
      </c>
      <c r="Y62">
        <f t="shared" si="113"/>
        <v>0.97907722114394757</v>
      </c>
      <c r="Z62">
        <f t="shared" si="114"/>
        <v>0.99576304582703534</v>
      </c>
      <c r="AA62">
        <f t="shared" si="115"/>
        <v>0.85074485067879158</v>
      </c>
      <c r="AB62">
        <f t="shared" si="116"/>
        <v>0.93195890643616386</v>
      </c>
      <c r="AC62">
        <f t="shared" si="206"/>
        <v>6.567499522929765E-2</v>
      </c>
      <c r="AD62">
        <f t="shared" si="221"/>
        <v>2.5477241424791614E-4</v>
      </c>
      <c r="AE62">
        <f t="shared" si="222"/>
        <v>1.90255742053675E-5</v>
      </c>
      <c r="AF62">
        <f t="shared" si="223"/>
        <v>5.0266704308163426E-6</v>
      </c>
      <c r="AG62">
        <f t="shared" si="224"/>
        <v>-2.0237094968850719E-6</v>
      </c>
      <c r="AH62">
        <f t="shared" si="133"/>
        <v>3.508372302879691E-6</v>
      </c>
      <c r="AI62">
        <f t="shared" si="134"/>
        <v>2.2975393843455185E-6</v>
      </c>
      <c r="AJ62">
        <f t="shared" si="225"/>
        <v>1.0618701238912109E-7</v>
      </c>
      <c r="AK62">
        <f t="shared" si="135"/>
        <v>3.8218037895712123E-8</v>
      </c>
      <c r="AL62">
        <f t="shared" si="136"/>
        <v>-1.0131970424941358E-7</v>
      </c>
      <c r="AM62">
        <f t="shared" si="137"/>
        <v>2.3017061201420899E-6</v>
      </c>
      <c r="AN62">
        <f t="shared" si="226"/>
        <v>2.9130548617239181E-6</v>
      </c>
      <c r="AO62">
        <f t="shared" si="138"/>
        <v>2.2343455417762334E-8</v>
      </c>
      <c r="AP62">
        <f t="shared" si="207"/>
        <v>1.0380215758207276E-7</v>
      </c>
      <c r="AQ62">
        <f t="shared" si="208"/>
        <v>-9.3683834052788483E-8</v>
      </c>
      <c r="AR62">
        <f t="shared" si="209"/>
        <v>1.1521678533862325E-4</v>
      </c>
      <c r="AS62">
        <f t="shared" si="210"/>
        <v>1.1123542736838131E-5</v>
      </c>
      <c r="AT62">
        <f t="shared" si="211"/>
        <v>3.9809321916950344E-6</v>
      </c>
      <c r="AU62">
        <f t="shared" si="212"/>
        <v>-2.1515721037277186E-6</v>
      </c>
      <c r="AV62">
        <f t="shared" si="139"/>
        <v>2.7920084778754715E-6</v>
      </c>
      <c r="AW62">
        <f t="shared" si="140"/>
        <v>9.4724132819596637E-7</v>
      </c>
      <c r="AX62">
        <f t="shared" si="213"/>
        <v>1.1825111984645265E-7</v>
      </c>
      <c r="AY62">
        <f t="shared" si="141"/>
        <v>4.0222962685904202E-8</v>
      </c>
      <c r="AZ62">
        <f t="shared" si="142"/>
        <v>-1.2346946475534125E-7</v>
      </c>
      <c r="BA62">
        <f t="shared" si="143"/>
        <v>1.7900728961960904E-6</v>
      </c>
      <c r="BB62">
        <f t="shared" si="214"/>
        <v>1.1338773137718838E-6</v>
      </c>
      <c r="BC62">
        <f t="shared" si="144"/>
        <v>2.3082804031821575E-8</v>
      </c>
      <c r="BD62">
        <f t="shared" si="215"/>
        <v>1.0117748357027079E-7</v>
      </c>
      <c r="BE62">
        <f t="shared" si="216"/>
        <v>-1.1322097665108431E-7</v>
      </c>
      <c r="BF62">
        <f t="shared" si="217"/>
        <v>0.95757722389871081</v>
      </c>
      <c r="BG62">
        <f t="shared" si="227"/>
        <v>0.9580000000000003</v>
      </c>
      <c r="BH62">
        <f t="shared" si="145"/>
        <v>2.1272345018388599E-4</v>
      </c>
      <c r="BI62">
        <f t="shared" si="146"/>
        <v>1.5234189230801144E-5</v>
      </c>
      <c r="BJ62">
        <f t="shared" si="147"/>
        <v>3.4802774848596152E-6</v>
      </c>
      <c r="BK62">
        <f t="shared" si="148"/>
        <v>-1.5933927186106787E-6</v>
      </c>
      <c r="BL62">
        <f t="shared" si="149"/>
        <v>2.5343844185090349E-6</v>
      </c>
      <c r="BM62">
        <f t="shared" si="150"/>
        <v>1.8320161679766606E-6</v>
      </c>
      <c r="BN62">
        <f t="shared" si="151"/>
        <v>6.975754761175997E-8</v>
      </c>
      <c r="BO62">
        <f t="shared" si="152"/>
        <v>2.5870977265483654E-8</v>
      </c>
      <c r="BP62">
        <f t="shared" si="153"/>
        <v>-7.6185433573835109E-8</v>
      </c>
      <c r="BQ62">
        <f t="shared" si="154"/>
        <v>1.7872931330778739E-6</v>
      </c>
      <c r="BR62">
        <f t="shared" si="155"/>
        <v>2.2620102996975417E-6</v>
      </c>
      <c r="BS62">
        <f t="shared" si="156"/>
        <v>1.6360928423886631E-8</v>
      </c>
      <c r="BT62">
        <f t="shared" si="157"/>
        <v>6.6147614556122427E-8</v>
      </c>
      <c r="BU62">
        <f t="shared" si="158"/>
        <v>-6.8599707375362123E-8</v>
      </c>
      <c r="BV62">
        <f t="shared" si="159"/>
        <v>9.2545177256609106E-5</v>
      </c>
      <c r="BW62">
        <f t="shared" si="160"/>
        <v>8.5684007915539689E-6</v>
      </c>
      <c r="BX62">
        <f t="shared" si="161"/>
        <v>2.6515102609731239E-6</v>
      </c>
      <c r="BY62">
        <f t="shared" si="162"/>
        <v>-1.6296923814526976E-6</v>
      </c>
      <c r="BZ62">
        <f t="shared" si="163"/>
        <v>1.9402541490091648E-6</v>
      </c>
      <c r="CA62">
        <f t="shared" si="164"/>
        <v>7.2661113247183081E-7</v>
      </c>
      <c r="CB62">
        <f t="shared" si="165"/>
        <v>7.4730886910028527E-8</v>
      </c>
      <c r="CC62">
        <f t="shared" si="166"/>
        <v>2.6193502568279082E-8</v>
      </c>
      <c r="CD62">
        <f t="shared" si="167"/>
        <v>-8.9312586665567859E-8</v>
      </c>
      <c r="CE62">
        <f t="shared" si="168"/>
        <v>1.3371856373554108E-6</v>
      </c>
      <c r="CF62">
        <f t="shared" si="169"/>
        <v>8.4700710329776844E-7</v>
      </c>
      <c r="CG62">
        <f t="shared" si="170"/>
        <v>1.6260026294952731E-8</v>
      </c>
      <c r="CH62">
        <f t="shared" si="171"/>
        <v>6.2024997031930287E-8</v>
      </c>
      <c r="CI62">
        <f t="shared" si="172"/>
        <v>-7.9755304206062687E-8</v>
      </c>
      <c r="CJ62">
        <f t="shared" si="228"/>
        <v>0</v>
      </c>
      <c r="CK62">
        <f t="shared" si="229"/>
        <v>3.4529017559885641E-4</v>
      </c>
      <c r="CL62">
        <f t="shared" si="173"/>
        <v>6.0365383510406526E-5</v>
      </c>
      <c r="CM62">
        <f t="shared" si="174"/>
        <v>3.4694907372281221</v>
      </c>
      <c r="CN62">
        <f t="shared" si="175"/>
        <v>0.53075644360713714</v>
      </c>
      <c r="CO62">
        <f t="shared" si="176"/>
        <v>0.18816838090717897</v>
      </c>
      <c r="CP62">
        <f t="shared" si="177"/>
        <v>-4.0712987658333873E-2</v>
      </c>
      <c r="CQ62">
        <f t="shared" si="178"/>
        <v>0.1500495750218615</v>
      </c>
      <c r="CR62">
        <f t="shared" si="179"/>
        <v>3.8449321597022253E-2</v>
      </c>
      <c r="CS62">
        <f t="shared" si="180"/>
        <v>4.3059895393912492E-3</v>
      </c>
      <c r="CT62">
        <f t="shared" si="181"/>
        <v>1.8829645090838406E-3</v>
      </c>
      <c r="CU62">
        <f t="shared" si="182"/>
        <v>-2.3541633282351247E-3</v>
      </c>
      <c r="CV62">
        <f t="shared" si="183"/>
        <v>9.3559750371535674E-2</v>
      </c>
      <c r="CW62">
        <f t="shared" si="184"/>
        <v>8.5128202224158053E-2</v>
      </c>
      <c r="CX62">
        <f t="shared" si="185"/>
        <v>1.0534492360366585E-3</v>
      </c>
      <c r="CY62">
        <f t="shared" si="186"/>
        <v>5.5055626359955569E-3</v>
      </c>
      <c r="CZ62">
        <f t="shared" si="187"/>
        <v>-3.3466676038677629E-3</v>
      </c>
      <c r="DA62">
        <f t="shared" si="188"/>
        <v>2.8853739552351421</v>
      </c>
      <c r="DB62">
        <f t="shared" si="189"/>
        <v>0.43739994749794897</v>
      </c>
      <c r="DC62">
        <f t="shared" si="190"/>
        <v>0.19450436595402767</v>
      </c>
      <c r="DD62">
        <f t="shared" si="191"/>
        <v>-6.7867038867883422E-2</v>
      </c>
      <c r="DE62">
        <f t="shared" si="192"/>
        <v>0.1513101074499833</v>
      </c>
      <c r="DF62">
        <f t="shared" si="193"/>
        <v>2.6674315801998413E-2</v>
      </c>
      <c r="DG62">
        <f t="shared" si="194"/>
        <v>6.1462202051392233E-3</v>
      </c>
      <c r="DH62">
        <f t="shared" si="195"/>
        <v>2.4412924972582696E-3</v>
      </c>
      <c r="DI62">
        <f t="shared" si="196"/>
        <v>-4.2794516484201276E-3</v>
      </c>
      <c r="DJ62">
        <f t="shared" si="197"/>
        <v>9.3214465923619011E-2</v>
      </c>
      <c r="DK62">
        <f t="shared" si="198"/>
        <v>4.6089845050199529E-2</v>
      </c>
      <c r="DL62">
        <f t="shared" si="199"/>
        <v>1.3520290805558851E-3</v>
      </c>
      <c r="DM62">
        <f t="shared" si="200"/>
        <v>6.5223053008739368E-3</v>
      </c>
      <c r="DN62">
        <f t="shared" si="201"/>
        <v>-5.3381426071453233E-3</v>
      </c>
      <c r="DO62">
        <f t="shared" si="230"/>
        <v>0</v>
      </c>
      <c r="DP62">
        <f t="shared" si="231"/>
        <v>8.2954807751603798</v>
      </c>
      <c r="DQ62">
        <f t="shared" si="202"/>
        <v>1.450258112693952</v>
      </c>
    </row>
    <row r="63" spans="1:121" x14ac:dyDescent="0.3">
      <c r="A63">
        <v>60</v>
      </c>
      <c r="B63">
        <v>105</v>
      </c>
      <c r="C63">
        <f t="shared" si="119"/>
        <v>32.793999999999997</v>
      </c>
      <c r="D63">
        <f t="shared" si="1"/>
        <v>125</v>
      </c>
      <c r="E63">
        <f t="shared" si="218"/>
        <v>5.4</v>
      </c>
      <c r="F63">
        <v>0.42858000000000002</v>
      </c>
      <c r="G63">
        <v>0.46333000000000002</v>
      </c>
      <c r="H63">
        <f t="shared" si="219"/>
        <v>0.43553000000000003</v>
      </c>
      <c r="I63">
        <f t="shared" si="220"/>
        <v>1.9177515277734612E-2</v>
      </c>
      <c r="J63">
        <f t="shared" si="64"/>
        <v>0.50033278095323619</v>
      </c>
      <c r="K63">
        <f t="shared" si="65"/>
        <v>0.62155293890304586</v>
      </c>
      <c r="L63">
        <f t="shared" si="105"/>
        <v>0.31183443099301522</v>
      </c>
      <c r="M63">
        <f t="shared" si="106"/>
        <v>0.40749726421598098</v>
      </c>
      <c r="N63">
        <f t="shared" si="107"/>
        <v>0.90378418777635527</v>
      </c>
      <c r="O63">
        <f t="shared" si="108"/>
        <v>0.96341201452299563</v>
      </c>
      <c r="P63">
        <f t="shared" si="109"/>
        <v>0.68386759585192602</v>
      </c>
      <c r="Q63">
        <f t="shared" si="110"/>
        <v>0.80351904634626103</v>
      </c>
      <c r="R63">
        <f t="shared" si="203"/>
        <v>0.42</v>
      </c>
      <c r="S63">
        <f t="shared" si="204"/>
        <v>0.43099999999999999</v>
      </c>
      <c r="T63">
        <f t="shared" si="205"/>
        <v>4.4190615853440758E-2</v>
      </c>
      <c r="U63">
        <f t="shared" si="69"/>
        <v>0.77907917749979694</v>
      </c>
      <c r="V63">
        <f t="shared" si="70"/>
        <v>0.87932728667827265</v>
      </c>
      <c r="W63">
        <f t="shared" si="111"/>
        <v>0.55662643281772106</v>
      </c>
      <c r="X63">
        <f t="shared" si="112"/>
        <v>0.67988638621782049</v>
      </c>
      <c r="Y63">
        <f t="shared" si="113"/>
        <v>0.98138605185627847</v>
      </c>
      <c r="Z63">
        <f t="shared" si="114"/>
        <v>0.9964082924561396</v>
      </c>
      <c r="AA63">
        <f t="shared" si="115"/>
        <v>0.85908711083417255</v>
      </c>
      <c r="AB63">
        <f t="shared" si="116"/>
        <v>0.93726978233253011</v>
      </c>
      <c r="AC63">
        <f t="shared" si="206"/>
        <v>6.6485429502218488E-2</v>
      </c>
      <c r="AD63">
        <f t="shared" si="221"/>
        <v>1.353249107105586E-4</v>
      </c>
      <c r="AE63">
        <f t="shared" si="222"/>
        <v>9.5508333981972972E-6</v>
      </c>
      <c r="AF63">
        <f t="shared" si="223"/>
        <v>2.7933180553313254E-6</v>
      </c>
      <c r="AG63">
        <f t="shared" si="224"/>
        <v>-1.2622925919919875E-6</v>
      </c>
      <c r="AH63">
        <f t="shared" si="133"/>
        <v>1.948238607616755E-6</v>
      </c>
      <c r="AI63">
        <f t="shared" si="134"/>
        <v>1.0260386228452956E-6</v>
      </c>
      <c r="AJ63">
        <f t="shared" si="225"/>
        <v>5.7002730637910847E-8</v>
      </c>
      <c r="AK63">
        <f t="shared" si="135"/>
        <v>2.0392066403635528E-8</v>
      </c>
      <c r="AL63">
        <f t="shared" si="136"/>
        <v>-5.6058350992933483E-8</v>
      </c>
      <c r="AM63">
        <f t="shared" si="137"/>
        <v>1.2563752325905388E-6</v>
      </c>
      <c r="AN63">
        <f t="shared" si="226"/>
        <v>1.200298233729134E-6</v>
      </c>
      <c r="AO63">
        <f t="shared" si="138"/>
        <v>1.1762741117093554E-8</v>
      </c>
      <c r="AP63">
        <f t="shared" si="207"/>
        <v>5.052345933021222E-8</v>
      </c>
      <c r="AQ63">
        <f t="shared" si="208"/>
        <v>-4.7255897346251829E-8</v>
      </c>
      <c r="AR63">
        <f t="shared" si="209"/>
        <v>5.5306000782436347E-5</v>
      </c>
      <c r="AS63">
        <f t="shared" si="210"/>
        <v>5.0562803114046798E-6</v>
      </c>
      <c r="AT63">
        <f t="shared" si="211"/>
        <v>2.0123075922818695E-6</v>
      </c>
      <c r="AU63">
        <f t="shared" si="212"/>
        <v>-1.1740916595941248E-6</v>
      </c>
      <c r="AV63">
        <f t="shared" si="139"/>
        <v>1.4089271462534691E-6</v>
      </c>
      <c r="AW63">
        <f t="shared" si="140"/>
        <v>3.0687481813487867E-7</v>
      </c>
      <c r="AX63">
        <f t="shared" si="213"/>
        <v>5.6942769850691532E-8</v>
      </c>
      <c r="AY63">
        <f t="shared" si="141"/>
        <v>1.9323243404673235E-8</v>
      </c>
      <c r="AZ63">
        <f t="shared" si="142"/>
        <v>-5.8307833592012554E-8</v>
      </c>
      <c r="BA63">
        <f t="shared" si="143"/>
        <v>8.871769844762915E-7</v>
      </c>
      <c r="BB63">
        <f t="shared" si="214"/>
        <v>3.6340109628479899E-7</v>
      </c>
      <c r="BC63">
        <f t="shared" si="144"/>
        <v>1.0809153884568054E-8</v>
      </c>
      <c r="BD63">
        <f t="shared" si="215"/>
        <v>4.2840235069806265E-8</v>
      </c>
      <c r="BE63">
        <f t="shared" si="216"/>
        <v>-2.1223423523281394E-8</v>
      </c>
      <c r="BF63">
        <f t="shared" si="217"/>
        <v>0.95778390865176544</v>
      </c>
      <c r="BG63">
        <f t="shared" si="227"/>
        <v>0.95800000000000018</v>
      </c>
      <c r="BH63">
        <f t="shared" si="145"/>
        <v>1.1289545631985493E-4</v>
      </c>
      <c r="BI63">
        <f t="shared" si="146"/>
        <v>7.6411476335821038E-6</v>
      </c>
      <c r="BJ63">
        <f t="shared" si="147"/>
        <v>1.9321444575818988E-6</v>
      </c>
      <c r="BK63">
        <f t="shared" si="148"/>
        <v>-9.9304845560295296E-7</v>
      </c>
      <c r="BL63">
        <f t="shared" si="149"/>
        <v>1.4060697809306061E-6</v>
      </c>
      <c r="BM63">
        <f t="shared" si="150"/>
        <v>8.1745865201984402E-7</v>
      </c>
      <c r="BN63">
        <f t="shared" si="151"/>
        <v>3.7410930535335239E-8</v>
      </c>
      <c r="BO63">
        <f t="shared" si="152"/>
        <v>1.3791168252256568E-8</v>
      </c>
      <c r="BP63">
        <f t="shared" si="153"/>
        <v>-4.2116676882189283E-8</v>
      </c>
      <c r="BQ63">
        <f t="shared" si="154"/>
        <v>9.7476747360248948E-7</v>
      </c>
      <c r="BR63">
        <f t="shared" si="155"/>
        <v>9.3125974351564852E-7</v>
      </c>
      <c r="BS63">
        <f t="shared" si="156"/>
        <v>8.6060109485748824E-9</v>
      </c>
      <c r="BT63">
        <f t="shared" si="157"/>
        <v>3.2164907397642963E-8</v>
      </c>
      <c r="BU63">
        <f t="shared" si="158"/>
        <v>-3.4573979474527563E-8</v>
      </c>
      <c r="BV63">
        <f t="shared" si="159"/>
        <v>4.4386003349932329E-5</v>
      </c>
      <c r="BW63">
        <f t="shared" si="160"/>
        <v>3.8915582527548536E-6</v>
      </c>
      <c r="BX63">
        <f t="shared" si="161"/>
        <v>1.3390248681872341E-6</v>
      </c>
      <c r="BY63">
        <f t="shared" si="162"/>
        <v>-8.8856147921536371E-7</v>
      </c>
      <c r="BZ63">
        <f t="shared" si="163"/>
        <v>9.7820153077844027E-7</v>
      </c>
      <c r="CA63">
        <f t="shared" si="164"/>
        <v>2.3520059161676128E-7</v>
      </c>
      <c r="CB63">
        <f t="shared" si="165"/>
        <v>3.5951458257521577E-8</v>
      </c>
      <c r="CC63">
        <f t="shared" si="166"/>
        <v>1.2571726281279214E-8</v>
      </c>
      <c r="CD63">
        <f t="shared" si="167"/>
        <v>-4.2142059517295333E-8</v>
      </c>
      <c r="CE63">
        <f t="shared" si="168"/>
        <v>6.6216618892160556E-7</v>
      </c>
      <c r="CF63">
        <f t="shared" si="169"/>
        <v>2.7123327496923962E-7</v>
      </c>
      <c r="CG63">
        <f t="shared" si="170"/>
        <v>7.6078182211893325E-9</v>
      </c>
      <c r="CH63">
        <f t="shared" si="171"/>
        <v>2.6237118916997389E-8</v>
      </c>
      <c r="CI63">
        <f t="shared" si="172"/>
        <v>-1.493770464559269E-8</v>
      </c>
      <c r="CJ63">
        <f t="shared" si="228"/>
        <v>0</v>
      </c>
      <c r="CK63">
        <f t="shared" si="229"/>
        <v>1.7652065290172083E-4</v>
      </c>
      <c r="CL63">
        <f t="shared" si="173"/>
        <v>2.9961395868724604E-5</v>
      </c>
      <c r="CM63">
        <f t="shared" si="174"/>
        <v>1.8428546340563869</v>
      </c>
      <c r="CN63">
        <f t="shared" si="175"/>
        <v>0.26643959930951</v>
      </c>
      <c r="CO63">
        <f t="shared" si="176"/>
        <v>0.10456506808327283</v>
      </c>
      <c r="CP63">
        <f t="shared" si="177"/>
        <v>-2.5394802365694805E-2</v>
      </c>
      <c r="CQ63">
        <f t="shared" si="178"/>
        <v>8.3324217009160997E-2</v>
      </c>
      <c r="CR63">
        <f t="shared" si="179"/>
        <v>1.7170756353316021E-2</v>
      </c>
      <c r="CS63">
        <f t="shared" si="180"/>
        <v>2.3115177300979226E-3</v>
      </c>
      <c r="CT63">
        <f t="shared" si="181"/>
        <v>1.0046967196407188E-3</v>
      </c>
      <c r="CU63">
        <f t="shared" si="182"/>
        <v>-1.3025157853208094E-3</v>
      </c>
      <c r="CV63">
        <f t="shared" si="183"/>
        <v>5.1069140454340217E-2</v>
      </c>
      <c r="CW63">
        <f t="shared" si="184"/>
        <v>3.5076315284266482E-2</v>
      </c>
      <c r="CX63">
        <f t="shared" si="185"/>
        <v>5.5458971818872689E-4</v>
      </c>
      <c r="CY63">
        <f t="shared" si="186"/>
        <v>2.6797137594151261E-3</v>
      </c>
      <c r="CZ63">
        <f t="shared" si="187"/>
        <v>-1.6881224209001542E-3</v>
      </c>
      <c r="DA63">
        <f t="shared" si="188"/>
        <v>1.3850281775945534</v>
      </c>
      <c r="DB63">
        <f t="shared" si="189"/>
        <v>0.19882305440505482</v>
      </c>
      <c r="DC63">
        <f t="shared" si="190"/>
        <v>9.8319336651299855E-2</v>
      </c>
      <c r="DD63">
        <f t="shared" si="191"/>
        <v>-3.7034373218577478E-2</v>
      </c>
      <c r="DE63">
        <f t="shared" si="192"/>
        <v>7.6355397764060501E-2</v>
      </c>
      <c r="DF63">
        <f t="shared" si="193"/>
        <v>8.641594878678183E-3</v>
      </c>
      <c r="DG63">
        <f t="shared" si="194"/>
        <v>2.9596574057595432E-3</v>
      </c>
      <c r="DH63">
        <f t="shared" si="195"/>
        <v>1.1728049352032373E-3</v>
      </c>
      <c r="DI63">
        <f t="shared" si="196"/>
        <v>-2.0209495122991551E-3</v>
      </c>
      <c r="DJ63">
        <f t="shared" si="197"/>
        <v>4.6197967112633929E-2</v>
      </c>
      <c r="DK63">
        <f t="shared" si="198"/>
        <v>1.477152776178451E-2</v>
      </c>
      <c r="DL63">
        <f t="shared" si="199"/>
        <v>6.3312457048080462E-4</v>
      </c>
      <c r="DM63">
        <f t="shared" si="200"/>
        <v>2.7616529135399909E-3</v>
      </c>
      <c r="DN63">
        <f t="shared" si="201"/>
        <v>-1.0006419722756712E-3</v>
      </c>
      <c r="DO63">
        <f t="shared" si="230"/>
        <v>0</v>
      </c>
      <c r="DP63">
        <f t="shared" si="231"/>
        <v>4.1742731391955763</v>
      </c>
      <c r="DQ63">
        <f t="shared" si="202"/>
        <v>0.7085122784881972</v>
      </c>
    </row>
    <row r="64" spans="1:121" x14ac:dyDescent="0.3">
      <c r="A64">
        <v>61</v>
      </c>
      <c r="B64">
        <v>106</v>
      </c>
      <c r="C64">
        <f t="shared" si="119"/>
        <v>32.793999999999997</v>
      </c>
      <c r="D64">
        <f t="shared" si="1"/>
        <v>125</v>
      </c>
      <c r="E64">
        <f t="shared" si="218"/>
        <v>5.4</v>
      </c>
      <c r="F64">
        <v>0.44868999999999998</v>
      </c>
      <c r="G64">
        <v>0.48133999999999999</v>
      </c>
      <c r="H64">
        <f t="shared" si="219"/>
        <v>0.45521999999999996</v>
      </c>
      <c r="I64">
        <f t="shared" si="220"/>
        <v>1.9177515277734612E-2</v>
      </c>
      <c r="J64">
        <f t="shared" si="64"/>
        <v>0.5093090546183825</v>
      </c>
      <c r="K64">
        <f t="shared" si="65"/>
        <v>0.63103996348002878</v>
      </c>
      <c r="L64">
        <f t="shared" si="105"/>
        <v>0.31852142103990455</v>
      </c>
      <c r="M64">
        <f t="shared" si="106"/>
        <v>0.41554476467596624</v>
      </c>
      <c r="N64">
        <f t="shared" si="107"/>
        <v>0.91029890446179051</v>
      </c>
      <c r="O64">
        <f t="shared" si="108"/>
        <v>0.96686287563197626</v>
      </c>
      <c r="P64">
        <f t="shared" si="109"/>
        <v>0.69458413074966741</v>
      </c>
      <c r="Q64">
        <f t="shared" si="110"/>
        <v>0.81286391660503954</v>
      </c>
      <c r="R64">
        <f t="shared" si="203"/>
        <v>0.42</v>
      </c>
      <c r="S64">
        <f t="shared" si="204"/>
        <v>0.43099999999999999</v>
      </c>
      <c r="T64">
        <f t="shared" si="205"/>
        <v>4.4944122000842315E-2</v>
      </c>
      <c r="U64">
        <f t="shared" si="69"/>
        <v>0.7876252010530409</v>
      </c>
      <c r="V64">
        <f t="shared" si="70"/>
        <v>0.88581382646777429</v>
      </c>
      <c r="W64">
        <f t="shared" si="111"/>
        <v>0.56594910034260493</v>
      </c>
      <c r="X64">
        <f t="shared" si="112"/>
        <v>0.68927312529927609</v>
      </c>
      <c r="Y64">
        <f t="shared" si="113"/>
        <v>0.98347941661275018</v>
      </c>
      <c r="Z64">
        <f t="shared" si="114"/>
        <v>0.9969654828112805</v>
      </c>
      <c r="AA64">
        <f t="shared" si="115"/>
        <v>0.86711854969430369</v>
      </c>
      <c r="AB64">
        <f t="shared" si="116"/>
        <v>0.94226158599438614</v>
      </c>
      <c r="AC64">
        <f t="shared" si="206"/>
        <v>6.7282630804758936E-2</v>
      </c>
      <c r="AD64">
        <f t="shared" si="221"/>
        <v>6.9056534465528608E-5</v>
      </c>
      <c r="AE64">
        <f t="shared" si="222"/>
        <v>4.65554875116276E-6</v>
      </c>
      <c r="AF64">
        <f t="shared" si="223"/>
        <v>1.4944986431419815E-6</v>
      </c>
      <c r="AG64">
        <f t="shared" si="224"/>
        <v>-7.4021658829700951E-7</v>
      </c>
      <c r="AH64">
        <f t="shared" si="133"/>
        <v>1.0416540864877508E-6</v>
      </c>
      <c r="AI64">
        <f t="shared" si="134"/>
        <v>4.3058070417723026E-7</v>
      </c>
      <c r="AJ64">
        <f t="shared" si="225"/>
        <v>2.9588687485073194E-8</v>
      </c>
      <c r="AK64">
        <f t="shared" si="135"/>
        <v>1.0529664958338873E-8</v>
      </c>
      <c r="AL64">
        <f t="shared" si="136"/>
        <v>-2.9883509368269131E-8</v>
      </c>
      <c r="AM64">
        <f t="shared" si="137"/>
        <v>6.6154360183231344E-7</v>
      </c>
      <c r="AN64">
        <f t="shared" si="226"/>
        <v>4.75096813202355E-7</v>
      </c>
      <c r="AO64">
        <f t="shared" si="138"/>
        <v>6.0023257743613841E-9</v>
      </c>
      <c r="AP64">
        <f t="shared" si="207"/>
        <v>2.415868407604856E-8</v>
      </c>
      <c r="AQ64">
        <f t="shared" si="208"/>
        <v>-2.3602629434457989E-8</v>
      </c>
      <c r="AR64">
        <f t="shared" si="209"/>
        <v>2.5278648406124282E-5</v>
      </c>
      <c r="AS64">
        <f t="shared" si="210"/>
        <v>2.206682129489875E-6</v>
      </c>
      <c r="AT64">
        <f t="shared" si="211"/>
        <v>9.7095589695755338E-7</v>
      </c>
      <c r="AU64">
        <f t="shared" si="212"/>
        <v>-6.0316639641673637E-7</v>
      </c>
      <c r="AV64">
        <f t="shared" si="139"/>
        <v>6.7891796333271943E-7</v>
      </c>
      <c r="AW64">
        <f t="shared" si="140"/>
        <v>7.5764734597409616E-8</v>
      </c>
      <c r="AX64">
        <f t="shared" si="213"/>
        <v>2.6699561096429172E-8</v>
      </c>
      <c r="AY64">
        <f t="shared" si="141"/>
        <v>9.0672869695535346E-9</v>
      </c>
      <c r="AZ64">
        <f t="shared" si="142"/>
        <v>-3.2029977577649232E-8</v>
      </c>
      <c r="BA64">
        <f t="shared" si="143"/>
        <v>4.2089173582916336E-7</v>
      </c>
      <c r="BB64">
        <f t="shared" si="214"/>
        <v>1.0076168221079026E-7</v>
      </c>
      <c r="BC64">
        <f t="shared" si="144"/>
        <v>5.1964331118522117E-9</v>
      </c>
      <c r="BD64">
        <f t="shared" si="215"/>
        <v>2.1645717577821412E-8</v>
      </c>
      <c r="BE64">
        <f t="shared" si="216"/>
        <v>-6.4444282686616615E-8</v>
      </c>
      <c r="BF64">
        <f t="shared" si="217"/>
        <v>0.95789381237540894</v>
      </c>
      <c r="BG64">
        <f t="shared" si="227"/>
        <v>0.9580000000000003</v>
      </c>
      <c r="BH64">
        <f t="shared" si="145"/>
        <v>5.7562405775106809E-5</v>
      </c>
      <c r="BI64">
        <f t="shared" si="146"/>
        <v>3.7215481528309296E-6</v>
      </c>
      <c r="BJ64">
        <f t="shared" si="147"/>
        <v>1.0327615949836817E-6</v>
      </c>
      <c r="BK64">
        <f t="shared" si="148"/>
        <v>-5.8184145807236406E-7</v>
      </c>
      <c r="BL64">
        <f t="shared" si="149"/>
        <v>7.5107929787698198E-7</v>
      </c>
      <c r="BM64">
        <f t="shared" si="150"/>
        <v>3.4276154518036637E-7</v>
      </c>
      <c r="BN64">
        <f t="shared" si="151"/>
        <v>1.9400422962663037E-8</v>
      </c>
      <c r="BO64">
        <f t="shared" si="152"/>
        <v>7.1145816545123895E-9</v>
      </c>
      <c r="BP64">
        <f t="shared" si="153"/>
        <v>-2.2432662298900372E-8</v>
      </c>
      <c r="BQ64">
        <f t="shared" si="154"/>
        <v>5.1283254558645077E-7</v>
      </c>
      <c r="BR64">
        <f t="shared" si="155"/>
        <v>3.6829788307185955E-7</v>
      </c>
      <c r="BS64">
        <f t="shared" si="156"/>
        <v>4.3878155300809789E-9</v>
      </c>
      <c r="BT64">
        <f t="shared" si="157"/>
        <v>1.5365387500165815E-8</v>
      </c>
      <c r="BU64">
        <f t="shared" si="158"/>
        <v>-1.7253975854764375E-8</v>
      </c>
      <c r="BV64">
        <f t="shared" si="159"/>
        <v>2.027043544521263E-5</v>
      </c>
      <c r="BW64">
        <f t="shared" si="160"/>
        <v>1.6969444034723467E-6</v>
      </c>
      <c r="BX64">
        <f t="shared" si="161"/>
        <v>6.4547456012552726E-7</v>
      </c>
      <c r="BY64">
        <f t="shared" si="162"/>
        <v>-4.5609788634586782E-7</v>
      </c>
      <c r="BZ64">
        <f t="shared" si="163"/>
        <v>4.7092813914436615E-7</v>
      </c>
      <c r="CA64">
        <f t="shared" si="164"/>
        <v>5.8020264803774337E-8</v>
      </c>
      <c r="CB64">
        <f t="shared" si="165"/>
        <v>1.6840876529870356E-8</v>
      </c>
      <c r="CC64">
        <f t="shared" si="166"/>
        <v>5.8936894517718026E-9</v>
      </c>
      <c r="CD64">
        <f t="shared" si="167"/>
        <v>-2.313028200422643E-8</v>
      </c>
      <c r="CE64">
        <f t="shared" si="168"/>
        <v>3.1387922802818291E-7</v>
      </c>
      <c r="CF64">
        <f t="shared" si="169"/>
        <v>7.5142836826763185E-8</v>
      </c>
      <c r="CG64">
        <f t="shared" si="170"/>
        <v>3.6543421862162791E-9</v>
      </c>
      <c r="CH64">
        <f t="shared" si="171"/>
        <v>1.3243942982974713E-8</v>
      </c>
      <c r="CI64">
        <f t="shared" si="172"/>
        <v>-4.5319829162240201E-8</v>
      </c>
      <c r="CJ64">
        <f t="shared" si="228"/>
        <v>0</v>
      </c>
      <c r="CK64">
        <f t="shared" si="229"/>
        <v>8.6762336637310564E-5</v>
      </c>
      <c r="CL64">
        <f t="shared" si="173"/>
        <v>1.4297514072325604E-5</v>
      </c>
      <c r="CM64">
        <f t="shared" si="174"/>
        <v>0.94041188635156858</v>
      </c>
      <c r="CN64">
        <f t="shared" si="175"/>
        <v>0.12987584351118753</v>
      </c>
      <c r="CO64">
        <f t="shared" si="176"/>
        <v>5.5945062207376932E-2</v>
      </c>
      <c r="CP64">
        <f t="shared" si="177"/>
        <v>-1.4891677323359238E-2</v>
      </c>
      <c r="CQ64">
        <f t="shared" si="178"/>
        <v>4.4550503624994617E-2</v>
      </c>
      <c r="CR64">
        <f t="shared" si="179"/>
        <v>7.2057680844059479E-3</v>
      </c>
      <c r="CS64">
        <f t="shared" si="180"/>
        <v>1.1998508662072031E-3</v>
      </c>
      <c r="CT64">
        <f t="shared" si="181"/>
        <v>5.1878606283239795E-4</v>
      </c>
      <c r="CU64">
        <f t="shared" si="182"/>
        <v>-6.9434334017173327E-4</v>
      </c>
      <c r="CV64">
        <f t="shared" si="183"/>
        <v>2.6890424327279876E-2</v>
      </c>
      <c r="CW64">
        <f t="shared" si="184"/>
        <v>1.388375417221242E-2</v>
      </c>
      <c r="CX64">
        <f t="shared" si="185"/>
        <v>2.8299765560959054E-4</v>
      </c>
      <c r="CY64">
        <f t="shared" si="186"/>
        <v>1.2813524447095395E-3</v>
      </c>
      <c r="CZ64">
        <f t="shared" si="187"/>
        <v>-8.4315673128714278E-4</v>
      </c>
      <c r="DA64">
        <f t="shared" si="188"/>
        <v>0.63305319203457044</v>
      </c>
      <c r="DB64">
        <f t="shared" si="189"/>
        <v>8.6771154695800864E-2</v>
      </c>
      <c r="DC64">
        <f t="shared" si="190"/>
        <v>4.7439934169449104E-2</v>
      </c>
      <c r="DD64">
        <f t="shared" si="191"/>
        <v>-1.9025677642173115E-2</v>
      </c>
      <c r="DE64">
        <f t="shared" si="192"/>
        <v>3.6793280104853394E-2</v>
      </c>
      <c r="DF64">
        <f t="shared" si="193"/>
        <v>2.1335349262630548E-3</v>
      </c>
      <c r="DG64">
        <f t="shared" si="194"/>
        <v>1.3877363875480027E-3</v>
      </c>
      <c r="DH64">
        <f t="shared" si="195"/>
        <v>5.5032991533008225E-4</v>
      </c>
      <c r="DI64">
        <f t="shared" si="196"/>
        <v>-1.1101590228413225E-3</v>
      </c>
      <c r="DJ64">
        <f t="shared" si="197"/>
        <v>2.1917095359832023E-2</v>
      </c>
      <c r="DK64">
        <f t="shared" si="198"/>
        <v>4.0957608585042021E-3</v>
      </c>
      <c r="DL64">
        <f t="shared" si="199"/>
        <v>3.043706766605196E-4</v>
      </c>
      <c r="DM64">
        <f t="shared" si="200"/>
        <v>1.3953695379366794E-3</v>
      </c>
      <c r="DN64">
        <f t="shared" si="201"/>
        <v>-3.0384190401086001E-3</v>
      </c>
      <c r="DO64">
        <f t="shared" si="230"/>
        <v>0</v>
      </c>
      <c r="DP64">
        <f t="shared" si="231"/>
        <v>2.0182845548751915</v>
      </c>
      <c r="DQ64">
        <f t="shared" si="202"/>
        <v>0.33259191653531694</v>
      </c>
    </row>
    <row r="65" spans="1:121" x14ac:dyDescent="0.3">
      <c r="A65">
        <v>62</v>
      </c>
      <c r="B65">
        <v>107</v>
      </c>
      <c r="C65">
        <f t="shared" si="119"/>
        <v>32.793999999999997</v>
      </c>
      <c r="D65">
        <f t="shared" si="1"/>
        <v>125</v>
      </c>
      <c r="E65">
        <f t="shared" si="218"/>
        <v>5.4</v>
      </c>
      <c r="F65">
        <v>0.46788999999999997</v>
      </c>
      <c r="G65">
        <v>0.49833</v>
      </c>
      <c r="H65">
        <f t="shared" si="219"/>
        <v>0.47397799999999995</v>
      </c>
      <c r="I65">
        <f t="shared" si="220"/>
        <v>1.9177515277734612E-2</v>
      </c>
      <c r="J65">
        <f t="shared" si="64"/>
        <v>0.5182670425406205</v>
      </c>
      <c r="K65">
        <f t="shared" si="65"/>
        <v>0.64043862051568623</v>
      </c>
      <c r="L65">
        <f t="shared" si="105"/>
        <v>0.32525129197928559</v>
      </c>
      <c r="M65">
        <f t="shared" si="106"/>
        <v>0.42361200226055129</v>
      </c>
      <c r="N65">
        <f t="shared" si="107"/>
        <v>0.9164904792654841</v>
      </c>
      <c r="O65">
        <f t="shared" si="108"/>
        <v>0.97004806388904208</v>
      </c>
      <c r="P65">
        <f t="shared" si="109"/>
        <v>0.70514219421109248</v>
      </c>
      <c r="Q65">
        <f t="shared" si="110"/>
        <v>0.82193911771835282</v>
      </c>
      <c r="R65">
        <f t="shared" si="203"/>
        <v>0.42</v>
      </c>
      <c r="S65">
        <f t="shared" si="204"/>
        <v>0.43099999999999999</v>
      </c>
      <c r="T65">
        <f t="shared" si="205"/>
        <v>4.5694785105066353E-2</v>
      </c>
      <c r="U65">
        <f t="shared" si="69"/>
        <v>0.79597243439612841</v>
      </c>
      <c r="V65">
        <f t="shared" si="70"/>
        <v>0.89204937121192229</v>
      </c>
      <c r="W65">
        <f t="shared" si="111"/>
        <v>0.57522353046676944</v>
      </c>
      <c r="X65">
        <f t="shared" si="112"/>
        <v>0.69853151807287084</v>
      </c>
      <c r="Y65">
        <f t="shared" si="113"/>
        <v>0.98537253538669778</v>
      </c>
      <c r="Z65">
        <f t="shared" si="114"/>
        <v>0.99744492176423738</v>
      </c>
      <c r="AA65">
        <f t="shared" si="115"/>
        <v>0.87484020061491075</v>
      </c>
      <c r="AB65">
        <f t="shared" si="116"/>
        <v>0.94694481378522577</v>
      </c>
      <c r="AC65">
        <f t="shared" si="206"/>
        <v>6.8066450925494071E-2</v>
      </c>
      <c r="AD65">
        <f t="shared" si="221"/>
        <v>3.3854984515926396E-5</v>
      </c>
      <c r="AE65">
        <f t="shared" si="222"/>
        <v>2.1987587648304302E-6</v>
      </c>
      <c r="AF65">
        <f t="shared" si="223"/>
        <v>7.6924695126058708E-7</v>
      </c>
      <c r="AG65">
        <f t="shared" si="224"/>
        <v>-4.1039584076656494E-7</v>
      </c>
      <c r="AH65">
        <f t="shared" si="133"/>
        <v>5.3585698126313919E-7</v>
      </c>
      <c r="AI65">
        <f t="shared" si="134"/>
        <v>1.6795933842680562E-7</v>
      </c>
      <c r="AJ65">
        <f t="shared" si="225"/>
        <v>1.4840961316456927E-8</v>
      </c>
      <c r="AK65">
        <f t="shared" si="135"/>
        <v>5.2544349008682534E-9</v>
      </c>
      <c r="AL65">
        <f t="shared" si="136"/>
        <v>-1.5312273613140485E-8</v>
      </c>
      <c r="AM65">
        <f t="shared" si="137"/>
        <v>3.3578031040011647E-7</v>
      </c>
      <c r="AN65">
        <f t="shared" si="226"/>
        <v>1.7967074697654076E-7</v>
      </c>
      <c r="AO65">
        <f t="shared" si="138"/>
        <v>2.9628835320917502E-9</v>
      </c>
      <c r="AP65">
        <f t="shared" si="207"/>
        <v>1.1312508210271375E-8</v>
      </c>
      <c r="AQ65">
        <f t="shared" si="208"/>
        <v>-1.1020382486790468E-8</v>
      </c>
      <c r="AR65">
        <f t="shared" si="209"/>
        <v>1.1006335181850629E-5</v>
      </c>
      <c r="AS65">
        <f t="shared" si="210"/>
        <v>9.2341992720465903E-7</v>
      </c>
      <c r="AT65">
        <f t="shared" si="211"/>
        <v>4.4695342846716637E-7</v>
      </c>
      <c r="AU65">
        <f t="shared" si="212"/>
        <v>-2.9246036189888761E-7</v>
      </c>
      <c r="AV65">
        <f t="shared" si="139"/>
        <v>3.1219996098261991E-7</v>
      </c>
      <c r="AW65">
        <f t="shared" si="140"/>
        <v>5.767120619998409E-9</v>
      </c>
      <c r="AX65">
        <f t="shared" si="213"/>
        <v>1.1447149251638822E-8</v>
      </c>
      <c r="AY65">
        <f t="shared" si="141"/>
        <v>3.832821454501256E-9</v>
      </c>
      <c r="AZ65">
        <f t="shared" si="142"/>
        <v>-7.261301288329732E-9</v>
      </c>
      <c r="BA65">
        <f t="shared" si="143"/>
        <v>1.9096091157378587E-7</v>
      </c>
      <c r="BB65">
        <f t="shared" si="214"/>
        <v>2.0075262693864942E-8</v>
      </c>
      <c r="BC65">
        <f t="shared" si="144"/>
        <v>1.8901061653161608E-9</v>
      </c>
      <c r="BD65">
        <f t="shared" si="215"/>
        <v>3.4966944087667836E-9</v>
      </c>
      <c r="BE65">
        <f t="shared" si="216"/>
        <v>7.8831244348329433E-8</v>
      </c>
      <c r="BF65">
        <f t="shared" si="217"/>
        <v>0.95794965461195425</v>
      </c>
      <c r="BG65">
        <f t="shared" si="227"/>
        <v>0.9580000000000003</v>
      </c>
      <c r="BH65">
        <f t="shared" si="145"/>
        <v>2.819628635801498E-5</v>
      </c>
      <c r="BI65">
        <f t="shared" si="146"/>
        <v>1.7561656728865204E-6</v>
      </c>
      <c r="BJ65">
        <f t="shared" si="147"/>
        <v>5.3107430747565374E-7</v>
      </c>
      <c r="BK65">
        <f t="shared" si="148"/>
        <v>-3.2231753756716855E-7</v>
      </c>
      <c r="BL65">
        <f t="shared" si="149"/>
        <v>3.8601868771064694E-7</v>
      </c>
      <c r="BM65">
        <f t="shared" si="150"/>
        <v>1.3359088285897798E-7</v>
      </c>
      <c r="BN65">
        <f t="shared" si="151"/>
        <v>9.7214215637755162E-9</v>
      </c>
      <c r="BO65">
        <f t="shared" si="152"/>
        <v>3.5469531205135545E-9</v>
      </c>
      <c r="BP65">
        <f t="shared" si="153"/>
        <v>-1.1484815908682011E-8</v>
      </c>
      <c r="BQ65">
        <f t="shared" si="154"/>
        <v>2.6008030623387107E-7</v>
      </c>
      <c r="BR65">
        <f t="shared" si="155"/>
        <v>1.3916486895626765E-7</v>
      </c>
      <c r="BS65">
        <f t="shared" si="156"/>
        <v>2.1641059271259942E-9</v>
      </c>
      <c r="BT65">
        <f t="shared" si="157"/>
        <v>7.1880280243759524E-9</v>
      </c>
      <c r="BU65">
        <f t="shared" si="158"/>
        <v>-8.0493461185838558E-9</v>
      </c>
      <c r="BV65">
        <f t="shared" si="159"/>
        <v>8.8183452813218693E-6</v>
      </c>
      <c r="BW65">
        <f t="shared" si="160"/>
        <v>7.0951603441566657E-7</v>
      </c>
      <c r="BX65">
        <f t="shared" si="161"/>
        <v>2.9684302783128928E-7</v>
      </c>
      <c r="BY65">
        <f t="shared" si="162"/>
        <v>-2.2096478749371572E-7</v>
      </c>
      <c r="BZ65">
        <f t="shared" si="163"/>
        <v>2.1635520775963391E-7</v>
      </c>
      <c r="CA65">
        <f t="shared" si="164"/>
        <v>4.4127240687242763E-9</v>
      </c>
      <c r="CB65">
        <f t="shared" si="165"/>
        <v>7.2134024124124438E-9</v>
      </c>
      <c r="CC65">
        <f t="shared" si="166"/>
        <v>2.4889896669104615E-9</v>
      </c>
      <c r="CD65">
        <f t="shared" si="167"/>
        <v>-5.2393074768495277E-9</v>
      </c>
      <c r="CE65">
        <f t="shared" si="168"/>
        <v>1.4228915255384216E-7</v>
      </c>
      <c r="CF65">
        <f t="shared" si="169"/>
        <v>1.4958517386957896E-8</v>
      </c>
      <c r="CG65">
        <f t="shared" si="170"/>
        <v>1.3280829618639322E-9</v>
      </c>
      <c r="CH65">
        <f t="shared" si="171"/>
        <v>2.137389174191311E-9</v>
      </c>
      <c r="CI65">
        <f t="shared" si="172"/>
        <v>5.5390768202714329E-8</v>
      </c>
      <c r="CJ65">
        <f t="shared" si="228"/>
        <v>0</v>
      </c>
      <c r="CK65">
        <f t="shared" si="229"/>
        <v>4.1128224375963796E-5</v>
      </c>
      <c r="CL65">
        <f t="shared" si="173"/>
        <v>6.5800929495908085E-6</v>
      </c>
      <c r="CM65">
        <f t="shared" si="174"/>
        <v>0.46103717913788567</v>
      </c>
      <c r="CN65">
        <f t="shared" si="175"/>
        <v>6.1338773262474514E-2</v>
      </c>
      <c r="CO65">
        <f t="shared" si="176"/>
        <v>2.8795990373488817E-2</v>
      </c>
      <c r="CP65">
        <f t="shared" si="177"/>
        <v>-8.2563435245417531E-3</v>
      </c>
      <c r="CQ65">
        <f t="shared" si="178"/>
        <v>2.2918067231643201E-2</v>
      </c>
      <c r="CR65">
        <f t="shared" si="179"/>
        <v>2.8107995285725921E-3</v>
      </c>
      <c r="CS65">
        <f t="shared" si="180"/>
        <v>6.018158223436448E-4</v>
      </c>
      <c r="CT65">
        <f t="shared" si="181"/>
        <v>2.5888075313087799E-4</v>
      </c>
      <c r="CU65">
        <f t="shared" si="182"/>
        <v>-3.5578067740131916E-4</v>
      </c>
      <c r="CV65">
        <f t="shared" si="183"/>
        <v>1.3648798057143934E-2</v>
      </c>
      <c r="CW65">
        <f t="shared" si="184"/>
        <v>5.2505182388954503E-3</v>
      </c>
      <c r="CX65">
        <f t="shared" si="185"/>
        <v>1.3969403277106185E-4</v>
      </c>
      <c r="CY65">
        <f t="shared" si="186"/>
        <v>6.0000412296458351E-4</v>
      </c>
      <c r="CZ65">
        <f t="shared" si="187"/>
        <v>-3.9368112357561589E-4</v>
      </c>
      <c r="DA65">
        <f t="shared" si="188"/>
        <v>0.27563165195908529</v>
      </c>
      <c r="DB65">
        <f t="shared" si="189"/>
        <v>3.6310718377541601E-2</v>
      </c>
      <c r="DC65">
        <f t="shared" si="190"/>
        <v>2.1837697561477281E-2</v>
      </c>
      <c r="DD65">
        <f t="shared" si="191"/>
        <v>-9.2250771953766124E-3</v>
      </c>
      <c r="DE65">
        <f t="shared" si="192"/>
        <v>1.6919364685492103E-2</v>
      </c>
      <c r="DF65">
        <f t="shared" si="193"/>
        <v>1.624021166591552E-4</v>
      </c>
      <c r="DG65">
        <f t="shared" si="194"/>
        <v>5.9497702950317942E-4</v>
      </c>
      <c r="DH65">
        <f t="shared" si="195"/>
        <v>2.3262926535949922E-4</v>
      </c>
      <c r="DI65">
        <f t="shared" si="196"/>
        <v>-2.5167670265350851E-4</v>
      </c>
      <c r="DJ65">
        <f t="shared" si="197"/>
        <v>9.9439075483817516E-3</v>
      </c>
      <c r="DK65">
        <f t="shared" si="198"/>
        <v>8.1601927798022214E-4</v>
      </c>
      <c r="DL65">
        <f t="shared" si="199"/>
        <v>1.1070918842106349E-4</v>
      </c>
      <c r="DM65">
        <f t="shared" si="200"/>
        <v>2.2541090836674193E-4</v>
      </c>
      <c r="DN65">
        <f t="shared" si="201"/>
        <v>3.7167355085350362E-3</v>
      </c>
      <c r="DO65">
        <f t="shared" si="230"/>
        <v>0</v>
      </c>
      <c r="DP65">
        <f t="shared" si="231"/>
        <v>0.94542018476456846</v>
      </c>
      <c r="DQ65">
        <f t="shared" si="202"/>
        <v>0.15125750713920519</v>
      </c>
    </row>
    <row r="66" spans="1:121" x14ac:dyDescent="0.3">
      <c r="A66">
        <v>63</v>
      </c>
      <c r="B66">
        <v>108</v>
      </c>
      <c r="C66">
        <f t="shared" si="119"/>
        <v>32.793999999999997</v>
      </c>
      <c r="D66">
        <f t="shared" si="1"/>
        <v>125</v>
      </c>
      <c r="E66">
        <f t="shared" si="218"/>
        <v>5.4</v>
      </c>
      <c r="F66">
        <v>0.48608000000000001</v>
      </c>
      <c r="G66">
        <v>0.51426000000000005</v>
      </c>
      <c r="H66">
        <f t="shared" si="219"/>
        <v>0.49171600000000004</v>
      </c>
      <c r="I66">
        <f t="shared" si="220"/>
        <v>1.9177515277734612E-2</v>
      </c>
      <c r="J66">
        <f t="shared" si="64"/>
        <v>0.52720276466447913</v>
      </c>
      <c r="K66">
        <f t="shared" si="65"/>
        <v>0.64974443929041636</v>
      </c>
      <c r="L66">
        <f t="shared" si="105"/>
        <v>0.33202220510733071</v>
      </c>
      <c r="M66">
        <f t="shared" si="106"/>
        <v>0.43169598239499829</v>
      </c>
      <c r="N66">
        <f t="shared" si="107"/>
        <v>0.92236550326053401</v>
      </c>
      <c r="O66">
        <f t="shared" si="108"/>
        <v>0.97298159878416379</v>
      </c>
      <c r="P66">
        <f t="shared" si="109"/>
        <v>0.71553493591471484</v>
      </c>
      <c r="Q66">
        <f t="shared" si="110"/>
        <v>0.83074210458770692</v>
      </c>
      <c r="R66">
        <f t="shared" si="203"/>
        <v>0.42</v>
      </c>
      <c r="S66">
        <f t="shared" si="204"/>
        <v>0.43099999999999999</v>
      </c>
      <c r="T66">
        <f t="shared" si="205"/>
        <v>4.6442358022909629E-2</v>
      </c>
      <c r="U66">
        <f t="shared" si="69"/>
        <v>0.8041189844067097</v>
      </c>
      <c r="V66">
        <f t="shared" si="70"/>
        <v>0.89803728770157976</v>
      </c>
      <c r="W66">
        <f t="shared" si="111"/>
        <v>0.58444535362725891</v>
      </c>
      <c r="X66">
        <f t="shared" si="112"/>
        <v>0.70765747201286044</v>
      </c>
      <c r="Y66">
        <f t="shared" si="113"/>
        <v>0.98708011730584677</v>
      </c>
      <c r="Z66">
        <f t="shared" si="114"/>
        <v>0.99785597777146617</v>
      </c>
      <c r="AA66">
        <f t="shared" si="115"/>
        <v>0.88225382031115185</v>
      </c>
      <c r="AB66">
        <f t="shared" si="116"/>
        <v>0.95133035750724859</v>
      </c>
      <c r="AC66">
        <f t="shared" si="206"/>
        <v>6.8836761722812431E-2</v>
      </c>
      <c r="AD66">
        <f t="shared" si="221"/>
        <v>1.5949615825373473E-5</v>
      </c>
      <c r="AE66">
        <f t="shared" si="222"/>
        <v>1.0046409234754898E-6</v>
      </c>
      <c r="AF66">
        <f t="shared" si="223"/>
        <v>3.8077628041135208E-7</v>
      </c>
      <c r="AG66">
        <f t="shared" si="224"/>
        <v>-2.1596972965439136E-7</v>
      </c>
      <c r="AH66">
        <f t="shared" si="133"/>
        <v>2.6513243833645816E-7</v>
      </c>
      <c r="AI66">
        <f t="shared" si="134"/>
        <v>5.9716005967086495E-8</v>
      </c>
      <c r="AJ66">
        <f t="shared" si="225"/>
        <v>7.1926344973482298E-9</v>
      </c>
      <c r="AK66">
        <f t="shared" si="135"/>
        <v>2.5336245481560738E-9</v>
      </c>
      <c r="AL66">
        <f t="shared" si="136"/>
        <v>-7.5911956234476201E-9</v>
      </c>
      <c r="AM66">
        <f t="shared" si="137"/>
        <v>1.6420632792922815E-7</v>
      </c>
      <c r="AN66">
        <f t="shared" si="226"/>
        <v>6.4131166477340362E-8</v>
      </c>
      <c r="AO66">
        <f t="shared" si="138"/>
        <v>1.4167400310437507E-9</v>
      </c>
      <c r="AP66">
        <f t="shared" si="207"/>
        <v>5.2407874067031396E-9</v>
      </c>
      <c r="AQ66">
        <f t="shared" si="208"/>
        <v>-5.8107083755776359E-9</v>
      </c>
      <c r="AR66">
        <f t="shared" si="209"/>
        <v>4.5697527584515387E-6</v>
      </c>
      <c r="AS66">
        <f t="shared" si="210"/>
        <v>3.7048568921558286E-7</v>
      </c>
      <c r="AT66">
        <f t="shared" si="211"/>
        <v>1.9632376121126393E-7</v>
      </c>
      <c r="AU66">
        <f t="shared" si="212"/>
        <v>-1.3416044058312224E-7</v>
      </c>
      <c r="AV66">
        <f t="shared" si="139"/>
        <v>1.3702159283415286E-7</v>
      </c>
      <c r="AW66">
        <f t="shared" si="140"/>
        <v>-8.6808966860407964E-9</v>
      </c>
      <c r="AX66">
        <f t="shared" si="213"/>
        <v>5.6055306537345782E-9</v>
      </c>
      <c r="AY66">
        <f t="shared" si="141"/>
        <v>1.9453318276777124E-9</v>
      </c>
      <c r="AZ66">
        <f t="shared" si="142"/>
        <v>-1.5942899481048477E-8</v>
      </c>
      <c r="BA66">
        <f t="shared" si="143"/>
        <v>8.2838921403814563E-8</v>
      </c>
      <c r="BB66">
        <f t="shared" si="214"/>
        <v>-3.6920581911749988E-10</v>
      </c>
      <c r="BC66">
        <f t="shared" si="144"/>
        <v>1.448446749003361E-9</v>
      </c>
      <c r="BD66">
        <f t="shared" si="215"/>
        <v>1.2439667255106403E-8</v>
      </c>
      <c r="BE66">
        <f t="shared" si="216"/>
        <v>-1.8750487257278077E-7</v>
      </c>
      <c r="BF66">
        <f t="shared" si="217"/>
        <v>0.95797729356549499</v>
      </c>
      <c r="BG66">
        <f t="shared" si="227"/>
        <v>0.9580000000000003</v>
      </c>
      <c r="BH66">
        <f t="shared" si="145"/>
        <v>1.3272549367240499E-5</v>
      </c>
      <c r="BI66">
        <f t="shared" si="146"/>
        <v>8.0174007930995254E-7</v>
      </c>
      <c r="BJ66">
        <f t="shared" si="147"/>
        <v>2.6262976869155838E-7</v>
      </c>
      <c r="BK66">
        <f t="shared" si="148"/>
        <v>-1.6947619309696768E-7</v>
      </c>
      <c r="BL66">
        <f t="shared" si="149"/>
        <v>1.9081789291827087E-7</v>
      </c>
      <c r="BM66">
        <f t="shared" si="150"/>
        <v>4.7456777757234383E-8</v>
      </c>
      <c r="BN66">
        <f t="shared" si="151"/>
        <v>4.7069282549111548E-9</v>
      </c>
      <c r="BO66">
        <f t="shared" si="152"/>
        <v>1.7087004329430792E-9</v>
      </c>
      <c r="BP66">
        <f t="shared" si="153"/>
        <v>-5.6889140213916587E-9</v>
      </c>
      <c r="BQ66">
        <f t="shared" si="154"/>
        <v>1.2707992809831361E-7</v>
      </c>
      <c r="BR66">
        <f t="shared" si="155"/>
        <v>4.963136395275763E-8</v>
      </c>
      <c r="BS66">
        <f t="shared" si="156"/>
        <v>1.0339247446012541E-9</v>
      </c>
      <c r="BT66">
        <f t="shared" si="157"/>
        <v>3.3268069744258985E-9</v>
      </c>
      <c r="BU66">
        <f t="shared" si="158"/>
        <v>-4.2406052215136041E-9</v>
      </c>
      <c r="BV66">
        <f t="shared" si="159"/>
        <v>3.6582375084338584E-6</v>
      </c>
      <c r="BW66">
        <f t="shared" si="160"/>
        <v>2.8442596413840871E-7</v>
      </c>
      <c r="BX66">
        <f t="shared" si="161"/>
        <v>1.3026327771823185E-7</v>
      </c>
      <c r="BY66">
        <f t="shared" si="162"/>
        <v>-1.0127805753769732E-7</v>
      </c>
      <c r="BZ66">
        <f t="shared" si="163"/>
        <v>9.4868124265881947E-8</v>
      </c>
      <c r="CA66">
        <f t="shared" si="164"/>
        <v>-6.6366230916446916E-9</v>
      </c>
      <c r="CB66">
        <f t="shared" si="165"/>
        <v>3.5289165692645823E-9</v>
      </c>
      <c r="CC66">
        <f t="shared" si="166"/>
        <v>1.2620961316954315E-9</v>
      </c>
      <c r="CD66">
        <f t="shared" si="167"/>
        <v>-1.1493745243858196E-8</v>
      </c>
      <c r="CE66">
        <f t="shared" si="168"/>
        <v>6.167321360127648E-8</v>
      </c>
      <c r="CF66">
        <f t="shared" si="169"/>
        <v>-2.7487211276291802E-10</v>
      </c>
      <c r="CG66">
        <f t="shared" si="170"/>
        <v>1.0168956025328247E-9</v>
      </c>
      <c r="CH66">
        <f t="shared" si="171"/>
        <v>7.5965236836585892E-9</v>
      </c>
      <c r="CI66">
        <f t="shared" si="172"/>
        <v>-1.3163955147397414E-7</v>
      </c>
      <c r="CJ66">
        <f t="shared" si="228"/>
        <v>0</v>
      </c>
      <c r="CK66">
        <f t="shared" si="229"/>
        <v>1.8574825496720468E-5</v>
      </c>
      <c r="CL66">
        <f t="shared" si="173"/>
        <v>2.8852243314881995E-6</v>
      </c>
      <c r="CM66">
        <f t="shared" si="174"/>
        <v>0.21720186830993596</v>
      </c>
      <c r="CN66">
        <f t="shared" si="175"/>
        <v>2.802646784219574E-2</v>
      </c>
      <c r="CO66">
        <f t="shared" si="176"/>
        <v>1.4253979280918554E-2</v>
      </c>
      <c r="CP66">
        <f t="shared" si="177"/>
        <v>-4.3448790211870454E-3</v>
      </c>
      <c r="CQ66">
        <f t="shared" si="178"/>
        <v>1.133944925521198E-2</v>
      </c>
      <c r="CR66">
        <f t="shared" si="179"/>
        <v>9.993473598591924E-4</v>
      </c>
      <c r="CS66">
        <f t="shared" si="180"/>
        <v>2.9166852150196805E-4</v>
      </c>
      <c r="CT66">
        <f t="shared" si="181"/>
        <v>1.2482914786310161E-4</v>
      </c>
      <c r="CU66">
        <f t="shared" si="182"/>
        <v>-1.7638143031080547E-4</v>
      </c>
      <c r="CV66">
        <f t="shared" si="183"/>
        <v>6.6746588176672663E-3</v>
      </c>
      <c r="CW66">
        <f t="shared" si="184"/>
        <v>1.8741050779673173E-3</v>
      </c>
      <c r="CX66">
        <f t="shared" si="185"/>
        <v>6.6796458983650757E-5</v>
      </c>
      <c r="CY66">
        <f t="shared" si="186"/>
        <v>2.7796612326412784E-4</v>
      </c>
      <c r="CZ66">
        <f t="shared" si="187"/>
        <v>-2.075759353007599E-4</v>
      </c>
      <c r="DA66">
        <f t="shared" si="188"/>
        <v>0.11444031832990188</v>
      </c>
      <c r="DB66">
        <f t="shared" si="189"/>
        <v>1.456823827133515E-2</v>
      </c>
      <c r="DC66">
        <f t="shared" si="190"/>
        <v>9.5921826490211436E-3</v>
      </c>
      <c r="DD66">
        <f t="shared" si="191"/>
        <v>-4.2318227773134251E-3</v>
      </c>
      <c r="DE66">
        <f t="shared" si="192"/>
        <v>7.4257482020540794E-3</v>
      </c>
      <c r="DF66">
        <f t="shared" si="193"/>
        <v>-2.4445405067890884E-4</v>
      </c>
      <c r="DG66">
        <f t="shared" si="194"/>
        <v>2.9135306125850841E-4</v>
      </c>
      <c r="DH66">
        <f t="shared" si="195"/>
        <v>1.1806996994907108E-4</v>
      </c>
      <c r="DI66">
        <f t="shared" si="196"/>
        <v>-5.525808960131402E-4</v>
      </c>
      <c r="DJ66">
        <f t="shared" si="197"/>
        <v>4.3136711542608357E-3</v>
      </c>
      <c r="DK66">
        <f t="shared" si="198"/>
        <v>-1.5007478135488136E-5</v>
      </c>
      <c r="DL66">
        <f t="shared" si="199"/>
        <v>8.4839871429373857E-5</v>
      </c>
      <c r="DM66">
        <f t="shared" si="200"/>
        <v>8.0191070993317916E-4</v>
      </c>
      <c r="DN66">
        <f t="shared" si="201"/>
        <v>-8.8404797320614688E-3</v>
      </c>
      <c r="DO66">
        <f t="shared" si="230"/>
        <v>0</v>
      </c>
      <c r="DP66">
        <f t="shared" si="231"/>
        <v>0.41415428709351104</v>
      </c>
      <c r="DQ66">
        <f t="shared" si="202"/>
        <v>6.4330511547649336E-2</v>
      </c>
    </row>
    <row r="67" spans="1:121" x14ac:dyDescent="0.3">
      <c r="A67">
        <v>64</v>
      </c>
      <c r="B67">
        <v>109</v>
      </c>
      <c r="C67">
        <f t="shared" si="119"/>
        <v>32.793999999999997</v>
      </c>
      <c r="D67">
        <f t="shared" ref="D67" si="232">SBP_BL</f>
        <v>125</v>
      </c>
      <c r="E67">
        <f t="shared" si="218"/>
        <v>5.4</v>
      </c>
      <c r="F67">
        <v>0.50319000000000003</v>
      </c>
      <c r="G67">
        <v>0.52910000000000001</v>
      </c>
      <c r="H67">
        <f t="shared" si="219"/>
        <v>0.50837200000000005</v>
      </c>
      <c r="I67">
        <f t="shared" si="220"/>
        <v>1.9177515277734612E-2</v>
      </c>
      <c r="J67">
        <f t="shared" si="64"/>
        <v>0.53611227791411065</v>
      </c>
      <c r="K67">
        <f t="shared" si="65"/>
        <v>0.65895309820538805</v>
      </c>
      <c r="L67">
        <f t="shared" si="105"/>
        <v>0.33883229656428904</v>
      </c>
      <c r="M67">
        <f t="shared" si="106"/>
        <v>0.43979370213407176</v>
      </c>
      <c r="N67">
        <f t="shared" si="107"/>
        <v>0.92793115659214842</v>
      </c>
      <c r="O67">
        <f t="shared" si="108"/>
        <v>0.97567740292453331</v>
      </c>
      <c r="P67">
        <f t="shared" si="109"/>
        <v>0.7257558634324196</v>
      </c>
      <c r="Q67">
        <f t="shared" si="110"/>
        <v>0.8392709783173643</v>
      </c>
      <c r="R67">
        <f t="shared" si="203"/>
        <v>0.42</v>
      </c>
      <c r="S67">
        <f t="shared" si="204"/>
        <v>0.43099999999999999</v>
      </c>
      <c r="T67">
        <f t="shared" si="205"/>
        <v>4.7186602208729188E-2</v>
      </c>
      <c r="U67">
        <f t="shared" si="69"/>
        <v>0.8120633079761701</v>
      </c>
      <c r="V67">
        <f t="shared" si="70"/>
        <v>0.90378130378414689</v>
      </c>
      <c r="W67">
        <f t="shared" si="111"/>
        <v>0.59361028169712204</v>
      </c>
      <c r="X67">
        <f t="shared" si="112"/>
        <v>0.71664711708476991</v>
      </c>
      <c r="Y67">
        <f t="shared" si="113"/>
        <v>0.98861631285920493</v>
      </c>
      <c r="Z67">
        <f t="shared" si="114"/>
        <v>0.99820712775942788</v>
      </c>
      <c r="AA67">
        <f t="shared" si="115"/>
        <v>0.88936186063274414</v>
      </c>
      <c r="AB67">
        <f t="shared" si="116"/>
        <v>0.95542943250335399</v>
      </c>
      <c r="AC67">
        <f t="shared" si="206"/>
        <v>6.95934544964429E-2</v>
      </c>
      <c r="AD67">
        <f t="shared" si="221"/>
        <v>7.2249314107580778E-6</v>
      </c>
      <c r="AE67">
        <f t="shared" si="222"/>
        <v>4.4377746164959705E-7</v>
      </c>
      <c r="AF67">
        <f t="shared" si="223"/>
        <v>1.8126341536415772E-7</v>
      </c>
      <c r="AG67">
        <f t="shared" si="224"/>
        <v>-1.0818777283769167E-7</v>
      </c>
      <c r="AH67">
        <f t="shared" si="133"/>
        <v>1.2617153477844152E-7</v>
      </c>
      <c r="AI67">
        <f t="shared" si="134"/>
        <v>1.8577690989876338E-8</v>
      </c>
      <c r="AJ67">
        <f t="shared" si="225"/>
        <v>3.3623208716641554E-9</v>
      </c>
      <c r="AK67">
        <f t="shared" si="135"/>
        <v>1.1780091944902522E-9</v>
      </c>
      <c r="AL67">
        <f t="shared" si="136"/>
        <v>-3.5722144971665385E-9</v>
      </c>
      <c r="AM67">
        <f t="shared" si="137"/>
        <v>7.7351411867405675E-8</v>
      </c>
      <c r="AN67">
        <f t="shared" si="226"/>
        <v>2.1140598025854302E-8</v>
      </c>
      <c r="AO67">
        <f t="shared" si="138"/>
        <v>6.5174182514030516E-10</v>
      </c>
      <c r="AP67">
        <f t="shared" si="207"/>
        <v>2.2925820524842089E-9</v>
      </c>
      <c r="AQ67">
        <f t="shared" si="208"/>
        <v>-1.5956334351673625E-9</v>
      </c>
      <c r="AR67">
        <f t="shared" si="209"/>
        <v>1.8123774981410663E-6</v>
      </c>
      <c r="AS67">
        <f t="shared" si="210"/>
        <v>1.4264849037525735E-7</v>
      </c>
      <c r="AT67">
        <f t="shared" si="211"/>
        <v>8.2365796074712831E-8</v>
      </c>
      <c r="AU67">
        <f t="shared" si="212"/>
        <v>-5.8377858611325763E-8</v>
      </c>
      <c r="AV67">
        <f t="shared" si="139"/>
        <v>5.744715977172641E-8</v>
      </c>
      <c r="AW67">
        <f t="shared" si="140"/>
        <v>-7.7710481552265988E-9</v>
      </c>
      <c r="AX67">
        <f t="shared" si="213"/>
        <v>1.008653293908616E-9</v>
      </c>
      <c r="AY67">
        <f t="shared" si="141"/>
        <v>2.3138405837211556E-10</v>
      </c>
      <c r="AZ67">
        <f t="shared" si="142"/>
        <v>1.7306640289370756E-8</v>
      </c>
      <c r="BA67">
        <f t="shared" si="143"/>
        <v>3.4378888294256E-8</v>
      </c>
      <c r="BB67">
        <f t="shared" si="214"/>
        <v>-3.2972947550100131E-9</v>
      </c>
      <c r="BC67">
        <f t="shared" si="144"/>
        <v>-5.7297855832961816E-10</v>
      </c>
      <c r="BD67">
        <f t="shared" si="215"/>
        <v>-1.7921222242749326E-8</v>
      </c>
      <c r="BE67">
        <f t="shared" si="216"/>
        <v>4.0645351158302614E-7</v>
      </c>
      <c r="BF67">
        <f t="shared" si="217"/>
        <v>0.95798954637982403</v>
      </c>
      <c r="BG67">
        <f t="shared" si="227"/>
        <v>0.95800000000000018</v>
      </c>
      <c r="BH67">
        <f t="shared" si="145"/>
        <v>6.0072039011455757E-6</v>
      </c>
      <c r="BI67">
        <f t="shared" si="146"/>
        <v>3.5385268369493807E-7</v>
      </c>
      <c r="BJ67">
        <f t="shared" si="147"/>
        <v>1.2490170911349912E-7</v>
      </c>
      <c r="BK67">
        <f t="shared" si="148"/>
        <v>-8.4825908174657484E-8</v>
      </c>
      <c r="BL67">
        <f t="shared" si="149"/>
        <v>9.0722296336848445E-8</v>
      </c>
      <c r="BM67">
        <f t="shared" si="150"/>
        <v>1.4751417380859209E-8</v>
      </c>
      <c r="BN67">
        <f t="shared" si="151"/>
        <v>2.1982150863614721E-9</v>
      </c>
      <c r="BO67">
        <f t="shared" si="152"/>
        <v>7.9371796538652926E-10</v>
      </c>
      <c r="BP67">
        <f t="shared" si="153"/>
        <v>-2.674799527481853E-9</v>
      </c>
      <c r="BQ67">
        <f t="shared" si="154"/>
        <v>5.9812208496056223E-8</v>
      </c>
      <c r="BR67">
        <f t="shared" si="155"/>
        <v>1.6347030084224391E-8</v>
      </c>
      <c r="BS67">
        <f t="shared" si="156"/>
        <v>4.7523550406351764E-10</v>
      </c>
      <c r="BT67">
        <f t="shared" si="157"/>
        <v>1.4539040578747112E-9</v>
      </c>
      <c r="BU67">
        <f t="shared" si="158"/>
        <v>-1.1635000710582271E-9</v>
      </c>
      <c r="BV67">
        <f t="shared" si="159"/>
        <v>1.4496473913722082E-6</v>
      </c>
      <c r="BW67">
        <f t="shared" si="160"/>
        <v>1.0942070383730679E-7</v>
      </c>
      <c r="BX67">
        <f t="shared" si="161"/>
        <v>5.4598435054633367E-8</v>
      </c>
      <c r="BY67">
        <f t="shared" si="162"/>
        <v>-4.4032522935215596E-8</v>
      </c>
      <c r="BZ67">
        <f t="shared" si="163"/>
        <v>3.9737110337360513E-8</v>
      </c>
      <c r="CA67">
        <f t="shared" si="164"/>
        <v>-5.9360382213950513E-9</v>
      </c>
      <c r="CB67">
        <f t="shared" si="165"/>
        <v>6.3437785008140519E-10</v>
      </c>
      <c r="CC67">
        <f t="shared" si="166"/>
        <v>1.4997747459615748E-10</v>
      </c>
      <c r="CD67">
        <f t="shared" si="167"/>
        <v>1.2466414085558055E-8</v>
      </c>
      <c r="CE67">
        <f t="shared" si="168"/>
        <v>2.557340133620114E-8</v>
      </c>
      <c r="CF67">
        <f t="shared" si="169"/>
        <v>-2.4527565106784069E-9</v>
      </c>
      <c r="CG67">
        <f t="shared" si="170"/>
        <v>-4.0192658078607666E-10</v>
      </c>
      <c r="CH67">
        <f t="shared" si="171"/>
        <v>-1.0933357730641021E-8</v>
      </c>
      <c r="CI67">
        <f t="shared" si="172"/>
        <v>2.8511445635122841E-7</v>
      </c>
      <c r="CJ67">
        <f t="shared" si="228"/>
        <v>0</v>
      </c>
      <c r="CK67">
        <f t="shared" si="229"/>
        <v>8.4974337768129482E-6</v>
      </c>
      <c r="CL67">
        <f t="shared" ref="CL67:CL98" si="233">CK67/(1+r_)^A67</f>
        <v>1.2814610417383944E-6</v>
      </c>
      <c r="CM67">
        <f t="shared" si="174"/>
        <v>9.8389115951703507E-2</v>
      </c>
      <c r="CN67">
        <f t="shared" si="175"/>
        <v>1.2380059847638809E-2</v>
      </c>
      <c r="CO67">
        <f t="shared" si="176"/>
        <v>6.7854146907418804E-3</v>
      </c>
      <c r="CP67">
        <f t="shared" si="177"/>
        <v>-2.1765216139486808E-3</v>
      </c>
      <c r="CQ67">
        <f t="shared" si="178"/>
        <v>5.3962303709391649E-3</v>
      </c>
      <c r="CR67">
        <f t="shared" si="179"/>
        <v>3.1089765871558054E-4</v>
      </c>
      <c r="CS67">
        <f t="shared" si="180"/>
        <v>1.3634547366685317E-4</v>
      </c>
      <c r="CT67">
        <f t="shared" si="181"/>
        <v>5.8039335003340238E-5</v>
      </c>
      <c r="CU67">
        <f t="shared" si="182"/>
        <v>-8.3000403841664521E-5</v>
      </c>
      <c r="CV67">
        <f t="shared" si="183"/>
        <v>3.1441801895863057E-3</v>
      </c>
      <c r="CW67">
        <f t="shared" si="184"/>
        <v>6.1779169610954026E-4</v>
      </c>
      <c r="CX67">
        <f t="shared" si="185"/>
        <v>3.0728323571715111E-5</v>
      </c>
      <c r="CY67">
        <f t="shared" si="186"/>
        <v>1.2159625948170996E-4</v>
      </c>
      <c r="CZ67">
        <f t="shared" si="187"/>
        <v>-5.7000813204483695E-5</v>
      </c>
      <c r="DA67">
        <f t="shared" si="188"/>
        <v>4.538736968594672E-2</v>
      </c>
      <c r="DB67">
        <f t="shared" si="189"/>
        <v>5.6092239385358697E-3</v>
      </c>
      <c r="DC67">
        <f t="shared" si="190"/>
        <v>4.0243104304143939E-3</v>
      </c>
      <c r="DD67">
        <f t="shared" si="191"/>
        <v>-1.8414127941770485E-3</v>
      </c>
      <c r="DE67">
        <f t="shared" si="192"/>
        <v>3.1132913766689411E-3</v>
      </c>
      <c r="DF67">
        <f t="shared" si="193"/>
        <v>-2.1883271605118102E-4</v>
      </c>
      <c r="DG67">
        <f t="shared" si="194"/>
        <v>5.242576360419422E-5</v>
      </c>
      <c r="DH67">
        <f t="shared" si="195"/>
        <v>1.4043624038837182E-5</v>
      </c>
      <c r="DI67">
        <f t="shared" si="196"/>
        <v>5.9984815242959037E-4</v>
      </c>
      <c r="DJ67">
        <f t="shared" si="197"/>
        <v>1.7902118501467927E-3</v>
      </c>
      <c r="DK67">
        <f t="shared" si="198"/>
        <v>-1.3402843720164702E-4</v>
      </c>
      <c r="DL67">
        <f t="shared" si="199"/>
        <v>-3.3561073097040722E-5</v>
      </c>
      <c r="DM67">
        <f t="shared" si="200"/>
        <v>-1.1552736706565926E-3</v>
      </c>
      <c r="DN67">
        <f t="shared" si="201"/>
        <v>1.9163470164116517E-2</v>
      </c>
      <c r="DO67">
        <f t="shared" si="230"/>
        <v>0</v>
      </c>
      <c r="DP67">
        <f t="shared" si="231"/>
        <v>0.20142496326088191</v>
      </c>
      <c r="DQ67">
        <f t="shared" ref="DQ67:DQ98" si="234">DP67/(1+r_)^A67</f>
        <v>3.0376022930209585E-2</v>
      </c>
    </row>
    <row r="68" spans="1:121" x14ac:dyDescent="0.3">
      <c r="CF68" s="20" t="s">
        <v>192</v>
      </c>
      <c r="CG68" s="20"/>
      <c r="CH68" s="20"/>
      <c r="CI68" s="20"/>
      <c r="CJ68" s="20"/>
      <c r="CK68">
        <f>SUM(CK3:CK67)</f>
        <v>27.793170941203837</v>
      </c>
      <c r="CL68">
        <f>SUM(CL3:CL67)</f>
        <v>17.218251007114617</v>
      </c>
      <c r="DK68" s="20" t="s">
        <v>196</v>
      </c>
      <c r="DL68" s="20"/>
      <c r="DM68" s="20"/>
      <c r="DN68" s="20"/>
      <c r="DO68" s="20"/>
      <c r="DP68" s="9">
        <f>SUM(DP3:DP67)</f>
        <v>621358.92957050179</v>
      </c>
      <c r="DQ68" s="9">
        <f>SUM(DQ3:DQ67)</f>
        <v>354921.49864329334</v>
      </c>
    </row>
    <row r="69" spans="1:121" x14ac:dyDescent="0.3">
      <c r="CF69" s="20" t="s">
        <v>193</v>
      </c>
      <c r="CG69" s="20"/>
      <c r="CH69" s="20"/>
      <c r="CI69" s="20"/>
      <c r="CJ69" s="20"/>
      <c r="CK69">
        <f>disc_SEM*TRT_DISC!CK68</f>
        <v>1.1493675467384177</v>
      </c>
      <c r="CL69">
        <f>disc_SEM*TRT_DISC!CL68</f>
        <v>0.72182032012025599</v>
      </c>
      <c r="DK69" s="20" t="s">
        <v>195</v>
      </c>
      <c r="DL69" s="20"/>
      <c r="DM69" s="20"/>
      <c r="DN69" s="20"/>
      <c r="DO69" s="20"/>
      <c r="DP69" s="9">
        <f>disc_SEM*TRT_DISC!DP68</f>
        <v>12825.552588550801</v>
      </c>
      <c r="DQ69" s="9">
        <f>disc_SEM*TRT_DISC!DQ68</f>
        <v>6568.8851919839963</v>
      </c>
    </row>
    <row r="70" spans="1:121" x14ac:dyDescent="0.3">
      <c r="CI70" s="20" t="s">
        <v>194</v>
      </c>
      <c r="CJ70" s="20"/>
      <c r="CK70">
        <f>CK68+CK69</f>
        <v>28.942538487942254</v>
      </c>
      <c r="CL70">
        <f>CL68+CL69</f>
        <v>17.940071327234872</v>
      </c>
      <c r="DN70" s="20" t="s">
        <v>197</v>
      </c>
      <c r="DO70" s="20"/>
      <c r="DP70" s="9">
        <f>DP68+DP69</f>
        <v>634184.48215905263</v>
      </c>
      <c r="DQ70" s="9">
        <f>DQ68+DQ69</f>
        <v>361490.38383527735</v>
      </c>
    </row>
  </sheetData>
  <mergeCells count="11">
    <mergeCell ref="J1:T1"/>
    <mergeCell ref="U1:AC1"/>
    <mergeCell ref="AD1:BF1"/>
    <mergeCell ref="BH1:CL1"/>
    <mergeCell ref="CM1:DQ1"/>
    <mergeCell ref="CF69:CJ69"/>
    <mergeCell ref="DK69:DO69"/>
    <mergeCell ref="CI70:CJ70"/>
    <mergeCell ref="DN70:DO70"/>
    <mergeCell ref="CF68:CJ68"/>
    <mergeCell ref="DK68:DO68"/>
  </mergeCells>
  <conditionalFormatting sqref="BG3:BG67">
    <cfRule type="cellIs" dxfId="7" priority="1" operator="equal">
      <formula>$AD$3</formula>
    </cfRule>
    <cfRule type="cellIs" dxfId="6" priority="2" operator="equal">
      <formula>"$AB$3"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E2F6C-DD76-4DC3-A44E-0CCC970E6E89}">
  <dimension ref="A1:DQ70"/>
  <sheetViews>
    <sheetView topLeftCell="N40" workbookViewId="0">
      <selection activeCell="U3" sqref="U3:V67"/>
    </sheetView>
  </sheetViews>
  <sheetFormatPr defaultRowHeight="14.4" x14ac:dyDescent="0.3"/>
  <cols>
    <col min="6" max="6" width="17" customWidth="1"/>
    <col min="7" max="9" width="18" customWidth="1"/>
    <col min="10" max="10" width="15.33203125" customWidth="1"/>
    <col min="11" max="11" width="14" customWidth="1"/>
    <col min="12" max="12" width="15.33203125" customWidth="1"/>
    <col min="13" max="13" width="12.6640625" customWidth="1"/>
    <col min="14" max="14" width="12.5546875" customWidth="1"/>
    <col min="15" max="15" width="12.21875" customWidth="1"/>
    <col min="16" max="16" width="13.33203125" customWidth="1"/>
    <col min="17" max="19" width="12.77734375" customWidth="1"/>
    <col min="20" max="20" width="13.33203125" customWidth="1"/>
    <col min="22" max="22" width="10.5546875" bestFit="1" customWidth="1"/>
    <col min="24" max="24" width="11.77734375" bestFit="1" customWidth="1"/>
    <col min="25" max="25" width="13.6640625" bestFit="1" customWidth="1"/>
    <col min="26" max="26" width="10.5546875" bestFit="1" customWidth="1"/>
    <col min="27" max="27" width="18.21875" bestFit="1" customWidth="1"/>
    <col min="28" max="28" width="10.44140625" bestFit="1" customWidth="1"/>
    <col min="29" max="29" width="18.109375" bestFit="1" customWidth="1"/>
    <col min="55" max="56" width="12" bestFit="1" customWidth="1"/>
    <col min="59" max="59" width="14.6640625" bestFit="1" customWidth="1"/>
    <col min="120" max="121" width="11" bestFit="1" customWidth="1"/>
  </cols>
  <sheetData>
    <row r="1" spans="1:121" x14ac:dyDescent="0.3">
      <c r="J1" s="20" t="s">
        <v>29</v>
      </c>
      <c r="K1" s="20"/>
      <c r="L1" s="20"/>
      <c r="M1" s="20"/>
      <c r="N1" s="20"/>
      <c r="O1" s="20"/>
      <c r="P1" s="20"/>
      <c r="Q1" s="20"/>
      <c r="R1" s="20"/>
      <c r="S1" s="20"/>
      <c r="T1" s="20"/>
      <c r="U1" s="20" t="s">
        <v>28</v>
      </c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H1" s="20" t="s">
        <v>114</v>
      </c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 t="s">
        <v>123</v>
      </c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</row>
    <row r="2" spans="1:121" ht="72" x14ac:dyDescent="0.3">
      <c r="A2" s="2" t="s">
        <v>15</v>
      </c>
      <c r="B2" s="2" t="s">
        <v>22</v>
      </c>
      <c r="C2" s="2" t="s">
        <v>6</v>
      </c>
      <c r="D2" s="2" t="s">
        <v>27</v>
      </c>
      <c r="E2" s="2" t="s">
        <v>12</v>
      </c>
      <c r="F2" s="2" t="s">
        <v>24</v>
      </c>
      <c r="G2" s="2" t="s">
        <v>23</v>
      </c>
      <c r="H2" s="2" t="s">
        <v>25</v>
      </c>
      <c r="I2" s="2" t="s">
        <v>83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36</v>
      </c>
      <c r="Q2" s="2" t="s">
        <v>37</v>
      </c>
      <c r="R2" s="2" t="s">
        <v>199</v>
      </c>
      <c r="S2" s="2" t="s">
        <v>198</v>
      </c>
      <c r="T2" s="2" t="s">
        <v>26</v>
      </c>
      <c r="U2" s="2" t="s">
        <v>30</v>
      </c>
      <c r="V2" s="2" t="s">
        <v>31</v>
      </c>
      <c r="W2" s="2" t="s">
        <v>32</v>
      </c>
      <c r="X2" s="2" t="s">
        <v>33</v>
      </c>
      <c r="Y2" s="2" t="s">
        <v>34</v>
      </c>
      <c r="Z2" s="2" t="s">
        <v>35</v>
      </c>
      <c r="AA2" s="2" t="s">
        <v>36</v>
      </c>
      <c r="AB2" s="2" t="s">
        <v>37</v>
      </c>
      <c r="AC2" s="2" t="s">
        <v>26</v>
      </c>
      <c r="AD2" s="4" t="s">
        <v>16</v>
      </c>
      <c r="AE2" s="4" t="s">
        <v>17</v>
      </c>
      <c r="AF2" s="4" t="s">
        <v>87</v>
      </c>
      <c r="AG2" s="4" t="s">
        <v>88</v>
      </c>
      <c r="AH2" s="4" t="s">
        <v>85</v>
      </c>
      <c r="AI2" s="4" t="s">
        <v>86</v>
      </c>
      <c r="AJ2" s="4" t="s">
        <v>89</v>
      </c>
      <c r="AK2" s="4" t="s">
        <v>105</v>
      </c>
      <c r="AL2" s="4" t="s">
        <v>90</v>
      </c>
      <c r="AM2" s="4" t="s">
        <v>68</v>
      </c>
      <c r="AN2" s="4" t="s">
        <v>69</v>
      </c>
      <c r="AO2" s="4" t="s">
        <v>118</v>
      </c>
      <c r="AP2" s="4" t="s">
        <v>117</v>
      </c>
      <c r="AQ2" s="4" t="s">
        <v>119</v>
      </c>
      <c r="AR2" s="4" t="s">
        <v>18</v>
      </c>
      <c r="AS2" s="4" t="s">
        <v>19</v>
      </c>
      <c r="AT2" s="4" t="s">
        <v>91</v>
      </c>
      <c r="AU2" s="4" t="s">
        <v>92</v>
      </c>
      <c r="AV2" s="4" t="s">
        <v>93</v>
      </c>
      <c r="AW2" s="4" t="s">
        <v>94</v>
      </c>
      <c r="AX2" s="4" t="s">
        <v>95</v>
      </c>
      <c r="AY2" s="4" t="s">
        <v>96</v>
      </c>
      <c r="AZ2" s="4" t="s">
        <v>97</v>
      </c>
      <c r="BA2" s="4" t="s">
        <v>71</v>
      </c>
      <c r="BB2" s="4" t="s">
        <v>70</v>
      </c>
      <c r="BC2" s="4" t="s">
        <v>120</v>
      </c>
      <c r="BD2" s="4" t="s">
        <v>121</v>
      </c>
      <c r="BE2" s="4" t="s">
        <v>122</v>
      </c>
      <c r="BF2" s="4" t="s">
        <v>20</v>
      </c>
      <c r="BG2" s="4" t="s">
        <v>113</v>
      </c>
      <c r="BH2" s="5" t="s">
        <v>16</v>
      </c>
      <c r="BI2" s="5" t="s">
        <v>17</v>
      </c>
      <c r="BJ2" s="5" t="s">
        <v>87</v>
      </c>
      <c r="BK2" s="5" t="s">
        <v>88</v>
      </c>
      <c r="BL2" s="5" t="s">
        <v>85</v>
      </c>
      <c r="BM2" s="5" t="s">
        <v>86</v>
      </c>
      <c r="BN2" s="5" t="s">
        <v>89</v>
      </c>
      <c r="BO2" s="5" t="s">
        <v>105</v>
      </c>
      <c r="BP2" s="5" t="s">
        <v>90</v>
      </c>
      <c r="BQ2" s="5" t="s">
        <v>68</v>
      </c>
      <c r="BR2" s="5" t="s">
        <v>69</v>
      </c>
      <c r="BS2" s="5" t="s">
        <v>118</v>
      </c>
      <c r="BT2" s="5" t="s">
        <v>117</v>
      </c>
      <c r="BU2" s="5" t="s">
        <v>119</v>
      </c>
      <c r="BV2" s="5" t="s">
        <v>18</v>
      </c>
      <c r="BW2" s="5" t="s">
        <v>19</v>
      </c>
      <c r="BX2" s="5" t="s">
        <v>91</v>
      </c>
      <c r="BY2" s="5" t="s">
        <v>92</v>
      </c>
      <c r="BZ2" s="5" t="s">
        <v>93</v>
      </c>
      <c r="CA2" s="5" t="s">
        <v>94</v>
      </c>
      <c r="CB2" s="5" t="s">
        <v>95</v>
      </c>
      <c r="CC2" s="5" t="s">
        <v>96</v>
      </c>
      <c r="CD2" s="5" t="s">
        <v>97</v>
      </c>
      <c r="CE2" s="5" t="s">
        <v>71</v>
      </c>
      <c r="CF2" s="5" t="s">
        <v>70</v>
      </c>
      <c r="CG2" s="5" t="s">
        <v>120</v>
      </c>
      <c r="CH2" s="5" t="s">
        <v>121</v>
      </c>
      <c r="CI2" s="5" t="s">
        <v>122</v>
      </c>
      <c r="CJ2" s="5" t="s">
        <v>20</v>
      </c>
      <c r="CK2" s="5" t="s">
        <v>115</v>
      </c>
      <c r="CL2" s="5" t="s">
        <v>116</v>
      </c>
      <c r="CM2" s="6" t="s">
        <v>16</v>
      </c>
      <c r="CN2" s="6" t="s">
        <v>17</v>
      </c>
      <c r="CO2" s="6" t="s">
        <v>87</v>
      </c>
      <c r="CP2" s="6" t="s">
        <v>88</v>
      </c>
      <c r="CQ2" s="6" t="s">
        <v>85</v>
      </c>
      <c r="CR2" s="6" t="s">
        <v>86</v>
      </c>
      <c r="CS2" s="6" t="s">
        <v>89</v>
      </c>
      <c r="CT2" s="6" t="s">
        <v>105</v>
      </c>
      <c r="CU2" s="6" t="s">
        <v>90</v>
      </c>
      <c r="CV2" s="6" t="s">
        <v>68</v>
      </c>
      <c r="CW2" s="6" t="s">
        <v>69</v>
      </c>
      <c r="CX2" s="6" t="s">
        <v>118</v>
      </c>
      <c r="CY2" s="6" t="s">
        <v>117</v>
      </c>
      <c r="CZ2" s="6" t="s">
        <v>119</v>
      </c>
      <c r="DA2" s="6" t="s">
        <v>18</v>
      </c>
      <c r="DB2" s="6" t="s">
        <v>19</v>
      </c>
      <c r="DC2" s="6" t="s">
        <v>91</v>
      </c>
      <c r="DD2" s="6" t="s">
        <v>92</v>
      </c>
      <c r="DE2" s="6" t="s">
        <v>93</v>
      </c>
      <c r="DF2" s="6" t="s">
        <v>94</v>
      </c>
      <c r="DG2" s="6" t="s">
        <v>95</v>
      </c>
      <c r="DH2" s="6" t="s">
        <v>96</v>
      </c>
      <c r="DI2" s="6" t="s">
        <v>97</v>
      </c>
      <c r="DJ2" s="6" t="s">
        <v>71</v>
      </c>
      <c r="DK2" s="6" t="s">
        <v>70</v>
      </c>
      <c r="DL2" s="6" t="s">
        <v>120</v>
      </c>
      <c r="DM2" s="6" t="s">
        <v>121</v>
      </c>
      <c r="DN2" s="6" t="s">
        <v>122</v>
      </c>
      <c r="DO2" s="6" t="s">
        <v>20</v>
      </c>
      <c r="DP2" s="6" t="s">
        <v>115</v>
      </c>
      <c r="DQ2" s="6" t="s">
        <v>116</v>
      </c>
    </row>
    <row r="3" spans="1:121" x14ac:dyDescent="0.3">
      <c r="A3">
        <v>0</v>
      </c>
      <c r="B3">
        <f>AGE_BL</f>
        <v>45</v>
      </c>
      <c r="C3">
        <f t="shared" ref="C3" si="0">BMI_BL</f>
        <v>38</v>
      </c>
      <c r="D3">
        <f t="shared" ref="D3:D66" si="1">SBP_BL</f>
        <v>125</v>
      </c>
      <c r="E3">
        <f t="shared" ref="E3" si="2">HbA1C_BL</f>
        <v>5.7</v>
      </c>
      <c r="F3">
        <v>2.0300000000000001E-3</v>
      </c>
      <c r="G3">
        <v>3.3300000000000001E-3</v>
      </c>
      <c r="H3">
        <f t="shared" ref="H3:H44" si="3">(PREV_FEMALE*F3 + (1-PREV_FEMALE)*G3)</f>
        <v>2.2899999999999999E-3</v>
      </c>
      <c r="I3">
        <f>0.00000146 * EXP(1.87 * E3) * 0.0197 * EXP(0.101*C3)</f>
        <v>5.6857293942168513E-2</v>
      </c>
      <c r="J3">
        <f>1 - 0.94833 ^ (EXP(2.72107*(LN($B3)-3.8686) + 0.51125*(LN($C3)-LN(28)) + 2.81291*(LN($D3)*(1-0) - 4.24) + 2.88267*(LN($D3)*0 - 0.5826) + 0.61868*(1-0.3423) + 0.77763*(0-0.0376)))</f>
        <v>7.1873780256160202E-2</v>
      </c>
      <c r="K3">
        <f>1 - 0.94833 ^ (EXP(2.72107*(LN($B3)-3.8686) + 0.51125*(LN($C3)-LN(28)) + 2.81291*(LN($D3)*(1-1) - 4.24) + 2.88267*(LN($D3)*1 - 0.5826) + 0.61868*(1-0.3423) + 0.77763*(0-0.0376)))</f>
        <v>9.9188460422785285E-2</v>
      </c>
      <c r="L3">
        <f>1 - 0.94833 ^ (EXP(2.72107*(LN($B3)-3.8686) + 0.51125*(LN($C3)-LN(28)) + 2.81291*(LN($D3)*(1-0) - 4.24) + 2.88267*(LN($D3)*0 - 0.5826) + 0.61868*(0-0.3423) + 0.77763*(0-0.0376)))</f>
        <v>3.9380559753545485E-2</v>
      </c>
      <c r="M3">
        <f>1 - 0.94833 ^ (EXP(2.72107*(LN($B3)-3.8686) + 0.51125*(LN($C3)-LN(28)) + 2.81291*(LN($D3)*(1-1) - 4.24) + 2.88267*(LN($D3)*1 - 0.5826) + 0.61868*(0-0.3423) + 0.77763*(0-0.0376)))</f>
        <v>5.4713739079456869E-2</v>
      </c>
      <c r="N3">
        <f>1 - 0.8843 ^ (EXP(3.113*(LN($B3)-3.856) + 0.7928*(LN($C3)-LN(28)) + 1.8551*(LN($D3)*(1-0) - 4.3544) + 1.9267*(LN($D3)*0 - 0.5019) + 0.7095*(1-0.3522) + 0.5316*(0-0.065)))</f>
        <v>0.17156201208969857</v>
      </c>
      <c r="O3">
        <f>1 - 0.8843 ^ (EXP(3.113*(LN($B3)-3.856) + 0.7928*(LN($C3)-LN(28)) + 1.8551*(LN($D3)*(1-1) - 4.3544) + 1.9267*(LN($D3)*1 - 0.5019) + 0.7095*(1-0.3522) + 0.5316*(0-0.065)))</f>
        <v>0.23351741320871933</v>
      </c>
      <c r="P3">
        <f>1 - 0.8843 ^ (EXP(3.113*(LN($B3)-3.856) + 0.7928*(LN($C3)-LN(28)) + 1.8551*(LN($D3)*(1-0) - 4.3544) + 1.9267*(LN($D3)*0 - 0.5019) + 0.7095*(0-0.3522) + 0.5316*(0-0.065)))</f>
        <v>8.8423947966266958E-2</v>
      </c>
      <c r="Q3">
        <f>1 - 0.8843 ^ (EXP(3.113*(LN($B3)-3.856) + 0.7928*(LN($C3)-LN(28)) + 1.8551*(LN($D3)*(1-1) - 4.3544) + 1.9267*(LN($D3)*1 - 0.5019) + 0.7095*(0-0.3522) + 0.5316*(0-0.065)))</f>
        <v>0.12261981192392346</v>
      </c>
      <c r="R3">
        <f>PREV_HT</f>
        <v>0.35</v>
      </c>
      <c r="S3">
        <f>PREV_HT</f>
        <v>0.35</v>
      </c>
      <c r="T3">
        <f>PREV_FEMALE*PREV_SMOKE*(1-R3)*(1-EXP(-J3/10))+PREV_FEMALE*PREV_SMOKE*R3*(1-EXP(-K3/10))+PREV_FEMALE*(1-PREV_SMOKE)*(1-R3)*(1-EXP(-L3/10))+PREV_FEMALE*(1-PREV_SMOKE)*R3*(1-EXP(-M3/10))+(1-PREV_FEMALE)*PREV_SMOKE*(1-S3)*(1-EXP(-N3/10))+(1-PREV_FEMALE)*PREV_SMOKE*S3*(1-EXP(-O3/10))+(1-PREV_FEMALE)*(1-PREV_SMOKE)*(1-S3)*(1-EXP(-P3/10))+(1-PREV_FEMALE)*(1-PREV_SMOKE)*S3*(1-EXP(-Q3/10))</f>
        <v>6.1622862708026593E-3</v>
      </c>
      <c r="U3">
        <f>1 - 0.94833 ^ (EXP(2.72107*(LN($B3)-3.8686) + 0.51125*(LN($C3)-LN(28)) + 2.81291*(LN($D3)*(1-0) - 4.24) + 2.88267*(LN($D3)*0 - 0.5826) + 0.61868*(1-0.3423) + 0.77763*(1-0.0376)))</f>
        <v>0.14983555907503632</v>
      </c>
      <c r="V3">
        <f>1 - 0.94833 ^ (EXP(2.72107*(LN($B3)-3.8686) + 0.51125*(LN($C3)-LN(28)) + 2.81291*(LN($D3)*(1-1) - 4.24) + 2.88267*(LN($D3)*1 - 0.5826) + 0.61868*(1-0.3423) + 0.77763*(1-0.0376)))</f>
        <v>0.20334649866183629</v>
      </c>
      <c r="W3">
        <f>1 - 0.94833 ^ (EXP(2.72107*(LN($B3)-3.8686) + 0.51125*(LN($C3)-LN(28)) + 2.81291*(LN($D3)*(1-0) - 4.24) + 2.88267*(LN($D3)*0 - 0.5826) + 0.61868*(0-0.3423) + 0.77763*(1-0.0376)))</f>
        <v>8.3723803121629192E-2</v>
      </c>
      <c r="X3">
        <f>1 - 0.94833 ^ (EXP(2.72107*(LN($B3)-3.8686) + 0.51125*(LN($C3)-LN(28)) + 2.81291*(LN($D3)*(1-1) - 4.24) + 2.88267*(LN($D3)*1 - 0.5826) + 0.61868*(0-0.3423) + 0.77763*(1-0.0376)))</f>
        <v>0.11525461362704936</v>
      </c>
      <c r="Y3">
        <f>1 - 0.8843 ^ (EXP(3.113*(LN($B3)-3.856) + 0.7928*(LN($C3)-LN(28)) + 1.8551*(LN($D3)*(1-0) - 4.3544) + 1.9267*(LN($D3)*0 - 0.5019) + 0.7095*(1-0.3522) + 0.5316*(1-0.065)))</f>
        <v>0.2740496634575037</v>
      </c>
      <c r="Z3">
        <f>1 - 0.8843 ^ (EXP(3.113*(LN($B3)-3.856) + 0.7928*(LN($C3)-LN(28)) + 1.8551*(LN($D3)*(1-1) - 4.3544) + 1.9267*(LN($D3)*1 - 0.5019) + 0.7095*(1-0.3522) + 0.5316*(1-0.065)))</f>
        <v>0.36399137384752422</v>
      </c>
      <c r="AA3">
        <f>1 - 0.8843 ^ (EXP(3.113*(LN($B3)-3.856) + 0.7928*(LN($C3)-LN(28)) + 1.8551*(LN($D3)*(1-0) - 4.3544) + 1.9267*(LN($D3)*0 - 0.5019) + 0.7095*(0-0.3522) + 0.5316*(1-0.065)))</f>
        <v>0.14575688112990093</v>
      </c>
      <c r="AB3">
        <f>1 - 0.8843 ^ (EXP(3.113*(LN($B3)-3.856) + 0.7928*(LN($C3)-LN(28)) + 1.8551*(LN($D3)*(1-1) - 4.3544) + 1.9267*(LN($D3)*1 - 0.5019) + 0.7095*(0-0.3522) + 0.5316*(1-0.065)))</f>
        <v>0.19956623179474475</v>
      </c>
      <c r="AC3">
        <f t="shared" ref="AC3" si="4">PREV_FEMALE*PREV_SMOKE*(1-PREV_HT)*(1-EXP(-U3/10))+PREV_FEMALE*PREV_SMOKE*PREV_HT*(1-EXP(-V3/10))+PREV_FEMALE*(1-PREV_SMOKE)*(1-PREV_HT)*(1-EXP(-W3/10))+PREV_FEMALE*(1-PREV_SMOKE)*PREV_HT*(1-EXP(-X3/10))+(1-PREV_FEMALE)*PREV_SMOKE*(1-PREV_HT)*(1-EXP(-Y3/10))+(1-PREV_FEMALE)*PREV_SMOKE*PREV_HT*(1-EXP(-Z3/10))+(1-PREV_FEMALE)*(1-PREV_SMOKE)*(1-PREV_HT)*(1-EXP(-AA3/10))+(1-PREV_FEMALE)*(1-PREV_SMOKE)*PREV_HT*(1-EXP(-AB3/10))</f>
        <v>1.1880491181364982E-2</v>
      </c>
      <c r="AD3">
        <f>1-disc_LIR</f>
        <v>0.94199999999999995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f>SUM(AD3:BF3)</f>
        <v>0.94199999999999995</v>
      </c>
      <c r="BH3">
        <f t="shared" ref="BH3:BH34" si="5">(0.9442 - 0.0007*$B3 - dis_BMI*($C3-21.75))*AD3</f>
        <v>0.80924865000000001</v>
      </c>
      <c r="BI3">
        <f t="shared" ref="BI3:BI34" si="6">0.959*(0.9442 - 0.0007*$B3 - dis_BMI*($C3-21.75))*AE3</f>
        <v>0</v>
      </c>
      <c r="BJ3">
        <f t="shared" ref="BJ3:BJ34" si="7">(0.943*(0.9442 - 0.0007*$B3 - dis_BMI*($C3-21.75)) - 0.19*0.5)*AF3</f>
        <v>0</v>
      </c>
      <c r="BK3">
        <f t="shared" ref="BK3:BK34" si="8">(0.943*(0.9442 - 0.0007*$B3 - dis_BMI*($C3-21.75)))*AG3</f>
        <v>0</v>
      </c>
      <c r="BL3">
        <f t="shared" ref="BL3:BL34" si="9">(0.955*(0.9442 - 0.0007*$B3 - dis_BMI*($C3-21.75)) - 0.15*0.5)*AH3</f>
        <v>0</v>
      </c>
      <c r="BM3">
        <f t="shared" ref="BM3:BM34" si="10">(0.955*(0.9442 - 0.0007*$B3 - dis_BMI*($C3-21.75)))*AI3</f>
        <v>0</v>
      </c>
      <c r="BN3">
        <f t="shared" ref="BN3:BN34" si="11">(0.955*0.943*(0.9442 - 0.0007*$B3 - dis_BMI*($C3-21.75)) - 0.19*0.5)*AJ3</f>
        <v>0</v>
      </c>
      <c r="BO3">
        <f t="shared" ref="BO3:BO34" si="12">(0.955*0.943*(0.9442 - 0.0007*$B3 - dis_BMI*($C3-21.75)) - 0.15*0.5)*AK3</f>
        <v>0</v>
      </c>
      <c r="BP3">
        <f t="shared" ref="BP3:BP34" si="13">(0.955*0.943*(0.9442 - 0.0007*$B3 - dis_BMI*($C3-21.75)))*AL3</f>
        <v>0</v>
      </c>
      <c r="BQ3">
        <f t="shared" ref="BQ3:BQ34" si="14">(0.93*(0.9442 - 0.0007*$B3 - dis_BMI*($C3-21.75)))*AM3</f>
        <v>0</v>
      </c>
      <c r="BR3">
        <f t="shared" ref="BR3:BR34" si="15">(0.93*(0.9442 - 0.0007*$B3 - dis_BMI*($C3-21.75)))*AN3</f>
        <v>0</v>
      </c>
      <c r="BS3">
        <f t="shared" ref="BS3:BS34" si="16">(0.93*0.943*(0.9442 - 0.0007*$B3 - dis_BMI*($C3-21.75)))*AO3</f>
        <v>0</v>
      </c>
      <c r="BT3">
        <f t="shared" ref="BT3:BT34" si="17">(0.93*0.943*(0.9442 - 0.0007*$B3 - dis_BMI*($C3-21.75))-0.19*0.5)*AP3</f>
        <v>0</v>
      </c>
      <c r="BU3">
        <f t="shared" ref="BU3:BU34" si="18">(0.93*0.943*(0.9442 - 0.0007*$B3 - dis_BMI*($C3-21.75)))*AQ3</f>
        <v>0</v>
      </c>
      <c r="BV3">
        <f t="shared" ref="BV3:BV34" si="19">0.962*(0.9442 - 0.0007*$B3 - dis_BMI*($C3-21.75))*AR3</f>
        <v>0</v>
      </c>
      <c r="BW3">
        <f t="shared" ref="BW3:BW34" si="20">0.962*0.959*(0.9442 - 0.0007*$B3 - dis_BMI*($C3-21.75))*AS3</f>
        <v>0</v>
      </c>
      <c r="BX3">
        <f t="shared" ref="BX3:BX34" si="21">0.962*(0.943*(0.9442 - 0.0007*$B3 - dis_BMI*($C3-21.75)) - 0.19*0.5)*AT3</f>
        <v>0</v>
      </c>
      <c r="BY3">
        <f t="shared" ref="BY3:BY34" si="22">0.962*(0.943*(0.9442 - 0.0007*$B3 - dis_BMI*($C3-21.75)))*AU3</f>
        <v>0</v>
      </c>
      <c r="BZ3">
        <f t="shared" ref="BZ3:BZ34" si="23">0.962*(0.955*(0.9442 - 0.0007*$B3 - dis_BMI*($C3-21.75)) - 0.15*0.5)*AV3</f>
        <v>0</v>
      </c>
      <c r="CA3">
        <f t="shared" ref="CA3:CA34" si="24">0.962*(0.955*(0.9442 - 0.0007*$B3 - dis_BMI*($C3-21.75)))*AW3</f>
        <v>0</v>
      </c>
      <c r="CB3">
        <f t="shared" ref="CB3:CB34" si="25">0.962*(0.955*0.943*(0.9442 - 0.0007*$B3 - dis_BMI*($C3-21.75)) - 0.19*0.5)*AX3</f>
        <v>0</v>
      </c>
      <c r="CC3">
        <f t="shared" ref="CC3:CC34" si="26">0.962*(0.955*0.943*(0.9442 - 0.0007*$B3 - dis_BMI*($C3-21.75)) - 0.15*0.5)*AY3</f>
        <v>0</v>
      </c>
      <c r="CD3">
        <f t="shared" ref="CD3:CD34" si="27">0.962*(0.955*0.943*(0.9442 - 0.0007*$B3 - dis_BMI*($C3-21.75)))*AZ3</f>
        <v>0</v>
      </c>
      <c r="CE3">
        <f t="shared" ref="CE3:CE34" si="28">0.962*(0.93*(0.9442 - 0.0007*$B3 - dis_BMI*($C3-21.75)))*BA3</f>
        <v>0</v>
      </c>
      <c r="CF3">
        <f t="shared" ref="CF3:CF34" si="29">0.962*(0.93*(0.9442 - 0.0007*$B3 - dis_BMI*($C3-21.75)))*BB3</f>
        <v>0</v>
      </c>
      <c r="CG3">
        <f t="shared" ref="CG3:CG34" si="30">0.962*(0.93*0.943*(0.9442 - 0.0007*$B3 - dis_BMI*($C3-21.75)))*BC3</f>
        <v>0</v>
      </c>
      <c r="CH3">
        <f t="shared" ref="CH3:CH34" si="31">0.962*(0.93*0.943*(0.9442 - 0.0007*$B3 - dis_BMI*($C3-21.75))-0.19*0.5)*BD3</f>
        <v>0</v>
      </c>
      <c r="CI3">
        <f t="shared" ref="CI3:CI34" si="32">0.962*(0.93*0.943*(0.9442 - 0.0007*$B3 - dis_BMI*($C3-21.75)))*BE3</f>
        <v>0</v>
      </c>
      <c r="CJ3">
        <f>0*BF3</f>
        <v>0</v>
      </c>
      <c r="CK3">
        <f>SUM(BH3:CJ3)</f>
        <v>0.80924865000000001</v>
      </c>
      <c r="CL3">
        <f t="shared" ref="CL3:CL34" si="33">CK3/(1+r_)^A3</f>
        <v>0.80924865000000001</v>
      </c>
      <c r="CM3">
        <f>AD3*c_LIR_1</f>
        <v>10653.078</v>
      </c>
      <c r="CN3">
        <f>AE3*(c_Other+c_LIR_1)</f>
        <v>0</v>
      </c>
      <c r="CO3">
        <f>AF3*(c_Stroke1+c_Stroke2+c_LIR_1)</f>
        <v>0</v>
      </c>
      <c r="CP3">
        <f>AG3*(c_Stroke2 + c_LIR_1)</f>
        <v>0</v>
      </c>
      <c r="CQ3">
        <f>AH3*(c_MI1+c_MI2 + c_LIR_1)</f>
        <v>0</v>
      </c>
      <c r="CR3">
        <f>AI3*(c_MI2+c_LIR_1)</f>
        <v>0</v>
      </c>
      <c r="CS3">
        <f>AJ3*(c_Stroke1+c_Stroke2+c_MI2+c_LIR_1)</f>
        <v>0</v>
      </c>
      <c r="CT3">
        <f>AK3*(c_Stroke2+c_MI1+c_MI2+c_LIR_1)</f>
        <v>0</v>
      </c>
      <c r="CU3">
        <f>AL3*(c_Stroke2+c_MI2+c_LIR_1)</f>
        <v>0</v>
      </c>
      <c r="CV3">
        <f>AM3*(c_HF1+c_LIR_1)</f>
        <v>0</v>
      </c>
      <c r="CW3">
        <f>AN3*(c_HF2+c_LIR_1)</f>
        <v>0</v>
      </c>
      <c r="CX3">
        <f>AO3*(c_Stroke2+c_HF1+c_LIR_1)</f>
        <v>0</v>
      </c>
      <c r="CY3">
        <f>AP3*(c_Stroke1+c_Stroke2+c_HF2+c_LIR_1)</f>
        <v>0</v>
      </c>
      <c r="CZ3">
        <f>AQ3*(c_Stroke2+c_HF2+c_LIR_1)</f>
        <v>0</v>
      </c>
      <c r="DA3">
        <f>AR3*(c_DM+c_LIR_1)</f>
        <v>0</v>
      </c>
      <c r="DB3">
        <f>AS3*(c_Other+c_DM+c_LIR_1)</f>
        <v>0</v>
      </c>
      <c r="DC3">
        <f>AT3*(c_Stroke1+c_Stroke2+c_DM+c_LIR_1)</f>
        <v>0</v>
      </c>
      <c r="DD3">
        <f>AU3*(c_Stroke2+c_DM+c_LIR_1)</f>
        <v>0</v>
      </c>
      <c r="DE3">
        <f>AV3*(c_MI1+c_MI2+c_DM+c_LIR_1)</f>
        <v>0</v>
      </c>
      <c r="DF3">
        <f>AW3*(c_MI2+c_DM+c_LIR_1)</f>
        <v>0</v>
      </c>
      <c r="DG3">
        <f>AX3*(c_Stroke1+c_Stroke2+c_MI2+c_DM+c_LIR_1)</f>
        <v>0</v>
      </c>
      <c r="DH3">
        <f>AY3*(c_Stroke2+c_MI1+c_MI2+c_DM+c_LIR_1)</f>
        <v>0</v>
      </c>
      <c r="DI3">
        <f>AZ3*(c_Stroke2+c_MI2+c_DM+c_LIR_1)</f>
        <v>0</v>
      </c>
      <c r="DJ3">
        <f>BA3*(c_HF1+c_DM+c_LIR_1)</f>
        <v>0</v>
      </c>
      <c r="DK3">
        <f>BB3*(c_HF2+c_DM+c_LIR_1)</f>
        <v>0</v>
      </c>
      <c r="DL3">
        <f>BC3*(c_Stroke2+c_HF1+c_DM+c_LIR_1)</f>
        <v>0</v>
      </c>
      <c r="DM3">
        <f>BD3*(c_Stroke1+c_Stroke2+c_HF2+c_DM+c_LIR_1)</f>
        <v>0</v>
      </c>
      <c r="DN3">
        <f>BE3*(c_Stroke2+c_HF2+c_DM+c_LIR_1)</f>
        <v>0</v>
      </c>
      <c r="DO3">
        <f t="shared" ref="DO3:DO44" si="34">BF3*0</f>
        <v>0</v>
      </c>
      <c r="DP3">
        <f>SUM(CM3:DO3)</f>
        <v>10653.078</v>
      </c>
      <c r="DQ3">
        <f t="shared" ref="DQ3:DQ34" si="35">DP3/(1+r_)^A3</f>
        <v>10653.078</v>
      </c>
    </row>
    <row r="4" spans="1:121" x14ac:dyDescent="0.3">
      <c r="A4">
        <v>1</v>
      </c>
      <c r="B4">
        <v>46</v>
      </c>
      <c r="C4">
        <f>C3*(1+w_red_LSM+w_red_LIR)</f>
        <v>36.1</v>
      </c>
      <c r="D4">
        <f t="shared" si="1"/>
        <v>125</v>
      </c>
      <c r="E4">
        <f>E3+h_red_LSM+h_red_LIR</f>
        <v>5.5</v>
      </c>
      <c r="F4">
        <v>2.2300000000000002E-3</v>
      </c>
      <c r="G4">
        <v>3.62E-3</v>
      </c>
      <c r="H4">
        <f t="shared" si="3"/>
        <v>2.5079999999999998E-3</v>
      </c>
      <c r="I4">
        <f>0.00000146 * EXP(1.87 * E4) * 0.0197 * EXP(0.101*C4)</f>
        <v>3.2286349135090861E-2</v>
      </c>
      <c r="J4">
        <f t="shared" ref="J4:J67" si="36">1 - 0.94833 ^ (EXP(2.72107*(LN($B4)-3.8686) + 0.51125*(LN($C4)-LN(28)) + 2.81291*(LN($D4)*(1-0) - 4.24) + 2.88267*(LN($D4)*0 - 0.5826) + 0.61868*(1-0.3423) + 0.77763*(0-0.0376)))</f>
        <v>7.4235048825950445E-2</v>
      </c>
      <c r="K4">
        <f t="shared" ref="K4:K67" si="37">1 - 0.94833 ^ (EXP(2.72107*(LN($B4)-3.8686) + 0.51125*(LN($C4)-LN(28)) + 2.81291*(LN($D4)*(1-1) - 4.24) + 2.88267*(LN($D4)*1 - 0.5826) + 0.61868*(1-0.3423) + 0.77763*(0-0.0376)))</f>
        <v>0.10239643787961661</v>
      </c>
      <c r="L4">
        <f>1 - 0.94833 ^ (EXP(2.72107*(LN($B4)-3.8686) + 0.51125*(LN($C4)-LN(28)) + 2.81291*(LN($D4)*(1-0) - 4.24) + 2.88267*(LN($D4)*0 - 0.5826) + 0.61868*(0-0.3423) + 0.77763*(0-0.0376)))</f>
        <v>4.0697771263978111E-2</v>
      </c>
      <c r="M4">
        <f>1 - 0.94833 ^ (EXP(2.72107*(LN($B4)-3.8686) + 0.51125*(LN($C4)-LN(28)) + 2.81291*(LN($D4)*(1-1) - 4.24) + 2.88267*(LN($D4)*1 - 0.5826) + 0.61868*(0-0.3423) + 0.77763*(0-0.0376)))</f>
        <v>5.6528538520740801E-2</v>
      </c>
      <c r="N4">
        <f>1 - 0.8843 ^ (EXP(3.113*(LN($B4)-3.856) + 0.7928*(LN($C4)-LN(28)) + 1.8551*(LN($D4)*(1-0) - 4.3544) + 1.9267*(LN($D4)*0 - 0.5019) + 0.7095*(1-0.3522) + 0.5316*(0-0.065)))</f>
        <v>0.17593867267627339</v>
      </c>
      <c r="O4">
        <f>1 - 0.8843 ^ (EXP(3.113*(LN($B4)-3.856) + 0.7928*(LN($C4)-LN(28)) + 1.8551*(LN($D4)*(1-1) - 4.3544) + 1.9267*(LN($D4)*1 - 0.5019) + 0.7095*(1-0.3522) + 0.5316*(0-0.065)))</f>
        <v>0.23923284944495216</v>
      </c>
      <c r="P4">
        <f>1 - 0.8843 ^ (EXP(3.113*(LN($B4)-3.856) + 0.7928*(LN($C4)-LN(28)) + 1.8551*(LN($D4)*(1-0) - 4.3544) + 1.9267*(LN($D4)*0 - 0.5019) + 0.7095*(0-0.3522) + 0.5316*(0-0.065)))</f>
        <v>9.0796020127487553E-2</v>
      </c>
      <c r="Q4">
        <f>1 - 0.8843 ^ (EXP(3.113*(LN($B4)-3.856) + 0.7928*(LN($C4)-LN(28)) + 1.8551*(LN($D4)*(1-1) - 4.3544) + 1.9267*(LN($D4)*1 - 0.5019) + 0.7095*(0-0.3522) + 0.5316*(0-0.065)))</f>
        <v>0.12584405686653788</v>
      </c>
      <c r="R4">
        <f t="shared" ref="R4:R35" si="38">IF(C4&lt;25, HT_f_low, IF(C4&lt;30, HT_f_mod, HT_f_high))</f>
        <v>0.42</v>
      </c>
      <c r="S4">
        <f t="shared" ref="S4:S35" si="39">IF(C4&lt;25, HT_m_low, IF(C4&lt;30, HT_m_mod, HT_m_high))</f>
        <v>0.43099999999999999</v>
      </c>
      <c r="T4">
        <f t="shared" ref="T4:T35" si="40">PREV_FEMALE*PREV_SMOKE*(1-$R4)*(1-EXP(-J4/10))+PREV_FEMALE*PREV_SMOKE*$R4*(1-EXP(-K4/10))+PREV_FEMALE*(1-PREV_SMOKE)*(1-$R4)*(1-EXP(-L4/10))+PREV_FEMALE*(1-PREV_SMOKE)*$R4*(1-EXP(-M4/10))+(1-PREV_FEMALE)*PREV_SMOKE*(1-$S4)*(1-EXP(-N4/10))+(1-PREV_FEMALE)*PREV_SMOKE*$S4*(1-EXP(-O4/10))+(1-PREV_FEMALE)*(1-PREV_SMOKE)*(1-$S4)*(1-EXP(-P4/10))+(1-PREV_FEMALE)*(1-PREV_SMOKE)*$S4*(1-EXP(-Q4/10))</f>
        <v>6.5091011507850023E-3</v>
      </c>
      <c r="U4">
        <f t="shared" ref="U4:U66" si="41">1 - 0.94833 ^ (EXP(2.72107*(LN($B4)-3.8686) + 0.51125*(LN($C4)-LN(28)) + 2.81291*(LN($D4)*(1-0) - 4.24) + 2.88267*(LN($D4)*0 - 0.5826) + 0.61868*(1-0.3423) + 0.77763*(1-0.0376)))</f>
        <v>0.15453570626344493</v>
      </c>
      <c r="V4">
        <f t="shared" ref="V4:V66" si="42">1 - 0.94833 ^ (EXP(2.72107*(LN($B4)-3.8686) + 0.51125*(LN($C4)-LN(28)) + 2.81291*(LN($D4)*(1-1) - 4.24) + 2.88267*(LN($D4)*1 - 0.5826) + 0.61868*(1-0.3423) + 0.77763*(1-0.0376)))</f>
        <v>0.20950786233985985</v>
      </c>
      <c r="W4">
        <f>1 - 0.94833 ^ (EXP(2.72107*(LN($B4)-3.8686) + 0.51125*(LN($C4)-LN(28)) + 2.81291*(LN($D4)*(1-0) - 4.24) + 2.88267*(LN($D4)*0 - 0.5826) + 0.61868*(0-0.3423) + 0.77763*(1-0.0376)))</f>
        <v>8.6455928365954282E-2</v>
      </c>
      <c r="X4">
        <f>1 - 0.94833 ^ (EXP(2.72107*(LN($B4)-3.8686) + 0.51125*(LN($C4)-LN(28)) + 2.81291*(LN($D4)*(1-1) - 4.24) + 2.88267*(LN($D4)*1 - 0.5826) + 0.61868*(0-0.3423) + 0.77763*(1-0.0376)))</f>
        <v>0.11894705326984201</v>
      </c>
      <c r="Y4">
        <f>1 - 0.8843 ^ (EXP(3.113*(LN($B4)-3.856) + 0.7928*(LN($C4)-LN(28)) + 1.8551*(LN($D4)*(1-0) - 4.3544) + 1.9267*(LN($D4)*0 - 0.5019) + 0.7095*(1-0.3522) + 0.5316*(1-0.065)))</f>
        <v>0.28056376638778968</v>
      </c>
      <c r="Z4">
        <f>1 - 0.8843 ^ (EXP(3.113*(LN($B4)-3.856) + 0.7928*(LN($C4)-LN(28)) + 1.8551*(LN($D4)*(1-1) - 4.3544) + 1.9267*(LN($D4)*1 - 0.5019) + 0.7095*(1-0.3522) + 0.5316*(1-0.065)))</f>
        <v>0.37204038612247625</v>
      </c>
      <c r="AA4">
        <f>1 - 0.8843 ^ (EXP(3.113*(LN($B4)-3.856) + 0.7928*(LN($C4)-LN(28)) + 1.8551*(LN($D4)*(1-0) - 4.3544) + 1.9267*(LN($D4)*0 - 0.5019) + 0.7095*(0-0.3522) + 0.5316*(1-0.065)))</f>
        <v>0.14953600102182951</v>
      </c>
      <c r="AB4">
        <f>1 - 0.8843 ^ (EXP(3.113*(LN($B4)-3.856) + 0.7928*(LN($C4)-LN(28)) + 1.8551*(LN($D4)*(1-1) - 4.3544) + 1.9267*(LN($D4)*1 - 0.5019) + 0.7095*(0-0.3522) + 0.5316*(1-0.065)))</f>
        <v>0.20456515054485813</v>
      </c>
      <c r="AC4">
        <f t="shared" ref="AC4:AC35" si="43">PREV_FEMALE*PREV_SMOKE*(1-$R4)*(1-EXP(-U4/10))+PREV_FEMALE*PREV_SMOKE*$R4*(1-EXP(-V4/10))+PREV_FEMALE*(1-PREV_SMOKE)*(1-$R4)*(1-EXP(-W4/10))+PREV_FEMALE*(1-PREV_SMOKE)*$R4*(1-EXP(-X4/10))+(1-PREV_FEMALE)*PREV_SMOKE*(1-$S4)*(1-EXP(-Y4/10))+(1-PREV_FEMALE)*PREV_SMOKE*$S4*(1-EXP(-Z4/10))+(1-PREV_FEMALE)*(1-PREV_SMOKE)*(1-$S4)*(1-EXP(-AA4/10))+(1-PREV_FEMALE)*(1-PREV_SMOKE)*$S4*(1-EXP(-AB4/10))</f>
        <v>1.2523753322675324E-2</v>
      </c>
      <c r="AD4">
        <f>AD3*(1-T3-H3)*(1-I3)</f>
        <v>0.88093107626511447</v>
      </c>
      <c r="AE4">
        <f t="shared" ref="AE4:AE44" si="44">AD3*T3*p_Other*(1-I3) + AE3*(1-T3*(1-p_Other)-H3*rr_Other)*(1-I3)</f>
        <v>3.0111533422898774E-3</v>
      </c>
      <c r="AF4">
        <f t="shared" ref="AF4:AF44" si="45">AD3*T3*p_Stroke*p_Stroke_rec*(1-I3)+AE3*T3*p_Stroke*p_Stroke_rec*(1-I3) + AF3*p_recur_Stroke*p_Stroke_rec*(1-I3) + AG3*p_recur_Stroke*p_Stroke_rec*(1-I3)</f>
        <v>1.1584728131427966E-3</v>
      </c>
      <c r="AG4">
        <f t="shared" ref="AG4:AG44" si="46">AF3*(1-p_recur_Stroke-T3*p_MI-H3*rr_Stroke)*(1-I3) + AG3*(1-p_recur_Stroke-T3*p_MI-H3*rr_Stroke)*(1-I3)</f>
        <v>0</v>
      </c>
      <c r="AH4">
        <f t="shared" ref="AH4:AH12" si="47">AD3*T3*p_MI*p_MI_rec_young*(1-I3)+AE3*T3*p_MI*p_MI_rec_young*(1-I3) + AH3*(PREV_FEMALE*p_recur_MI_F + (1-PREV_FEMALE)*p_recur_MI_M)*p_MI_rec_young*(1-I3) + AI3*(PREV_FEMALE*p_recur_MI_F + (1-PREV_FEMALE)*p_recur_MI_M)*p_MI_rec_young*(1-I3)</f>
        <v>9.8838097307322906E-4</v>
      </c>
      <c r="AI4">
        <f t="shared" ref="AI4:AI12" si="48">AH3*(1-(PREV_FEMALE*p_recur_MI_F + (1-PREV_FEMALE)*p_recur_MI_M) - T3*p_Stroke - p_toHF_young - H3*rr_MI)*(1-I3) + AI3*(1-(PREV_FEMALE*p_recur_MI_F + (1-PREV_FEMALE)*p_recur_MI_M) - T3*p_Stroke - p_toHF_young - H3*rr_MI)*(1-I3)</f>
        <v>0</v>
      </c>
      <c r="AJ4">
        <f t="shared" ref="AJ4:AJ44" si="49">AH3*T3*p_Stroke*p_Stroke_rec*(1-I3) + AI3*T3*p_Stroke*p_Stroke_rec*(1-I3) + AJ3*p_recur_Stroke*p_Stroke_rec*(1-I3) + AK3*p_recur_Stroke*p_Stroke_rec*(1-I3) + AL3*p_recur_Stroke*p_Stroke_rec*(1-I3)</f>
        <v>0</v>
      </c>
      <c r="AK4">
        <f t="shared" ref="AK4:AK12" si="50">AF3*T3*p_MI*p_MI_rec_young*(1-I3) + AG3*T3*p_MI*p_MI_rec_young*(1-I3) + AJ3*(PREV_FEMALE*p_recur_MI_F + (1-PREV_FEMALE)*p_recur_MI_M)*p_MI_rec_young*(1-I3) + AK3*(PREV_FEMALE*p_recur_MI_F + (1-PREV_FEMALE)*p_recur_MI_M)*p_MI_rec_young*(1-I3) + AL3*(PREV_FEMALE*p_recur_MI_F + (1-PREV_FEMALE)*p_recur_MI_M)*p_MI_rec_young*(1-I3)</f>
        <v>0</v>
      </c>
      <c r="AL4">
        <f t="shared" ref="AL4:AL12" si="51">AJ3*(1-p_recur_Stroke-(PREV_FEMALE*p_recur_MI_F + (1-PREV_FEMALE)*p_recur_MI_M) - p_toHF_young - H3*rr_MI*rr_Stroke)*(1-I3) + AK3*(1-p_recur_Stroke-(PREV_FEMALE*p_recur_MI_F + (1-PREV_FEMALE)*p_recur_MI_M) - p_toHF_young - H3*rr_MI*rr_Stroke)*(1-I3) + AL3*(1-p_recur_Stroke-(PREV_FEMALE*p_recur_MI_F + (1-PREV_FEMALE)*p_recur_MI_M) - p_toHF_young - H3*rr_MI*rr_Stroke)*(1-I3)</f>
        <v>0</v>
      </c>
      <c r="AM4">
        <f t="shared" ref="AM4:AM12" si="52">AD3*T3*p_MI*p_MI_HF_young*(1-I3) + AE3*T3*p_MI*p_MI_HF_young*(1-I3) + AH3*p_toHF_young*(1-I3) + AH3*(PREV_FEMALE*p_recur_MI_F + (1-PREV_FEMALE)*p_recur_MI_M)*p_MI_HF_young*(1-I3) + AI3*p_toHF_young*(1-I3) + AI3*(PREV_FEMALE*p_recur_MI_F + (1-PREV_FEMALE)*p_recur_MI_M)*p_MI_HF_young*(1-I3)</f>
        <v>1.197234568894455E-4</v>
      </c>
      <c r="AN4">
        <f t="shared" ref="AN4:AN44" si="53">AM3*(1-T3*p_Stroke - H3*rr_HF)*(1-I3) + AN3*(1-T3*p_Stroke-H3*rr_HF)*(1-I3)</f>
        <v>0</v>
      </c>
      <c r="AO4">
        <f t="shared" ref="AO4:AO12" si="54">AF3*T3*p_MI*p_MI_HF_young*(1-I3) + AG3*T3*p_MI*p_MI_HF_young*(1-I3) + AJ3*(PREV_FEMALE*p_recur_MI_F + (1-PREV_FEMALE)*p_recur_MI_M)*p_MI_HF_young*(1-I3) + AJ3*p_toHF_young*(1-I3) + AK3*(PREV_FEMALE*p_recur_MI_F + (1-PREV_FEMALE)*p_recur_MI_M)*p_MI_HF_young*(1-I3) + AK3*p_toHF_young*(1-I3) + AL3*(PREV_FEMALE*p_recur_MI_F + (1-PREV_FEMALE)*p_recur_MI_M)*p_MI_HF_young*(1-I3) + AL3*p_toHF_young*(1-I3)</f>
        <v>0</v>
      </c>
      <c r="AP4">
        <f t="shared" ref="AP4:AP35" si="55">AM3*T3*p_Stroke*p_Stroke_rec*(1-I3) + AN3*T3*p_Stroke*p_Stroke_rec*(1-I3) + AO3*(p_recur_Stroke*p_Stroke_rec)*(1-I3) + AP3*(p_recur_Stroke*p_Stroke_rec)*(1-I3) + AQ3*(p_recur_Stroke*p_Stroke_rec)*(1-I3)</f>
        <v>0</v>
      </c>
      <c r="AQ4">
        <f t="shared" ref="AQ4:AQ35" si="56">AO3*(1-p_recur_Stroke-H3*rr_Stroke*rr_HF)*(1-I3) + AP3*(1-p_recur_Stroke-H3*rr_Stroke*rr_HF)*(1-I3) + AQ3*(1-p_recur_Stroke-H3*rr_Stroke*rr_HF)*(1-I3)</f>
        <v>0</v>
      </c>
      <c r="AR4">
        <f t="shared" ref="AR4:AR35" si="57">AR3*(1-AC3-H3*rr_DM) + AD3*(1-T3-H3)*I3</f>
        <v>5.310687006778933E-2</v>
      </c>
      <c r="AS4">
        <f t="shared" ref="AS4:AS35" si="58">AR3*AC3*p_Other + AD3*T3*p_Other*I3 + AE3*(1-T3*p_Stroke-T3*p_MI-H3*rr_Other)*I3 + AS3*(1-AC3*p_Stroke-AC3*p_MI-H3*rr_Other*rr_DM)</f>
        <v>1.8152717461298028E-4</v>
      </c>
      <c r="AT4">
        <f t="shared" ref="AT4:AT35" si="59">AR3*AC3*p_Stroke*p_Stroke_rec + AD3*T3*p_Stroke*p_Stroke_rec*I3 + AE3*T3*p_Stroke*p_Stroke_rec*I3 + AF3*p_recur_Stroke*p_Stroke_rec*I3 + AG3*p_recur_Stroke*p_Stroke_rec*I3 + AS3*AC3*p_Stroke*p_Stroke_rec + AT3*p_recur_Stroke*p_Stroke_rec + AU3*p_recur_Stroke*p_Stroke_rec</f>
        <v>6.9838454814739328E-5</v>
      </c>
      <c r="AU4">
        <f t="shared" ref="AU4:AU35" si="60">AF3*(1-p_recur_Stroke-T3*p_MI-H3*rr_Stroke)*I3 + AG3*(1-p_recur_Stroke-T3*p_MI-H3*rr_Stroke)*I3 + AT3*(1-p_recur_Stroke-AC3*p_MI-H3*rr_Stroke*rr_DM) + AU3*(1-p_recur_Stroke-AC3*p_MI-H3*rr_Stroke*rr_DM)</f>
        <v>0</v>
      </c>
      <c r="AV4">
        <f t="shared" ref="AV4:AV12" si="61">AR3*AC3*p_MI*p_MI_rec_young + AD3*T3*p_MI*p_MI_rec_young*I3 + AE3*T3*p_MI*p_MI_rec_young*I3 +AH3*(PREV_FEMALE*p_recur_MI_F + (1-PREV_FEMALE)*p_recur_MI_M)*p_MI_rec_young*I3 + AI3*(PREV_FEMALE*p_recur_MI_F + (1-PREV_FEMALE)*p_recur_MI_M)*p_MI_rec_young*I3 + AS3*AC3*p_MI*p_MI_rec_young + AV3*(PREV_FEMALE*p_recur_MI_F + (1-PREV_FEMALE)*p_recur_MI_M)*p_MI_rec_young + AW3*(PREV_FEMALE*p_recur_MI_F + (1-PREV_FEMALE)*p_recur_MI_M)*p_MI_rec_young</f>
        <v>5.9584479794964634E-5</v>
      </c>
      <c r="AW4">
        <f t="shared" ref="AW4:AW12" si="62">AH3*(1-(PREV_FEMALE*p_recur_MI_F + (1-PREV_FEMALE)*p_recur_MI_M) - T3*p_Stroke - p_toHF_young - H3*rr_MI)*I3 + AI3*(1-(PREV_FEMALE*p_recur_MI_F + (1-PREV_FEMALE)*p_recur_MI_M) - T3*p_Stroke - p_toHF_young - H3*rr_MI)*I3 + AV3*(1-(PREV_FEMALE*p_recur_MI_F + (1-PREV_FEMALE)*p_recur_MI_M) - AC3*p_Stroke - p_toHF_young - H3*rr_MI*rr_DM) + AW3*(1-(PREV_FEMALE*p_recur_MI_F + (1-PREV_FEMALE)*p_recur_MI_M) - AC3*p_Stroke - p_toHF_young - H3*rr_MI*rr_DM)</f>
        <v>0</v>
      </c>
      <c r="AX4">
        <f t="shared" ref="AX4:AX35" si="63">AH3*T3*p_Stroke*p_Stroke_rec*I3 + AI3*T3*p_Stroke*p_Stroke_rec*I3 + AJ3*p_recur_Stroke*p_Stroke_rec*I3 + AK3*p_recur_Stroke*p_Stroke_rec*I3 + AL3*p_recur_Stroke*p_Stroke_rec*I3 + AV3*AC3*p_Stroke*p_Stroke_rec + AW3*AC3*p_Stroke*p_Stroke_rec + AX3*p_recur_Stroke*p_Stroke_rec + AY3*p_recur_Stroke*p_Stroke_rec + AZ3*p_recur_Stroke*p_Stroke_rec</f>
        <v>0</v>
      </c>
      <c r="AY4">
        <f t="shared" ref="AY4:AY12" si="64">AF3*T3*p_MI*p_MI_rec_young*I3 + AG3*T3*p_MI*p_MI_rec_young*I3 + AJ3*(PREV_FEMALE*p_recur_MI_F+(1-PREV_FEMALE)*p_recur_MI_M)*p_MI_rec_young*I3 + AK3*(PREV_FEMALE*p_recur_MI_F+(1-PREV_FEMALE)*p_recur_MI_M)*p_MI_rec_young*I3 + AL3*(PREV_FEMALE*p_recur_MI_F+(1-PREV_FEMALE)*p_recur_MI_M)*p_MI_rec_young*I3 + AT3*AC3*p_MI*p_MI_rec_young + AU3*AC3*p_MI*p_MI_rec_young + AX3*(PREV_FEMALE*p_recur_MI_F+(1-PREV_FEMALE)*p_recur_MI_M)*p_MI_rec_young + AY3*(PREV_FEMALE*p_recur_MI_F+(1-PREV_FEMALE)*p_recur_MI_M)*p_MI_rec_young + AZ3*(PREV_FEMALE*p_recur_MI_F+(1-PREV_FEMALE)*p_recur_MI_M)*p_MI_rec_young</f>
        <v>0</v>
      </c>
      <c r="AZ4">
        <f t="shared" ref="AZ4:AZ12" si="65">AJ3*(1-p_recur_Stroke-(PREV_FEMALE*p_recur_MI_F + (1-PREV_FEMALE)*p_recur_MI_M) - p_toHF_young - H3*rr_MI*rr_Stroke)*I3 + AK3*(1-p_recur_Stroke-(PREV_FEMALE*p_recur_MI_F + (1-PREV_FEMALE)*p_recur_MI_M) - p_toHF_young - H3*rr_MI*rr_Stroke)*I3 + AL3*(1-p_recur_Stroke-(PREV_FEMALE*p_recur_MI_F + (1-PREV_FEMALE)*p_recur_MI_M) - p_toHF_young - H3*rr_MI*rr_Stroke)*I3 + AX3*(1-p_recur_Stroke-(PREV_FEMALE*p_recur_MI_F + (1-PREV_FEMALE)*p_recur_MI_M) - p_toHF_young - H3*rr_MI*rr_Stroke*rr_DM) + AY3*(1-p_recur_Stroke-(PREV_FEMALE*p_recur_MI_F + (1-PREV_FEMALE)*p_recur_MI_M) - p_toHF_young - H3*rr_MI*rr_Stroke*rr_DM) + AZ3*(1-p_recur_Stroke-(PREV_FEMALE*p_recur_MI_F + (1-PREV_FEMALE)*p_recur_MI_M) - p_toHF_young - H3*rr_MI*rr_Stroke*rr_DM)</f>
        <v>0</v>
      </c>
      <c r="BA4">
        <f t="shared" ref="BA4:BA12" si="66">AR3*AC3*p_MI*p_MI_HF_young + AD3*T3*p_MI*p_MI_HF_young*I3 + AE3*T3*p_MI*p_MI_HF_young*I3 + AH3*p_toHF_young*I3 + AH3*(PREV_FEMALE*p_recur_MI_F + (1-PREV_FEMALE)*p_recur_MI_M)*p_MI_HF_young*I3 + AI3*p_toHF_young*I3 + AI3*(PREV_FEMALE*p_recur_MI_F + (1-PREV_FEMALE)*p_recur_MI_M)*p_MI_HF_young*I3 + AS3*AC3*p_MI*p_MI_HF_young + AV3*(PREV_FEMALE*p_recur_MI_F + (1-PREV_FEMALE)*p_recur_MI_M)*p_MI_HF_young + AV3*p_toHF_young + AW3*(PREV_FEMALE*p_recur_MI_F + (1-PREV_FEMALE)*p_recur_MI_M)*p_MI_HF_young + AW3*p_toHF_young</f>
        <v>7.2175204626120955E-6</v>
      </c>
      <c r="BB4">
        <f t="shared" ref="BB4:BB35" si="67">AM3*(1-T3*p_Stroke - H3*rr_HF)*I3 + AN3*(1-T3*p_Stroke - H3*rr_HF)*I3 + BA3*(1-AC3*p_Stroke - H3*rr_HF*rr_DM) + BB3*(1-AC3*p_Stroke - H3*rr_HF*rr_DM)</f>
        <v>0</v>
      </c>
      <c r="BC4">
        <f t="shared" ref="BC4:BC12" si="68">AF3*T3*p_MI*p_MI_HF_young*I3 + AG3*T3*p_MI*p_MI_HF_young*I3 + AJ3*(PREV_FEMALE*p_recur_MI_F + (1-PREV_FEMALE)*p_recur_MI_M)*p_MI_HF_young*I3 + AJ3*p_toHF_young*I3 + AK3*(PREV_FEMALE*p_recur_MI_F + (1-PREV_FEMALE)*p_recur_MI_M)*p_MI_HF_young*I3 + AK3*p_toHF_young*I3 + AL3*(PREV_FEMALE*p_recur_MI_F + (1-PREV_FEMALE)*p_recur_MI_M)*p_MI_HF_young*I3 + AL3*p_toHF_young*I3 + AT3*AC3*p_MI*p_MI_HF_young + AU3*AC3*p_MI*p_MI_HF_young + AX3*(PREV_FEMALE*p_recur_MI_F + (1-PREV_FEMALE)*p_recur_MI_M)*p_MI_HF_young + AX3*p_toHF_young + AY3*(PREV_FEMALE*p_recur_MI_F + (1-PREV_FEMALE)*p_recur_MI_M)*p_MI_HF_young + AY3*p_toHF_young + AZ3*(PREV_FEMALE*p_recur_MI_F + (1-PREV_FEMALE)*p_recur_MI_M)*p_MI_HF_young + AZ3*p_toHF_young</f>
        <v>0</v>
      </c>
      <c r="BD4">
        <f t="shared" ref="BD4:BD35" si="69">AM3*T3*p_Stroke*p_Stroke_rec*I3 + AN3*T3*p_Stroke*p_Stroke_rec*I3 + AO3*(p_recur_Stroke*p_Stroke_rec)*I3 + AP3*(p_recur_Stroke*p_Stroke_rec)*I3 + AQ3*(p_recur_Stroke*p_Stroke_rec)*I3 + BA3*AC3*p_Stroke*p_Stroke_rec + BB3*AC3*p_Stroke*p_Stroke_rec + BC3*(p_recur_Stroke*p_Stroke_rec) + BD3*(p_recur_Stroke*p_Stroke_rec) + BE3*(p_recur_Stroke*p_Stroke_rec)</f>
        <v>0</v>
      </c>
      <c r="BE4">
        <f t="shared" ref="BE4:BE35" si="70">AO3*(1-p_recur_Stroke - H3*rr_Stroke*rr_HF)*I3 + AP3*(1-p_recur_Stroke-H3*rr_Stroke*rr_HF)*I3 + AQ3*(1-p_recur_Stroke-H3*rr_Stroke*rr_HF)*I3 + BC3*(1-p_recur_Stroke - H3*rr_Stroke*rr_HF*rr_DM) + BD3*(1-p_recur_Stroke-H3*rr_Stroke*rr_HF*rr_DM) + BE3*(1-p_recur_Stroke-H3*rr_Stroke*rr_HF*rr_DM)</f>
        <v>0</v>
      </c>
      <c r="BF4">
        <f t="shared" ref="BF4:BF35" si="71">AD3*H3 + AE3*H3*rr_Other + AF3*H3*rr_Stroke + AG3*H3*rr_Stroke + AH3*H3*rr_MI + AI3*H3*rr_MI + AJ3*H3*rr_Stroke*rr_MI + AK3*H3*rr_Stroke*rr_MI + AL3*H3*rr_Stroke*rr_MI + AM3*H3*rr_HF + AN3*H3*rr_HF + AO3*H3*rr_Stroke*rr_HF + AP3*H3*rr_Stroke*rr_HF + AR3*H3*rr_DM + AS3*H3*rr_DM*rr_Other + AT3*H3*rr_DM*rr_Stroke + AU3*H3*rr_DM*rr_Stroke + AV3*H3*rr_DM*rr_MI + AW3*H3*rr_DM*rr_MI + AX3*H3*rr_DM*rr_Stroke*rr_MI + AY3*H3*rr_DM*rr_Stroke*rr_MI + AZ3*H3*rr_DM*rr_Stroke*rr_MI + BA3*H3*rr_DM*rr_HF + BB3*H3*rr_DM*rr_HF + BC3*H3*rr_DM*rr_Stroke*rr_HF + BD3*H3*rr_DM*rr_Stroke*rr_HF + AQ3*H3*rr_Stroke*rr_HF + BE3*H3*rr_DM*rr_Stroke*rr_HF
+ AD3*T3*p_MI*p_MI_mort + AD3*T3*p_Stroke*p_Stroke_mort + AE3*T3*p_MI*p_MI_mort + AE3*T3*p_Stroke*p_Stroke_mort + AF3*T3*p_MI*p_MI_mort + AF3*p_recur_Stroke*p_Stroke_mort + AG3*T3*p_MI*p_MI_mort + AG3*p_recur_Stroke*p_Stroke_mort + AH3*(PREV_FEMALE*p_recur_MI_F + (1-PREV_FEMALE)*p_recur_MI_M)*p_MI_mort + AH3*T3*p_Stroke*p_Stroke_mort + AI3*(PREV_FEMALE*p_recur_MI_F + (1-PREV_FEMALE)*p_recur_MI_M)*p_MI_mort + AI3*T3*p_Stroke*p_Stroke_mort + AJ3*(PREV_FEMALE*p_recur_MI_F + (1-PREV_FEMALE)*p_recur_MI_M)*p_MI_mort + AJ3*p_recur_Stroke*p_Stroke_mort + AK3*(PREV_FEMALE*p_recur_MI_F + (1-PREV_FEMALE)*p_recur_MI_M)*p_MI_mort + AK3*p_recur_Stroke*p_Stroke_mort + AL3*(PREV_FEMALE*p_recur_MI_F + (1-PREV_FEMALE)*p_recur_MI_M)*p_MI_mort + AL3*p_recur_Stroke*p_Stroke_mort + AM3*T3*p_Stroke*p_Stroke_mort + AN3*T3*p_Stroke*p_Stroke_mort + AO3*p_recur_Stroke*p_Stroke_mort + AP3*p_recur_Stroke*p_Stroke_mort + AQ3*p_recur_Stroke*p_Stroke_mort
+ AR3*AC3*p_MI*p_MI_mort + AR3*AC3*p_Stroke*p_Stroke_mort + AS3*AC3*p_MI*p_MI_mort + AS3*AC3*p_Stroke*p_Stroke_mort + AT3*AC3*p_MI*p_MI_mort + AT3*p_recur_Stroke*p_Stroke_mort + AU3*AC3*p_MI*p_MI_mort + AU3*p_recur_Stroke*p_Stroke_mort + AV3*(PREV_FEMALE*p_recur_MI_F + (1-PREV_FEMALE)*p_recur_MI_M)*p_MI_mort + AV3*AC3*p_Stroke*p_Stroke_mort + AW3*(PREV_FEMALE*p_recur_MI_F + (1-PREV_FEMALE)*p_recur_MI_M)*p_MI_mort + AW3*AC3*p_Stroke*p_Stroke_mort + AX3*(PREV_FEMALE*p_recur_MI_F + (1-PREV_FEMALE)*p_recur_MI_M)*p_MI_mort + AX3*p_recur_Stroke*p_Stroke_mort + AY3*(PREV_FEMALE*p_recur_MI_F + (1-PREV_FEMALE)*p_recur_MI_M)*p_MI_mort + AY3*p_recur_Stroke*p_Stroke_mort + AZ3*(PREV_FEMALE*p_recur_MI_F + (1-PREV_FEMALE)*p_recur_MI_M)*p_MI_mort + AZ3*p_recur_Stroke*p_Stroke_mort + BA3*AC3*p_Stroke*p_Stroke_mort + BB3*AC3*p_Stroke*p_Stroke_mort + BC3*p_recur_Stroke*p_Stroke_mort + BD3*p_recur_Stroke*p_Stroke_mort + BE3*p_recur_Stroke*p_Stroke_mort
+BF3</f>
        <v>2.3661554520154598E-3</v>
      </c>
      <c r="BG4">
        <f t="shared" ref="BG4:BG44" si="72">SUM(AD4:BF4)</f>
        <v>0.94199999999999984</v>
      </c>
      <c r="BH4">
        <f t="shared" si="5"/>
        <v>0.76169265043724987</v>
      </c>
      <c r="BI4">
        <f t="shared" si="6"/>
        <v>2.4968319556968174E-3</v>
      </c>
      <c r="BJ4">
        <f t="shared" si="7"/>
        <v>8.3451774791665602E-4</v>
      </c>
      <c r="BK4">
        <f t="shared" si="8"/>
        <v>0</v>
      </c>
      <c r="BL4">
        <f t="shared" si="9"/>
        <v>7.4201315349157939E-4</v>
      </c>
      <c r="BM4">
        <f t="shared" si="10"/>
        <v>0</v>
      </c>
      <c r="BN4">
        <f t="shared" si="11"/>
        <v>0</v>
      </c>
      <c r="BO4">
        <f t="shared" si="12"/>
        <v>0</v>
      </c>
      <c r="BP4">
        <f t="shared" si="13"/>
        <v>0</v>
      </c>
      <c r="BQ4">
        <f t="shared" si="14"/>
        <v>9.6272008195422398E-5</v>
      </c>
      <c r="BR4">
        <f t="shared" si="15"/>
        <v>0</v>
      </c>
      <c r="BS4">
        <f t="shared" si="16"/>
        <v>0</v>
      </c>
      <c r="BT4">
        <f t="shared" si="17"/>
        <v>0</v>
      </c>
      <c r="BU4">
        <f t="shared" si="18"/>
        <v>0</v>
      </c>
      <c r="BV4">
        <f t="shared" si="19"/>
        <v>4.4173683262312684E-2</v>
      </c>
      <c r="BW4">
        <f t="shared" si="20"/>
        <v>1.4480153367222001E-4</v>
      </c>
      <c r="BX4">
        <f t="shared" si="21"/>
        <v>4.8397109584931967E-5</v>
      </c>
      <c r="BY4">
        <f t="shared" si="22"/>
        <v>0</v>
      </c>
      <c r="BZ4">
        <f t="shared" si="23"/>
        <v>4.3032388457458431E-5</v>
      </c>
      <c r="CA4">
        <f t="shared" si="24"/>
        <v>0</v>
      </c>
      <c r="CB4">
        <f t="shared" si="25"/>
        <v>0</v>
      </c>
      <c r="CC4">
        <f t="shared" si="26"/>
        <v>0</v>
      </c>
      <c r="CD4">
        <f t="shared" si="27"/>
        <v>0</v>
      </c>
      <c r="CE4">
        <f t="shared" si="28"/>
        <v>5.5832089158404011E-6</v>
      </c>
      <c r="CF4">
        <f t="shared" si="29"/>
        <v>0</v>
      </c>
      <c r="CG4">
        <f t="shared" si="30"/>
        <v>0</v>
      </c>
      <c r="CH4">
        <f t="shared" si="31"/>
        <v>0</v>
      </c>
      <c r="CI4">
        <f t="shared" si="32"/>
        <v>0</v>
      </c>
      <c r="CJ4">
        <f t="shared" ref="CJ4:CJ44" si="73">0*BF4</f>
        <v>0</v>
      </c>
      <c r="CK4">
        <f t="shared" ref="CK4:CK44" si="74">SUM(BH4:CJ4)</f>
        <v>0.81027778280549345</v>
      </c>
      <c r="CL4">
        <f t="shared" si="33"/>
        <v>0.78667745903445963</v>
      </c>
      <c r="CM4">
        <f t="shared" ref="CM4:CM35" si="75">AD4*c_LIR_2</f>
        <v>10359.749456877746</v>
      </c>
      <c r="CN4">
        <f t="shared" ref="CN4:CN35" si="76">AE4*(c_Other+c_LIR_2)</f>
        <v>78.407421879886115</v>
      </c>
      <c r="CO4">
        <f t="shared" ref="CO4:CO35" si="77">AF4*(c_Stroke1+c_Stroke2+c_LIR_2)</f>
        <v>41.213828800368134</v>
      </c>
      <c r="CP4">
        <f t="shared" ref="CP4:CP35" si="78">AG4*(c_Stroke2 + c_LIR_2)</f>
        <v>0</v>
      </c>
      <c r="CQ4">
        <f t="shared" ref="CQ4:CQ35" si="79">AH4*(c_MI1+c_MI2 + c_LIR_2)</f>
        <v>40.435653989398872</v>
      </c>
      <c r="CR4">
        <f t="shared" ref="CR4:CR35" si="80">AI4*(c_MI2+c_LIR_2)</f>
        <v>0</v>
      </c>
      <c r="CS4">
        <f t="shared" ref="CS4:CS35" si="81">AJ4*(c_Stroke1+c_Stroke2+c_MI2+c_LIR_2)</f>
        <v>0</v>
      </c>
      <c r="CT4">
        <f t="shared" ref="CT4:CT35" si="82">AK4*(c_Stroke2+c_MI1+c_MI2+c_LIR_2)</f>
        <v>0</v>
      </c>
      <c r="CU4">
        <f t="shared" ref="CU4:CU35" si="83">AL4*(c_Stroke2+c_MI2+c_LIR_2)</f>
        <v>0</v>
      </c>
      <c r="CV4">
        <f t="shared" ref="CV4:CV35" si="84">AM4*(c_HF1+c_LIR_2)</f>
        <v>4.6440728927415913</v>
      </c>
      <c r="CW4">
        <f t="shared" ref="CW4:CW35" si="85">AN4*(c_HF2+c_LIR_2)</f>
        <v>0</v>
      </c>
      <c r="CX4">
        <f t="shared" ref="CX4:CX35" si="86">AO4*(c_Stroke2+c_HF1+c_LIR_2)</f>
        <v>0</v>
      </c>
      <c r="CY4">
        <f t="shared" ref="CY4:CY35" si="87">AP4*(c_Stroke1+c_Stroke2+c_HF2+c_LIR_2)</f>
        <v>0</v>
      </c>
      <c r="CZ4">
        <f t="shared" ref="CZ4:CZ35" si="88">AQ4*(c_Stroke2+c_HF2+c_LIR_2)</f>
        <v>0</v>
      </c>
      <c r="DA4">
        <f t="shared" ref="DA4:DA35" si="89">AR4*(c_DM+c_LIR_2)</f>
        <v>1231.2827825216957</v>
      </c>
      <c r="DB4">
        <f t="shared" ref="DB4:DB35" si="90">AS4*(c_Other+c_DM+c_LIR_2)</f>
        <v>6.8007340697006935</v>
      </c>
      <c r="DC4">
        <f t="shared" ref="DC4:DC35" si="91">AT4*(c_Stroke1+c_Stroke2+c_DM+c_LIR_2)</f>
        <v>3.2824772147475629</v>
      </c>
      <c r="DD4">
        <f t="shared" ref="DD4:DD35" si="92">AU4*(c_Stroke2+c_DM+c_LIR_2)</f>
        <v>0</v>
      </c>
      <c r="DE4">
        <f t="shared" ref="DE4:DE35" si="93">AV4*(c_MI1+c_MI2+c_DM+c_LIR_2)</f>
        <v>3.1184133345492691</v>
      </c>
      <c r="DF4">
        <f t="shared" ref="DF4:DF35" si="94">AW4*(c_MI2+c_DM+c_LIR_2)</f>
        <v>0</v>
      </c>
      <c r="DG4">
        <f t="shared" ref="DG4:DG35" si="95">AX4*(c_Stroke1+c_Stroke2+c_MI2+c_DM+c_LIR_2)</f>
        <v>0</v>
      </c>
      <c r="DH4">
        <f t="shared" ref="DH4:DH35" si="96">AY4*(c_Stroke2+c_MI1+c_MI2+c_DM+c_LIR_2)</f>
        <v>0</v>
      </c>
      <c r="DI4">
        <f t="shared" ref="DI4:DI35" si="97">AZ4*(c_Stroke2+c_MI2+c_DM+c_LIR_2)</f>
        <v>0</v>
      </c>
      <c r="DJ4">
        <f t="shared" ref="DJ4:DJ35" si="98">BA4*(c_HF1+c_DM+c_LIR_2)</f>
        <v>0.36242779003006637</v>
      </c>
      <c r="DK4">
        <f t="shared" ref="DK4:DK35" si="99">BB4*(c_HF2+c_DM+c_LIR_2)</f>
        <v>0</v>
      </c>
      <c r="DL4">
        <f t="shared" ref="DL4:DL35" si="100">BC4*(c_Stroke2+c_HF1+c_DM+c_LIR_2)</f>
        <v>0</v>
      </c>
      <c r="DM4">
        <f t="shared" ref="DM4:DM35" si="101">BD4*(c_Stroke1+c_Stroke2+c_HF2+c_DM+c_LIR_2)</f>
        <v>0</v>
      </c>
      <c r="DN4">
        <f t="shared" ref="DN4:DN35" si="102">BE4*(c_Stroke2+c_HF2+c_DM+c_LIR_2)</f>
        <v>0</v>
      </c>
      <c r="DO4">
        <f t="shared" si="34"/>
        <v>0</v>
      </c>
      <c r="DP4">
        <f>BG4*0</f>
        <v>0</v>
      </c>
      <c r="DQ4">
        <f t="shared" si="35"/>
        <v>0</v>
      </c>
    </row>
    <row r="5" spans="1:121" x14ac:dyDescent="0.3">
      <c r="A5">
        <v>2</v>
      </c>
      <c r="B5">
        <v>47</v>
      </c>
      <c r="C5">
        <f>C$4</f>
        <v>36.1</v>
      </c>
      <c r="D5">
        <f t="shared" si="1"/>
        <v>125</v>
      </c>
      <c r="E5">
        <f>E$4</f>
        <v>5.5</v>
      </c>
      <c r="F5">
        <v>2.3600000000000001E-3</v>
      </c>
      <c r="G5">
        <v>3.8800000000000002E-3</v>
      </c>
      <c r="H5">
        <f t="shared" si="3"/>
        <v>2.6640000000000001E-3</v>
      </c>
      <c r="I5">
        <f t="shared" ref="I5:I44" si="103">0.00000146 * EXP(1.87 * E5) * 0.0197 * EXP(0.101*C5)</f>
        <v>3.2286349135090861E-2</v>
      </c>
      <c r="J5">
        <f t="shared" si="36"/>
        <v>7.8528589318265785E-2</v>
      </c>
      <c r="K5">
        <f t="shared" si="37"/>
        <v>0.10822116983173768</v>
      </c>
      <c r="L5">
        <f t="shared" ref="L5:L67" si="104">1 - 0.94833 ^ (EXP(2.72107*(LN($B5)-3.8686) + 0.51125*(LN($C5)-LN(28)) + 2.81291*(LN($D5)*(1-0) - 4.24) + 2.88267*(LN($D5)*0 - 0.5826) + 0.61868*(0-0.3423) + 0.77763*(0-0.0376)))</f>
        <v>4.3096860442820462E-2</v>
      </c>
      <c r="M5">
        <f t="shared" ref="M5:M67" si="105">1 - 0.94833 ^ (EXP(2.72107*(LN($B5)-3.8686) + 0.51125*(LN($C5)-LN(28)) + 2.81291*(LN($D5)*(1-1) - 4.24) + 2.88267*(LN($D5)*1 - 0.5826) + 0.61868*(0-0.3423) + 0.77763*(0-0.0376)))</f>
        <v>5.9831340194136273E-2</v>
      </c>
      <c r="N5">
        <f t="shared" ref="N5:N67" si="106">1 - 0.8843 ^ (EXP(3.113*(LN($B5)-3.856) + 0.7928*(LN($C5)-LN(28)) + 1.8551*(LN($D5)*(1-0) - 4.3544) + 1.9267*(LN($D5)*0 - 0.5019) + 0.7095*(1-0.3522) + 0.5316*(0-0.065)))</f>
        <v>0.18690646388723853</v>
      </c>
      <c r="O5">
        <f t="shared" ref="O5:O67" si="107">1 - 0.8843 ^ (EXP(3.113*(LN($B5)-3.856) + 0.7928*(LN($C5)-LN(28)) + 1.8551*(LN($D5)*(1-1) - 4.3544) + 1.9267*(LN($D5)*1 - 0.5019) + 0.7095*(1-0.3522) + 0.5316*(0-0.065)))</f>
        <v>0.25350047787788921</v>
      </c>
      <c r="P5">
        <f t="shared" ref="P5:P67" si="108">1 - 0.8843 ^ (EXP(3.113*(LN($B5)-3.856) + 0.7928*(LN($C5)-LN(28)) + 1.8551*(LN($D5)*(1-0) - 4.3544) + 1.9267*(LN($D5)*0 - 0.5019) + 0.7095*(0-0.3522) + 0.5316*(0-0.065)))</f>
        <v>9.6768640669558037E-2</v>
      </c>
      <c r="Q5">
        <f t="shared" ref="Q5:Q67" si="109">1 - 0.8843 ^ (EXP(3.113*(LN($B5)-3.856) + 0.7928*(LN($C5)-LN(28)) + 1.8551*(LN($D5)*(1-1) - 4.3544) + 1.9267*(LN($D5)*1 - 0.5019) + 0.7095*(0-0.3522) + 0.5316*(0-0.065)))</f>
        <v>0.13394696652704963</v>
      </c>
      <c r="R5">
        <f t="shared" si="38"/>
        <v>0.42</v>
      </c>
      <c r="S5">
        <f t="shared" si="39"/>
        <v>0.43099999999999999</v>
      </c>
      <c r="T5">
        <f t="shared" si="40"/>
        <v>6.9011217783466802E-3</v>
      </c>
      <c r="U5">
        <f t="shared" si="41"/>
        <v>0.16304600042706086</v>
      </c>
      <c r="V5">
        <f t="shared" si="42"/>
        <v>0.22062900119003193</v>
      </c>
      <c r="W5">
        <f t="shared" ref="W5:W67" si="110">1 - 0.94833 ^ (EXP(2.72107*(LN($B5)-3.8686) + 0.51125*(LN($C5)-LN(28)) + 2.81291*(LN($D5)*(1-0) - 4.24) + 2.88267*(LN($D5)*0 - 0.5826) + 0.61868*(0-0.3423) + 0.77763*(1-0.0376)))</f>
        <v>9.1420727489498366E-2</v>
      </c>
      <c r="X5">
        <f t="shared" ref="X5:X67" si="111">1 - 0.94833 ^ (EXP(2.72107*(LN($B5)-3.8686) + 0.51125*(LN($C5)-LN(28)) + 2.81291*(LN($D5)*(1-1) - 4.24) + 2.88267*(LN($D5)*1 - 0.5826) + 0.61868*(0-0.3423) + 0.77763*(1-0.0376)))</f>
        <v>0.12564560981712991</v>
      </c>
      <c r="Y5">
        <f t="shared" ref="Y5:Y67" si="112">1 - 0.8843 ^ (EXP(3.113*(LN($B5)-3.856) + 0.7928*(LN($C5)-LN(28)) + 1.8551*(LN($D5)*(1-0) - 4.3544) + 1.9267*(LN($D5)*0 - 0.5019) + 0.7095*(1-0.3522) + 0.5316*(1-0.065)))</f>
        <v>0.29678140374861761</v>
      </c>
      <c r="Z5">
        <f t="shared" ref="Z5:Z67" si="113">1 - 0.8843 ^ (EXP(3.113*(LN($B5)-3.856) + 0.7928*(LN($C5)-LN(28)) + 1.8551*(LN($D5)*(1-1) - 4.3544) + 1.9267*(LN($D5)*1 - 0.5019) + 0.7095*(1-0.3522) + 0.5316*(1-0.065)))</f>
        <v>0.39194851407012843</v>
      </c>
      <c r="AA5">
        <f t="shared" ref="AA5:AA67" si="114">1 - 0.8843 ^ (EXP(3.113*(LN($B5)-3.856) + 0.7928*(LN($C5)-LN(28)) + 1.8551*(LN($D5)*(1-0) - 4.3544) + 1.9267*(LN($D5)*0 - 0.5019) + 0.7095*(0-0.3522) + 0.5316*(1-0.065)))</f>
        <v>0.1590207925284105</v>
      </c>
      <c r="AB5">
        <f t="shared" ref="AB5:AB67" si="115">1 - 0.8843 ^ (EXP(3.113*(LN($B5)-3.856) + 0.7928*(LN($C5)-LN(28)) + 1.8551*(LN($D5)*(1-1) - 4.3544) + 1.9267*(LN($D5)*1 - 0.5019) + 0.7095*(0-0.3522) + 0.5316*(1-0.065)))</f>
        <v>0.21707095766977391</v>
      </c>
      <c r="AC5">
        <f t="shared" si="43"/>
        <v>1.3240796653213423E-2</v>
      </c>
      <c r="AD5">
        <f t="shared" ref="AD5:AD44" si="116">AD4*(1-T4-H4)*(1-I4)</f>
        <v>0.84480204817770188</v>
      </c>
      <c r="AE5">
        <f t="shared" si="44"/>
        <v>5.9434290455271811E-3</v>
      </c>
      <c r="AF5">
        <f t="shared" si="45"/>
        <v>1.3019346952681656E-3</v>
      </c>
      <c r="AG5">
        <f t="shared" si="46"/>
        <v>9.7613574208695606E-4</v>
      </c>
      <c r="AH5">
        <f t="shared" si="47"/>
        <v>1.0633444583168998E-3</v>
      </c>
      <c r="AI5">
        <f t="shared" si="48"/>
        <v>8.6889564380610224E-4</v>
      </c>
      <c r="AJ5">
        <f t="shared" si="49"/>
        <v>1.3173704805809517E-6</v>
      </c>
      <c r="AK5">
        <f t="shared" si="50"/>
        <v>1.3173704805809521E-6</v>
      </c>
      <c r="AL5">
        <f t="shared" si="51"/>
        <v>0</v>
      </c>
      <c r="AM5">
        <f t="shared" si="52"/>
        <v>1.4028148693196255E-4</v>
      </c>
      <c r="AN5">
        <f t="shared" si="53"/>
        <v>1.15155732393897E-4</v>
      </c>
      <c r="AO5">
        <f t="shared" si="54"/>
        <v>1.5957424539330568E-7</v>
      </c>
      <c r="AP5">
        <f t="shared" si="55"/>
        <v>1.5957424539330563E-7</v>
      </c>
      <c r="AQ5">
        <f t="shared" si="56"/>
        <v>0</v>
      </c>
      <c r="AR5">
        <f t="shared" si="57"/>
        <v>8.0474185358531583E-2</v>
      </c>
      <c r="AS5">
        <f t="shared" si="58"/>
        <v>7.4360672423523456E-4</v>
      </c>
      <c r="AT5">
        <f t="shared" si="59"/>
        <v>1.923629593737449E-4</v>
      </c>
      <c r="AU5">
        <f t="shared" si="60"/>
        <v>9.3202289543805076E-5</v>
      </c>
      <c r="AV5">
        <f t="shared" si="61"/>
        <v>1.5958182709946563E-4</v>
      </c>
      <c r="AW5">
        <f t="shared" si="62"/>
        <v>8.3000527568640953E-5</v>
      </c>
      <c r="AX5">
        <f t="shared" si="63"/>
        <v>2.0185257008071491E-7</v>
      </c>
      <c r="AY5">
        <f t="shared" si="64"/>
        <v>2.0185257008071496E-7</v>
      </c>
      <c r="AZ5">
        <f t="shared" si="65"/>
        <v>0</v>
      </c>
      <c r="BA5">
        <f t="shared" si="66"/>
        <v>2.0428235439315049E-5</v>
      </c>
      <c r="BB5">
        <f t="shared" si="67"/>
        <v>1.1000846546313331E-5</v>
      </c>
      <c r="BC5">
        <f t="shared" si="68"/>
        <v>2.4450579412653018E-8</v>
      </c>
      <c r="BD5">
        <f t="shared" si="69"/>
        <v>2.4450579412653018E-8</v>
      </c>
      <c r="BE5">
        <f t="shared" si="70"/>
        <v>0</v>
      </c>
      <c r="BF5">
        <f t="shared" si="71"/>
        <v>5.007999753877803E-3</v>
      </c>
      <c r="BG5">
        <f t="shared" si="72"/>
        <v>0.94199999999999995</v>
      </c>
      <c r="BH5">
        <f t="shared" si="5"/>
        <v>0.72986250551288467</v>
      </c>
      <c r="BI5">
        <f t="shared" si="6"/>
        <v>4.9242691786617228E-3</v>
      </c>
      <c r="BJ5">
        <f t="shared" si="7"/>
        <v>9.3700257594568257E-4</v>
      </c>
      <c r="BK5">
        <f t="shared" si="8"/>
        <v>7.9525792085656825E-4</v>
      </c>
      <c r="BL5">
        <f t="shared" si="9"/>
        <v>7.9758009290499966E-4</v>
      </c>
      <c r="BM5">
        <f t="shared" si="10"/>
        <v>7.1689753487360003E-4</v>
      </c>
      <c r="BN5">
        <f t="shared" si="11"/>
        <v>8.9981492684228161E-7</v>
      </c>
      <c r="BO5">
        <f t="shared" si="12"/>
        <v>9.261623364539009E-7</v>
      </c>
      <c r="BP5">
        <f t="shared" si="13"/>
        <v>0</v>
      </c>
      <c r="BQ5">
        <f t="shared" si="14"/>
        <v>1.1271180498151398E-4</v>
      </c>
      <c r="BR5">
        <f t="shared" si="15"/>
        <v>9.2524043877432175E-5</v>
      </c>
      <c r="BS5">
        <f t="shared" si="16"/>
        <v>1.2090479811593781E-7</v>
      </c>
      <c r="BT5">
        <f t="shared" si="17"/>
        <v>1.0574524480357375E-7</v>
      </c>
      <c r="BU5">
        <f t="shared" si="18"/>
        <v>0</v>
      </c>
      <c r="BV5">
        <f t="shared" si="19"/>
        <v>6.6883309806932648E-2</v>
      </c>
      <c r="BW5">
        <f t="shared" si="20"/>
        <v>5.9268383598633982E-4</v>
      </c>
      <c r="BX5">
        <f t="shared" si="21"/>
        <v>1.3318278921273293E-4</v>
      </c>
      <c r="BY5">
        <f t="shared" si="22"/>
        <v>7.3046504994448485E-5</v>
      </c>
      <c r="BZ5">
        <f t="shared" si="23"/>
        <v>1.1514864686026419E-4</v>
      </c>
      <c r="CA5">
        <f t="shared" si="24"/>
        <v>6.587875634794686E-5</v>
      </c>
      <c r="CB5">
        <f t="shared" si="25"/>
        <v>1.3263392480982807E-7</v>
      </c>
      <c r="CC5">
        <f t="shared" si="26"/>
        <v>1.3651756825818107E-7</v>
      </c>
      <c r="CD5">
        <f t="shared" si="27"/>
        <v>0</v>
      </c>
      <c r="CE5">
        <f t="shared" si="28"/>
        <v>1.5789739704189391E-5</v>
      </c>
      <c r="CF5">
        <f t="shared" si="29"/>
        <v>8.5029616976963153E-6</v>
      </c>
      <c r="CG5">
        <f t="shared" si="30"/>
        <v>1.7821529099024962E-8</v>
      </c>
      <c r="CH5">
        <f t="shared" si="31"/>
        <v>1.5586990646502601E-8</v>
      </c>
      <c r="CI5">
        <f t="shared" si="32"/>
        <v>0</v>
      </c>
      <c r="CJ5">
        <f t="shared" si="73"/>
        <v>0</v>
      </c>
      <c r="CK5">
        <f t="shared" si="74"/>
        <v>0.80612864689404129</v>
      </c>
      <c r="CL5">
        <f t="shared" si="33"/>
        <v>0.75985356479785215</v>
      </c>
      <c r="CM5">
        <f t="shared" si="75"/>
        <v>9934.8720865697742</v>
      </c>
      <c r="CN5">
        <f t="shared" si="76"/>
        <v>154.76094891648228</v>
      </c>
      <c r="CO5">
        <f t="shared" si="77"/>
        <v>46.317628718860256</v>
      </c>
      <c r="CP5">
        <f t="shared" si="78"/>
        <v>17.824238650507816</v>
      </c>
      <c r="CQ5">
        <f t="shared" si="79"/>
        <v>43.502485134202686</v>
      </c>
      <c r="CR5">
        <f t="shared" si="80"/>
        <v>12.926560492903382</v>
      </c>
      <c r="CS5">
        <f t="shared" si="81"/>
        <v>5.0973016005118763E-2</v>
      </c>
      <c r="CT5">
        <f t="shared" si="82"/>
        <v>6.2457851854823519E-2</v>
      </c>
      <c r="CU5">
        <f t="shared" si="83"/>
        <v>0</v>
      </c>
      <c r="CV5">
        <f t="shared" si="84"/>
        <v>5.441518878090827</v>
      </c>
      <c r="CW5">
        <f t="shared" si="85"/>
        <v>3.1512366169589914</v>
      </c>
      <c r="CX5">
        <f t="shared" si="86"/>
        <v>7.227117573862814E-3</v>
      </c>
      <c r="CY5">
        <f t="shared" si="87"/>
        <v>8.1671694534747753E-3</v>
      </c>
      <c r="CZ5">
        <f t="shared" si="88"/>
        <v>0</v>
      </c>
      <c r="DA5">
        <f t="shared" si="89"/>
        <v>1865.7939875375548</v>
      </c>
      <c r="DB5">
        <f t="shared" si="90"/>
        <v>27.858482316748827</v>
      </c>
      <c r="DC5">
        <f t="shared" si="91"/>
        <v>9.0412514535253834</v>
      </c>
      <c r="DD5">
        <f t="shared" si="92"/>
        <v>2.7667099651078537</v>
      </c>
      <c r="DE5">
        <f t="shared" si="93"/>
        <v>8.3518745030776333</v>
      </c>
      <c r="DF5">
        <f t="shared" si="94"/>
        <v>2.1830798761103942</v>
      </c>
      <c r="DG5">
        <f t="shared" si="95"/>
        <v>1.0116447107305269E-2</v>
      </c>
      <c r="DH5">
        <f t="shared" si="96"/>
        <v>1.1876197813268945E-2</v>
      </c>
      <c r="DI5">
        <f t="shared" si="97"/>
        <v>0</v>
      </c>
      <c r="DJ5">
        <f t="shared" si="98"/>
        <v>1.0258038425852052</v>
      </c>
      <c r="DK5">
        <f t="shared" si="99"/>
        <v>0.42672283753149409</v>
      </c>
      <c r="DL5">
        <f t="shared" si="100"/>
        <v>1.386714611388616E-3</v>
      </c>
      <c r="DM5">
        <f t="shared" si="101"/>
        <v>1.5307529747085548E-3</v>
      </c>
      <c r="DN5">
        <f t="shared" si="102"/>
        <v>0</v>
      </c>
      <c r="DO5">
        <f t="shared" si="34"/>
        <v>0</v>
      </c>
      <c r="DP5">
        <f t="shared" ref="DP5:DP44" si="117">SUM(CM5:DO5)</f>
        <v>12136.398351577418</v>
      </c>
      <c r="DQ5">
        <f t="shared" si="35"/>
        <v>11439.719437814514</v>
      </c>
    </row>
    <row r="6" spans="1:121" x14ac:dyDescent="0.3">
      <c r="A6">
        <v>3</v>
      </c>
      <c r="B6">
        <v>48</v>
      </c>
      <c r="C6">
        <f t="shared" ref="C6:C67" si="118">C$4</f>
        <v>36.1</v>
      </c>
      <c r="D6">
        <f t="shared" si="1"/>
        <v>125</v>
      </c>
      <c r="E6">
        <f t="shared" ref="E6:E43" si="119">E$4</f>
        <v>5.5</v>
      </c>
      <c r="F6">
        <v>2.5300000000000001E-3</v>
      </c>
      <c r="G6">
        <v>4.1099999999999999E-3</v>
      </c>
      <c r="H6">
        <f t="shared" si="3"/>
        <v>2.846E-3</v>
      </c>
      <c r="I6">
        <f t="shared" si="103"/>
        <v>3.2286349135090861E-2</v>
      </c>
      <c r="J6">
        <f t="shared" si="36"/>
        <v>8.2961229290445249E-2</v>
      </c>
      <c r="K6">
        <f t="shared" si="37"/>
        <v>0.11422321487482412</v>
      </c>
      <c r="L6">
        <f t="shared" si="104"/>
        <v>4.5579090503599096E-2</v>
      </c>
      <c r="M6">
        <f t="shared" si="105"/>
        <v>6.3245112078325283E-2</v>
      </c>
      <c r="N6">
        <f t="shared" si="106"/>
        <v>0.19822242260223311</v>
      </c>
      <c r="O6">
        <f t="shared" si="107"/>
        <v>0.26813794151261061</v>
      </c>
      <c r="P6">
        <f t="shared" si="108"/>
        <v>0.10297392313494236</v>
      </c>
      <c r="Q6">
        <f t="shared" si="109"/>
        <v>0.14234211569551047</v>
      </c>
      <c r="R6">
        <f t="shared" si="38"/>
        <v>0.42</v>
      </c>
      <c r="S6">
        <f t="shared" si="39"/>
        <v>0.43099999999999999</v>
      </c>
      <c r="T6">
        <f t="shared" si="40"/>
        <v>7.3064185070179149E-3</v>
      </c>
      <c r="U6">
        <f t="shared" si="41"/>
        <v>0.17178320447648565</v>
      </c>
      <c r="V6">
        <f t="shared" si="42"/>
        <v>0.23199963983358707</v>
      </c>
      <c r="W6">
        <f t="shared" si="110"/>
        <v>9.6542193471976789E-2</v>
      </c>
      <c r="X6">
        <f t="shared" si="111"/>
        <v>0.13254019858654764</v>
      </c>
      <c r="Y6">
        <f t="shared" si="112"/>
        <v>0.31335373235736019</v>
      </c>
      <c r="Z6">
        <f t="shared" si="113"/>
        <v>0.4120970658104619</v>
      </c>
      <c r="AA6">
        <f t="shared" si="114"/>
        <v>0.16882855705198074</v>
      </c>
      <c r="AB6">
        <f t="shared" si="115"/>
        <v>0.22994148667652137</v>
      </c>
      <c r="AC6">
        <f t="shared" si="43"/>
        <v>1.3978130357957159E-2</v>
      </c>
      <c r="AD6">
        <f t="shared" si="116"/>
        <v>0.80970673401649296</v>
      </c>
      <c r="AE6">
        <f t="shared" si="44"/>
        <v>8.8075813773218735E-3</v>
      </c>
      <c r="AF6">
        <f t="shared" si="45"/>
        <v>1.4455932408615341E-3</v>
      </c>
      <c r="AG6">
        <f t="shared" si="46"/>
        <v>1.9182484794357832E-3</v>
      </c>
      <c r="AH6">
        <f t="shared" si="47"/>
        <v>1.1393993779609138E-3</v>
      </c>
      <c r="AI6">
        <f t="shared" si="48"/>
        <v>1.6980222103150653E-3</v>
      </c>
      <c r="AJ6">
        <f t="shared" si="49"/>
        <v>3.0119912162749257E-6</v>
      </c>
      <c r="AK6">
        <f t="shared" si="50"/>
        <v>2.9015891683621608E-6</v>
      </c>
      <c r="AL6">
        <f t="shared" si="51"/>
        <v>1.990596012593577E-6</v>
      </c>
      <c r="AM6">
        <f t="shared" si="52"/>
        <v>1.6045471062900712E-4</v>
      </c>
      <c r="AN6">
        <f t="shared" si="53"/>
        <v>2.4559923346103771E-4</v>
      </c>
      <c r="AO6">
        <f t="shared" si="54"/>
        <v>3.8206814644488857E-7</v>
      </c>
      <c r="AP6">
        <f t="shared" si="55"/>
        <v>3.9506250182169063E-7</v>
      </c>
      <c r="AQ6">
        <f t="shared" si="56"/>
        <v>2.6709608672936985E-7</v>
      </c>
      <c r="AR6">
        <f t="shared" si="57"/>
        <v>0.10617678201189437</v>
      </c>
      <c r="AS6">
        <f t="shared" si="58"/>
        <v>1.614747968826625E-3</v>
      </c>
      <c r="AT6">
        <f t="shared" si="59"/>
        <v>3.0730866331949661E-4</v>
      </c>
      <c r="AU6">
        <f t="shared" si="60"/>
        <v>3.1172682196665768E-4</v>
      </c>
      <c r="AV6">
        <f t="shared" si="61"/>
        <v>2.4690696138681718E-4</v>
      </c>
      <c r="AW6">
        <f t="shared" si="62"/>
        <v>2.764350656985962E-4</v>
      </c>
      <c r="AX6">
        <f t="shared" si="63"/>
        <v>8.2471546062902073E-7</v>
      </c>
      <c r="AY6">
        <f t="shared" si="64"/>
        <v>8.0396675669943402E-7</v>
      </c>
      <c r="AZ6">
        <f t="shared" si="65"/>
        <v>3.8079840576528962E-7</v>
      </c>
      <c r="BA6">
        <f t="shared" si="66"/>
        <v>3.3567665471014671E-5</v>
      </c>
      <c r="BB6">
        <f t="shared" si="67"/>
        <v>3.9352186463156092E-5</v>
      </c>
      <c r="BC6">
        <f t="shared" si="68"/>
        <v>1.0325045628491119E-7</v>
      </c>
      <c r="BD6">
        <f t="shared" si="69"/>
        <v>1.0663588118120522E-7</v>
      </c>
      <c r="BE6">
        <f t="shared" si="70"/>
        <v>5.1090861547787578E-8</v>
      </c>
      <c r="BF6">
        <f t="shared" si="71"/>
        <v>7.8603211475406481E-3</v>
      </c>
      <c r="BG6">
        <f t="shared" si="72"/>
        <v>0.94200000000000017</v>
      </c>
      <c r="BH6">
        <f t="shared" si="5"/>
        <v>0.69897528960606747</v>
      </c>
      <c r="BI6">
        <f t="shared" si="6"/>
        <v>7.2913734620375058E-3</v>
      </c>
      <c r="BJ6">
        <f t="shared" si="7"/>
        <v>1.0394394145048409E-3</v>
      </c>
      <c r="BK6">
        <f t="shared" si="8"/>
        <v>1.5615310593386016E-3</v>
      </c>
      <c r="BL6">
        <f t="shared" si="9"/>
        <v>8.5386472595954646E-4</v>
      </c>
      <c r="BM6">
        <f t="shared" si="10"/>
        <v>1.3998477697109743E-3</v>
      </c>
      <c r="BN6">
        <f t="shared" si="11"/>
        <v>2.0554076049897892E-6</v>
      </c>
      <c r="BO6">
        <f t="shared" si="12"/>
        <v>2.0381001218743802E-6</v>
      </c>
      <c r="BP6">
        <f t="shared" si="13"/>
        <v>1.5475057296132217E-6</v>
      </c>
      <c r="BQ6">
        <f t="shared" si="14"/>
        <v>1.2881590580955164E-4</v>
      </c>
      <c r="BR6">
        <f t="shared" si="15"/>
        <v>1.9717144856883838E-4</v>
      </c>
      <c r="BS6">
        <f t="shared" si="16"/>
        <v>2.8924745359307553E-7</v>
      </c>
      <c r="BT6">
        <f t="shared" si="17"/>
        <v>2.6155398664034787E-7</v>
      </c>
      <c r="BU6">
        <f t="shared" si="18"/>
        <v>2.0220702424427156E-7</v>
      </c>
      <c r="BV6">
        <f t="shared" si="19"/>
        <v>8.8173626292719159E-2</v>
      </c>
      <c r="BW6">
        <f t="shared" si="20"/>
        <v>1.285974916838035E-3</v>
      </c>
      <c r="BX6">
        <f t="shared" si="21"/>
        <v>2.1257047721195E-4</v>
      </c>
      <c r="BY6">
        <f t="shared" si="22"/>
        <v>2.4411530476773805E-4</v>
      </c>
      <c r="BZ6">
        <f t="shared" si="23"/>
        <v>1.7800061447986688E-4</v>
      </c>
      <c r="CA6">
        <f t="shared" si="24"/>
        <v>2.1923285899297311E-4</v>
      </c>
      <c r="CB6">
        <f t="shared" si="25"/>
        <v>5.41406500984622E-7</v>
      </c>
      <c r="CC6">
        <f t="shared" si="26"/>
        <v>5.4325378027206052E-7</v>
      </c>
      <c r="CD6">
        <f t="shared" si="27"/>
        <v>2.8478645491220218E-7</v>
      </c>
      <c r="CE6">
        <f t="shared" si="28"/>
        <v>2.5924669624086785E-5</v>
      </c>
      <c r="CF6">
        <f t="shared" si="29"/>
        <v>3.0392117495442378E-5</v>
      </c>
      <c r="CG6">
        <f t="shared" si="30"/>
        <v>7.5196177516185598E-8</v>
      </c>
      <c r="CH6">
        <f t="shared" si="31"/>
        <v>6.7916292242715701E-8</v>
      </c>
      <c r="CI6">
        <f t="shared" si="32"/>
        <v>3.720891541438867E-8</v>
      </c>
      <c r="CJ6">
        <f t="shared" si="73"/>
        <v>0</v>
      </c>
      <c r="CK6">
        <f t="shared" si="74"/>
        <v>0.8018251144341686</v>
      </c>
      <c r="CL6">
        <f t="shared" si="33"/>
        <v>0.73378356573432213</v>
      </c>
      <c r="CM6">
        <f t="shared" si="75"/>
        <v>9522.1511920339581</v>
      </c>
      <c r="CN6">
        <f t="shared" si="76"/>
        <v>229.34061148408426</v>
      </c>
      <c r="CO6">
        <f t="shared" si="77"/>
        <v>51.428425136889935</v>
      </c>
      <c r="CP6">
        <f t="shared" si="78"/>
        <v>35.0272172344974</v>
      </c>
      <c r="CQ6">
        <f t="shared" si="79"/>
        <v>46.613967951758944</v>
      </c>
      <c r="CR6">
        <f t="shared" si="80"/>
        <v>25.261476422857225</v>
      </c>
      <c r="CS6">
        <f t="shared" si="81"/>
        <v>0.11654297613132571</v>
      </c>
      <c r="CT6">
        <f t="shared" si="82"/>
        <v>0.1375672440612184</v>
      </c>
      <c r="CU6">
        <f t="shared" si="83"/>
        <v>4.2552970961212896E-2</v>
      </c>
      <c r="CV6">
        <f t="shared" si="84"/>
        <v>6.2240382252991857</v>
      </c>
      <c r="CW6">
        <f t="shared" si="85"/>
        <v>6.7208230236612971</v>
      </c>
      <c r="CX6">
        <f t="shared" si="86"/>
        <v>1.7303866352489004E-2</v>
      </c>
      <c r="CY6">
        <f t="shared" si="87"/>
        <v>2.0219693905735948E-2</v>
      </c>
      <c r="CZ6">
        <f t="shared" si="88"/>
        <v>9.0452089770901092E-3</v>
      </c>
      <c r="DA6">
        <f t="shared" si="89"/>
        <v>2461.7086909457712</v>
      </c>
      <c r="DB6">
        <f t="shared" si="90"/>
        <v>60.494917904120676</v>
      </c>
      <c r="DC6">
        <f t="shared" si="91"/>
        <v>14.44381448467966</v>
      </c>
      <c r="DD6">
        <f t="shared" si="92"/>
        <v>9.2536107100802329</v>
      </c>
      <c r="DE6">
        <f t="shared" si="93"/>
        <v>12.922122731140464</v>
      </c>
      <c r="DF6">
        <f t="shared" si="94"/>
        <v>7.2707950980044771</v>
      </c>
      <c r="DG6">
        <f t="shared" si="95"/>
        <v>4.1333089455805258E-2</v>
      </c>
      <c r="DH6">
        <f t="shared" si="96"/>
        <v>4.7302188097167901E-2</v>
      </c>
      <c r="DI6">
        <f t="shared" si="97"/>
        <v>1.249094930591303E-2</v>
      </c>
      <c r="DJ6">
        <f t="shared" si="98"/>
        <v>1.6856003216270017</v>
      </c>
      <c r="DK6">
        <f t="shared" si="99"/>
        <v>1.5264713129058247</v>
      </c>
      <c r="DL6">
        <f t="shared" si="100"/>
        <v>5.8558496281987385E-3</v>
      </c>
      <c r="DM6">
        <f t="shared" si="101"/>
        <v>6.6760459772305346E-3</v>
      </c>
      <c r="DN6">
        <f t="shared" si="102"/>
        <v>2.3139051194992996E-3</v>
      </c>
      <c r="DO6">
        <f t="shared" si="34"/>
        <v>0</v>
      </c>
      <c r="DP6">
        <f t="shared" si="117"/>
        <v>12492.532979009304</v>
      </c>
      <c r="DQ6">
        <f t="shared" si="35"/>
        <v>11432.437359934644</v>
      </c>
    </row>
    <row r="7" spans="1:121" x14ac:dyDescent="0.3">
      <c r="A7">
        <v>4</v>
      </c>
      <c r="B7">
        <v>49</v>
      </c>
      <c r="C7">
        <f t="shared" si="118"/>
        <v>36.1</v>
      </c>
      <c r="D7">
        <f t="shared" si="1"/>
        <v>125</v>
      </c>
      <c r="E7">
        <f t="shared" si="119"/>
        <v>5.5</v>
      </c>
      <c r="F7">
        <v>2.7299999999999998E-3</v>
      </c>
      <c r="G7">
        <v>4.5100000000000001E-3</v>
      </c>
      <c r="H7">
        <f t="shared" si="3"/>
        <v>3.0859999999999993E-3</v>
      </c>
      <c r="I7">
        <f t="shared" si="103"/>
        <v>3.2286349135090861E-2</v>
      </c>
      <c r="J7">
        <f t="shared" si="36"/>
        <v>8.753318645972008E-2</v>
      </c>
      <c r="K7">
        <f t="shared" si="37"/>
        <v>0.12040174217294619</v>
      </c>
      <c r="L7">
        <f t="shared" si="104"/>
        <v>4.8145142619228087E-2</v>
      </c>
      <c r="M7">
        <f t="shared" si="105"/>
        <v>6.6770427115308451E-2</v>
      </c>
      <c r="N7">
        <f t="shared" si="106"/>
        <v>0.20987940245028691</v>
      </c>
      <c r="O7">
        <f t="shared" si="107"/>
        <v>0.28312756016154728</v>
      </c>
      <c r="P7">
        <f t="shared" si="108"/>
        <v>0.109412920578844</v>
      </c>
      <c r="Q7">
        <f t="shared" si="109"/>
        <v>0.15102813733179798</v>
      </c>
      <c r="R7">
        <f t="shared" si="38"/>
        <v>0.42</v>
      </c>
      <c r="S7">
        <f t="shared" si="39"/>
        <v>0.43099999999999999</v>
      </c>
      <c r="T7">
        <f t="shared" si="40"/>
        <v>7.7249839780242245E-3</v>
      </c>
      <c r="U7">
        <f t="shared" si="41"/>
        <v>0.18074312046590024</v>
      </c>
      <c r="V7">
        <f t="shared" si="42"/>
        <v>0.24361032585161968</v>
      </c>
      <c r="W7">
        <f t="shared" si="110"/>
        <v>0.10182015999799821</v>
      </c>
      <c r="X7">
        <f t="shared" si="111"/>
        <v>0.13962911107788445</v>
      </c>
      <c r="Y7">
        <f t="shared" si="112"/>
        <v>0.33025471935990847</v>
      </c>
      <c r="Z7">
        <f t="shared" si="113"/>
        <v>0.43243934526636896</v>
      </c>
      <c r="AA7">
        <f t="shared" si="114"/>
        <v>0.17895551255668574</v>
      </c>
      <c r="AB7">
        <f t="shared" si="115"/>
        <v>0.24316522117127726</v>
      </c>
      <c r="AC7">
        <f t="shared" si="43"/>
        <v>1.4735378457591588E-2</v>
      </c>
      <c r="AD7">
        <f t="shared" si="116"/>
        <v>0.7756091874133354</v>
      </c>
      <c r="AE7">
        <f t="shared" si="44"/>
        <v>1.1597881527688276E-2</v>
      </c>
      <c r="AF7">
        <f t="shared" si="45"/>
        <v>1.5839754664751884E-3</v>
      </c>
      <c r="AG7">
        <f t="shared" si="46"/>
        <v>2.8303772077155833E-3</v>
      </c>
      <c r="AH7">
        <f t="shared" si="47"/>
        <v>1.2117600065622075E-3</v>
      </c>
      <c r="AI7">
        <f t="shared" si="48"/>
        <v>2.4924359177783814E-3</v>
      </c>
      <c r="AJ7">
        <f t="shared" si="49"/>
        <v>5.0895768351541188E-6</v>
      </c>
      <c r="AK7">
        <f t="shared" si="50"/>
        <v>4.7589008989349829E-6</v>
      </c>
      <c r="AL7">
        <f t="shared" si="51"/>
        <v>5.9648683547321834E-6</v>
      </c>
      <c r="AM7">
        <f t="shared" si="52"/>
        <v>1.7973129500547299E-4</v>
      </c>
      <c r="AN7">
        <f t="shared" si="53"/>
        <v>3.9024827210509621E-4</v>
      </c>
      <c r="AO7">
        <f t="shared" si="54"/>
        <v>6.6823760575980798E-7</v>
      </c>
      <c r="AP7">
        <f t="shared" si="55"/>
        <v>7.1906690793552475E-7</v>
      </c>
      <c r="AQ7">
        <f t="shared" si="56"/>
        <v>8.7286801292324362E-7</v>
      </c>
      <c r="AR7">
        <f t="shared" si="57"/>
        <v>0.13022218809356842</v>
      </c>
      <c r="AS7">
        <f t="shared" si="58"/>
        <v>2.7977800532416764E-3</v>
      </c>
      <c r="AT7">
        <f t="shared" si="59"/>
        <v>4.4001135050031039E-4</v>
      </c>
      <c r="AU7">
        <f t="shared" si="60"/>
        <v>6.3093745864567941E-4</v>
      </c>
      <c r="AV7">
        <f t="shared" si="61"/>
        <v>3.4426308208021115E-4</v>
      </c>
      <c r="AW7">
        <f t="shared" si="62"/>
        <v>5.570499280058448E-4</v>
      </c>
      <c r="AX7">
        <f t="shared" si="63"/>
        <v>1.9395795352293388E-6</v>
      </c>
      <c r="AY7">
        <f t="shared" si="64"/>
        <v>1.843099105881565E-6</v>
      </c>
      <c r="AZ7">
        <f t="shared" si="65"/>
        <v>1.761810715401774E-6</v>
      </c>
      <c r="BA7">
        <f t="shared" si="66"/>
        <v>4.9080314163724093E-5</v>
      </c>
      <c r="BB7">
        <f t="shared" si="67"/>
        <v>8.5271118959025577E-5</v>
      </c>
      <c r="BC7">
        <f t="shared" si="68"/>
        <v>2.5043234779771519E-7</v>
      </c>
      <c r="BD7">
        <f t="shared" si="69"/>
        <v>2.6848282164874629E-7</v>
      </c>
      <c r="BE7">
        <f t="shared" si="70"/>
        <v>2.5391613457276828E-7</v>
      </c>
      <c r="BF7">
        <f t="shared" si="71"/>
        <v>1.0953430654893374E-2</v>
      </c>
      <c r="BG7">
        <f t="shared" si="72"/>
        <v>0.94199999999999995</v>
      </c>
      <c r="BH7">
        <f t="shared" si="5"/>
        <v>0.66899782655743534</v>
      </c>
      <c r="BI7">
        <f t="shared" si="6"/>
        <v>9.5935432386855882E-3</v>
      </c>
      <c r="BJ7">
        <f t="shared" si="7"/>
        <v>1.1378961926480405E-3</v>
      </c>
      <c r="BK7">
        <f t="shared" si="8"/>
        <v>2.3021720292371825E-3</v>
      </c>
      <c r="BL7">
        <f t="shared" si="9"/>
        <v>9.0728164529932473E-4</v>
      </c>
      <c r="BM7">
        <f t="shared" si="10"/>
        <v>2.0530954224586471E-3</v>
      </c>
      <c r="BN7">
        <f t="shared" si="11"/>
        <v>3.4699606906245391E-6</v>
      </c>
      <c r="BO7">
        <f t="shared" si="12"/>
        <v>3.3396911837539312E-6</v>
      </c>
      <c r="BP7">
        <f t="shared" si="13"/>
        <v>4.6333775440961173E-6</v>
      </c>
      <c r="BQ7">
        <f t="shared" si="14"/>
        <v>1.4417448676096103E-4</v>
      </c>
      <c r="BR7">
        <f t="shared" si="15"/>
        <v>3.1304422715248791E-4</v>
      </c>
      <c r="BS7">
        <f t="shared" si="16"/>
        <v>5.0548388611384553E-7</v>
      </c>
      <c r="BT7">
        <f t="shared" si="17"/>
        <v>4.7562201694476597E-7</v>
      </c>
      <c r="BU7">
        <f t="shared" si="18"/>
        <v>6.60275194682031E-7</v>
      </c>
      <c r="BV7">
        <f t="shared" si="19"/>
        <v>0.10805424233445862</v>
      </c>
      <c r="BW7">
        <f t="shared" si="20"/>
        <v>2.2263272945809019E-3</v>
      </c>
      <c r="BX7">
        <f t="shared" si="21"/>
        <v>3.040837030075515E-4</v>
      </c>
      <c r="BY7">
        <f t="shared" si="22"/>
        <v>4.9369057807640085E-4</v>
      </c>
      <c r="BZ7">
        <f t="shared" si="23"/>
        <v>2.4796537105398702E-4</v>
      </c>
      <c r="CA7">
        <f t="shared" si="24"/>
        <v>4.4142235972676142E-4</v>
      </c>
      <c r="CB7">
        <f t="shared" si="25"/>
        <v>1.2721125730157699E-6</v>
      </c>
      <c r="CC7">
        <f t="shared" si="26"/>
        <v>1.2442951535939969E-6</v>
      </c>
      <c r="CD7">
        <f t="shared" si="27"/>
        <v>1.3165311686458578E-6</v>
      </c>
      <c r="CE7">
        <f t="shared" si="28"/>
        <v>3.7874518171355396E-5</v>
      </c>
      <c r="CF7">
        <f t="shared" si="29"/>
        <v>6.580240162546603E-5</v>
      </c>
      <c r="CG7">
        <f t="shared" si="30"/>
        <v>1.8223924200247164E-7</v>
      </c>
      <c r="CH7">
        <f t="shared" si="31"/>
        <v>1.7083789954495396E-7</v>
      </c>
      <c r="CI7">
        <f t="shared" si="32"/>
        <v>1.8477438838738169E-7</v>
      </c>
      <c r="CJ7">
        <f t="shared" si="73"/>
        <v>0</v>
      </c>
      <c r="CK7">
        <f t="shared" si="74"/>
        <v>0.7973378975613199</v>
      </c>
      <c r="CL7">
        <f t="shared" si="33"/>
        <v>0.70842439479555919</v>
      </c>
      <c r="CM7">
        <f t="shared" si="75"/>
        <v>9121.1640439808234</v>
      </c>
      <c r="CN7">
        <f t="shared" si="76"/>
        <v>301.997237099475</v>
      </c>
      <c r="CO7">
        <f t="shared" si="77"/>
        <v>56.351511195321301</v>
      </c>
      <c r="CP7">
        <f t="shared" si="78"/>
        <v>51.682687812886549</v>
      </c>
      <c r="CQ7">
        <f t="shared" si="79"/>
        <v>49.57431362846647</v>
      </c>
      <c r="CR7">
        <f t="shared" si="80"/>
        <v>37.079969148788983</v>
      </c>
      <c r="CS7">
        <f t="shared" si="81"/>
        <v>0.19693099648261833</v>
      </c>
      <c r="CT7">
        <f t="shared" si="82"/>
        <v>0.22562425051940646</v>
      </c>
      <c r="CU7">
        <f t="shared" si="83"/>
        <v>0.12751099081910988</v>
      </c>
      <c r="CV7">
        <f t="shared" si="84"/>
        <v>6.971776933262297</v>
      </c>
      <c r="CW7">
        <f t="shared" si="85"/>
        <v>10.679143966155957</v>
      </c>
      <c r="CX7">
        <f t="shared" si="86"/>
        <v>3.0264481164861703E-2</v>
      </c>
      <c r="CY7">
        <f t="shared" si="87"/>
        <v>3.680256341504809E-2</v>
      </c>
      <c r="CZ7">
        <f t="shared" si="88"/>
        <v>2.9559675257645645E-2</v>
      </c>
      <c r="DA7">
        <f t="shared" si="89"/>
        <v>3019.2014309493838</v>
      </c>
      <c r="DB7">
        <f t="shared" si="90"/>
        <v>104.81603191464616</v>
      </c>
      <c r="DC7">
        <f t="shared" si="91"/>
        <v>20.680973484865088</v>
      </c>
      <c r="DD7">
        <f t="shared" si="92"/>
        <v>18.729378459896992</v>
      </c>
      <c r="DE7">
        <f t="shared" si="93"/>
        <v>18.017352663749932</v>
      </c>
      <c r="DF7">
        <f t="shared" si="94"/>
        <v>14.65152720640973</v>
      </c>
      <c r="DG7">
        <f t="shared" si="95"/>
        <v>9.7207847146624005E-2</v>
      </c>
      <c r="DH7">
        <f t="shared" si="96"/>
        <v>0.10844057899364776</v>
      </c>
      <c r="DI7">
        <f t="shared" si="97"/>
        <v>5.7790915086608989E-2</v>
      </c>
      <c r="DJ7">
        <f t="shared" si="98"/>
        <v>2.4645679757314052</v>
      </c>
      <c r="DK7">
        <f t="shared" si="99"/>
        <v>3.3076667044206021</v>
      </c>
      <c r="DL7">
        <f t="shared" si="100"/>
        <v>1.4203270605347417E-2</v>
      </c>
      <c r="DM7">
        <f t="shared" si="101"/>
        <v>1.680863553214141E-2</v>
      </c>
      <c r="DN7">
        <f t="shared" si="102"/>
        <v>1.1499861734800675E-2</v>
      </c>
      <c r="DO7">
        <f t="shared" si="34"/>
        <v>0</v>
      </c>
      <c r="DP7">
        <f t="shared" si="117"/>
        <v>12838.322257191043</v>
      </c>
      <c r="DQ7">
        <f t="shared" si="35"/>
        <v>11406.683042481955</v>
      </c>
    </row>
    <row r="8" spans="1:121" x14ac:dyDescent="0.3">
      <c r="A8">
        <v>5</v>
      </c>
      <c r="B8">
        <v>50</v>
      </c>
      <c r="C8">
        <f t="shared" si="118"/>
        <v>36.1</v>
      </c>
      <c r="D8">
        <f t="shared" si="1"/>
        <v>125</v>
      </c>
      <c r="E8">
        <f t="shared" si="119"/>
        <v>5.5</v>
      </c>
      <c r="F8">
        <v>2.99E-3</v>
      </c>
      <c r="G8">
        <v>4.8500000000000001E-3</v>
      </c>
      <c r="H8">
        <f t="shared" si="3"/>
        <v>3.362E-3</v>
      </c>
      <c r="I8">
        <f t="shared" si="103"/>
        <v>3.2286349135090861E-2</v>
      </c>
      <c r="J8">
        <f t="shared" si="36"/>
        <v>9.2244554404833701E-2</v>
      </c>
      <c r="K8">
        <f t="shared" si="37"/>
        <v>0.12675571010262243</v>
      </c>
      <c r="L8">
        <f t="shared" si="104"/>
        <v>5.0795653688487041E-2</v>
      </c>
      <c r="M8">
        <f t="shared" si="105"/>
        <v>7.0407780210864357E-2</v>
      </c>
      <c r="N8">
        <f t="shared" si="106"/>
        <v>0.2218692455625213</v>
      </c>
      <c r="O8">
        <f t="shared" si="107"/>
        <v>0.29845020323984872</v>
      </c>
      <c r="P8">
        <f t="shared" si="108"/>
        <v>0.11608634111889504</v>
      </c>
      <c r="Q8">
        <f t="shared" si="109"/>
        <v>0.1600030587344462</v>
      </c>
      <c r="R8">
        <f t="shared" si="38"/>
        <v>0.42</v>
      </c>
      <c r="S8">
        <f t="shared" si="39"/>
        <v>0.43099999999999999</v>
      </c>
      <c r="T8">
        <f t="shared" si="40"/>
        <v>8.1567938080827924E-3</v>
      </c>
      <c r="U8">
        <f t="shared" si="41"/>
        <v>0.18992116106298718</v>
      </c>
      <c r="V8">
        <f t="shared" si="42"/>
        <v>0.25545105250504974</v>
      </c>
      <c r="W8">
        <f t="shared" si="110"/>
        <v>0.10725430066752695</v>
      </c>
      <c r="X8">
        <f t="shared" si="111"/>
        <v>0.14691037225469894</v>
      </c>
      <c r="Y8">
        <f t="shared" si="112"/>
        <v>0.34745672068957156</v>
      </c>
      <c r="Z8">
        <f t="shared" si="113"/>
        <v>0.45292732348990472</v>
      </c>
      <c r="AA8">
        <f t="shared" si="114"/>
        <v>0.18939707980998033</v>
      </c>
      <c r="AB8">
        <f t="shared" si="115"/>
        <v>0.25672941501969115</v>
      </c>
      <c r="AC8">
        <f t="shared" si="43"/>
        <v>1.551212624285845E-2</v>
      </c>
      <c r="AD8">
        <f t="shared" si="116"/>
        <v>0.74245322411543968</v>
      </c>
      <c r="AE8">
        <f t="shared" si="44"/>
        <v>1.4307572934103504E-2</v>
      </c>
      <c r="AF8">
        <f t="shared" si="45"/>
        <v>1.716838606862676E-3</v>
      </c>
      <c r="AG8">
        <f t="shared" si="46"/>
        <v>3.710687493981752E-3</v>
      </c>
      <c r="AH8">
        <f t="shared" si="47"/>
        <v>1.2803658466834821E-3</v>
      </c>
      <c r="AI8">
        <f t="shared" si="48"/>
        <v>3.2521198079958173E-3</v>
      </c>
      <c r="AJ8">
        <f t="shared" si="49"/>
        <v>7.5488405376334151E-6</v>
      </c>
      <c r="AK8">
        <f t="shared" si="50"/>
        <v>6.8880308229718671E-6</v>
      </c>
      <c r="AL8">
        <f t="shared" si="51"/>
        <v>1.1915342066172832E-5</v>
      </c>
      <c r="AM8">
        <f t="shared" si="52"/>
        <v>1.9810705306855001E-4</v>
      </c>
      <c r="AN8">
        <f t="shared" si="53"/>
        <v>5.474990520950517E-4</v>
      </c>
      <c r="AO8">
        <f t="shared" si="54"/>
        <v>1.0179867244913307E-6</v>
      </c>
      <c r="AP8">
        <f t="shared" si="55"/>
        <v>1.1430782814753352E-6</v>
      </c>
      <c r="AQ8">
        <f t="shared" si="56"/>
        <v>1.8862854973649554E-6</v>
      </c>
      <c r="AR8">
        <f t="shared" si="57"/>
        <v>0.15261203414467048</v>
      </c>
      <c r="AS8">
        <f t="shared" si="58"/>
        <v>4.2930945146814293E-3</v>
      </c>
      <c r="AT8">
        <f t="shared" si="59"/>
        <v>5.9026962469006675E-4</v>
      </c>
      <c r="AU8">
        <f t="shared" si="60"/>
        <v>1.0508686631425842E-3</v>
      </c>
      <c r="AV8">
        <f t="shared" si="61"/>
        <v>4.51383881514591E-4</v>
      </c>
      <c r="AW8">
        <f t="shared" si="62"/>
        <v>9.241036043913047E-4</v>
      </c>
      <c r="AX8">
        <f t="shared" si="63"/>
        <v>3.6742670841646193E-6</v>
      </c>
      <c r="AY8">
        <f t="shared" si="64"/>
        <v>3.4158957207682126E-6</v>
      </c>
      <c r="AZ8">
        <f t="shared" si="65"/>
        <v>4.7019982069478363E-6</v>
      </c>
      <c r="BA8">
        <f t="shared" si="66"/>
        <v>6.6927422390838904E-5</v>
      </c>
      <c r="BB8">
        <f t="shared" si="67"/>
        <v>1.5129482634762618E-4</v>
      </c>
      <c r="BC8">
        <f t="shared" si="68"/>
        <v>4.8643098894402932E-7</v>
      </c>
      <c r="BD8">
        <f t="shared" si="69"/>
        <v>5.423662948003697E-7</v>
      </c>
      <c r="BE8">
        <f t="shared" si="70"/>
        <v>7.2740063085170388E-7</v>
      </c>
      <c r="BF8">
        <f t="shared" si="71"/>
        <v>1.4349660485083791E-2</v>
      </c>
      <c r="BG8">
        <f t="shared" si="72"/>
        <v>0.94199999999999962</v>
      </c>
      <c r="BH8">
        <f t="shared" si="5"/>
        <v>0.63987959893777113</v>
      </c>
      <c r="BI8">
        <f t="shared" si="6"/>
        <v>1.1825342877381344E-2</v>
      </c>
      <c r="BJ8">
        <f t="shared" si="7"/>
        <v>1.2322091216391095E-3</v>
      </c>
      <c r="BK8">
        <f t="shared" si="8"/>
        <v>3.0157493278454126E-3</v>
      </c>
      <c r="BL8">
        <f t="shared" si="9"/>
        <v>9.5779300399259279E-4</v>
      </c>
      <c r="BM8">
        <f t="shared" si="10"/>
        <v>2.676696152105658E-3</v>
      </c>
      <c r="BN8">
        <f t="shared" si="11"/>
        <v>5.1418734254831623E-6</v>
      </c>
      <c r="BO8">
        <f t="shared" si="12"/>
        <v>4.8295251948712918E-6</v>
      </c>
      <c r="BP8">
        <f t="shared" si="13"/>
        <v>9.2480622702790569E-6</v>
      </c>
      <c r="BQ8">
        <f t="shared" si="14"/>
        <v>1.5878594303123399E-4</v>
      </c>
      <c r="BR8">
        <f t="shared" si="15"/>
        <v>4.3882916811415965E-4</v>
      </c>
      <c r="BS8">
        <f t="shared" si="16"/>
        <v>7.6942434256752985E-7</v>
      </c>
      <c r="BT8">
        <f t="shared" si="17"/>
        <v>7.5537978811067095E-7</v>
      </c>
      <c r="BU8">
        <f t="shared" si="18"/>
        <v>1.4257101235086458E-6</v>
      </c>
      <c r="BV8">
        <f t="shared" si="19"/>
        <v>0.12652985766185179</v>
      </c>
      <c r="BW8">
        <f t="shared" si="20"/>
        <v>3.4134480327086165E-3</v>
      </c>
      <c r="BX8">
        <f t="shared" si="21"/>
        <v>4.0754958536782002E-4</v>
      </c>
      <c r="BY8">
        <f t="shared" si="22"/>
        <v>8.2160745786830677E-4</v>
      </c>
      <c r="BZ8">
        <f t="shared" si="23"/>
        <v>3.2483191940918998E-4</v>
      </c>
      <c r="CA8">
        <f t="shared" si="24"/>
        <v>7.3169194530099864E-4</v>
      </c>
      <c r="CB8">
        <f t="shared" si="25"/>
        <v>2.4076143573328186E-6</v>
      </c>
      <c r="CC8">
        <f t="shared" si="26"/>
        <v>2.3040347793752626E-6</v>
      </c>
      <c r="CD8">
        <f t="shared" si="27"/>
        <v>3.5107650150703374E-6</v>
      </c>
      <c r="CE8">
        <f t="shared" si="28"/>
        <v>5.1604941031757986E-5</v>
      </c>
      <c r="CF8">
        <f t="shared" si="29"/>
        <v>1.1665712368967643E-4</v>
      </c>
      <c r="CG8">
        <f t="shared" si="30"/>
        <v>3.5368782828231814E-7</v>
      </c>
      <c r="CH8">
        <f t="shared" si="31"/>
        <v>3.4479197692033097E-7</v>
      </c>
      <c r="CI8">
        <f t="shared" si="32"/>
        <v>5.2889876521976714E-7</v>
      </c>
      <c r="CJ8">
        <f t="shared" si="73"/>
        <v>0</v>
      </c>
      <c r="CK8">
        <f t="shared" si="74"/>
        <v>0.79261387296697583</v>
      </c>
      <c r="CL8">
        <f t="shared" si="33"/>
        <v>0.68371568944606731</v>
      </c>
      <c r="CM8">
        <f t="shared" si="75"/>
        <v>8731.2499155975711</v>
      </c>
      <c r="CN8">
        <f t="shared" si="76"/>
        <v>372.55489163112117</v>
      </c>
      <c r="CO8">
        <f t="shared" si="77"/>
        <v>61.078250277746562</v>
      </c>
      <c r="CP8">
        <f t="shared" si="78"/>
        <v>67.757153640106793</v>
      </c>
      <c r="CQ8">
        <f t="shared" si="79"/>
        <v>52.381047153667936</v>
      </c>
      <c r="CR8">
        <f t="shared" si="80"/>
        <v>48.381786383553774</v>
      </c>
      <c r="CS8">
        <f t="shared" si="81"/>
        <v>0.29208728692264974</v>
      </c>
      <c r="CT8">
        <f t="shared" si="82"/>
        <v>0.32656842934791919</v>
      </c>
      <c r="CU8">
        <f t="shared" si="83"/>
        <v>0.25471426734857661</v>
      </c>
      <c r="CV8">
        <f t="shared" si="84"/>
        <v>7.684572588529055</v>
      </c>
      <c r="CW8">
        <f t="shared" si="85"/>
        <v>14.98231156058109</v>
      </c>
      <c r="CX8">
        <f t="shared" si="86"/>
        <v>4.6104618752212369E-2</v>
      </c>
      <c r="CY8">
        <f t="shared" si="87"/>
        <v>5.8503889524189133E-2</v>
      </c>
      <c r="CZ8">
        <f t="shared" si="88"/>
        <v>6.3879058368264213E-2</v>
      </c>
      <c r="DA8">
        <f t="shared" si="89"/>
        <v>3538.3100116441851</v>
      </c>
      <c r="DB8">
        <f t="shared" si="90"/>
        <v>160.83649289802506</v>
      </c>
      <c r="DC8">
        <f t="shared" si="91"/>
        <v>27.743262630057828</v>
      </c>
      <c r="DD8">
        <f t="shared" si="92"/>
        <v>31.195036265387611</v>
      </c>
      <c r="DE8">
        <f t="shared" si="93"/>
        <v>23.623626822947635</v>
      </c>
      <c r="DF8">
        <f t="shared" si="94"/>
        <v>24.305773002700096</v>
      </c>
      <c r="DG8">
        <f t="shared" si="95"/>
        <v>0.18414691772416239</v>
      </c>
      <c r="DH8">
        <f t="shared" si="96"/>
        <v>0.20097764062711856</v>
      </c>
      <c r="DI8">
        <f t="shared" si="97"/>
        <v>0.15423494518430292</v>
      </c>
      <c r="DJ8">
        <f t="shared" si="98"/>
        <v>3.3607605153559756</v>
      </c>
      <c r="DK8">
        <f t="shared" si="99"/>
        <v>5.8687263140244195</v>
      </c>
      <c r="DL8">
        <f t="shared" si="100"/>
        <v>2.7587933537960622E-2</v>
      </c>
      <c r="DM8">
        <f t="shared" si="101"/>
        <v>3.3955384252271945E-2</v>
      </c>
      <c r="DN8">
        <f t="shared" si="102"/>
        <v>3.2943974571273668E-2</v>
      </c>
      <c r="DO8">
        <f t="shared" si="34"/>
        <v>0</v>
      </c>
      <c r="DP8">
        <f t="shared" si="117"/>
        <v>13172.989323271719</v>
      </c>
      <c r="DQ8">
        <f t="shared" si="35"/>
        <v>11363.13630685299</v>
      </c>
    </row>
    <row r="9" spans="1:121" x14ac:dyDescent="0.3">
      <c r="A9">
        <v>6</v>
      </c>
      <c r="B9">
        <v>51</v>
      </c>
      <c r="C9">
        <f t="shared" si="118"/>
        <v>36.1</v>
      </c>
      <c r="D9">
        <f t="shared" si="1"/>
        <v>125</v>
      </c>
      <c r="E9">
        <f t="shared" si="119"/>
        <v>5.5</v>
      </c>
      <c r="F9">
        <v>3.3800000000000002E-3</v>
      </c>
      <c r="G9">
        <v>5.3099999999999996E-3</v>
      </c>
      <c r="H9">
        <f t="shared" si="3"/>
        <v>3.7660000000000003E-3</v>
      </c>
      <c r="I9">
        <f t="shared" si="103"/>
        <v>3.2286349135090861E-2</v>
      </c>
      <c r="J9">
        <f t="shared" si="36"/>
        <v>9.7095301561837322E-2</v>
      </c>
      <c r="K9">
        <f t="shared" si="37"/>
        <v>0.13328386588668684</v>
      </c>
      <c r="L9">
        <f t="shared" si="104"/>
        <v>5.3531215784971442E-2</v>
      </c>
      <c r="M9">
        <f t="shared" si="105"/>
        <v>7.4157587375242473E-2</v>
      </c>
      <c r="N9">
        <f t="shared" si="106"/>
        <v>0.2341827865206727</v>
      </c>
      <c r="O9">
        <f t="shared" si="107"/>
        <v>0.31408534220793971</v>
      </c>
      <c r="P9">
        <f t="shared" si="108"/>
        <v>0.12299453874979283</v>
      </c>
      <c r="Q9">
        <f t="shared" si="109"/>
        <v>0.16926429237333995</v>
      </c>
      <c r="R9">
        <f t="shared" si="38"/>
        <v>0.42</v>
      </c>
      <c r="S9">
        <f t="shared" si="39"/>
        <v>0.43099999999999999</v>
      </c>
      <c r="T9">
        <f t="shared" si="40"/>
        <v>8.6018065093272558E-3</v>
      </c>
      <c r="U9">
        <f t="shared" si="41"/>
        <v>0.19931235514990775</v>
      </c>
      <c r="V9">
        <f t="shared" si="42"/>
        <v>0.26751128039306216</v>
      </c>
      <c r="W9">
        <f t="shared" si="110"/>
        <v>0.11284412810727606</v>
      </c>
      <c r="X9">
        <f t="shared" si="111"/>
        <v>0.15438174128243809</v>
      </c>
      <c r="Y9">
        <f t="shared" si="112"/>
        <v>0.36493058824667612</v>
      </c>
      <c r="Z9">
        <f t="shared" si="113"/>
        <v>0.4735119315787073</v>
      </c>
      <c r="AA9">
        <f t="shared" si="114"/>
        <v>0.20014787710202697</v>
      </c>
      <c r="AB9">
        <f t="shared" si="115"/>
        <v>0.27062011324414015</v>
      </c>
      <c r="AC9">
        <f t="shared" si="43"/>
        <v>1.6307921225636013E-2</v>
      </c>
      <c r="AD9">
        <f t="shared" si="116"/>
        <v>0.71020607270888902</v>
      </c>
      <c r="AE9">
        <f t="shared" si="44"/>
        <v>1.6929650089756918E-2</v>
      </c>
      <c r="AF9">
        <f t="shared" si="45"/>
        <v>1.8438342139401945E-3</v>
      </c>
      <c r="AG9">
        <f t="shared" si="46"/>
        <v>4.5573207838514648E-3</v>
      </c>
      <c r="AH9">
        <f t="shared" si="47"/>
        <v>1.3451043887651895E-3</v>
      </c>
      <c r="AI9">
        <f t="shared" si="48"/>
        <v>3.9769731443126625E-3</v>
      </c>
      <c r="AJ9">
        <f t="shared" si="49"/>
        <v>1.0385747672336827E-5</v>
      </c>
      <c r="AK9">
        <f t="shared" si="50"/>
        <v>9.2849755147666046E-6</v>
      </c>
      <c r="AL9">
        <f t="shared" si="51"/>
        <v>1.9821561502294766E-5</v>
      </c>
      <c r="AM9">
        <f t="shared" si="52"/>
        <v>2.1556745697776591E-4</v>
      </c>
      <c r="AN9">
        <f t="shared" si="53"/>
        <v>7.1576461844673753E-4</v>
      </c>
      <c r="AO9">
        <f t="shared" si="54"/>
        <v>1.4307140133970141E-6</v>
      </c>
      <c r="AP9">
        <f t="shared" si="55"/>
        <v>1.6777511966907145E-6</v>
      </c>
      <c r="AQ9">
        <f t="shared" si="56"/>
        <v>3.3716631076048048E-6</v>
      </c>
      <c r="AR9">
        <f t="shared" si="57"/>
        <v>0.173349638903044</v>
      </c>
      <c r="AS9">
        <f t="shared" si="58"/>
        <v>6.0984582258448144E-3</v>
      </c>
      <c r="AT9">
        <f t="shared" si="59"/>
        <v>7.5771854185849666E-4</v>
      </c>
      <c r="AU9">
        <f t="shared" si="60"/>
        <v>1.5707891029707846E-3</v>
      </c>
      <c r="AV9">
        <f t="shared" si="61"/>
        <v>5.679186047770218E-4</v>
      </c>
      <c r="AW9">
        <f t="shared" si="62"/>
        <v>1.3764339358049034E-3</v>
      </c>
      <c r="AX9">
        <f t="shared" si="63"/>
        <v>6.1632130785442033E-6</v>
      </c>
      <c r="AY9">
        <f t="shared" si="64"/>
        <v>5.6227205689158498E-6</v>
      </c>
      <c r="AZ9">
        <f t="shared" si="65"/>
        <v>9.7976431705330231E-6</v>
      </c>
      <c r="BA9">
        <f t="shared" si="66"/>
        <v>8.7054379078858917E-5</v>
      </c>
      <c r="BB9">
        <f t="shared" si="67"/>
        <v>2.3978855926000978E-4</v>
      </c>
      <c r="BC9">
        <f t="shared" si="68"/>
        <v>8.3280082293054691E-7</v>
      </c>
      <c r="BD9">
        <f t="shared" si="69"/>
        <v>9.6614523277451625E-7</v>
      </c>
      <c r="BE9">
        <f t="shared" si="70"/>
        <v>1.6192649223653146E-6</v>
      </c>
      <c r="BF9">
        <f t="shared" si="71"/>
        <v>1.8090938141617798E-2</v>
      </c>
      <c r="BG9">
        <f t="shared" si="72"/>
        <v>0.94199999999999973</v>
      </c>
      <c r="BH9">
        <f t="shared" si="5"/>
        <v>0.61159040848289625</v>
      </c>
      <c r="BI9">
        <f t="shared" si="6"/>
        <v>1.3981149301955429E-2</v>
      </c>
      <c r="BJ9">
        <f t="shared" si="7"/>
        <v>1.3221392728318892E-3</v>
      </c>
      <c r="BK9">
        <f t="shared" si="8"/>
        <v>3.7008167080444126E-3</v>
      </c>
      <c r="BL9">
        <f t="shared" si="9"/>
        <v>1.005322243356966E-3</v>
      </c>
      <c r="BM9">
        <f t="shared" si="10"/>
        <v>3.2706367641329673E-3</v>
      </c>
      <c r="BN9">
        <f t="shared" si="11"/>
        <v>7.06767833608685E-6</v>
      </c>
      <c r="BO9">
        <f t="shared" si="12"/>
        <v>6.5042836283752339E-6</v>
      </c>
      <c r="BP9">
        <f t="shared" si="13"/>
        <v>1.5371958841701904E-5</v>
      </c>
      <c r="BQ9">
        <f t="shared" si="14"/>
        <v>1.7264039909737995E-4</v>
      </c>
      <c r="BR9">
        <f t="shared" si="15"/>
        <v>5.7323072378765371E-4</v>
      </c>
      <c r="BS9">
        <f t="shared" si="16"/>
        <v>1.0804974755993683E-6</v>
      </c>
      <c r="BT9">
        <f t="shared" si="17"/>
        <v>1.1076774350423351E-6</v>
      </c>
      <c r="BU9">
        <f t="shared" si="18"/>
        <v>2.546332420193876E-6</v>
      </c>
      <c r="BV9">
        <f t="shared" si="19"/>
        <v>0.14360656615102169</v>
      </c>
      <c r="BW9">
        <f t="shared" si="20"/>
        <v>4.8449580023006752E-3</v>
      </c>
      <c r="BX9">
        <f t="shared" si="21"/>
        <v>5.2268293747011359E-4</v>
      </c>
      <c r="BY9">
        <f t="shared" si="22"/>
        <v>1.2271027485567679E-3</v>
      </c>
      <c r="BZ9">
        <f t="shared" si="23"/>
        <v>4.0832923047887484E-4</v>
      </c>
      <c r="CA9">
        <f t="shared" si="24"/>
        <v>1.0889554166466895E-3</v>
      </c>
      <c r="CB9">
        <f t="shared" si="25"/>
        <v>4.0347930443567826E-6</v>
      </c>
      <c r="CC9">
        <f t="shared" si="26"/>
        <v>3.7891367674937744E-6</v>
      </c>
      <c r="CD9">
        <f t="shared" si="27"/>
        <v>7.3095062050960709E-6</v>
      </c>
      <c r="CE9">
        <f t="shared" si="28"/>
        <v>6.706947813760582E-5</v>
      </c>
      <c r="CF9">
        <f t="shared" si="29"/>
        <v>1.8474077585883147E-4</v>
      </c>
      <c r="CG9">
        <f t="shared" si="30"/>
        <v>6.0504425737590576E-7</v>
      </c>
      <c r="CH9">
        <f t="shared" si="31"/>
        <v>6.1362527349861593E-7</v>
      </c>
      <c r="CI9">
        <f t="shared" si="32"/>
        <v>1.1764240806100666E-6</v>
      </c>
      <c r="CJ9">
        <f t="shared" si="73"/>
        <v>0</v>
      </c>
      <c r="CK9">
        <f t="shared" si="74"/>
        <v>0.78761795559433945</v>
      </c>
      <c r="CL9">
        <f t="shared" si="33"/>
        <v>0.65961763809162488</v>
      </c>
      <c r="CM9">
        <f t="shared" si="75"/>
        <v>8352.0234150565357</v>
      </c>
      <c r="CN9">
        <f t="shared" si="76"/>
        <v>440.83115868718039</v>
      </c>
      <c r="CO9">
        <f t="shared" si="77"/>
        <v>65.596245995136357</v>
      </c>
      <c r="CP9">
        <f t="shared" si="78"/>
        <v>83.216677513127749</v>
      </c>
      <c r="CQ9">
        <f t="shared" si="79"/>
        <v>55.029565648772667</v>
      </c>
      <c r="CR9">
        <f t="shared" si="80"/>
        <v>59.165429467939482</v>
      </c>
      <c r="CS9">
        <f t="shared" si="81"/>
        <v>0.40185573468572883</v>
      </c>
      <c r="CT9">
        <f t="shared" si="82"/>
        <v>0.44020997413059948</v>
      </c>
      <c r="CU9">
        <f t="shared" si="83"/>
        <v>0.42372552023455523</v>
      </c>
      <c r="CV9">
        <f t="shared" si="84"/>
        <v>8.3618616561675392</v>
      </c>
      <c r="CW9">
        <f t="shared" si="85"/>
        <v>19.586898783794972</v>
      </c>
      <c r="CX9">
        <f t="shared" si="86"/>
        <v>6.4797037666750767E-2</v>
      </c>
      <c r="CY9">
        <f t="shared" si="87"/>
        <v>8.5868983997827456E-2</v>
      </c>
      <c r="CZ9">
        <f t="shared" si="88"/>
        <v>0.11418137113903672</v>
      </c>
      <c r="DA9">
        <f t="shared" si="89"/>
        <v>4019.111377967075</v>
      </c>
      <c r="DB9">
        <f t="shared" si="90"/>
        <v>228.47263897305012</v>
      </c>
      <c r="DC9">
        <f t="shared" si="91"/>
        <v>35.613529185891203</v>
      </c>
      <c r="DD9">
        <f t="shared" si="92"/>
        <v>46.628874521687742</v>
      </c>
      <c r="DE9">
        <f t="shared" si="93"/>
        <v>29.722588099610213</v>
      </c>
      <c r="DF9">
        <f t="shared" si="94"/>
        <v>36.202965379540572</v>
      </c>
      <c r="DG9">
        <f t="shared" si="95"/>
        <v>0.30888791307047836</v>
      </c>
      <c r="DH9">
        <f t="shared" si="96"/>
        <v>0.33081838739273295</v>
      </c>
      <c r="DI9">
        <f t="shared" si="97"/>
        <v>0.32138229127982421</v>
      </c>
      <c r="DJ9">
        <f t="shared" si="98"/>
        <v>4.3714356454449002</v>
      </c>
      <c r="DK9">
        <f t="shared" si="99"/>
        <v>9.30139821369578</v>
      </c>
      <c r="DL9">
        <f t="shared" si="100"/>
        <v>4.7232298672505967E-2</v>
      </c>
      <c r="DM9">
        <f t="shared" si="101"/>
        <v>6.0486488443081361E-2</v>
      </c>
      <c r="DN9">
        <f t="shared" si="102"/>
        <v>7.3336508333925104E-2</v>
      </c>
      <c r="DO9">
        <f t="shared" si="34"/>
        <v>0</v>
      </c>
      <c r="DP9">
        <f t="shared" si="117"/>
        <v>13495.9088433037</v>
      </c>
      <c r="DQ9">
        <f t="shared" si="35"/>
        <v>11302.611185904558</v>
      </c>
    </row>
    <row r="10" spans="1:121" x14ac:dyDescent="0.3">
      <c r="A10">
        <v>7</v>
      </c>
      <c r="B10">
        <v>52</v>
      </c>
      <c r="C10">
        <f t="shared" si="118"/>
        <v>36.1</v>
      </c>
      <c r="D10">
        <f t="shared" si="1"/>
        <v>125</v>
      </c>
      <c r="E10">
        <f t="shared" si="119"/>
        <v>5.5</v>
      </c>
      <c r="F10">
        <v>3.5999999999999999E-3</v>
      </c>
      <c r="G10">
        <v>5.8500000000000002E-3</v>
      </c>
      <c r="H10">
        <f t="shared" si="3"/>
        <v>4.0499999999999998E-3</v>
      </c>
      <c r="I10">
        <f t="shared" si="103"/>
        <v>3.2286349135090861E-2</v>
      </c>
      <c r="J10">
        <f t="shared" si="36"/>
        <v>0.10208527033087178</v>
      </c>
      <c r="K10">
        <f t="shared" si="37"/>
        <v>0.13998474553323981</v>
      </c>
      <c r="L10">
        <f t="shared" si="104"/>
        <v>5.6352375615144168E-2</v>
      </c>
      <c r="M10">
        <f t="shared" si="105"/>
        <v>7.802018490576812E-2</v>
      </c>
      <c r="N10">
        <f t="shared" si="106"/>
        <v>0.24680986067458355</v>
      </c>
      <c r="O10">
        <f t="shared" si="107"/>
        <v>0.33001111220882196</v>
      </c>
      <c r="P10">
        <f t="shared" si="108"/>
        <v>0.13013750472854979</v>
      </c>
      <c r="Q10">
        <f t="shared" si="109"/>
        <v>0.17880862838490108</v>
      </c>
      <c r="R10">
        <f t="shared" si="38"/>
        <v>0.42</v>
      </c>
      <c r="S10">
        <f t="shared" si="39"/>
        <v>0.43099999999999999</v>
      </c>
      <c r="T10">
        <f t="shared" si="40"/>
        <v>9.0599634514249919E-3</v>
      </c>
      <c r="U10">
        <f t="shared" si="41"/>
        <v>0.20891135437621489</v>
      </c>
      <c r="V10">
        <f t="shared" si="42"/>
        <v>0.27977996102611313</v>
      </c>
      <c r="W10">
        <f t="shared" si="110"/>
        <v>0.11858899326391981</v>
      </c>
      <c r="X10">
        <f t="shared" si="111"/>
        <v>0.16204071273761933</v>
      </c>
      <c r="Y10">
        <f t="shared" si="112"/>
        <v>0.38264578945462724</v>
      </c>
      <c r="Z10">
        <f t="shared" si="113"/>
        <v>0.49414336798005687</v>
      </c>
      <c r="AA10">
        <f t="shared" si="114"/>
        <v>0.21120171774494689</v>
      </c>
      <c r="AB10">
        <f t="shared" si="115"/>
        <v>0.28482217935051923</v>
      </c>
      <c r="AC10">
        <f t="shared" si="43"/>
        <v>1.7122274230779954E-2</v>
      </c>
      <c r="AD10">
        <f t="shared" si="116"/>
        <v>0.67877601352218719</v>
      </c>
      <c r="AE10">
        <f t="shared" si="44"/>
        <v>1.9453909331168601E-2</v>
      </c>
      <c r="AF10">
        <f t="shared" si="45"/>
        <v>1.964630932997449E-3</v>
      </c>
      <c r="AG10">
        <f t="shared" si="46"/>
        <v>5.3664064479480682E-3</v>
      </c>
      <c r="AH10">
        <f t="shared" si="47"/>
        <v>1.4058815481424942E-3</v>
      </c>
      <c r="AI10">
        <f t="shared" si="48"/>
        <v>4.665976065326741E-3</v>
      </c>
      <c r="AJ10">
        <f t="shared" si="49"/>
        <v>1.359336376466943E-5</v>
      </c>
      <c r="AK10">
        <f t="shared" si="50"/>
        <v>1.1943278166516499E-5</v>
      </c>
      <c r="AL10">
        <f t="shared" si="51"/>
        <v>2.9628881391859408E-5</v>
      </c>
      <c r="AM10">
        <f t="shared" si="52"/>
        <v>2.32098633839619E-4</v>
      </c>
      <c r="AN10">
        <f t="shared" si="53"/>
        <v>8.9330232753127609E-4</v>
      </c>
      <c r="AO10">
        <f t="shared" si="54"/>
        <v>1.9053064685052634E-6</v>
      </c>
      <c r="AP10">
        <f t="shared" si="55"/>
        <v>2.332734752724657E-6</v>
      </c>
      <c r="AQ10">
        <f t="shared" si="56"/>
        <v>5.3838673128387839E-6</v>
      </c>
      <c r="AR10">
        <f t="shared" si="57"/>
        <v>0.1924182745938845</v>
      </c>
      <c r="AS10">
        <f t="shared" si="58"/>
        <v>8.2074077953867633E-3</v>
      </c>
      <c r="AT10">
        <f t="shared" si="59"/>
        <v>9.4184590008527982E-4</v>
      </c>
      <c r="AU10">
        <f t="shared" si="60"/>
        <v>2.1882103447499229E-3</v>
      </c>
      <c r="AV10">
        <f t="shared" si="61"/>
        <v>6.9344781059467095E-4</v>
      </c>
      <c r="AW10">
        <f t="shared" si="62"/>
        <v>1.9120194684231716E-3</v>
      </c>
      <c r="AX10">
        <f t="shared" si="63"/>
        <v>9.5458360116289504E-6</v>
      </c>
      <c r="AY10">
        <f t="shared" si="64"/>
        <v>8.5662540539246827E-6</v>
      </c>
      <c r="AZ10">
        <f t="shared" si="65"/>
        <v>1.7661448126383107E-5</v>
      </c>
      <c r="BA10">
        <f t="shared" si="66"/>
        <v>1.0939213935050623E-4</v>
      </c>
      <c r="BB10">
        <f t="shared" si="67"/>
        <v>3.5284447914260824E-4</v>
      </c>
      <c r="BC10">
        <f t="shared" si="68"/>
        <v>1.3119415526346793E-6</v>
      </c>
      <c r="BD10">
        <f t="shared" si="69"/>
        <v>1.5830540451147384E-6</v>
      </c>
      <c r="BE10">
        <f t="shared" si="70"/>
        <v>3.1033184438840293E-6</v>
      </c>
      <c r="BF10">
        <f t="shared" si="71"/>
        <v>2.2311779375150147E-2</v>
      </c>
      <c r="BG10">
        <f t="shared" si="72"/>
        <v>0.94199999999999973</v>
      </c>
      <c r="BH10">
        <f t="shared" si="5"/>
        <v>0.58404942695509832</v>
      </c>
      <c r="BI10">
        <f t="shared" si="6"/>
        <v>1.6052719234864617E-2</v>
      </c>
      <c r="BJ10">
        <f t="shared" si="7"/>
        <v>1.407460883309082E-3</v>
      </c>
      <c r="BK10">
        <f t="shared" si="8"/>
        <v>4.3543002331267091E-3</v>
      </c>
      <c r="BL10">
        <f t="shared" si="9"/>
        <v>1.0498068638896652E-3</v>
      </c>
      <c r="BM10">
        <f t="shared" si="10"/>
        <v>3.8341490656312147E-3</v>
      </c>
      <c r="BN10">
        <f t="shared" si="11"/>
        <v>9.2419465715630313E-6</v>
      </c>
      <c r="BO10">
        <f t="shared" si="12"/>
        <v>8.3589409630005465E-6</v>
      </c>
      <c r="BP10">
        <f t="shared" si="13"/>
        <v>2.295902468720643E-5</v>
      </c>
      <c r="BQ10">
        <f t="shared" si="14"/>
        <v>1.8572854136454181E-4</v>
      </c>
      <c r="BR10">
        <f t="shared" si="15"/>
        <v>7.1483289472776344E-4</v>
      </c>
      <c r="BS10">
        <f t="shared" si="16"/>
        <v>1.4377474249907282E-6</v>
      </c>
      <c r="BT10">
        <f t="shared" si="17"/>
        <v>1.5386757165198777E-6</v>
      </c>
      <c r="BU10">
        <f t="shared" si="18"/>
        <v>4.0626752144490132E-6</v>
      </c>
      <c r="BV10">
        <f t="shared" si="19"/>
        <v>0.1592738592761834</v>
      </c>
      <c r="BW10">
        <f t="shared" si="20"/>
        <v>6.5151258152967208E-3</v>
      </c>
      <c r="BX10">
        <f t="shared" si="21"/>
        <v>6.4909801280354194E-4</v>
      </c>
      <c r="BY10">
        <f t="shared" si="22"/>
        <v>1.7080435781820457E-3</v>
      </c>
      <c r="BZ10">
        <f t="shared" si="23"/>
        <v>4.9813783666696613E-4</v>
      </c>
      <c r="CA10">
        <f t="shared" si="24"/>
        <v>1.5114502921937411E-3</v>
      </c>
      <c r="CB10">
        <f t="shared" si="25"/>
        <v>6.2434631947206384E-6</v>
      </c>
      <c r="CC10">
        <f t="shared" si="26"/>
        <v>5.7675814041850051E-6</v>
      </c>
      <c r="CD10">
        <f t="shared" si="27"/>
        <v>1.3165566822846511E-5</v>
      </c>
      <c r="CE10">
        <f t="shared" si="28"/>
        <v>8.4210694999807699E-5</v>
      </c>
      <c r="CF10">
        <f t="shared" si="29"/>
        <v>2.7162169961992508E-4</v>
      </c>
      <c r="CG10">
        <f t="shared" si="30"/>
        <v>9.5237352974449271E-7</v>
      </c>
      <c r="CH10">
        <f t="shared" si="31"/>
        <v>1.0045060439759493E-6</v>
      </c>
      <c r="CI10">
        <f t="shared" si="32"/>
        <v>2.252782019433458E-6</v>
      </c>
      <c r="CJ10">
        <f t="shared" si="73"/>
        <v>0</v>
      </c>
      <c r="CK10">
        <f t="shared" si="74"/>
        <v>0.78223695716155051</v>
      </c>
      <c r="CL10">
        <f t="shared" si="33"/>
        <v>0.63603022972711132</v>
      </c>
      <c r="CM10">
        <f t="shared" si="75"/>
        <v>7982.4059190209218</v>
      </c>
      <c r="CN10">
        <f t="shared" si="76"/>
        <v>506.56034507429922</v>
      </c>
      <c r="CO10">
        <f t="shared" si="77"/>
        <v>69.893710072317248</v>
      </c>
      <c r="CP10">
        <f t="shared" si="78"/>
        <v>97.99058173953172</v>
      </c>
      <c r="CQ10">
        <f t="shared" si="79"/>
        <v>57.516020016057581</v>
      </c>
      <c r="CR10">
        <f t="shared" si="80"/>
        <v>69.415725923865921</v>
      </c>
      <c r="CS10">
        <f t="shared" si="81"/>
        <v>0.52596802414635424</v>
      </c>
      <c r="CT10">
        <f t="shared" si="82"/>
        <v>0.56624276115271377</v>
      </c>
      <c r="CU10">
        <f t="shared" si="83"/>
        <v>0.63337659751377862</v>
      </c>
      <c r="CV10">
        <f t="shared" si="84"/>
        <v>9.0031060066388218</v>
      </c>
      <c r="CW10">
        <f t="shared" si="85"/>
        <v>24.445218192893371</v>
      </c>
      <c r="CX10">
        <f t="shared" si="86"/>
        <v>8.6291329958603377E-2</v>
      </c>
      <c r="CY10">
        <f t="shared" si="87"/>
        <v>0.11939169737920068</v>
      </c>
      <c r="CZ10">
        <f t="shared" si="88"/>
        <v>0.18232466654928542</v>
      </c>
      <c r="DA10">
        <f t="shared" si="89"/>
        <v>4461.2176964592118</v>
      </c>
      <c r="DB10">
        <f t="shared" si="90"/>
        <v>307.4823256463697</v>
      </c>
      <c r="DC10">
        <f t="shared" si="91"/>
        <v>44.267699149908239</v>
      </c>
      <c r="DD10">
        <f t="shared" si="92"/>
        <v>64.957024083901459</v>
      </c>
      <c r="DE10">
        <f t="shared" si="93"/>
        <v>36.292284615282696</v>
      </c>
      <c r="DF10">
        <f t="shared" si="94"/>
        <v>50.28993605846626</v>
      </c>
      <c r="DG10">
        <f t="shared" si="95"/>
        <v>0.47841820923081974</v>
      </c>
      <c r="DH10">
        <f t="shared" si="96"/>
        <v>0.50400412351671264</v>
      </c>
      <c r="DI10">
        <f t="shared" si="97"/>
        <v>0.57933082144161874</v>
      </c>
      <c r="DJ10">
        <f t="shared" si="98"/>
        <v>5.4931262774856702</v>
      </c>
      <c r="DK10">
        <f t="shared" si="99"/>
        <v>13.686837345941774</v>
      </c>
      <c r="DL10">
        <f t="shared" si="100"/>
        <v>7.440676515767583E-2</v>
      </c>
      <c r="DM10">
        <f t="shared" si="101"/>
        <v>9.9108681548453315E-2</v>
      </c>
      <c r="DN10">
        <f t="shared" si="102"/>
        <v>0.14054929232350769</v>
      </c>
      <c r="DO10">
        <f t="shared" si="34"/>
        <v>0</v>
      </c>
      <c r="DP10">
        <f t="shared" si="117"/>
        <v>13804.906968653018</v>
      </c>
      <c r="DQ10">
        <f t="shared" si="35"/>
        <v>11224.652671096479</v>
      </c>
    </row>
    <row r="11" spans="1:121" x14ac:dyDescent="0.3">
      <c r="A11">
        <v>8</v>
      </c>
      <c r="B11">
        <v>53</v>
      </c>
      <c r="C11">
        <f t="shared" si="118"/>
        <v>36.1</v>
      </c>
      <c r="D11">
        <f t="shared" si="1"/>
        <v>125</v>
      </c>
      <c r="E11">
        <f t="shared" si="119"/>
        <v>5.5</v>
      </c>
      <c r="F11">
        <v>3.9199999999999999E-3</v>
      </c>
      <c r="G11">
        <v>6.4099999999999999E-3</v>
      </c>
      <c r="H11">
        <f t="shared" si="3"/>
        <v>4.4180000000000001E-3</v>
      </c>
      <c r="I11">
        <f t="shared" si="103"/>
        <v>3.2286349135090861E-2</v>
      </c>
      <c r="J11">
        <f t="shared" si="36"/>
        <v>0.10721417629999741</v>
      </c>
      <c r="K11">
        <f t="shared" si="37"/>
        <v>0.1468566740896009</v>
      </c>
      <c r="L11">
        <f t="shared" si="104"/>
        <v>5.9259633987309379E-2</v>
      </c>
      <c r="M11">
        <f t="shared" si="105"/>
        <v>8.1995828614924937E-2</v>
      </c>
      <c r="N11">
        <f t="shared" si="106"/>
        <v>0.25973931695521901</v>
      </c>
      <c r="O11">
        <f t="shared" si="107"/>
        <v>0.34620438280507182</v>
      </c>
      <c r="P11">
        <f t="shared" si="108"/>
        <v>0.13751485958113108</v>
      </c>
      <c r="Q11">
        <f t="shared" si="109"/>
        <v>0.18863222882788788</v>
      </c>
      <c r="R11">
        <f t="shared" si="38"/>
        <v>0.42</v>
      </c>
      <c r="S11">
        <f t="shared" si="39"/>
        <v>0.43099999999999999</v>
      </c>
      <c r="T11">
        <f t="shared" si="40"/>
        <v>9.531188866994977E-3</v>
      </c>
      <c r="U11">
        <f t="shared" si="41"/>
        <v>0.21871244066838569</v>
      </c>
      <c r="V11">
        <f t="shared" si="42"/>
        <v>0.2922455622615916</v>
      </c>
      <c r="W11">
        <f t="shared" si="110"/>
        <v>0.12448808488701013</v>
      </c>
      <c r="X11">
        <f t="shared" si="111"/>
        <v>0.16988451829901274</v>
      </c>
      <c r="Y11">
        <f t="shared" si="112"/>
        <v>0.40057053865290515</v>
      </c>
      <c r="Z11">
        <f t="shared" si="113"/>
        <v>0.51477141735610865</v>
      </c>
      <c r="AA11">
        <f t="shared" si="114"/>
        <v>0.22255161047488359</v>
      </c>
      <c r="AB11">
        <f t="shared" si="115"/>
        <v>0.29931932916282256</v>
      </c>
      <c r="AC11">
        <f t="shared" si="43"/>
        <v>1.7954660624548573E-2</v>
      </c>
      <c r="AD11">
        <f t="shared" si="116"/>
        <v>0.6482493928987072</v>
      </c>
      <c r="AE11">
        <f t="shared" si="44"/>
        <v>2.1877320687076901E-2</v>
      </c>
      <c r="AF11">
        <f t="shared" si="45"/>
        <v>2.0785665881608911E-3</v>
      </c>
      <c r="AG11">
        <f t="shared" si="46"/>
        <v>6.1389516996686582E-3</v>
      </c>
      <c r="AH11">
        <f t="shared" si="47"/>
        <v>1.4624498330926021E-3</v>
      </c>
      <c r="AI11">
        <f t="shared" si="48"/>
        <v>5.3200680875772899E-3</v>
      </c>
      <c r="AJ11">
        <f t="shared" si="49"/>
        <v>1.7158105685349216E-5</v>
      </c>
      <c r="AK11">
        <f t="shared" si="50"/>
        <v>1.4849723313377624E-5</v>
      </c>
      <c r="AL11">
        <f t="shared" si="51"/>
        <v>4.1312669150565633E-5</v>
      </c>
      <c r="AM11">
        <f t="shared" si="52"/>
        <v>2.4765766899418853E-4</v>
      </c>
      <c r="AN11">
        <f t="shared" si="53"/>
        <v>1.0787689821537994E-3</v>
      </c>
      <c r="AO11">
        <f t="shared" si="54"/>
        <v>2.4393732101114466E-6</v>
      </c>
      <c r="AP11">
        <f t="shared" si="55"/>
        <v>3.1157976532398947E-6</v>
      </c>
      <c r="AQ11">
        <f t="shared" si="56"/>
        <v>7.9790799255768611E-6</v>
      </c>
      <c r="AR11">
        <f t="shared" si="57"/>
        <v>0.20985533990985367</v>
      </c>
      <c r="AS11">
        <f t="shared" si="58"/>
        <v>1.0613496052559658E-2</v>
      </c>
      <c r="AT11">
        <f t="shared" si="59"/>
        <v>1.1417880789819828E-3</v>
      </c>
      <c r="AU11">
        <f t="shared" si="60"/>
        <v>2.9018461393078882E-3</v>
      </c>
      <c r="AV11">
        <f t="shared" si="61"/>
        <v>8.2737948003600806E-4</v>
      </c>
      <c r="AW11">
        <f t="shared" si="62"/>
        <v>2.5291989352503393E-3</v>
      </c>
      <c r="AX11">
        <f t="shared" si="63"/>
        <v>1.3961652434502973E-5</v>
      </c>
      <c r="AY11">
        <f t="shared" si="64"/>
        <v>1.2346075983276921E-5</v>
      </c>
      <c r="AZ11">
        <f t="shared" si="65"/>
        <v>2.8954969613290114E-5</v>
      </c>
      <c r="BA11">
        <f t="shared" si="66"/>
        <v>1.3383926910754505E-4</v>
      </c>
      <c r="BB11">
        <f t="shared" si="67"/>
        <v>4.9248960343629522E-4</v>
      </c>
      <c r="BC11">
        <f t="shared" si="68"/>
        <v>1.9461466249333905E-6</v>
      </c>
      <c r="BD11">
        <f t="shared" si="69"/>
        <v>2.4408850141778687E-6</v>
      </c>
      <c r="BE11">
        <f t="shared" si="70"/>
        <v>5.3855799209158016E-6</v>
      </c>
      <c r="BF11">
        <f t="shared" si="71"/>
        <v>2.6899556027505496E-2</v>
      </c>
      <c r="BG11">
        <f t="shared" si="72"/>
        <v>0.94199999999999973</v>
      </c>
      <c r="BH11">
        <f t="shared" si="5"/>
        <v>0.55732917429769901</v>
      </c>
      <c r="BI11">
        <f t="shared" si="6"/>
        <v>1.8037751474072383E-2</v>
      </c>
      <c r="BJ11">
        <f t="shared" si="7"/>
        <v>1.4877122832768126E-3</v>
      </c>
      <c r="BK11">
        <f t="shared" si="8"/>
        <v>4.9770908463768271E-3</v>
      </c>
      <c r="BL11">
        <f t="shared" si="9"/>
        <v>1.091070167341405E-3</v>
      </c>
      <c r="BM11">
        <f t="shared" si="10"/>
        <v>4.3680763507462006E-3</v>
      </c>
      <c r="BN11">
        <f t="shared" si="11"/>
        <v>1.1654750626595764E-5</v>
      </c>
      <c r="BO11">
        <f t="shared" si="12"/>
        <v>1.0383761925634622E-5</v>
      </c>
      <c r="BP11">
        <f t="shared" si="13"/>
        <v>3.1986592538785191E-5</v>
      </c>
      <c r="BQ11">
        <f t="shared" si="14"/>
        <v>1.9801787164535001E-4</v>
      </c>
      <c r="BR11">
        <f t="shared" si="15"/>
        <v>8.6254360186249106E-4</v>
      </c>
      <c r="BS11">
        <f t="shared" si="16"/>
        <v>1.8392575609132069E-6</v>
      </c>
      <c r="BT11">
        <f t="shared" si="17"/>
        <v>2.0532725396460874E-6</v>
      </c>
      <c r="BU11">
        <f t="shared" si="18"/>
        <v>6.0161286601887182E-6</v>
      </c>
      <c r="BV11">
        <f t="shared" si="19"/>
        <v>0.17356604020078684</v>
      </c>
      <c r="BW11">
        <f t="shared" si="20"/>
        <v>8.4182496452300335E-3</v>
      </c>
      <c r="BX11">
        <f t="shared" si="21"/>
        <v>7.8616839970778159E-4</v>
      </c>
      <c r="BY11">
        <f t="shared" si="22"/>
        <v>2.2632410168183094E-3</v>
      </c>
      <c r="BZ11">
        <f t="shared" si="23"/>
        <v>5.9381548926520315E-4</v>
      </c>
      <c r="CA11">
        <f t="shared" si="24"/>
        <v>1.9977037861810816E-3</v>
      </c>
      <c r="CB11">
        <f t="shared" si="25"/>
        <v>9.1231652483375565E-6</v>
      </c>
      <c r="CC11">
        <f t="shared" si="26"/>
        <v>8.3050141744693757E-6</v>
      </c>
      <c r="CD11">
        <f t="shared" si="27"/>
        <v>2.1566660841406238E-5</v>
      </c>
      <c r="CE11">
        <f t="shared" si="28"/>
        <v>1.0294641696646294E-4</v>
      </c>
      <c r="CF11">
        <f t="shared" si="29"/>
        <v>3.7881288806397605E-4</v>
      </c>
      <c r="CG11">
        <f t="shared" si="30"/>
        <v>1.4116106605942716E-6</v>
      </c>
      <c r="CH11">
        <f t="shared" si="31"/>
        <v>1.5473898584184297E-6</v>
      </c>
      <c r="CI11">
        <f t="shared" si="32"/>
        <v>3.9063562490351413E-6</v>
      </c>
      <c r="CJ11">
        <f t="shared" si="73"/>
        <v>0</v>
      </c>
      <c r="CK11">
        <f t="shared" si="74"/>
        <v>0.77656820869692422</v>
      </c>
      <c r="CL11">
        <f t="shared" si="33"/>
        <v>0.61303011501998361</v>
      </c>
      <c r="CM11">
        <f t="shared" si="75"/>
        <v>7623.4128604887965</v>
      </c>
      <c r="CN11">
        <f t="shared" si="76"/>
        <v>569.6635533707954</v>
      </c>
      <c r="CO11">
        <f t="shared" si="77"/>
        <v>73.947084940411855</v>
      </c>
      <c r="CP11">
        <f t="shared" si="78"/>
        <v>112.09725803594969</v>
      </c>
      <c r="CQ11">
        <f t="shared" si="79"/>
        <v>59.830285121651443</v>
      </c>
      <c r="CR11">
        <f t="shared" si="80"/>
        <v>79.146652938887343</v>
      </c>
      <c r="CS11">
        <f t="shared" si="81"/>
        <v>0.66389858328321716</v>
      </c>
      <c r="CT11">
        <f t="shared" si="82"/>
        <v>0.70404023201054655</v>
      </c>
      <c r="CU11">
        <f t="shared" si="83"/>
        <v>0.88314092843164149</v>
      </c>
      <c r="CV11">
        <f t="shared" si="84"/>
        <v>9.6066409802845723</v>
      </c>
      <c r="CW11">
        <f t="shared" si="85"/>
        <v>29.520513196638721</v>
      </c>
      <c r="CX11">
        <f t="shared" si="86"/>
        <v>0.11047921268594742</v>
      </c>
      <c r="CY11">
        <f t="shared" si="87"/>
        <v>0.15946963969047104</v>
      </c>
      <c r="CZ11">
        <f t="shared" si="88"/>
        <v>0.27021154167966038</v>
      </c>
      <c r="DA11">
        <f t="shared" si="89"/>
        <v>4865.4960558099574</v>
      </c>
      <c r="DB11">
        <f t="shared" si="90"/>
        <v>397.62401611309502</v>
      </c>
      <c r="DC11">
        <f t="shared" si="91"/>
        <v>53.665181500232173</v>
      </c>
      <c r="DD11">
        <f t="shared" si="92"/>
        <v>86.141302645354656</v>
      </c>
      <c r="DE11">
        <f t="shared" si="93"/>
        <v>43.30173246716452</v>
      </c>
      <c r="DF11">
        <f t="shared" si="94"/>
        <v>66.522990394954419</v>
      </c>
      <c r="DG11">
        <f t="shared" si="95"/>
        <v>0.69973009671242004</v>
      </c>
      <c r="DH11">
        <f t="shared" si="96"/>
        <v>0.7263937265520809</v>
      </c>
      <c r="DI11">
        <f t="shared" si="97"/>
        <v>0.94978091325514236</v>
      </c>
      <c r="DJ11">
        <f t="shared" si="98"/>
        <v>6.7207388982353748</v>
      </c>
      <c r="DK11">
        <f t="shared" si="99"/>
        <v>19.103671717293892</v>
      </c>
      <c r="DL11">
        <f t="shared" si="100"/>
        <v>0.11037570583309725</v>
      </c>
      <c r="DM11">
        <f t="shared" si="101"/>
        <v>0.15281404719761965</v>
      </c>
      <c r="DN11">
        <f t="shared" si="102"/>
        <v>0.24391291461827666</v>
      </c>
      <c r="DO11">
        <f t="shared" si="34"/>
        <v>0</v>
      </c>
      <c r="DP11">
        <f t="shared" si="117"/>
        <v>14101.474786161654</v>
      </c>
      <c r="DQ11">
        <f t="shared" si="35"/>
        <v>11131.834413641143</v>
      </c>
    </row>
    <row r="12" spans="1:121" x14ac:dyDescent="0.3">
      <c r="A12">
        <v>9</v>
      </c>
      <c r="B12">
        <v>54</v>
      </c>
      <c r="C12">
        <f t="shared" si="118"/>
        <v>36.1</v>
      </c>
      <c r="D12">
        <f t="shared" si="1"/>
        <v>125</v>
      </c>
      <c r="E12">
        <f t="shared" si="119"/>
        <v>5.5</v>
      </c>
      <c r="F12">
        <v>4.3400000000000001E-3</v>
      </c>
      <c r="G12">
        <v>7.0899999999999999E-3</v>
      </c>
      <c r="H12">
        <f t="shared" si="3"/>
        <v>4.8900000000000002E-3</v>
      </c>
      <c r="I12">
        <f t="shared" si="103"/>
        <v>3.2286349135090861E-2</v>
      </c>
      <c r="J12">
        <f t="shared" si="36"/>
        <v>0.11248160759186443</v>
      </c>
      <c r="K12">
        <f t="shared" si="37"/>
        <v>0.1538977662203217</v>
      </c>
      <c r="L12">
        <f t="shared" si="104"/>
        <v>6.2253445293278364E-2</v>
      </c>
      <c r="M12">
        <f t="shared" si="105"/>
        <v>8.6084693107360222E-2</v>
      </c>
      <c r="N12">
        <f t="shared" si="106"/>
        <v>0.27295903528497267</v>
      </c>
      <c r="O12">
        <f t="shared" si="107"/>
        <v>0.36264083763702037</v>
      </c>
      <c r="P12">
        <f t="shared" si="108"/>
        <v>0.14512584578094778</v>
      </c>
      <c r="Q12">
        <f t="shared" si="109"/>
        <v>0.1987306237931471</v>
      </c>
      <c r="R12">
        <f t="shared" si="38"/>
        <v>0.42</v>
      </c>
      <c r="S12">
        <f t="shared" si="39"/>
        <v>0.43099999999999999</v>
      </c>
      <c r="T12">
        <f t="shared" si="40"/>
        <v>1.0015389901207284E-2</v>
      </c>
      <c r="U12">
        <f t="shared" si="41"/>
        <v>0.22870953469671718</v>
      </c>
      <c r="V12">
        <f t="shared" si="42"/>
        <v>0.30489609553922026</v>
      </c>
      <c r="W12">
        <f t="shared" si="110"/>
        <v>0.13054042920901521</v>
      </c>
      <c r="X12">
        <f t="shared" si="111"/>
        <v>0.17791012893024871</v>
      </c>
      <c r="Y12">
        <f t="shared" si="112"/>
        <v>0.41867193964686888</v>
      </c>
      <c r="Z12">
        <f t="shared" si="113"/>
        <v>0.5353457779351446</v>
      </c>
      <c r="AA12">
        <f t="shared" si="114"/>
        <v>0.23418976286806903</v>
      </c>
      <c r="AB12">
        <f t="shared" si="115"/>
        <v>0.31409417119740313</v>
      </c>
      <c r="AC12">
        <f t="shared" si="43"/>
        <v>1.8804521674420351E-2</v>
      </c>
      <c r="AD12">
        <f t="shared" si="116"/>
        <v>0.6185691844886646</v>
      </c>
      <c r="AE12">
        <f t="shared" si="44"/>
        <v>2.4190972186893894E-2</v>
      </c>
      <c r="AF12">
        <f t="shared" si="45"/>
        <v>2.1857992898475708E-3</v>
      </c>
      <c r="AG12">
        <f t="shared" si="46"/>
        <v>6.8712996071611278E-3</v>
      </c>
      <c r="AH12">
        <f t="shared" si="47"/>
        <v>1.5149534105701348E-3</v>
      </c>
      <c r="AI12">
        <f t="shared" si="48"/>
        <v>5.9382100291568134E-3</v>
      </c>
      <c r="AJ12">
        <f t="shared" si="49"/>
        <v>2.1070573352104773E-5</v>
      </c>
      <c r="AK12">
        <f t="shared" si="50"/>
        <v>1.7997651712681275E-5</v>
      </c>
      <c r="AL12">
        <f t="shared" si="51"/>
        <v>5.4779541067282238E-5</v>
      </c>
      <c r="AM12">
        <f t="shared" si="52"/>
        <v>2.6227006169387169E-4</v>
      </c>
      <c r="AN12">
        <f t="shared" si="53"/>
        <v>1.2704661717780339E-3</v>
      </c>
      <c r="AO12">
        <f t="shared" si="54"/>
        <v>3.0315103504506827E-6</v>
      </c>
      <c r="AP12">
        <f t="shared" si="55"/>
        <v>4.0347059232205929E-6</v>
      </c>
      <c r="AQ12">
        <f t="shared" si="56"/>
        <v>1.1195978926148361E-5</v>
      </c>
      <c r="AR12">
        <f t="shared" si="57"/>
        <v>0.22565890167162667</v>
      </c>
      <c r="AS12">
        <f t="shared" si="58"/>
        <v>1.3304718842545644E-2</v>
      </c>
      <c r="AT12">
        <f t="shared" si="59"/>
        <v>1.3569497766678356E-3</v>
      </c>
      <c r="AU12">
        <f t="shared" si="60"/>
        <v>3.7073722444989007E-3</v>
      </c>
      <c r="AV12">
        <f t="shared" si="61"/>
        <v>9.6927150843498298E-4</v>
      </c>
      <c r="AW12">
        <f t="shared" si="62"/>
        <v>3.2248905118228287E-3</v>
      </c>
      <c r="AX12">
        <f t="shared" si="63"/>
        <v>1.9556324179555369E-5</v>
      </c>
      <c r="AY12">
        <f t="shared" si="64"/>
        <v>1.7067793057275189E-5</v>
      </c>
      <c r="AZ12">
        <f t="shared" si="65"/>
        <v>4.4312159418786147E-5</v>
      </c>
      <c r="BA12">
        <f t="shared" si="66"/>
        <v>1.6031544450712391E-4</v>
      </c>
      <c r="BB12">
        <f t="shared" si="67"/>
        <v>6.603380619738114E-4</v>
      </c>
      <c r="BC12">
        <f t="shared" si="68"/>
        <v>2.7589961808202636E-6</v>
      </c>
      <c r="BD12">
        <f t="shared" si="69"/>
        <v>3.5930609005454325E-6</v>
      </c>
      <c r="BE12">
        <f t="shared" si="70"/>
        <v>8.6905897004563701E-6</v>
      </c>
      <c r="BF12">
        <f t="shared" si="71"/>
        <v>3.1945997807386564E-2</v>
      </c>
      <c r="BG12">
        <f t="shared" si="72"/>
        <v>0.94200000000000017</v>
      </c>
      <c r="BH12">
        <f t="shared" si="5"/>
        <v>0.5313787650890649</v>
      </c>
      <c r="BI12">
        <f t="shared" si="6"/>
        <v>1.9929107220496366E-2</v>
      </c>
      <c r="BJ12">
        <f t="shared" si="7"/>
        <v>1.5630201212076024E-3</v>
      </c>
      <c r="BK12">
        <f t="shared" si="8"/>
        <v>5.5662985034848084E-3</v>
      </c>
      <c r="BL12">
        <f t="shared" si="9"/>
        <v>1.1292280549242166E-3</v>
      </c>
      <c r="BM12">
        <f t="shared" si="10"/>
        <v>4.8716361009446497E-3</v>
      </c>
      <c r="BN12">
        <f t="shared" si="11"/>
        <v>1.429903597072018E-5</v>
      </c>
      <c r="BO12">
        <f t="shared" si="12"/>
        <v>1.2573624913401433E-5</v>
      </c>
      <c r="BP12">
        <f t="shared" si="13"/>
        <v>4.2378869591862846E-5</v>
      </c>
      <c r="BQ12">
        <f t="shared" si="14"/>
        <v>2.095306601874652E-4</v>
      </c>
      <c r="BR12">
        <f t="shared" si="15"/>
        <v>1.0149904796576069E-3</v>
      </c>
      <c r="BS12">
        <f t="shared" si="16"/>
        <v>2.2838606984574594E-6</v>
      </c>
      <c r="BT12">
        <f t="shared" si="17"/>
        <v>2.6563449713405768E-6</v>
      </c>
      <c r="BU12">
        <f t="shared" si="18"/>
        <v>8.4347580229725392E-6</v>
      </c>
      <c r="BV12">
        <f t="shared" si="19"/>
        <v>0.18648480744141543</v>
      </c>
      <c r="BW12">
        <f t="shared" si="20"/>
        <v>1.0544240305169778E-2</v>
      </c>
      <c r="BX12">
        <f t="shared" si="21"/>
        <v>9.3345445819733772E-4</v>
      </c>
      <c r="BY12">
        <f t="shared" si="22"/>
        <v>2.8891419046583339E-3</v>
      </c>
      <c r="BZ12">
        <f t="shared" si="23"/>
        <v>6.950289604754407E-4</v>
      </c>
      <c r="CA12">
        <f t="shared" si="24"/>
        <v>2.5451262635205842E-3</v>
      </c>
      <c r="CB12">
        <f t="shared" si="25"/>
        <v>1.2767113084823157E-5</v>
      </c>
      <c r="CC12">
        <f t="shared" si="26"/>
        <v>1.1470889549007322E-5</v>
      </c>
      <c r="CD12">
        <f t="shared" si="27"/>
        <v>3.2978353224257571E-5</v>
      </c>
      <c r="CE12">
        <f t="shared" si="28"/>
        <v>1.2321094783727788E-4</v>
      </c>
      <c r="CF12">
        <f t="shared" si="29"/>
        <v>5.075049304136697E-4</v>
      </c>
      <c r="CG12">
        <f t="shared" si="30"/>
        <v>1.9995705281939122E-6</v>
      </c>
      <c r="CH12">
        <f t="shared" si="31"/>
        <v>2.2756854843759326E-6</v>
      </c>
      <c r="CI12">
        <f t="shared" si="32"/>
        <v>6.2984672318363681E-6</v>
      </c>
      <c r="CJ12">
        <f t="shared" si="73"/>
        <v>0</v>
      </c>
      <c r="CK12">
        <f t="shared" si="74"/>
        <v>0.77053550801492665</v>
      </c>
      <c r="CL12">
        <f t="shared" si="33"/>
        <v>0.5905513062075366</v>
      </c>
      <c r="CM12">
        <f t="shared" si="75"/>
        <v>7274.3736095866961</v>
      </c>
      <c r="CN12">
        <f t="shared" si="76"/>
        <v>629.90872477453013</v>
      </c>
      <c r="CO12">
        <f t="shared" si="77"/>
        <v>77.761995535617174</v>
      </c>
      <c r="CP12">
        <f t="shared" si="78"/>
        <v>125.46993082676219</v>
      </c>
      <c r="CQ12">
        <f t="shared" si="79"/>
        <v>61.978258979834784</v>
      </c>
      <c r="CR12">
        <f t="shared" si="80"/>
        <v>88.342750603765907</v>
      </c>
      <c r="CS12">
        <f t="shared" si="81"/>
        <v>0.81528369471299</v>
      </c>
      <c r="CT12">
        <f t="shared" si="82"/>
        <v>0.85328666534993192</v>
      </c>
      <c r="CU12">
        <f t="shared" si="83"/>
        <v>1.1710222493952924</v>
      </c>
      <c r="CV12">
        <f t="shared" si="84"/>
        <v>10.173455693105282</v>
      </c>
      <c r="CW12">
        <f t="shared" si="85"/>
        <v>34.766306790705897</v>
      </c>
      <c r="CX12">
        <f t="shared" si="86"/>
        <v>0.13729710377191143</v>
      </c>
      <c r="CY12">
        <f t="shared" si="87"/>
        <v>0.20650028385635316</v>
      </c>
      <c r="CZ12">
        <f t="shared" si="88"/>
        <v>0.37915182633401423</v>
      </c>
      <c r="DA12">
        <f t="shared" si="89"/>
        <v>5231.9016352566641</v>
      </c>
      <c r="DB12">
        <f t="shared" si="90"/>
        <v>498.44798671713005</v>
      </c>
      <c r="DC12">
        <f t="shared" si="91"/>
        <v>63.777996453164938</v>
      </c>
      <c r="DD12">
        <f t="shared" si="92"/>
        <v>110.05334507794987</v>
      </c>
      <c r="DE12">
        <f t="shared" si="93"/>
        <v>50.72779366545327</v>
      </c>
      <c r="DF12">
        <f t="shared" si="94"/>
        <v>84.821070241964037</v>
      </c>
      <c r="DG12">
        <f t="shared" si="95"/>
        <v>0.98012385523095602</v>
      </c>
      <c r="DH12">
        <f t="shared" si="96"/>
        <v>1.0042006723178429</v>
      </c>
      <c r="DI12">
        <f t="shared" si="97"/>
        <v>1.4535274532550233</v>
      </c>
      <c r="DJ12">
        <f t="shared" si="98"/>
        <v>8.0502400459252268</v>
      </c>
      <c r="DK12">
        <f t="shared" si="99"/>
        <v>25.614513423964144</v>
      </c>
      <c r="DL12">
        <f t="shared" si="100"/>
        <v>0.15647646839522125</v>
      </c>
      <c r="DM12">
        <f t="shared" si="101"/>
        <v>0.22494717073954734</v>
      </c>
      <c r="DN12">
        <f t="shared" si="102"/>
        <v>0.39359680753366899</v>
      </c>
      <c r="DO12">
        <f t="shared" si="34"/>
        <v>0</v>
      </c>
      <c r="DP12">
        <f t="shared" si="117"/>
        <v>14383.945027924128</v>
      </c>
      <c r="DQ12">
        <f t="shared" si="35"/>
        <v>11024.096146511971</v>
      </c>
    </row>
    <row r="13" spans="1:121" x14ac:dyDescent="0.3">
      <c r="A13">
        <v>10</v>
      </c>
      <c r="B13">
        <v>55</v>
      </c>
      <c r="C13">
        <f t="shared" si="118"/>
        <v>36.1</v>
      </c>
      <c r="D13">
        <f t="shared" si="1"/>
        <v>125</v>
      </c>
      <c r="E13">
        <f t="shared" si="119"/>
        <v>5.5</v>
      </c>
      <c r="F13">
        <v>4.7000000000000002E-3</v>
      </c>
      <c r="G13">
        <v>7.7799999999999996E-3</v>
      </c>
      <c r="H13">
        <f t="shared" si="3"/>
        <v>5.3159999999999995E-3</v>
      </c>
      <c r="I13">
        <f t="shared" si="103"/>
        <v>3.2286349135090861E-2</v>
      </c>
      <c r="J13">
        <f t="shared" si="36"/>
        <v>0.11788702433873754</v>
      </c>
      <c r="K13">
        <f t="shared" si="37"/>
        <v>0.16110592711742178</v>
      </c>
      <c r="L13">
        <f t="shared" si="104"/>
        <v>6.5334217004436201E-2</v>
      </c>
      <c r="M13">
        <f t="shared" si="105"/>
        <v>9.0286871109145683E-2</v>
      </c>
      <c r="N13">
        <f t="shared" si="106"/>
        <v>0.28645594866014723</v>
      </c>
      <c r="O13">
        <f t="shared" si="107"/>
        <v>0.37929506273790481</v>
      </c>
      <c r="P13">
        <f t="shared" si="108"/>
        <v>0.15296932114909134</v>
      </c>
      <c r="Q13">
        <f t="shared" si="109"/>
        <v>0.20909870945504094</v>
      </c>
      <c r="R13">
        <f t="shared" si="38"/>
        <v>0.42</v>
      </c>
      <c r="S13">
        <f t="shared" si="39"/>
        <v>0.43099999999999999</v>
      </c>
      <c r="T13">
        <f t="shared" si="40"/>
        <v>1.051245670621038E-2</v>
      </c>
      <c r="U13">
        <f t="shared" si="41"/>
        <v>0.2388962052963145</v>
      </c>
      <c r="V13">
        <f t="shared" si="42"/>
        <v>0.31771914484243458</v>
      </c>
      <c r="W13">
        <f t="shared" si="110"/>
        <v>0.13674488982942201</v>
      </c>
      <c r="X13">
        <f t="shared" si="111"/>
        <v>0.18611425756171862</v>
      </c>
      <c r="Y13">
        <f t="shared" si="112"/>
        <v>0.43691613859509271</v>
      </c>
      <c r="Z13">
        <f t="shared" si="113"/>
        <v>0.55581639406196803</v>
      </c>
      <c r="AA13">
        <f t="shared" si="114"/>
        <v>0.24610758786892195</v>
      </c>
      <c r="AB13">
        <f t="shared" si="115"/>
        <v>0.32912825355981701</v>
      </c>
      <c r="AC13">
        <f t="shared" si="43"/>
        <v>1.9671266034150071E-2</v>
      </c>
      <c r="AD13">
        <f t="shared" si="116"/>
        <v>0.58967550957768655</v>
      </c>
      <c r="AE13">
        <f t="shared" si="44"/>
        <v>2.638428042853171E-2</v>
      </c>
      <c r="AF13">
        <f t="shared" si="45"/>
        <v>2.2858145058597427E-3</v>
      </c>
      <c r="AG13">
        <f t="shared" si="46"/>
        <v>7.5594553479638085E-3</v>
      </c>
      <c r="AH13">
        <f t="shared" ref="AH13:AH32" si="120">AD12*T12*p_MI*p_MI_rec_mid*(1-I12)+AE12*T12*p_MI*p_MI_rec_mid*(1-I12) + AH12*(PREV_FEMALE*p_recur_MI_F + (1-PREV_FEMALE)*p_recur_MI_M)*p_MI_rec_mid*(1-I12) + AI12*(PREV_FEMALE*p_recur_MI_F + (1-PREV_FEMALE)*p_recur_MI_M)*p_MI_rec_mid*(1-I12)</f>
        <v>1.4386344138786493E-3</v>
      </c>
      <c r="AI13">
        <f t="shared" ref="AI13:AI32" si="121">AH12*(1-(PREV_FEMALE*p_recur_MI_F + (1-PREV_FEMALE)*p_recur_MI_M) - T12*p_Stroke - p_toHF_mid - H12*rr_MI)*(1-I12) + AI12*(1-(PREV_FEMALE*p_recur_MI_F + (1-PREV_FEMALE)*p_recur_MI_M) - T12*p_Stroke - p_toHF_mid - H12*rr_MI)*(1-I12)</f>
        <v>6.382151531379227E-3</v>
      </c>
      <c r="AJ13">
        <f t="shared" si="49"/>
        <v>2.5311478062153709E-5</v>
      </c>
      <c r="AK13">
        <f t="shared" ref="AK13:AK32" si="122">AF12*T12*p_MI*p_MI_rec_mid*(1-I12) + AG12*T12*p_MI*p_MI_rec_mid*(1-I12) + AJ12*(PREV_FEMALE*p_recur_MI_F + (1-PREV_FEMALE)*p_recur_MI_M)*p_MI_rec_mid*(1-I12) + AK12*(PREV_FEMALE*p_recur_MI_F + (1-PREV_FEMALE)*p_recur_MI_M)*p_MI_rec_mid*(1-I12) + AL12*(PREV_FEMALE*p_recur_MI_F + (1-PREV_FEMALE)*p_recur_MI_M)*p_MI_rec_mid*(1-I12)</f>
        <v>1.9666588925904813E-5</v>
      </c>
      <c r="AL13">
        <f t="shared" ref="AL13:AL32" si="123">AJ12*(1-p_recur_Stroke-(PREV_FEMALE*p_recur_MI_F + (1-PREV_FEMALE)*p_recur_MI_M) - p_toHF_mid - H12*rr_MI*rr_Stroke)*(1-I12) + AK12*(1-p_recur_Stroke-(PREV_FEMALE*p_recur_MI_F + (1-PREV_FEMALE)*p_recur_MI_M) - p_toHF_mid - H12*rr_MI*rr_Stroke)*(1-I12) + AL12*(1-p_recur_Stroke-(PREV_FEMALE*p_recur_MI_F + (1-PREV_FEMALE)*p_recur_MI_M) - p_toHF_mid - H12*rr_MI*rr_Stroke)*(1-I12)</f>
        <v>6.8178439084045446E-5</v>
      </c>
      <c r="AM13">
        <f t="shared" ref="AM13:AM32" si="124">AD12*T12*p_MI*p_MI_HF_mid*(1-I12) + AE12*T12*p_MI*p_MI_HF_mid*(1-I12) + AH12*p_toHF_mid*(1-I12) + AH12*(PREV_FEMALE*p_recur_MI_F + (1-PREV_FEMALE)*p_recur_MI_M)*p_MI_HF_mid*(1-I12) + AI12*p_toHF_mid*(1-I12) + AI12*(PREV_FEMALE*p_recur_MI_F + (1-PREV_FEMALE)*p_recur_MI_M)*p_MI_HF_mid*(1-I12)</f>
        <v>5.3752765755456353E-4</v>
      </c>
      <c r="AN13">
        <f t="shared" si="53"/>
        <v>1.4666324252358251E-3</v>
      </c>
      <c r="AO13">
        <f t="shared" ref="AO13:AO32" si="125">AF12*T12*p_MI*p_MI_HF_mid*(1-I12) + AG12*T12*p_MI*p_MI_HF_mid*(1-I12) + AJ12*(PREV_FEMALE*p_recur_MI_F + (1-PREV_FEMALE)*p_recur_MI_M)*p_MI_HF_mid*(1-I12) + AJ12*p_toHF_mid*(1-I12) + AK12*(PREV_FEMALE*p_recur_MI_F + (1-PREV_FEMALE)*p_recur_MI_M)*p_MI_HF_mid*(1-I12) + AK12*p_toHF_mid*(1-I12) + AL12*(PREV_FEMALE*p_recur_MI_F + (1-PREV_FEMALE)*p_recur_MI_M)*p_MI_HF_mid*(1-I12) + AL12*p_toHF_mid*(1-I12)</f>
        <v>7.1070003981158401E-6</v>
      </c>
      <c r="AP13">
        <f t="shared" si="55"/>
        <v>5.094439079246046E-6</v>
      </c>
      <c r="AQ13">
        <f t="shared" si="56"/>
        <v>1.5059572643702203E-5</v>
      </c>
      <c r="AR13">
        <f t="shared" si="57"/>
        <v>0.23982016116586893</v>
      </c>
      <c r="AS13">
        <f t="shared" si="58"/>
        <v>1.6264124711633597E-2</v>
      </c>
      <c r="AT13">
        <f t="shared" si="59"/>
        <v>1.5862090420872407E-3</v>
      </c>
      <c r="AU13">
        <f t="shared" si="60"/>
        <v>4.5987225222404162E-3</v>
      </c>
      <c r="AV13">
        <f t="shared" ref="AV13:AV32" si="126">AR12*AC12*p_MI*p_MI_rec_mid + AD12*T12*p_MI*p_MI_rec_mid*I12 + AE12*T12*p_MI*p_MI_rec_mid*I12 +AH12*(PREV_FEMALE*p_recur_MI_F + (1-PREV_FEMALE)*p_recur_MI_M)*p_MI_rec_mid*I12 + AI12*(PREV_FEMALE*p_recur_MI_F + (1-PREV_FEMALE)*p_recur_MI_M)*p_MI_rec_mid*I12 + AS12*AC12*p_MI*p_MI_rec_mid + AV12*(PREV_FEMALE*p_recur_MI_F + (1-PREV_FEMALE)*p_recur_MI_M)*p_MI_rec_mid + AW12*(PREV_FEMALE*p_recur_MI_F + (1-PREV_FEMALE)*p_recur_MI_M)*p_MI_rec_mid</f>
        <v>1.0292886901180809E-3</v>
      </c>
      <c r="AW13">
        <f t="shared" ref="AW13:AW32" si="127">AH12*(1-(PREV_FEMALE*p_recur_MI_F + (1-PREV_FEMALE)*p_recur_MI_M) - T12*p_Stroke - p_toHF_mid - H12*rr_MI)*I12 + AI12*(1-(PREV_FEMALE*p_recur_MI_F + (1-PREV_FEMALE)*p_recur_MI_M) - T12*p_Stroke - p_toHF_mid - H12*rr_MI)*I12 + AV12*(1-(PREV_FEMALE*p_recur_MI_F + (1-PREV_FEMALE)*p_recur_MI_M) - AC12*p_Stroke - p_toHF_mid - H12*rr_MI*rr_DM) + AW12*(1-(PREV_FEMALE*p_recur_MI_F + (1-PREV_FEMALE)*p_recur_MI_M) - AC12*p_Stroke - p_toHF_mid - H12*rr_MI*rr_DM)</f>
        <v>3.9108811404557423E-3</v>
      </c>
      <c r="AX13">
        <f t="shared" si="63"/>
        <v>2.6468570316220361E-5</v>
      </c>
      <c r="AY13">
        <f t="shared" ref="AY13:AY32" si="128">AF12*T12*p_MI*p_MI_rec_mid*I12 + AG12*T12*p_MI*p_MI_rec_mid*I12 + AJ12*(PREV_FEMALE*p_recur_MI_F+(1-PREV_FEMALE)*p_recur_MI_M)*p_MI_rec_mid*I12 + AK12*(PREV_FEMALE*p_recur_MI_F+(1-PREV_FEMALE)*p_recur_MI_M)*p_MI_rec_mid*I12 + AL12*(PREV_FEMALE*p_recur_MI_F+(1-PREV_FEMALE)*p_recur_MI_M)*p_MI_rec_mid*I12 + AT12*AC12*p_MI*p_MI_rec_mid + AU12*AC12*p_MI*p_MI_rec_mid + AX12*(PREV_FEMALE*p_recur_MI_F+(1-PREV_FEMALE)*p_recur_MI_M)*p_MI_rec_mid + AY12*(PREV_FEMALE*p_recur_MI_F+(1-PREV_FEMALE)*p_recur_MI_M)*p_MI_rec_mid + AZ12*(PREV_FEMALE*p_recur_MI_F+(1-PREV_FEMALE)*p_recur_MI_M)*p_MI_rec_mid</f>
        <v>2.1007617750454961E-5</v>
      </c>
      <c r="AZ13">
        <f t="shared" ref="AZ13:AZ32" si="129">AJ12*(1-p_recur_Stroke-(PREV_FEMALE*p_recur_MI_F + (1-PREV_FEMALE)*p_recur_MI_M) - p_toHF_mid - H12*rr_MI*rr_Stroke)*I12 + AK12*(1-p_recur_Stroke-(PREV_FEMALE*p_recur_MI_F + (1-PREV_FEMALE)*p_recur_MI_M) - p_toHF_mid - H12*rr_MI*rr_Stroke)*I12 + AL12*(1-p_recur_Stroke-(PREV_FEMALE*p_recur_MI_F + (1-PREV_FEMALE)*p_recur_MI_M) - p_toHF_mid - H12*rr_MI*rr_Stroke)*I12 + AX12*(1-p_recur_Stroke-(PREV_FEMALE*p_recur_MI_F + (1-PREV_FEMALE)*p_recur_MI_M) - p_toHF_mid - H12*rr_MI*rr_Stroke*rr_DM) + AY12*(1-p_recur_Stroke-(PREV_FEMALE*p_recur_MI_F + (1-PREV_FEMALE)*p_recur_MI_M) - p_toHF_mid - H12*rr_MI*rr_Stroke*rr_DM) + AZ12*(1-p_recur_Stroke-(PREV_FEMALE*p_recur_MI_F + (1-PREV_FEMALE)*p_recur_MI_M) - p_toHF_mid - H12*rr_MI*rr_Stroke*rr_DM)</f>
        <v>6.2741319747095759E-5</v>
      </c>
      <c r="BA13">
        <f t="shared" ref="BA13:BA32" si="130">AR12*AC12*p_MI*p_MI_HF_mid + AD12*T12*p_MI*p_MI_HF_mid*I12 + AE12*T12*p_MI*p_MI_HF_mid*I12 + AH12*p_toHF_mid*I12 + AH12*(PREV_FEMALE*p_recur_MI_F + (1-PREV_FEMALE)*p_recur_MI_M)*p_MI_HF_mid*I12 + AI12*p_toHF_mid*I12 + AI12*(PREV_FEMALE*p_recur_MI_F + (1-PREV_FEMALE)*p_recur_MI_M)*p_MI_HF_mid*I12 + AS12*AC12*p_MI*p_MI_HF_mid + AV12*(PREV_FEMALE*p_recur_MI_F + (1-PREV_FEMALE)*p_recur_MI_M)*p_MI_HF_mid + AV12*p_toHF_mid + AW12*(PREV_FEMALE*p_recur_MI_F + (1-PREV_FEMALE)*p_recur_MI_M)*p_MI_HF_mid + AW12*p_toHF_mid</f>
        <v>3.6209044804323367E-4</v>
      </c>
      <c r="BB13">
        <f t="shared" si="67"/>
        <v>8.576369909397769E-4</v>
      </c>
      <c r="BC13">
        <f t="shared" ref="BC13:BC32" si="131">AF12*T12*p_MI*p_MI_HF_mid*I12 + AG12*T12*p_MI*p_MI_HF_mid*I12 + AJ12*(PREV_FEMALE*p_recur_MI_F + (1-PREV_FEMALE)*p_recur_MI_M)*p_MI_HF_mid*I12 + AJ12*p_toHF_mid*I12 + AK12*(PREV_FEMALE*p_recur_MI_F + (1-PREV_FEMALE)*p_recur_MI_M)*p_MI_HF_mid*I12 + AK12*p_toHF_mid*I12 + AL12*(PREV_FEMALE*p_recur_MI_F + (1-PREV_FEMALE)*p_recur_MI_M)*p_MI_HF_mid*I12 + AL12*p_toHF_mid*I12 + AT12*AC12*p_MI*p_MI_HF_mid + AU12*AC12*p_MI*p_MI_HF_mid + AX12*(PREV_FEMALE*p_recur_MI_F + (1-PREV_FEMALE)*p_recur_MI_M)*p_MI_HF_mid + AX12*p_toHF_mid + AY12*(PREV_FEMALE*p_recur_MI_F + (1-PREV_FEMALE)*p_recur_MI_M)*p_MI_HF_mid + AY12*p_toHF_mid + AZ12*(PREV_FEMALE*p_recur_MI_F + (1-PREV_FEMALE)*p_recur_MI_M)*p_MI_HF_mid + AZ12*p_toHF_mid</f>
        <v>7.1872440970842939E-6</v>
      </c>
      <c r="BD13">
        <f t="shared" si="69"/>
        <v>5.0960871969423334E-6</v>
      </c>
      <c r="BE13">
        <f t="shared" si="70"/>
        <v>1.3258081126685333E-5</v>
      </c>
      <c r="BF13">
        <f t="shared" si="71"/>
        <v>3.7564702962094951E-2</v>
      </c>
      <c r="BG13">
        <f t="shared" si="72"/>
        <v>0.94199999999999973</v>
      </c>
      <c r="BH13">
        <f t="shared" si="5"/>
        <v>0.50614502526845939</v>
      </c>
      <c r="BI13">
        <f t="shared" si="6"/>
        <v>2.1718295761866499E-2</v>
      </c>
      <c r="BJ13">
        <f t="shared" si="7"/>
        <v>1.6330300792096709E-3</v>
      </c>
      <c r="BK13">
        <f t="shared" si="8"/>
        <v>6.1187693207110589E-3</v>
      </c>
      <c r="BL13">
        <f t="shared" si="9"/>
        <v>1.0713790654206404E-3</v>
      </c>
      <c r="BM13">
        <f t="shared" si="10"/>
        <v>5.2315739026726257E-3</v>
      </c>
      <c r="BN13">
        <f t="shared" si="11"/>
        <v>1.7161067336688841E-5</v>
      </c>
      <c r="BO13">
        <f t="shared" si="12"/>
        <v>1.3727189880825785E-5</v>
      </c>
      <c r="BP13">
        <f t="shared" si="13"/>
        <v>5.2701624217632494E-5</v>
      </c>
      <c r="BQ13">
        <f t="shared" si="14"/>
        <v>4.290872848180148E-4</v>
      </c>
      <c r="BR13">
        <f t="shared" si="15"/>
        <v>1.1707552464063113E-3</v>
      </c>
      <c r="BS13">
        <f t="shared" si="16"/>
        <v>5.3498654885615223E-6</v>
      </c>
      <c r="BT13">
        <f t="shared" si="17"/>
        <v>3.3509181547724783E-6</v>
      </c>
      <c r="BU13">
        <f t="shared" si="18"/>
        <v>1.1336243625424155E-5</v>
      </c>
      <c r="BV13">
        <f t="shared" si="19"/>
        <v>0.19802619565895291</v>
      </c>
      <c r="BW13">
        <f t="shared" si="20"/>
        <v>1.2879121984219871E-2</v>
      </c>
      <c r="BX13">
        <f t="shared" si="21"/>
        <v>1.0901561094762333E-3</v>
      </c>
      <c r="BY13">
        <f t="shared" si="22"/>
        <v>3.5808477186209087E-3</v>
      </c>
      <c r="BZ13">
        <f t="shared" si="23"/>
        <v>7.3740314227690421E-4</v>
      </c>
      <c r="CA13">
        <f t="shared" si="24"/>
        <v>3.0840040687025944E-3</v>
      </c>
      <c r="CB13">
        <f t="shared" si="25"/>
        <v>1.7263638953222933E-5</v>
      </c>
      <c r="CC13">
        <f t="shared" si="26"/>
        <v>1.4106019485785063E-5</v>
      </c>
      <c r="CD13">
        <f t="shared" si="27"/>
        <v>4.6655802914053616E-5</v>
      </c>
      <c r="CE13">
        <f t="shared" si="28"/>
        <v>2.7805900893626139E-4</v>
      </c>
      <c r="CF13">
        <f t="shared" si="29"/>
        <v>6.5860254811062546E-4</v>
      </c>
      <c r="CG13">
        <f t="shared" si="30"/>
        <v>5.2046794840276921E-6</v>
      </c>
      <c r="CH13">
        <f t="shared" si="31"/>
        <v>3.2246261362537376E-6</v>
      </c>
      <c r="CI13">
        <f t="shared" si="32"/>
        <v>9.6009070939481975E-6</v>
      </c>
      <c r="CJ13">
        <f t="shared" si="73"/>
        <v>0</v>
      </c>
      <c r="CK13">
        <f t="shared" si="74"/>
        <v>0.76405198875163194</v>
      </c>
      <c r="CL13">
        <f t="shared" si="33"/>
        <v>0.5685264354948304</v>
      </c>
      <c r="CM13">
        <f t="shared" si="75"/>
        <v>6934.5839926335939</v>
      </c>
      <c r="CN13">
        <f t="shared" si="76"/>
        <v>687.02027807853722</v>
      </c>
      <c r="CO13">
        <f t="shared" si="77"/>
        <v>81.320136860466206</v>
      </c>
      <c r="CP13">
        <f t="shared" si="78"/>
        <v>138.03565465381914</v>
      </c>
      <c r="CQ13">
        <f t="shared" si="79"/>
        <v>58.855972506189424</v>
      </c>
      <c r="CR13">
        <f t="shared" si="80"/>
        <v>94.947268332328761</v>
      </c>
      <c r="CS13">
        <f t="shared" si="81"/>
        <v>0.97937702065891341</v>
      </c>
      <c r="CT13">
        <f t="shared" si="82"/>
        <v>0.93241264756607312</v>
      </c>
      <c r="CU13">
        <f t="shared" si="83"/>
        <v>1.4574504922996394</v>
      </c>
      <c r="CV13">
        <f t="shared" si="84"/>
        <v>20.850697836541521</v>
      </c>
      <c r="CW13">
        <f t="shared" si="85"/>
        <v>40.134396316578353</v>
      </c>
      <c r="CX13">
        <f t="shared" si="86"/>
        <v>0.32187604803066638</v>
      </c>
      <c r="CY13">
        <f t="shared" si="87"/>
        <v>0.2607384865148919</v>
      </c>
      <c r="CZ13">
        <f t="shared" si="88"/>
        <v>0.50999242757897512</v>
      </c>
      <c r="DA13">
        <f t="shared" si="89"/>
        <v>5560.2304366306716</v>
      </c>
      <c r="DB13">
        <f t="shared" si="90"/>
        <v>609.31916819664104</v>
      </c>
      <c r="DC13">
        <f t="shared" si="91"/>
        <v>74.553411187142402</v>
      </c>
      <c r="DD13">
        <f t="shared" si="92"/>
        <v>136.51307807270675</v>
      </c>
      <c r="DE13">
        <f t="shared" si="93"/>
        <v>53.86885288601988</v>
      </c>
      <c r="DF13">
        <f t="shared" si="94"/>
        <v>102.86399575626693</v>
      </c>
      <c r="DG13">
        <f t="shared" si="95"/>
        <v>1.326551807108332</v>
      </c>
      <c r="DH13">
        <f t="shared" si="96"/>
        <v>1.2360041979657681</v>
      </c>
      <c r="DI13">
        <f t="shared" si="97"/>
        <v>2.0580407703442352</v>
      </c>
      <c r="DJ13">
        <f t="shared" si="98"/>
        <v>18.18237184849098</v>
      </c>
      <c r="DK13">
        <f t="shared" si="99"/>
        <v>33.267738878553949</v>
      </c>
      <c r="DL13">
        <f t="shared" si="100"/>
        <v>0.4076245489661357</v>
      </c>
      <c r="DM13">
        <f t="shared" si="101"/>
        <v>0.31904563505177175</v>
      </c>
      <c r="DN13">
        <f t="shared" si="102"/>
        <v>0.60045849422757869</v>
      </c>
      <c r="DO13">
        <f t="shared" si="34"/>
        <v>0</v>
      </c>
      <c r="DP13">
        <f t="shared" si="117"/>
        <v>14654.957023250858</v>
      </c>
      <c r="DQ13">
        <f t="shared" si="35"/>
        <v>10904.664344073988</v>
      </c>
    </row>
    <row r="14" spans="1:121" x14ac:dyDescent="0.3">
      <c r="A14">
        <v>11</v>
      </c>
      <c r="B14">
        <v>56</v>
      </c>
      <c r="C14">
        <f t="shared" si="118"/>
        <v>36.1</v>
      </c>
      <c r="D14">
        <f t="shared" si="1"/>
        <v>125</v>
      </c>
      <c r="E14">
        <f t="shared" si="119"/>
        <v>5.5</v>
      </c>
      <c r="F14">
        <v>5.1799999999999997E-3</v>
      </c>
      <c r="G14">
        <v>8.4600000000000005E-3</v>
      </c>
      <c r="H14">
        <f t="shared" si="3"/>
        <v>5.836E-3</v>
      </c>
      <c r="I14">
        <f t="shared" si="103"/>
        <v>3.2286349135090861E-2</v>
      </c>
      <c r="J14">
        <f t="shared" si="36"/>
        <v>0.12342975829110714</v>
      </c>
      <c r="K14">
        <f t="shared" si="37"/>
        <v>0.16847885375009763</v>
      </c>
      <c r="L14">
        <f t="shared" si="104"/>
        <v>6.8502309183873789E-2</v>
      </c>
      <c r="M14">
        <f t="shared" si="105"/>
        <v>9.4602372852508276E-2</v>
      </c>
      <c r="N14">
        <f t="shared" si="106"/>
        <v>0.30021606995172578</v>
      </c>
      <c r="O14">
        <f t="shared" si="107"/>
        <v>0.39614064315482078</v>
      </c>
      <c r="P14">
        <f t="shared" si="108"/>
        <v>0.16104375302534901</v>
      </c>
      <c r="Q14">
        <f t="shared" si="109"/>
        <v>0.21973074814585181</v>
      </c>
      <c r="R14">
        <f t="shared" si="38"/>
        <v>0.42</v>
      </c>
      <c r="S14">
        <f t="shared" si="39"/>
        <v>0.43099999999999999</v>
      </c>
      <c r="T14">
        <f t="shared" si="40"/>
        <v>1.1022262580788271E-2</v>
      </c>
      <c r="U14">
        <f t="shared" si="41"/>
        <v>0.24926567983483983</v>
      </c>
      <c r="V14">
        <f t="shared" si="42"/>
        <v>0.33070189730135691</v>
      </c>
      <c r="W14">
        <f t="shared" si="110"/>
        <v>0.14310016780935597</v>
      </c>
      <c r="X14">
        <f t="shared" si="111"/>
        <v>0.19449336227804326</v>
      </c>
      <c r="Y14">
        <f t="shared" si="112"/>
        <v>0.45526848627933547</v>
      </c>
      <c r="Z14">
        <f t="shared" si="113"/>
        <v>0.5761337904914452</v>
      </c>
      <c r="AA14">
        <f t="shared" si="114"/>
        <v>0.2582957135137246</v>
      </c>
      <c r="AB14">
        <f t="shared" si="115"/>
        <v>0.3444021172959898</v>
      </c>
      <c r="AC14">
        <f t="shared" si="43"/>
        <v>2.0554271347001531E-2</v>
      </c>
      <c r="AD14">
        <f t="shared" si="116"/>
        <v>0.56160473651329801</v>
      </c>
      <c r="AE14">
        <f t="shared" si="44"/>
        <v>2.8453095202389398E-2</v>
      </c>
      <c r="AF14">
        <f t="shared" si="45"/>
        <v>2.3779659165067369E-3</v>
      </c>
      <c r="AG14">
        <f t="shared" si="46"/>
        <v>8.2035521769696692E-3</v>
      </c>
      <c r="AH14">
        <f t="shared" si="120"/>
        <v>1.4647820729028638E-3</v>
      </c>
      <c r="AI14">
        <f t="shared" si="121"/>
        <v>6.6909877562587611E-3</v>
      </c>
      <c r="AJ14">
        <f t="shared" si="49"/>
        <v>2.8924297962835076E-5</v>
      </c>
      <c r="AK14">
        <f t="shared" si="122"/>
        <v>2.2768213426370516E-5</v>
      </c>
      <c r="AL14">
        <f t="shared" si="123"/>
        <v>8.197514017470168E-5</v>
      </c>
      <c r="AM14">
        <f t="shared" si="124"/>
        <v>5.5426196139643144E-4</v>
      </c>
      <c r="AN14">
        <f t="shared" si="53"/>
        <v>1.9159992936611269E-3</v>
      </c>
      <c r="AO14">
        <f t="shared" si="125"/>
        <v>8.3630832158557669E-6</v>
      </c>
      <c r="AP14">
        <f t="shared" si="55"/>
        <v>7.2266351521254278E-6</v>
      </c>
      <c r="AQ14">
        <f t="shared" si="56"/>
        <v>2.2416256436060978E-5</v>
      </c>
      <c r="AR14">
        <f t="shared" si="57"/>
        <v>0.25237359819227645</v>
      </c>
      <c r="AS14">
        <f t="shared" si="58"/>
        <v>1.9475195524014499E-2</v>
      </c>
      <c r="AT14">
        <f t="shared" si="59"/>
        <v>1.828089243397234E-3</v>
      </c>
      <c r="AU14">
        <f t="shared" si="60"/>
        <v>5.5713245819197363E-3</v>
      </c>
      <c r="AV14">
        <f t="shared" si="126"/>
        <v>1.1622745451919376E-3</v>
      </c>
      <c r="AW14">
        <f t="shared" si="127"/>
        <v>4.5741237806667095E-3</v>
      </c>
      <c r="AX14">
        <f t="shared" si="63"/>
        <v>3.3696189696328175E-5</v>
      </c>
      <c r="AY14">
        <f t="shared" si="128"/>
        <v>2.7141417013513103E-5</v>
      </c>
      <c r="AZ14">
        <f t="shared" si="129"/>
        <v>8.4810298458663568E-5</v>
      </c>
      <c r="BA14">
        <f t="shared" si="130"/>
        <v>4.1460485338266602E-4</v>
      </c>
      <c r="BB14">
        <f t="shared" si="67"/>
        <v>1.2645622653915656E-3</v>
      </c>
      <c r="BC14">
        <f t="shared" si="131"/>
        <v>9.4528076877165577E-6</v>
      </c>
      <c r="BD14">
        <f t="shared" si="69"/>
        <v>8.1379201830047346E-6</v>
      </c>
      <c r="BE14">
        <f t="shared" si="70"/>
        <v>2.2334833636268143E-5</v>
      </c>
      <c r="BF14">
        <f t="shared" si="71"/>
        <v>4.3713599027332364E-2</v>
      </c>
      <c r="BG14">
        <f t="shared" si="72"/>
        <v>0.94199999999999962</v>
      </c>
      <c r="BH14">
        <f t="shared" si="5"/>
        <v>0.48165749424694748</v>
      </c>
      <c r="BI14">
        <f t="shared" si="6"/>
        <v>2.3402145986624271E-2</v>
      </c>
      <c r="BJ14">
        <f t="shared" si="7"/>
        <v>1.6972951334219223E-3</v>
      </c>
      <c r="BK14">
        <f t="shared" si="8"/>
        <v>6.6346985829285731E-3</v>
      </c>
      <c r="BL14">
        <f t="shared" si="9"/>
        <v>1.0898725295058968E-3</v>
      </c>
      <c r="BM14">
        <f t="shared" si="10"/>
        <v>5.4802600454768001E-3</v>
      </c>
      <c r="BN14">
        <f t="shared" si="11"/>
        <v>1.9592309097665166E-5</v>
      </c>
      <c r="BO14">
        <f t="shared" si="12"/>
        <v>1.5877756736764093E-5</v>
      </c>
      <c r="BP14">
        <f t="shared" si="13"/>
        <v>6.3314734832157563E-5</v>
      </c>
      <c r="BQ14">
        <f t="shared" si="14"/>
        <v>4.4208479989011349E-4</v>
      </c>
      <c r="BR14">
        <f t="shared" si="15"/>
        <v>1.5282199092171574E-3</v>
      </c>
      <c r="BS14">
        <f t="shared" si="16"/>
        <v>6.2902603290240703E-6</v>
      </c>
      <c r="BT14">
        <f t="shared" si="17"/>
        <v>4.7489550235971588E-6</v>
      </c>
      <c r="BU14">
        <f t="shared" si="18"/>
        <v>1.6860299598317026E-5</v>
      </c>
      <c r="BV14">
        <f t="shared" si="19"/>
        <v>0.20822197034599357</v>
      </c>
      <c r="BW14">
        <f t="shared" si="20"/>
        <v>1.5409305512776705E-2</v>
      </c>
      <c r="BX14">
        <f t="shared" si="21"/>
        <v>1.2552325878435388E-3</v>
      </c>
      <c r="BY14">
        <f t="shared" si="22"/>
        <v>4.3346375189513165E-3</v>
      </c>
      <c r="BZ14">
        <f t="shared" si="23"/>
        <v>8.3192943124216841E-4</v>
      </c>
      <c r="CA14">
        <f t="shared" si="24"/>
        <v>3.6040758017173752E-3</v>
      </c>
      <c r="CB14">
        <f t="shared" si="25"/>
        <v>2.1957286241836874E-5</v>
      </c>
      <c r="CC14">
        <f t="shared" si="26"/>
        <v>1.8208232065844425E-5</v>
      </c>
      <c r="CD14">
        <f t="shared" si="27"/>
        <v>6.3015340598815379E-5</v>
      </c>
      <c r="CE14">
        <f t="shared" si="28"/>
        <v>3.181265841490191E-4</v>
      </c>
      <c r="CF14">
        <f t="shared" si="29"/>
        <v>9.7029948069967103E-4</v>
      </c>
      <c r="CG14">
        <f t="shared" si="30"/>
        <v>6.839716419662386E-6</v>
      </c>
      <c r="CH14">
        <f t="shared" si="31"/>
        <v>5.1445859253403018E-6</v>
      </c>
      <c r="CI14">
        <f t="shared" si="32"/>
        <v>1.6160693563132562E-5</v>
      </c>
      <c r="CJ14">
        <f t="shared" si="73"/>
        <v>0</v>
      </c>
      <c r="CK14">
        <f t="shared" si="74"/>
        <v>0.75713565866781785</v>
      </c>
      <c r="CL14">
        <f t="shared" si="33"/>
        <v>0.54697090909324975</v>
      </c>
      <c r="CM14">
        <f t="shared" si="75"/>
        <v>6604.4717013963846</v>
      </c>
      <c r="CN14">
        <f t="shared" si="76"/>
        <v>740.8901459750175</v>
      </c>
      <c r="CO14">
        <f t="shared" si="77"/>
        <v>84.59851544564367</v>
      </c>
      <c r="CP14">
        <f t="shared" si="78"/>
        <v>149.79686275146616</v>
      </c>
      <c r="CQ14">
        <f t="shared" si="79"/>
        <v>59.925699384529061</v>
      </c>
      <c r="CR14">
        <f t="shared" si="80"/>
        <v>99.541824849861584</v>
      </c>
      <c r="CS14">
        <f t="shared" si="81"/>
        <v>1.1191678610759777</v>
      </c>
      <c r="CT14">
        <f t="shared" si="82"/>
        <v>1.0794637667576525</v>
      </c>
      <c r="CU14">
        <f t="shared" si="83"/>
        <v>1.7523825715145978</v>
      </c>
      <c r="CV14">
        <f t="shared" si="84"/>
        <v>21.499821482567576</v>
      </c>
      <c r="CW14">
        <f t="shared" si="85"/>
        <v>52.431320671036737</v>
      </c>
      <c r="CX14">
        <f t="shared" si="86"/>
        <v>0.37876403884610771</v>
      </c>
      <c r="CY14">
        <f t="shared" si="87"/>
        <v>0.36986641372093154</v>
      </c>
      <c r="CZ14">
        <f t="shared" si="88"/>
        <v>0.75912652420720506</v>
      </c>
      <c r="DA14">
        <f t="shared" si="89"/>
        <v>5851.2818740879293</v>
      </c>
      <c r="DB14">
        <f t="shared" si="90"/>
        <v>729.61872511167917</v>
      </c>
      <c r="DC14">
        <f t="shared" si="91"/>
        <v>85.922022528913388</v>
      </c>
      <c r="DD14">
        <f t="shared" si="92"/>
        <v>165.38477021428736</v>
      </c>
      <c r="DE14">
        <f t="shared" si="93"/>
        <v>60.828800597165248</v>
      </c>
      <c r="DF14">
        <f t="shared" si="94"/>
        <v>120.3086036790958</v>
      </c>
      <c r="DG14">
        <f t="shared" si="95"/>
        <v>1.6887856352005755</v>
      </c>
      <c r="DH14">
        <f t="shared" si="96"/>
        <v>1.5968924114070568</v>
      </c>
      <c r="DI14">
        <f t="shared" si="97"/>
        <v>2.7819474100410826</v>
      </c>
      <c r="DJ14">
        <f t="shared" si="98"/>
        <v>20.819382712610576</v>
      </c>
      <c r="DK14">
        <f t="shared" si="99"/>
        <v>49.052370274538831</v>
      </c>
      <c r="DL14">
        <f t="shared" si="100"/>
        <v>0.53611598800884452</v>
      </c>
      <c r="DM14">
        <f t="shared" si="101"/>
        <v>0.50948263097719437</v>
      </c>
      <c r="DN14">
        <f t="shared" si="102"/>
        <v>1.0115446153865841</v>
      </c>
      <c r="DO14">
        <f t="shared" si="34"/>
        <v>0</v>
      </c>
      <c r="DP14">
        <f t="shared" si="117"/>
        <v>14909.955981029872</v>
      </c>
      <c r="DQ14">
        <f t="shared" si="35"/>
        <v>10771.269433846952</v>
      </c>
    </row>
    <row r="15" spans="1:121" x14ac:dyDescent="0.3">
      <c r="A15">
        <v>12</v>
      </c>
      <c r="B15">
        <v>57</v>
      </c>
      <c r="C15">
        <f t="shared" si="118"/>
        <v>36.1</v>
      </c>
      <c r="D15">
        <f t="shared" si="1"/>
        <v>125</v>
      </c>
      <c r="E15">
        <f t="shared" si="119"/>
        <v>5.5</v>
      </c>
      <c r="F15">
        <v>5.5599999999999998E-3</v>
      </c>
      <c r="G15">
        <v>9.2200000000000008E-3</v>
      </c>
      <c r="H15">
        <f t="shared" si="3"/>
        <v>6.291999999999999E-3</v>
      </c>
      <c r="I15">
        <f t="shared" si="103"/>
        <v>3.2286349135090861E-2</v>
      </c>
      <c r="J15">
        <f t="shared" si="36"/>
        <v>0.12910901256482687</v>
      </c>
      <c r="K15">
        <f t="shared" si="37"/>
        <v>0.17601403646020108</v>
      </c>
      <c r="L15">
        <f t="shared" si="104"/>
        <v>7.1758034016199401E-2</v>
      </c>
      <c r="M15">
        <f t="shared" si="105"/>
        <v>9.9031125519132068E-2</v>
      </c>
      <c r="N15">
        <f t="shared" si="106"/>
        <v>0.31422452344001095</v>
      </c>
      <c r="O15">
        <f t="shared" si="107"/>
        <v>0.41315026743701866</v>
      </c>
      <c r="P15">
        <f t="shared" si="108"/>
        <v>0.16934721325791102</v>
      </c>
      <c r="Q15">
        <f t="shared" si="109"/>
        <v>0.23062037052721795</v>
      </c>
      <c r="R15">
        <f t="shared" si="38"/>
        <v>0.42</v>
      </c>
      <c r="S15">
        <f t="shared" si="39"/>
        <v>0.43099999999999999</v>
      </c>
      <c r="T15">
        <f t="shared" si="40"/>
        <v>1.154466415540302E-2</v>
      </c>
      <c r="U15">
        <f t="shared" si="41"/>
        <v>0.25981085551558647</v>
      </c>
      <c r="V15">
        <f t="shared" si="42"/>
        <v>0.34383117534263608</v>
      </c>
      <c r="W15">
        <f t="shared" si="110"/>
        <v>0.14960480198266013</v>
      </c>
      <c r="X15">
        <f t="shared" si="111"/>
        <v>0.20304365001573754</v>
      </c>
      <c r="Y15">
        <f t="shared" si="112"/>
        <v>0.47369370867216554</v>
      </c>
      <c r="Z15">
        <f t="shared" si="113"/>
        <v>0.59624940484757993</v>
      </c>
      <c r="AA15">
        <f t="shared" si="114"/>
        <v>0.27074399591763398</v>
      </c>
      <c r="AB15">
        <f t="shared" si="115"/>
        <v>0.35989535607647716</v>
      </c>
      <c r="AC15">
        <f t="shared" si="43"/>
        <v>2.1452885959251523E-2</v>
      </c>
      <c r="AD15">
        <f t="shared" si="116"/>
        <v>0.53431056662523768</v>
      </c>
      <c r="AE15">
        <f t="shared" si="44"/>
        <v>3.0387227845225018E-2</v>
      </c>
      <c r="AF15">
        <f t="shared" si="45"/>
        <v>2.462248512053007E-3</v>
      </c>
      <c r="AG15">
        <f t="shared" si="46"/>
        <v>8.7992147020898043E-3</v>
      </c>
      <c r="AH15">
        <f t="shared" si="120"/>
        <v>1.4873393446763633E-3</v>
      </c>
      <c r="AI15">
        <f t="shared" si="121"/>
        <v>6.9701696804082697E-3</v>
      </c>
      <c r="AJ15">
        <f t="shared" si="49"/>
        <v>3.2688107625975233E-5</v>
      </c>
      <c r="AK15">
        <f t="shared" si="122"/>
        <v>2.5990695087779865E-5</v>
      </c>
      <c r="AL15">
        <f t="shared" si="123"/>
        <v>9.650159916477574E-5</v>
      </c>
      <c r="AM15">
        <f t="shared" si="124"/>
        <v>5.6923363968485277E-4</v>
      </c>
      <c r="AN15">
        <f t="shared" si="53"/>
        <v>2.3590545160032108E-3</v>
      </c>
      <c r="AO15">
        <f t="shared" si="125"/>
        <v>9.6816106364813017E-6</v>
      </c>
      <c r="AP15">
        <f t="shared" si="55"/>
        <v>9.6357924222818129E-6</v>
      </c>
      <c r="AQ15">
        <f t="shared" si="56"/>
        <v>3.1142704852767814E-5</v>
      </c>
      <c r="AR15">
        <f t="shared" si="57"/>
        <v>0.26331895238061032</v>
      </c>
      <c r="AS15">
        <f t="shared" si="58"/>
        <v>2.2913590995418853E-2</v>
      </c>
      <c r="AT15">
        <f t="shared" si="59"/>
        <v>2.0813921621387751E-3</v>
      </c>
      <c r="AU15">
        <f t="shared" si="60"/>
        <v>6.6161602455949101E-3</v>
      </c>
      <c r="AV15">
        <f t="shared" si="126"/>
        <v>1.2989887503993766E-3</v>
      </c>
      <c r="AW15">
        <f t="shared" si="127"/>
        <v>5.2781048093324418E-3</v>
      </c>
      <c r="AX15">
        <f t="shared" si="63"/>
        <v>4.2119343989674108E-5</v>
      </c>
      <c r="AY15">
        <f t="shared" si="128"/>
        <v>3.4286412655197092E-5</v>
      </c>
      <c r="AZ15">
        <f t="shared" si="129"/>
        <v>1.1124806110358008E-4</v>
      </c>
      <c r="BA15">
        <f t="shared" si="130"/>
        <v>4.6945703454620189E-4</v>
      </c>
      <c r="BB15">
        <f t="shared" si="67"/>
        <v>1.7294246825947397E-3</v>
      </c>
      <c r="BC15">
        <f t="shared" si="131"/>
        <v>1.2130862506813784E-5</v>
      </c>
      <c r="BD15">
        <f t="shared" si="69"/>
        <v>1.2032440472578768E-5</v>
      </c>
      <c r="BE15">
        <f t="shared" si="70"/>
        <v>3.4647084372510276E-5</v>
      </c>
      <c r="BF15">
        <f t="shared" si="71"/>
        <v>5.0496769359095313E-2</v>
      </c>
      <c r="BG15">
        <f t="shared" si="72"/>
        <v>0.94199999999999962</v>
      </c>
      <c r="BH15">
        <f t="shared" si="5"/>
        <v>0.45787476851666425</v>
      </c>
      <c r="BI15">
        <f t="shared" si="6"/>
        <v>2.497253546422747E-2</v>
      </c>
      <c r="BJ15">
        <f t="shared" si="7"/>
        <v>1.7558272841000364E-3</v>
      </c>
      <c r="BK15">
        <f t="shared" si="8"/>
        <v>7.1106377894380535E-3</v>
      </c>
      <c r="BL15">
        <f t="shared" si="9"/>
        <v>1.105662003210393E-3</v>
      </c>
      <c r="BM15">
        <f t="shared" si="10"/>
        <v>5.7042647142224786E-3</v>
      </c>
      <c r="BN15">
        <f t="shared" si="11"/>
        <v>2.2121175855489656E-5</v>
      </c>
      <c r="BO15">
        <f t="shared" si="12"/>
        <v>1.8108618467068405E-5</v>
      </c>
      <c r="BP15">
        <f t="shared" si="13"/>
        <v>7.4473630164669256E-5</v>
      </c>
      <c r="BQ15">
        <f t="shared" si="14"/>
        <v>4.536557868645546E-4</v>
      </c>
      <c r="BR15">
        <f t="shared" si="15"/>
        <v>1.8800693741612255E-3</v>
      </c>
      <c r="BS15">
        <f t="shared" si="16"/>
        <v>7.2760420980950247E-6</v>
      </c>
      <c r="BT15">
        <f t="shared" si="17"/>
        <v>6.3262079548647312E-6</v>
      </c>
      <c r="BU15">
        <f t="shared" si="18"/>
        <v>2.3404745353366234E-5</v>
      </c>
      <c r="BV15">
        <f t="shared" si="19"/>
        <v>0.21707516498118562</v>
      </c>
      <c r="BW15">
        <f t="shared" si="20"/>
        <v>1.8115060344672255E-2</v>
      </c>
      <c r="BX15">
        <f t="shared" si="21"/>
        <v>1.4278378703010965E-3</v>
      </c>
      <c r="BY15">
        <f t="shared" si="22"/>
        <v>5.1433458633701424E-3</v>
      </c>
      <c r="BZ15">
        <f t="shared" si="23"/>
        <v>9.2895094432282198E-4</v>
      </c>
      <c r="CA15">
        <f t="shared" si="24"/>
        <v>4.1553671550383928E-3</v>
      </c>
      <c r="CB15">
        <f t="shared" si="25"/>
        <v>2.7420482940997108E-5</v>
      </c>
      <c r="CC15">
        <f t="shared" si="26"/>
        <v>2.2980768304804421E-5</v>
      </c>
      <c r="CD15">
        <f t="shared" si="27"/>
        <v>8.259153468645857E-5</v>
      </c>
      <c r="CE15">
        <f t="shared" si="28"/>
        <v>3.5992069671804996E-4</v>
      </c>
      <c r="CF15">
        <f t="shared" si="29"/>
        <v>1.3259056545666306E-3</v>
      </c>
      <c r="CG15">
        <f t="shared" si="30"/>
        <v>8.7702978517818237E-6</v>
      </c>
      <c r="CH15">
        <f t="shared" si="31"/>
        <v>7.599496547957919E-6</v>
      </c>
      <c r="CI15">
        <f t="shared" si="32"/>
        <v>2.504894021113935E-5</v>
      </c>
      <c r="CJ15">
        <f t="shared" si="73"/>
        <v>0</v>
      </c>
      <c r="CK15">
        <f t="shared" si="74"/>
        <v>0.74971509638349987</v>
      </c>
      <c r="CL15">
        <f t="shared" si="33"/>
        <v>0.52583508448032246</v>
      </c>
      <c r="CM15">
        <f t="shared" si="75"/>
        <v>6283.492263512795</v>
      </c>
      <c r="CN15">
        <f t="shared" si="76"/>
        <v>791.25302586181419</v>
      </c>
      <c r="CO15">
        <f t="shared" si="77"/>
        <v>87.596953064797773</v>
      </c>
      <c r="CP15">
        <f t="shared" si="78"/>
        <v>160.67366046015982</v>
      </c>
      <c r="CQ15">
        <f t="shared" si="79"/>
        <v>60.848539930054699</v>
      </c>
      <c r="CR15">
        <f t="shared" si="80"/>
        <v>103.69521433543383</v>
      </c>
      <c r="CS15">
        <f t="shared" si="81"/>
        <v>1.2648009483718596</v>
      </c>
      <c r="CT15">
        <f t="shared" si="82"/>
        <v>1.2322448448067311</v>
      </c>
      <c r="CU15">
        <f t="shared" si="83"/>
        <v>2.0629146853454108</v>
      </c>
      <c r="CV15">
        <f t="shared" si="84"/>
        <v>22.080572883375439</v>
      </c>
      <c r="CW15">
        <f t="shared" si="85"/>
        <v>64.555526830427866</v>
      </c>
      <c r="CX15">
        <f t="shared" si="86"/>
        <v>0.43848014572623817</v>
      </c>
      <c r="CY15">
        <f t="shared" si="87"/>
        <v>0.49316949196480547</v>
      </c>
      <c r="CZ15">
        <f t="shared" si="88"/>
        <v>1.054647699838982</v>
      </c>
      <c r="DA15">
        <f t="shared" si="89"/>
        <v>6105.0499109444499</v>
      </c>
      <c r="DB15">
        <f t="shared" si="90"/>
        <v>858.43477305237184</v>
      </c>
      <c r="DC15">
        <f t="shared" si="91"/>
        <v>97.827513012684562</v>
      </c>
      <c r="DD15">
        <f t="shared" si="92"/>
        <v>196.40071689048492</v>
      </c>
      <c r="DE15">
        <f t="shared" si="93"/>
        <v>67.983875240901767</v>
      </c>
      <c r="DF15">
        <f t="shared" si="94"/>
        <v>138.82471269506189</v>
      </c>
      <c r="DG15">
        <f t="shared" si="95"/>
        <v>2.1109372820744872</v>
      </c>
      <c r="DH15">
        <f t="shared" si="96"/>
        <v>2.017275374981176</v>
      </c>
      <c r="DI15">
        <f t="shared" si="97"/>
        <v>3.6491589003196339</v>
      </c>
      <c r="DJ15">
        <f t="shared" si="98"/>
        <v>23.573784989737529</v>
      </c>
      <c r="DK15">
        <f t="shared" si="99"/>
        <v>67.084383437849951</v>
      </c>
      <c r="DL15">
        <f t="shared" si="100"/>
        <v>0.68800186707394373</v>
      </c>
      <c r="DM15">
        <f t="shared" si="101"/>
        <v>0.7533029682262663</v>
      </c>
      <c r="DN15">
        <f t="shared" si="102"/>
        <v>1.5691664512309904</v>
      </c>
      <c r="DO15">
        <f t="shared" si="34"/>
        <v>0</v>
      </c>
      <c r="DP15">
        <f t="shared" si="117"/>
        <v>15146.709527802361</v>
      </c>
      <c r="DQ15">
        <f t="shared" si="35"/>
        <v>10623.597313927785</v>
      </c>
    </row>
    <row r="16" spans="1:121" x14ac:dyDescent="0.3">
      <c r="A16">
        <v>13</v>
      </c>
      <c r="B16">
        <v>58</v>
      </c>
      <c r="C16">
        <f t="shared" si="118"/>
        <v>36.1</v>
      </c>
      <c r="D16">
        <f t="shared" si="1"/>
        <v>125</v>
      </c>
      <c r="E16">
        <f t="shared" si="119"/>
        <v>5.5</v>
      </c>
      <c r="F16">
        <v>5.94E-3</v>
      </c>
      <c r="G16">
        <v>9.8399999999999998E-3</v>
      </c>
      <c r="H16">
        <f t="shared" si="3"/>
        <v>6.7200000000000003E-3</v>
      </c>
      <c r="I16">
        <f t="shared" si="103"/>
        <v>3.2286349135090861E-2</v>
      </c>
      <c r="J16">
        <f t="shared" si="36"/>
        <v>0.13492386153142133</v>
      </c>
      <c r="K16">
        <f t="shared" si="37"/>
        <v>0.18370876090881394</v>
      </c>
      <c r="L16">
        <f t="shared" si="104"/>
        <v>7.5101655356593522E-2</v>
      </c>
      <c r="M16">
        <f t="shared" si="105"/>
        <v>0.10357297274501354</v>
      </c>
      <c r="N16">
        <f t="shared" si="106"/>
        <v>0.32846558106663826</v>
      </c>
      <c r="O16">
        <f t="shared" si="107"/>
        <v>0.43029583946656991</v>
      </c>
      <c r="P16">
        <f t="shared" si="108"/>
        <v>0.17787737405826065</v>
      </c>
      <c r="Q16">
        <f t="shared" si="109"/>
        <v>0.24176057992461308</v>
      </c>
      <c r="R16">
        <f t="shared" si="38"/>
        <v>0.42</v>
      </c>
      <c r="S16">
        <f t="shared" si="39"/>
        <v>0.43099999999999999</v>
      </c>
      <c r="T16">
        <f t="shared" si="40"/>
        <v>1.2079501622525286E-2</v>
      </c>
      <c r="U16">
        <f t="shared" si="41"/>
        <v>0.27052431160032342</v>
      </c>
      <c r="V16">
        <f t="shared" si="42"/>
        <v>0.35709347028146177</v>
      </c>
      <c r="W16">
        <f t="shared" si="110"/>
        <v>0.15625716948885904</v>
      </c>
      <c r="X16">
        <f t="shared" si="111"/>
        <v>0.21176108077402955</v>
      </c>
      <c r="Y16">
        <f t="shared" si="112"/>
        <v>0.49215608459486782</v>
      </c>
      <c r="Z16">
        <f t="shared" si="113"/>
        <v>0.61611591460072468</v>
      </c>
      <c r="AA16">
        <f t="shared" si="114"/>
        <v>0.28344153557578122</v>
      </c>
      <c r="AB16">
        <f t="shared" si="115"/>
        <v>0.37558668203833379</v>
      </c>
      <c r="AC16">
        <f t="shared" si="43"/>
        <v>2.2366430735297517E-2</v>
      </c>
      <c r="AD16">
        <f t="shared" si="116"/>
        <v>0.50783701017159422</v>
      </c>
      <c r="AE16">
        <f t="shared" si="44"/>
        <v>3.2184926824577756E-2</v>
      </c>
      <c r="AF16">
        <f t="shared" si="45"/>
        <v>2.5380594370619097E-3</v>
      </c>
      <c r="AG16">
        <f t="shared" si="46"/>
        <v>9.347826131258237E-3</v>
      </c>
      <c r="AH16">
        <f t="shared" si="120"/>
        <v>1.5061675093047398E-3</v>
      </c>
      <c r="AI16">
        <f t="shared" si="121"/>
        <v>7.2211650905655445E-3</v>
      </c>
      <c r="AJ16">
        <f t="shared" si="49"/>
        <v>3.6572173186308395E-5</v>
      </c>
      <c r="AK16">
        <f t="shared" si="122"/>
        <v>2.9306525617102062E-5</v>
      </c>
      <c r="AL16">
        <f t="shared" si="123"/>
        <v>1.1169411841446524E-4</v>
      </c>
      <c r="AM16">
        <f t="shared" si="124"/>
        <v>5.8239423945825224E-4</v>
      </c>
      <c r="AN16">
        <f t="shared" si="53"/>
        <v>2.7937696033420779E-3</v>
      </c>
      <c r="AO16">
        <f t="shared" si="125"/>
        <v>1.1050555945160739E-5</v>
      </c>
      <c r="AP16">
        <f t="shared" si="55"/>
        <v>1.2313350463065737E-5</v>
      </c>
      <c r="AQ16">
        <f t="shared" si="56"/>
        <v>4.1220975456340053E-5</v>
      </c>
      <c r="AR16">
        <f t="shared" si="57"/>
        <v>0.27270791597070992</v>
      </c>
      <c r="AS16">
        <f t="shared" si="58"/>
        <v>2.6558097556248609E-2</v>
      </c>
      <c r="AT16">
        <f t="shared" si="59"/>
        <v>2.3442212088284451E-3</v>
      </c>
      <c r="AU16">
        <f t="shared" si="60"/>
        <v>7.7276907429747431E-3</v>
      </c>
      <c r="AV16">
        <f t="shared" si="126"/>
        <v>1.4385169104829381E-3</v>
      </c>
      <c r="AW16">
        <f t="shared" si="127"/>
        <v>6.0191191275552449E-3</v>
      </c>
      <c r="AX16">
        <f t="shared" si="63"/>
        <v>5.1793418710387024E-5</v>
      </c>
      <c r="AY16">
        <f t="shared" si="128"/>
        <v>4.2479347212454464E-5</v>
      </c>
      <c r="AZ16">
        <f t="shared" si="129"/>
        <v>1.4242446390289981E-4</v>
      </c>
      <c r="BA16">
        <f t="shared" si="130"/>
        <v>5.2626847295523312E-4</v>
      </c>
      <c r="BB16">
        <f t="shared" si="67"/>
        <v>2.2522846907454021E-3</v>
      </c>
      <c r="BC16">
        <f t="shared" si="131"/>
        <v>1.5242442366335714E-5</v>
      </c>
      <c r="BD16">
        <f t="shared" si="69"/>
        <v>1.688515477816265E-5</v>
      </c>
      <c r="BE16">
        <f t="shared" si="70"/>
        <v>5.0704286056413482E-5</v>
      </c>
      <c r="BF16">
        <f t="shared" si="71"/>
        <v>5.7852879500227203E-2</v>
      </c>
      <c r="BG16">
        <f t="shared" si="72"/>
        <v>0.94199999999999984</v>
      </c>
      <c r="BH16">
        <f t="shared" si="5"/>
        <v>0.4348329007743767</v>
      </c>
      <c r="BI16">
        <f t="shared" si="6"/>
        <v>2.6428297179485246E-2</v>
      </c>
      <c r="BJ16">
        <f t="shared" si="7"/>
        <v>1.8082126161130304E-3</v>
      </c>
      <c r="BK16">
        <f t="shared" si="8"/>
        <v>7.5477997107709343E-3</v>
      </c>
      <c r="BL16">
        <f t="shared" si="9"/>
        <v>1.1186516578515727E-3</v>
      </c>
      <c r="BM16">
        <f t="shared" si="10"/>
        <v>5.9048476103375864E-3</v>
      </c>
      <c r="BN16">
        <f t="shared" si="11"/>
        <v>2.472660276256317E-5</v>
      </c>
      <c r="BO16">
        <f t="shared" si="12"/>
        <v>2.0400397867836609E-5</v>
      </c>
      <c r="BP16">
        <f t="shared" si="13"/>
        <v>8.6127812584302712E-5</v>
      </c>
      <c r="BQ16">
        <f t="shared" si="14"/>
        <v>4.6376510467538602E-4</v>
      </c>
      <c r="BR16">
        <f t="shared" si="15"/>
        <v>2.2247006662326828E-3</v>
      </c>
      <c r="BS16">
        <f t="shared" si="16"/>
        <v>8.2980647125739132E-6</v>
      </c>
      <c r="BT16">
        <f t="shared" si="17"/>
        <v>8.076551934437336E-6</v>
      </c>
      <c r="BU16">
        <f t="shared" si="18"/>
        <v>3.0953584919130085E-5</v>
      </c>
      <c r="BV16">
        <f t="shared" si="19"/>
        <v>0.22463160750894759</v>
      </c>
      <c r="BW16">
        <f t="shared" si="20"/>
        <v>2.0979188712109246E-2</v>
      </c>
      <c r="BX16">
        <f t="shared" si="21"/>
        <v>1.6066503374021887E-3</v>
      </c>
      <c r="BY16">
        <f t="shared" si="22"/>
        <v>6.0025328683470935E-3</v>
      </c>
      <c r="BZ16">
        <f t="shared" si="23"/>
        <v>1.0278071614073009E-3</v>
      </c>
      <c r="CA16">
        <f t="shared" si="24"/>
        <v>4.7348849503356452E-3</v>
      </c>
      <c r="CB16">
        <f t="shared" si="25"/>
        <v>3.3687077408944805E-5</v>
      </c>
      <c r="CC16">
        <f t="shared" si="26"/>
        <v>2.8446393236397605E-5</v>
      </c>
      <c r="CD16">
        <f t="shared" si="27"/>
        <v>1.056507971561323E-4</v>
      </c>
      <c r="CE16">
        <f t="shared" si="28"/>
        <v>4.0314699100533775E-4</v>
      </c>
      <c r="CF16">
        <f t="shared" si="29"/>
        <v>1.7253585244477213E-3</v>
      </c>
      <c r="CG16">
        <f t="shared" si="30"/>
        <v>1.1010887448404109E-5</v>
      </c>
      <c r="CH16">
        <f t="shared" si="31"/>
        <v>1.0654421342091783E-5</v>
      </c>
      <c r="CI16">
        <f t="shared" si="32"/>
        <v>3.6627934913626964E-5</v>
      </c>
      <c r="CJ16">
        <f t="shared" si="73"/>
        <v>0</v>
      </c>
      <c r="CK16">
        <f t="shared" si="74"/>
        <v>0.74184501290013161</v>
      </c>
      <c r="CL16">
        <f t="shared" si="33"/>
        <v>0.505160355601601</v>
      </c>
      <c r="CM16">
        <f t="shared" si="75"/>
        <v>5972.1632396179484</v>
      </c>
      <c r="CN16">
        <f t="shared" si="76"/>
        <v>838.06330958518015</v>
      </c>
      <c r="CO16">
        <f t="shared" si="77"/>
        <v>90.294002532914504</v>
      </c>
      <c r="CP16">
        <f t="shared" si="78"/>
        <v>170.6913051567754</v>
      </c>
      <c r="CQ16">
        <f t="shared" si="79"/>
        <v>61.618818973166206</v>
      </c>
      <c r="CR16">
        <f t="shared" si="80"/>
        <v>107.4292730523436</v>
      </c>
      <c r="CS16">
        <f t="shared" si="81"/>
        <v>1.4150870970978306</v>
      </c>
      <c r="CT16">
        <f t="shared" si="82"/>
        <v>1.389451686032426</v>
      </c>
      <c r="CU16">
        <f t="shared" si="83"/>
        <v>2.3876851693460233</v>
      </c>
      <c r="CV16">
        <f t="shared" si="84"/>
        <v>22.591072548585604</v>
      </c>
      <c r="CW16">
        <f t="shared" si="85"/>
        <v>76.451505195455965</v>
      </c>
      <c r="CX16">
        <f t="shared" si="86"/>
        <v>0.50047967875632993</v>
      </c>
      <c r="CY16">
        <f t="shared" si="87"/>
        <v>0.63020959005016752</v>
      </c>
      <c r="CZ16">
        <f t="shared" si="88"/>
        <v>1.395948333828956</v>
      </c>
      <c r="DA16">
        <f t="shared" si="89"/>
        <v>6322.7330317809092</v>
      </c>
      <c r="DB16">
        <f t="shared" si="90"/>
        <v>994.97256684729791</v>
      </c>
      <c r="DC16">
        <f t="shared" si="91"/>
        <v>110.18074103614575</v>
      </c>
      <c r="DD16">
        <f t="shared" si="92"/>
        <v>229.39649970520526</v>
      </c>
      <c r="DE16">
        <f t="shared" si="93"/>
        <v>75.286221027035054</v>
      </c>
      <c r="DF16">
        <f t="shared" si="94"/>
        <v>158.31487129295806</v>
      </c>
      <c r="DG16">
        <f t="shared" si="95"/>
        <v>2.5957825589271768</v>
      </c>
      <c r="DH16">
        <f t="shared" si="96"/>
        <v>2.4993148725919707</v>
      </c>
      <c r="DI16">
        <f t="shared" si="97"/>
        <v>4.6718072649429194</v>
      </c>
      <c r="DJ16">
        <f t="shared" si="98"/>
        <v>26.426571369447032</v>
      </c>
      <c r="DK16">
        <f t="shared" si="99"/>
        <v>87.366123154014147</v>
      </c>
      <c r="DL16">
        <f t="shared" si="100"/>
        <v>0.86447511880673</v>
      </c>
      <c r="DM16">
        <f t="shared" si="101"/>
        <v>1.0571120000416507</v>
      </c>
      <c r="DN16">
        <f t="shared" si="102"/>
        <v>2.2963971154949667</v>
      </c>
      <c r="DO16">
        <f t="shared" si="34"/>
        <v>0</v>
      </c>
      <c r="DP16">
        <f t="shared" si="117"/>
        <v>15365.682903361299</v>
      </c>
      <c r="DQ16">
        <f t="shared" si="35"/>
        <v>10463.282362954142</v>
      </c>
    </row>
    <row r="17" spans="1:121" x14ac:dyDescent="0.3">
      <c r="A17">
        <v>14</v>
      </c>
      <c r="B17">
        <v>59</v>
      </c>
      <c r="C17">
        <f t="shared" si="118"/>
        <v>36.1</v>
      </c>
      <c r="D17">
        <f t="shared" si="1"/>
        <v>125</v>
      </c>
      <c r="E17">
        <f t="shared" si="119"/>
        <v>5.5</v>
      </c>
      <c r="F17">
        <v>6.3899999999999998E-3</v>
      </c>
      <c r="G17">
        <v>1.0619999999999999E-2</v>
      </c>
      <c r="H17">
        <f t="shared" si="3"/>
        <v>7.2359999999999994E-3</v>
      </c>
      <c r="I17">
        <f t="shared" si="103"/>
        <v>3.2286349135090861E-2</v>
      </c>
      <c r="J17">
        <f t="shared" si="36"/>
        <v>0.1408732508558973</v>
      </c>
      <c r="K17">
        <f t="shared" si="37"/>
        <v>0.19156011037824716</v>
      </c>
      <c r="L17">
        <f t="shared" si="104"/>
        <v>7.8533388300632723E-2</v>
      </c>
      <c r="M17">
        <f t="shared" si="105"/>
        <v>0.10822767418973722</v>
      </c>
      <c r="N17">
        <f t="shared" si="106"/>
        <v>0.34292270335405128</v>
      </c>
      <c r="O17">
        <f t="shared" si="107"/>
        <v>0.44754859702175143</v>
      </c>
      <c r="P17">
        <f t="shared" si="108"/>
        <v>0.18663150476602919</v>
      </c>
      <c r="Q17">
        <f t="shared" si="109"/>
        <v>0.25314375888204088</v>
      </c>
      <c r="R17">
        <f t="shared" si="38"/>
        <v>0.42</v>
      </c>
      <c r="S17">
        <f t="shared" si="39"/>
        <v>0.43099999999999999</v>
      </c>
      <c r="T17">
        <f t="shared" si="40"/>
        <v>1.2626599011904173E-2</v>
      </c>
      <c r="U17">
        <f t="shared" si="41"/>
        <v>0.28139832253223007</v>
      </c>
      <c r="V17">
        <f t="shared" si="42"/>
        <v>0.37047497724152711</v>
      </c>
      <c r="W17">
        <f t="shared" si="110"/>
        <v>0.16305548653289126</v>
      </c>
      <c r="X17">
        <f t="shared" si="111"/>
        <v>0.22064137234008074</v>
      </c>
      <c r="Y17">
        <f t="shared" si="112"/>
        <v>0.51061962914559267</v>
      </c>
      <c r="Z17">
        <f t="shared" si="113"/>
        <v>0.63568755490088846</v>
      </c>
      <c r="AA17">
        <f t="shared" si="114"/>
        <v>0.29637669701103975</v>
      </c>
      <c r="AB17">
        <f t="shared" si="115"/>
        <v>0.39145399755404287</v>
      </c>
      <c r="AC17">
        <f t="shared" si="43"/>
        <v>2.3294200965011898E-2</v>
      </c>
      <c r="AD17">
        <f t="shared" si="116"/>
        <v>0.48220196490594142</v>
      </c>
      <c r="AE17">
        <f t="shared" si="44"/>
        <v>3.3843820023879069E-2</v>
      </c>
      <c r="AF17">
        <f t="shared" si="45"/>
        <v>2.6055786933114212E-3</v>
      </c>
      <c r="AG17">
        <f t="shared" si="46"/>
        <v>9.8493795818426627E-3</v>
      </c>
      <c r="AH17">
        <f t="shared" si="120"/>
        <v>1.5214144142533157E-3</v>
      </c>
      <c r="AI17">
        <f t="shared" si="121"/>
        <v>7.4447949140907955E-3</v>
      </c>
      <c r="AJ17">
        <f t="shared" si="49"/>
        <v>4.0558135092872449E-5</v>
      </c>
      <c r="AK17">
        <f t="shared" si="122"/>
        <v>3.2700255688038032E-5</v>
      </c>
      <c r="AL17">
        <f t="shared" si="123"/>
        <v>1.2744777459749743E-4</v>
      </c>
      <c r="AM17">
        <f t="shared" si="124"/>
        <v>5.9381589488057538E-4</v>
      </c>
      <c r="AN17">
        <f t="shared" si="53"/>
        <v>3.2181240641584556E-3</v>
      </c>
      <c r="AO17">
        <f t="shared" si="125"/>
        <v>1.2462889697648706E-5</v>
      </c>
      <c r="AP17">
        <f t="shared" si="55"/>
        <v>1.5250897968087794E-5</v>
      </c>
      <c r="AQ17">
        <f t="shared" si="56"/>
        <v>5.2607151764572554E-5</v>
      </c>
      <c r="AR17">
        <f t="shared" si="57"/>
        <v>0.28058888905151563</v>
      </c>
      <c r="AS17">
        <f t="shared" si="58"/>
        <v>3.0384711262879834E-2</v>
      </c>
      <c r="AT17">
        <f t="shared" si="59"/>
        <v>2.6152176560895984E-3</v>
      </c>
      <c r="AU17">
        <f t="shared" si="60"/>
        <v>8.8987067959512556E-3</v>
      </c>
      <c r="AV17">
        <f t="shared" si="126"/>
        <v>1.5801784148300687E-3</v>
      </c>
      <c r="AW17">
        <f t="shared" si="127"/>
        <v>6.7927994860193259E-3</v>
      </c>
      <c r="AX17">
        <f t="shared" si="63"/>
        <v>6.2779565066654739E-5</v>
      </c>
      <c r="AY17">
        <f t="shared" si="128"/>
        <v>5.1764359843674241E-5</v>
      </c>
      <c r="AZ17">
        <f t="shared" si="129"/>
        <v>1.7862268494721345E-4</v>
      </c>
      <c r="BA17">
        <f t="shared" si="130"/>
        <v>5.8474877144456291E-4</v>
      </c>
      <c r="BB17">
        <f t="shared" si="67"/>
        <v>2.8325472694698292E-3</v>
      </c>
      <c r="BC17">
        <f t="shared" si="131"/>
        <v>1.8811378794106735E-5</v>
      </c>
      <c r="BD17">
        <f t="shared" si="69"/>
        <v>2.2803624439163315E-5</v>
      </c>
      <c r="BE17">
        <f t="shared" si="70"/>
        <v>7.1000682915539485E-5</v>
      </c>
      <c r="BF17">
        <f t="shared" si="71"/>
        <v>6.5756499398626725E-2</v>
      </c>
      <c r="BG17">
        <f t="shared" si="72"/>
        <v>0.9419999999999995</v>
      </c>
      <c r="BH17">
        <f t="shared" si="5"/>
        <v>0.41254548006545366</v>
      </c>
      <c r="BI17">
        <f t="shared" si="6"/>
        <v>2.7767759651234101E-2</v>
      </c>
      <c r="BJ17">
        <f t="shared" si="7"/>
        <v>1.8545960273838951E-3</v>
      </c>
      <c r="BK17">
        <f t="shared" si="8"/>
        <v>7.9462719694497683E-3</v>
      </c>
      <c r="BL17">
        <f t="shared" si="9"/>
        <v>1.1289586816964484E-3</v>
      </c>
      <c r="BM17">
        <f t="shared" si="10"/>
        <v>6.0827359968608982E-3</v>
      </c>
      <c r="BN17">
        <f t="shared" si="11"/>
        <v>2.7395960995379259E-5</v>
      </c>
      <c r="BO17">
        <f t="shared" si="12"/>
        <v>2.2742173796000127E-5</v>
      </c>
      <c r="BP17">
        <f t="shared" si="13"/>
        <v>9.8195181764284021E-5</v>
      </c>
      <c r="BQ17">
        <f t="shared" si="14"/>
        <v>4.7247368440060981E-4</v>
      </c>
      <c r="BR17">
        <f t="shared" si="15"/>
        <v>2.5605224557975152E-3</v>
      </c>
      <c r="BS17">
        <f t="shared" si="16"/>
        <v>9.3509610958810895E-6</v>
      </c>
      <c r="BT17">
        <f t="shared" si="17"/>
        <v>9.9939806880850664E-6</v>
      </c>
      <c r="BU17">
        <f t="shared" si="18"/>
        <v>3.9471377942824852E-5</v>
      </c>
      <c r="BV17">
        <f t="shared" si="19"/>
        <v>0.23093427708240294</v>
      </c>
      <c r="BW17">
        <f t="shared" si="20"/>
        <v>2.3982345231394232E-2</v>
      </c>
      <c r="BX17">
        <f t="shared" si="21"/>
        <v>1.7907214781989539E-3</v>
      </c>
      <c r="BY17">
        <f t="shared" si="22"/>
        <v>6.9064762024296528E-3</v>
      </c>
      <c r="BZ17">
        <f t="shared" si="23"/>
        <v>1.1280068012054672E-3</v>
      </c>
      <c r="CA17">
        <f t="shared" si="24"/>
        <v>5.3391250914943079E-3</v>
      </c>
      <c r="CB17">
        <f t="shared" si="25"/>
        <v>4.0794530233727154E-5</v>
      </c>
      <c r="CC17">
        <f t="shared" si="26"/>
        <v>3.4632731444778E-5</v>
      </c>
      <c r="CD17">
        <f t="shared" si="27"/>
        <v>1.3239439733107728E-4</v>
      </c>
      <c r="CE17">
        <f t="shared" si="28"/>
        <v>4.4757950963885074E-4</v>
      </c>
      <c r="CF17">
        <f t="shared" si="29"/>
        <v>2.1680936836621719E-3</v>
      </c>
      <c r="CG17">
        <f t="shared" si="30"/>
        <v>1.3577918561494165E-5</v>
      </c>
      <c r="CH17">
        <f t="shared" si="31"/>
        <v>1.4375469654055042E-5</v>
      </c>
      <c r="CI17">
        <f t="shared" si="32"/>
        <v>5.1247784704632178E-5</v>
      </c>
      <c r="CJ17">
        <f t="shared" si="73"/>
        <v>0</v>
      </c>
      <c r="CK17">
        <f t="shared" si="74"/>
        <v>0.73354959608091574</v>
      </c>
      <c r="CL17">
        <f t="shared" si="33"/>
        <v>0.48496269942014947</v>
      </c>
      <c r="CM17">
        <f t="shared" si="75"/>
        <v>5670.6951072938709</v>
      </c>
      <c r="CN17">
        <f t="shared" si="76"/>
        <v>881.25922960178707</v>
      </c>
      <c r="CO17">
        <f t="shared" si="77"/>
        <v>92.696067593247122</v>
      </c>
      <c r="CP17">
        <f t="shared" si="78"/>
        <v>179.84967116444702</v>
      </c>
      <c r="CQ17">
        <f t="shared" si="79"/>
        <v>62.242585101517399</v>
      </c>
      <c r="CR17">
        <f t="shared" si="80"/>
        <v>110.75621393692876</v>
      </c>
      <c r="CS17">
        <f t="shared" si="81"/>
        <v>1.5693159211485137</v>
      </c>
      <c r="CT17">
        <f t="shared" si="82"/>
        <v>1.5503518224255712</v>
      </c>
      <c r="CU17">
        <f t="shared" si="83"/>
        <v>2.7244510775707025</v>
      </c>
      <c r="CV17">
        <f t="shared" si="84"/>
        <v>23.034118562417518</v>
      </c>
      <c r="CW17">
        <f t="shared" si="85"/>
        <v>88.063965015696141</v>
      </c>
      <c r="CX17">
        <f t="shared" si="86"/>
        <v>0.5644442744065099</v>
      </c>
      <c r="CY17">
        <f t="shared" si="87"/>
        <v>0.78055620890470145</v>
      </c>
      <c r="CZ17">
        <f t="shared" si="88"/>
        <v>1.7815411945072495</v>
      </c>
      <c r="DA17">
        <f t="shared" si="89"/>
        <v>6505.4533926593904</v>
      </c>
      <c r="DB17">
        <f t="shared" si="90"/>
        <v>1138.3328227525301</v>
      </c>
      <c r="DC17">
        <f t="shared" si="91"/>
        <v>122.91784505386721</v>
      </c>
      <c r="DD17">
        <f t="shared" si="92"/>
        <v>264.15811123781305</v>
      </c>
      <c r="DE17">
        <f t="shared" si="93"/>
        <v>82.700217518546481</v>
      </c>
      <c r="DF17">
        <f t="shared" si="94"/>
        <v>178.66421208128031</v>
      </c>
      <c r="DG17">
        <f t="shared" si="95"/>
        <v>3.1463862420106024</v>
      </c>
      <c r="DH17">
        <f t="shared" si="96"/>
        <v>3.0456078757624176</v>
      </c>
      <c r="DI17">
        <f t="shared" si="97"/>
        <v>5.8591813116384959</v>
      </c>
      <c r="DJ17">
        <f t="shared" si="98"/>
        <v>29.363159558088725</v>
      </c>
      <c r="DK17">
        <f t="shared" si="99"/>
        <v>109.87450858273468</v>
      </c>
      <c r="DL17">
        <f t="shared" si="100"/>
        <v>1.0668873483077634</v>
      </c>
      <c r="DM17">
        <f t="shared" si="101"/>
        <v>1.4276437116382585</v>
      </c>
      <c r="DN17">
        <f t="shared" si="102"/>
        <v>3.2156209292447833</v>
      </c>
      <c r="DO17">
        <f t="shared" si="34"/>
        <v>0</v>
      </c>
      <c r="DP17">
        <f t="shared" si="117"/>
        <v>15566.793215631729</v>
      </c>
      <c r="DQ17">
        <f t="shared" si="35"/>
        <v>10291.484174350617</v>
      </c>
    </row>
    <row r="18" spans="1:121" x14ac:dyDescent="0.3">
      <c r="A18">
        <v>15</v>
      </c>
      <c r="B18">
        <v>60</v>
      </c>
      <c r="C18">
        <f t="shared" si="118"/>
        <v>36.1</v>
      </c>
      <c r="D18">
        <f t="shared" si="1"/>
        <v>125</v>
      </c>
      <c r="E18">
        <f t="shared" si="119"/>
        <v>5.5</v>
      </c>
      <c r="F18">
        <v>6.8700000000000002E-3</v>
      </c>
      <c r="G18">
        <v>1.142E-2</v>
      </c>
      <c r="H18">
        <f t="shared" si="3"/>
        <v>7.7800000000000005E-3</v>
      </c>
      <c r="I18">
        <f t="shared" si="103"/>
        <v>3.2286349135090861E-2</v>
      </c>
      <c r="J18">
        <f t="shared" si="36"/>
        <v>0.14695599768607925</v>
      </c>
      <c r="K18">
        <f t="shared" si="37"/>
        <v>0.19956496843276617</v>
      </c>
      <c r="L18">
        <f t="shared" si="104"/>
        <v>8.2053398776356312E-2</v>
      </c>
      <c r="M18">
        <f t="shared" si="105"/>
        <v>0.11299490517291644</v>
      </c>
      <c r="N18">
        <f t="shared" si="106"/>
        <v>0.3575785849080575</v>
      </c>
      <c r="O18">
        <f t="shared" si="107"/>
        <v>0.4648792363818024</v>
      </c>
      <c r="P18">
        <f t="shared" si="108"/>
        <v>0.19560646956658612</v>
      </c>
      <c r="Q18">
        <f t="shared" si="109"/>
        <v>0.26476167798452221</v>
      </c>
      <c r="R18">
        <f t="shared" si="38"/>
        <v>0.42</v>
      </c>
      <c r="S18">
        <f t="shared" si="39"/>
        <v>0.43099999999999999</v>
      </c>
      <c r="T18">
        <f t="shared" si="40"/>
        <v>1.3185764510175828E-2</v>
      </c>
      <c r="U18">
        <f t="shared" si="41"/>
        <v>0.292424871935137</v>
      </c>
      <c r="V18">
        <f t="shared" si="42"/>
        <v>0.38396163127968608</v>
      </c>
      <c r="W18">
        <f t="shared" si="110"/>
        <v>0.16999780937594433</v>
      </c>
      <c r="X18">
        <f t="shared" si="111"/>
        <v>0.22968000552811185</v>
      </c>
      <c r="Y18">
        <f t="shared" si="112"/>
        <v>0.52904828147687832</v>
      </c>
      <c r="Z18">
        <f t="shared" si="113"/>
        <v>0.65492042364804792</v>
      </c>
      <c r="AA18">
        <f t="shared" si="114"/>
        <v>0.30953713178183784</v>
      </c>
      <c r="AB18">
        <f t="shared" si="115"/>
        <v>0.40747447264167547</v>
      </c>
      <c r="AC18">
        <f t="shared" si="43"/>
        <v>2.4235468353392704E-2</v>
      </c>
      <c r="AD18">
        <f t="shared" si="116"/>
        <v>0.45736487132861831</v>
      </c>
      <c r="AE18">
        <f t="shared" si="44"/>
        <v>3.5355356361778112E-2</v>
      </c>
      <c r="AF18">
        <f t="shared" si="45"/>
        <v>2.6648826038603891E-3</v>
      </c>
      <c r="AG18">
        <f t="shared" si="46"/>
        <v>1.0300031421559207E-2</v>
      </c>
      <c r="AH18">
        <f t="shared" si="120"/>
        <v>1.53317792732011E-3</v>
      </c>
      <c r="AI18">
        <f t="shared" si="121"/>
        <v>7.6404013983911931E-3</v>
      </c>
      <c r="AJ18">
        <f t="shared" si="49"/>
        <v>4.4624928876381301E-5</v>
      </c>
      <c r="AK18">
        <f t="shared" si="122"/>
        <v>3.6153793629880276E-5</v>
      </c>
      <c r="AL18">
        <f t="shared" si="123"/>
        <v>1.4355543760733222E-4</v>
      </c>
      <c r="AM18">
        <f t="shared" si="124"/>
        <v>6.0354902509120309E-4</v>
      </c>
      <c r="AN18">
        <f t="shared" si="53"/>
        <v>3.6295728333844502E-3</v>
      </c>
      <c r="AO18">
        <f t="shared" si="125"/>
        <v>1.3910502078968233E-5</v>
      </c>
      <c r="AP18">
        <f t="shared" si="55"/>
        <v>1.8437004817871982E-5</v>
      </c>
      <c r="AQ18">
        <f t="shared" si="56"/>
        <v>6.5196368204192576E-5</v>
      </c>
      <c r="AR18">
        <f t="shared" si="57"/>
        <v>0.28697721200569098</v>
      </c>
      <c r="AS18">
        <f t="shared" si="58"/>
        <v>3.4360235902140927E-2</v>
      </c>
      <c r="AT18">
        <f t="shared" si="59"/>
        <v>2.8928524999158288E-3</v>
      </c>
      <c r="AU18">
        <f t="shared" si="60"/>
        <v>1.011700182949273E-2</v>
      </c>
      <c r="AV18">
        <f t="shared" si="126"/>
        <v>1.7232342141802488E-3</v>
      </c>
      <c r="AW18">
        <f t="shared" si="127"/>
        <v>7.5929427696466417E-3</v>
      </c>
      <c r="AX18">
        <f t="shared" si="63"/>
        <v>7.5125290351452526E-5</v>
      </c>
      <c r="AY18">
        <f t="shared" si="128"/>
        <v>6.2173010830838426E-5</v>
      </c>
      <c r="AZ18">
        <f t="shared" si="129"/>
        <v>2.1989973963089322E-4</v>
      </c>
      <c r="BA18">
        <f t="shared" si="130"/>
        <v>6.4458114040052636E-4</v>
      </c>
      <c r="BB18">
        <f t="shared" si="67"/>
        <v>3.4683279220468796E-3</v>
      </c>
      <c r="BC18">
        <f t="shared" si="131"/>
        <v>2.2856462553884416E-5</v>
      </c>
      <c r="BD18">
        <f t="shared" si="69"/>
        <v>2.9891928466339824E-5</v>
      </c>
      <c r="BE18">
        <f t="shared" si="70"/>
        <v>9.5938586417804888E-5</v>
      </c>
      <c r="BF18">
        <f t="shared" si="71"/>
        <v>7.4304005763016004E-2</v>
      </c>
      <c r="BG18">
        <f t="shared" si="72"/>
        <v>0.94199999999999962</v>
      </c>
      <c r="BH18">
        <f t="shared" si="5"/>
        <v>0.39097607343091267</v>
      </c>
      <c r="BI18">
        <f t="shared" si="6"/>
        <v>2.8984192275111755E-2</v>
      </c>
      <c r="BJ18">
        <f t="shared" si="7"/>
        <v>1.8950482126689663E-3</v>
      </c>
      <c r="BK18">
        <f t="shared" si="8"/>
        <v>8.3030493300107009E-3</v>
      </c>
      <c r="BL18">
        <f t="shared" si="9"/>
        <v>1.136662813893353E-3</v>
      </c>
      <c r="BM18">
        <f t="shared" si="10"/>
        <v>6.2374477814043719E-3</v>
      </c>
      <c r="BN18">
        <f t="shared" si="11"/>
        <v>3.0114842629029743E-5</v>
      </c>
      <c r="BO18">
        <f t="shared" si="12"/>
        <v>2.5121228049429762E-5</v>
      </c>
      <c r="BP18">
        <f t="shared" si="13"/>
        <v>1.1051521872645063E-4</v>
      </c>
      <c r="BQ18">
        <f t="shared" si="14"/>
        <v>4.7982500570930322E-4</v>
      </c>
      <c r="BR18">
        <f t="shared" si="15"/>
        <v>2.8855316355417132E-3</v>
      </c>
      <c r="BS18">
        <f t="shared" si="16"/>
        <v>1.0428571489051543E-5</v>
      </c>
      <c r="BT18">
        <f t="shared" si="17"/>
        <v>1.2070532207847447E-5</v>
      </c>
      <c r="BU18">
        <f t="shared" si="18"/>
        <v>4.8877098956185124E-5</v>
      </c>
      <c r="BV18">
        <f t="shared" si="19"/>
        <v>0.2359988354747187</v>
      </c>
      <c r="BW18">
        <f t="shared" si="20"/>
        <v>2.7097997095833683E-2</v>
      </c>
      <c r="BX18">
        <f t="shared" si="21"/>
        <v>1.9789897473834364E-3</v>
      </c>
      <c r="BY18">
        <f t="shared" si="22"/>
        <v>7.845596510801172E-3</v>
      </c>
      <c r="BZ18">
        <f t="shared" si="23"/>
        <v>1.2290186545062876E-3</v>
      </c>
      <c r="CA18">
        <f t="shared" si="24"/>
        <v>5.9631529109462214E-3</v>
      </c>
      <c r="CB18">
        <f t="shared" si="25"/>
        <v>4.8771296043075502E-5</v>
      </c>
      <c r="CC18">
        <f t="shared" si="26"/>
        <v>4.1558892225974408E-5</v>
      </c>
      <c r="CD18">
        <f t="shared" si="27"/>
        <v>1.6285542390852704E-4</v>
      </c>
      <c r="CE18">
        <f t="shared" si="28"/>
        <v>4.9297283787620239E-4</v>
      </c>
      <c r="CF18">
        <f t="shared" si="29"/>
        <v>2.6525620302112799E-3</v>
      </c>
      <c r="CG18">
        <f t="shared" si="30"/>
        <v>1.64841328362233E-5</v>
      </c>
      <c r="CH18">
        <f t="shared" si="31"/>
        <v>1.8826303528948129E-5</v>
      </c>
      <c r="CI18">
        <f t="shared" si="32"/>
        <v>6.9191126969112601E-5</v>
      </c>
      <c r="CJ18">
        <f t="shared" si="73"/>
        <v>0</v>
      </c>
      <c r="CK18">
        <f t="shared" si="74"/>
        <v>0.72475177041509953</v>
      </c>
      <c r="CL18">
        <f t="shared" si="33"/>
        <v>0.46519058273785463</v>
      </c>
      <c r="CM18">
        <f t="shared" si="75"/>
        <v>5378.610886824551</v>
      </c>
      <c r="CN18">
        <f t="shared" si="76"/>
        <v>920.61812430434031</v>
      </c>
      <c r="CO18">
        <f t="shared" si="77"/>
        <v>94.805863514937201</v>
      </c>
      <c r="CP18">
        <f t="shared" si="78"/>
        <v>188.07857375767111</v>
      </c>
      <c r="CQ18">
        <f t="shared" si="79"/>
        <v>62.723842184593018</v>
      </c>
      <c r="CR18">
        <f t="shared" si="80"/>
        <v>113.66625160386577</v>
      </c>
      <c r="CS18">
        <f t="shared" si="81"/>
        <v>1.7266723730138216</v>
      </c>
      <c r="CT18">
        <f t="shared" si="82"/>
        <v>1.7140875097862538</v>
      </c>
      <c r="CU18">
        <f t="shared" si="83"/>
        <v>3.068784589731941</v>
      </c>
      <c r="CV18">
        <f t="shared" si="84"/>
        <v>23.411666683287766</v>
      </c>
      <c r="CW18">
        <f t="shared" si="85"/>
        <v>99.323260585565478</v>
      </c>
      <c r="CX18">
        <f t="shared" si="86"/>
        <v>0.63000663915647126</v>
      </c>
      <c r="CY18">
        <f t="shared" si="87"/>
        <v>0.94362434358350589</v>
      </c>
      <c r="CZ18">
        <f t="shared" si="88"/>
        <v>2.2078750092349817</v>
      </c>
      <c r="DA18">
        <f t="shared" si="89"/>
        <v>6653.5666603519458</v>
      </c>
      <c r="DB18">
        <f t="shared" si="90"/>
        <v>1287.2718778378078</v>
      </c>
      <c r="DC18">
        <f t="shared" si="91"/>
        <v>135.96696034854386</v>
      </c>
      <c r="DD18">
        <f t="shared" si="92"/>
        <v>300.32319930849172</v>
      </c>
      <c r="DE18">
        <f t="shared" si="93"/>
        <v>90.187185833337495</v>
      </c>
      <c r="DF18">
        <f t="shared" si="94"/>
        <v>199.70958072724596</v>
      </c>
      <c r="DG18">
        <f t="shared" si="95"/>
        <v>3.7651293018340977</v>
      </c>
      <c r="DH18">
        <f t="shared" si="96"/>
        <v>3.6580112652432097</v>
      </c>
      <c r="DI18">
        <f t="shared" si="97"/>
        <v>7.2131512593725597</v>
      </c>
      <c r="DJ18">
        <f t="shared" si="98"/>
        <v>32.367641965212428</v>
      </c>
      <c r="DK18">
        <f t="shared" si="99"/>
        <v>134.53644009619845</v>
      </c>
      <c r="DL18">
        <f t="shared" si="100"/>
        <v>1.2963042737435546</v>
      </c>
      <c r="DM18">
        <f t="shared" si="101"/>
        <v>1.8714140735636711</v>
      </c>
      <c r="DN18">
        <f t="shared" si="102"/>
        <v>4.3450585788623837</v>
      </c>
      <c r="DO18">
        <f t="shared" si="34"/>
        <v>0</v>
      </c>
      <c r="DP18">
        <f t="shared" si="117"/>
        <v>15747.608135144721</v>
      </c>
      <c r="DQ18">
        <f t="shared" si="35"/>
        <v>10107.790424464385</v>
      </c>
    </row>
    <row r="19" spans="1:121" x14ac:dyDescent="0.3">
      <c r="A19">
        <v>16</v>
      </c>
      <c r="B19">
        <v>61</v>
      </c>
      <c r="C19">
        <f t="shared" si="118"/>
        <v>36.1</v>
      </c>
      <c r="D19">
        <f t="shared" si="1"/>
        <v>125</v>
      </c>
      <c r="E19">
        <f t="shared" si="119"/>
        <v>5.5</v>
      </c>
      <c r="F19">
        <v>7.45E-3</v>
      </c>
      <c r="G19">
        <v>1.244E-2</v>
      </c>
      <c r="H19">
        <f t="shared" si="3"/>
        <v>8.4479999999999989E-3</v>
      </c>
      <c r="I19">
        <f t="shared" si="103"/>
        <v>3.2286349135090861E-2</v>
      </c>
      <c r="J19">
        <f t="shared" si="36"/>
        <v>0.15317079099716802</v>
      </c>
      <c r="K19">
        <f t="shared" si="37"/>
        <v>0.20772002194030881</v>
      </c>
      <c r="L19">
        <f t="shared" si="104"/>
        <v>8.5661803160015149E-2</v>
      </c>
      <c r="M19">
        <f t="shared" si="105"/>
        <v>0.11787425638042692</v>
      </c>
      <c r="N19">
        <f t="shared" si="106"/>
        <v>0.37241520438381459</v>
      </c>
      <c r="O19">
        <f t="shared" si="107"/>
        <v>0.48225804220418123</v>
      </c>
      <c r="P19">
        <f t="shared" si="108"/>
        <v>0.20479872620183492</v>
      </c>
      <c r="Q19">
        <f t="shared" si="109"/>
        <v>0.27660550698563691</v>
      </c>
      <c r="R19">
        <f t="shared" si="38"/>
        <v>0.42</v>
      </c>
      <c r="S19">
        <f t="shared" si="39"/>
        <v>0.43099999999999999</v>
      </c>
      <c r="T19">
        <f t="shared" si="40"/>
        <v>1.37567908239614E-2</v>
      </c>
      <c r="U19">
        <f t="shared" si="41"/>
        <v>0.30359566746122169</v>
      </c>
      <c r="V19">
        <f t="shared" si="42"/>
        <v>0.39753914458362394</v>
      </c>
      <c r="W19">
        <f t="shared" si="110"/>
        <v>0.17708203556116242</v>
      </c>
      <c r="X19">
        <f t="shared" si="111"/>
        <v>0.23887222993019375</v>
      </c>
      <c r="Y19">
        <f t="shared" si="112"/>
        <v>0.54740609541460117</v>
      </c>
      <c r="Z19">
        <f t="shared" si="113"/>
        <v>0.67377277028217919</v>
      </c>
      <c r="AA19">
        <f t="shared" si="114"/>
        <v>0.32290980484323617</v>
      </c>
      <c r="AB19">
        <f t="shared" si="115"/>
        <v>0.42362462767553521</v>
      </c>
      <c r="AC19">
        <f t="shared" si="43"/>
        <v>2.5189483082056638E-2</v>
      </c>
      <c r="AD19">
        <f t="shared" si="116"/>
        <v>0.43331881916032949</v>
      </c>
      <c r="AE19">
        <f t="shared" si="44"/>
        <v>3.6714898342285751E-2</v>
      </c>
      <c r="AF19">
        <f t="shared" si="45"/>
        <v>2.7154713194342036E-3</v>
      </c>
      <c r="AG19">
        <f t="shared" si="46"/>
        <v>1.069884957629272E-2</v>
      </c>
      <c r="AH19">
        <f t="shared" si="120"/>
        <v>1.5413512784948652E-3</v>
      </c>
      <c r="AI19">
        <f t="shared" si="121"/>
        <v>7.8083361766560031E-3</v>
      </c>
      <c r="AJ19">
        <f t="shared" si="49"/>
        <v>4.8735768667431192E-5</v>
      </c>
      <c r="AK19">
        <f t="shared" si="122"/>
        <v>3.9634174646542393E-5</v>
      </c>
      <c r="AL19">
        <f t="shared" si="123"/>
        <v>1.5987136236459361E-4</v>
      </c>
      <c r="AM19">
        <f t="shared" si="124"/>
        <v>6.1155353464937927E-4</v>
      </c>
      <c r="AN19">
        <f t="shared" si="53"/>
        <v>4.0260223083422681E-3</v>
      </c>
      <c r="AO19">
        <f t="shared" si="125"/>
        <v>1.5378811128696329E-5</v>
      </c>
      <c r="AP19">
        <f t="shared" si="55"/>
        <v>2.1850693600866611E-5</v>
      </c>
      <c r="AQ19">
        <f t="shared" si="56"/>
        <v>7.888367143028596E-5</v>
      </c>
      <c r="AR19">
        <f t="shared" si="57"/>
        <v>0.29191164773095335</v>
      </c>
      <c r="AS19">
        <f t="shared" si="58"/>
        <v>3.8451608315431832E-2</v>
      </c>
      <c r="AT19">
        <f t="shared" si="59"/>
        <v>3.1747764099085982E-3</v>
      </c>
      <c r="AU19">
        <f t="shared" si="60"/>
        <v>1.1371927889287092E-2</v>
      </c>
      <c r="AV19">
        <f t="shared" si="126"/>
        <v>1.866651361084951E-3</v>
      </c>
      <c r="AW19">
        <f t="shared" si="127"/>
        <v>8.4139347472877678E-3</v>
      </c>
      <c r="AX19">
        <f t="shared" si="63"/>
        <v>8.88361139513394E-5</v>
      </c>
      <c r="AY19">
        <f t="shared" si="128"/>
        <v>7.3696441602082302E-5</v>
      </c>
      <c r="AZ19">
        <f t="shared" si="129"/>
        <v>2.6632187486614147E-4</v>
      </c>
      <c r="BA19">
        <f t="shared" si="130"/>
        <v>7.0532440221054418E-4</v>
      </c>
      <c r="BB19">
        <f t="shared" si="67"/>
        <v>4.1573326792386199E-3</v>
      </c>
      <c r="BC19">
        <f t="shared" si="131"/>
        <v>2.7379732594966726E-5</v>
      </c>
      <c r="BD19">
        <f t="shared" si="69"/>
        <v>3.8235982212406565E-5</v>
      </c>
      <c r="BE19">
        <f t="shared" si="70"/>
        <v>1.2589817777087169E-4</v>
      </c>
      <c r="BF19">
        <f t="shared" si="71"/>
        <v>8.3526771963275862E-2</v>
      </c>
      <c r="BG19">
        <f t="shared" si="72"/>
        <v>0.9419999999999995</v>
      </c>
      <c r="BH19">
        <f t="shared" si="5"/>
        <v>0.37011710279169968</v>
      </c>
      <c r="BI19">
        <f t="shared" si="6"/>
        <v>3.0074093123944226E-2</v>
      </c>
      <c r="BJ19">
        <f t="shared" si="7"/>
        <v>1.9292303185340053E-3</v>
      </c>
      <c r="BK19">
        <f t="shared" si="8"/>
        <v>8.6174818456760203E-3</v>
      </c>
      <c r="BL19">
        <f t="shared" si="9"/>
        <v>1.1416919549332319E-3</v>
      </c>
      <c r="BM19">
        <f t="shared" si="10"/>
        <v>6.3693259949473991E-3</v>
      </c>
      <c r="BN19">
        <f t="shared" si="11"/>
        <v>3.2858293280610324E-5</v>
      </c>
      <c r="BO19">
        <f t="shared" si="12"/>
        <v>2.7514562927271638E-5</v>
      </c>
      <c r="BP19">
        <f t="shared" si="13"/>
        <v>1.2297514495473113E-4</v>
      </c>
      <c r="BQ19">
        <f t="shared" si="14"/>
        <v>4.8579051628337748E-4</v>
      </c>
      <c r="BR19">
        <f t="shared" si="15"/>
        <v>3.1980903468398765E-3</v>
      </c>
      <c r="BS19">
        <f t="shared" si="16"/>
        <v>1.1519907914497011E-5</v>
      </c>
      <c r="BT19">
        <f t="shared" si="17"/>
        <v>1.4292027892680425E-5</v>
      </c>
      <c r="BU19">
        <f t="shared" si="18"/>
        <v>5.9089914248226207E-5</v>
      </c>
      <c r="BV19">
        <f t="shared" si="19"/>
        <v>0.23986014912581125</v>
      </c>
      <c r="BW19">
        <f t="shared" si="20"/>
        <v>3.0299802096720327E-2</v>
      </c>
      <c r="BX19">
        <f t="shared" si="21"/>
        <v>2.1698368220720268E-3</v>
      </c>
      <c r="BY19">
        <f t="shared" si="22"/>
        <v>8.8115531434321773E-3</v>
      </c>
      <c r="BZ19">
        <f t="shared" si="23"/>
        <v>1.330103992670924E-3</v>
      </c>
      <c r="CA19">
        <f t="shared" si="24"/>
        <v>6.6025118019641497E-3</v>
      </c>
      <c r="CB19">
        <f t="shared" si="25"/>
        <v>5.7618481161388269E-5</v>
      </c>
      <c r="CC19">
        <f t="shared" si="26"/>
        <v>4.9216915274090586E-5</v>
      </c>
      <c r="CD19">
        <f t="shared" si="27"/>
        <v>1.9707365844615182E-4</v>
      </c>
      <c r="CE19">
        <f t="shared" si="28"/>
        <v>5.3898730104996327E-4</v>
      </c>
      <c r="CF19">
        <f t="shared" si="29"/>
        <v>3.1769062764976578E-3</v>
      </c>
      <c r="CG19">
        <f t="shared" si="30"/>
        <v>1.9730155975393851E-5</v>
      </c>
      <c r="CH19">
        <f t="shared" si="31"/>
        <v>2.4058910182151611E-5</v>
      </c>
      <c r="CI19">
        <f t="shared" si="32"/>
        <v>9.0723701402905542E-5</v>
      </c>
      <c r="CJ19">
        <f t="shared" si="73"/>
        <v>0</v>
      </c>
      <c r="CK19">
        <f t="shared" si="74"/>
        <v>0.7154293291267364</v>
      </c>
      <c r="CL19">
        <f t="shared" si="33"/>
        <v>0.44583190526020816</v>
      </c>
      <c r="CM19">
        <f t="shared" si="75"/>
        <v>5095.8293133254747</v>
      </c>
      <c r="CN19">
        <f t="shared" si="76"/>
        <v>956.01923793477863</v>
      </c>
      <c r="CO19">
        <f t="shared" si="77"/>
        <v>96.605607660191225</v>
      </c>
      <c r="CP19">
        <f t="shared" si="78"/>
        <v>195.36099326310506</v>
      </c>
      <c r="CQ19">
        <f t="shared" si="79"/>
        <v>63.058222154503433</v>
      </c>
      <c r="CR19">
        <f t="shared" si="80"/>
        <v>116.16461730011136</v>
      </c>
      <c r="CS19">
        <f t="shared" si="81"/>
        <v>1.8857330970489152</v>
      </c>
      <c r="CT19">
        <f t="shared" si="82"/>
        <v>1.8790958541672214</v>
      </c>
      <c r="CU19">
        <f t="shared" si="83"/>
        <v>3.4175701132679177</v>
      </c>
      <c r="CV19">
        <f t="shared" si="84"/>
        <v>23.722161609049422</v>
      </c>
      <c r="CW19">
        <f t="shared" si="85"/>
        <v>110.17210046778617</v>
      </c>
      <c r="CX19">
        <f t="shared" si="86"/>
        <v>0.69650635601865674</v>
      </c>
      <c r="CY19">
        <f t="shared" si="87"/>
        <v>1.118340349185954</v>
      </c>
      <c r="CZ19">
        <f t="shared" si="88"/>
        <v>2.6713955329866339</v>
      </c>
      <c r="DA19">
        <f t="shared" si="89"/>
        <v>6767.9715526421533</v>
      </c>
      <c r="DB19">
        <f t="shared" si="90"/>
        <v>1440.5510539293382</v>
      </c>
      <c r="DC19">
        <f t="shared" si="91"/>
        <v>149.21766604211402</v>
      </c>
      <c r="DD19">
        <f t="shared" si="92"/>
        <v>337.57567939348735</v>
      </c>
      <c r="DE19">
        <f t="shared" si="93"/>
        <v>97.693065633741995</v>
      </c>
      <c r="DF19">
        <f t="shared" si="94"/>
        <v>221.30331172316286</v>
      </c>
      <c r="DG19">
        <f t="shared" si="95"/>
        <v>4.4522883590132283</v>
      </c>
      <c r="DH19">
        <f t="shared" si="96"/>
        <v>4.3360038381001145</v>
      </c>
      <c r="DI19">
        <f t="shared" si="97"/>
        <v>8.7358901393591726</v>
      </c>
      <c r="DJ19">
        <f t="shared" si="98"/>
        <v>35.417864857002478</v>
      </c>
      <c r="DK19">
        <f t="shared" si="99"/>
        <v>161.26293462766606</v>
      </c>
      <c r="DL19">
        <f t="shared" si="100"/>
        <v>1.5528415341235378</v>
      </c>
      <c r="DM19">
        <f t="shared" si="101"/>
        <v>2.3938019023899253</v>
      </c>
      <c r="DN19">
        <f t="shared" si="102"/>
        <v>5.7019284712427787</v>
      </c>
      <c r="DO19">
        <f t="shared" si="34"/>
        <v>0</v>
      </c>
      <c r="DP19">
        <f t="shared" si="117"/>
        <v>15906.766778110572</v>
      </c>
      <c r="DQ19">
        <f t="shared" si="35"/>
        <v>9912.5711660033649</v>
      </c>
    </row>
    <row r="20" spans="1:121" x14ac:dyDescent="0.3">
      <c r="A20">
        <v>17</v>
      </c>
      <c r="B20">
        <v>62</v>
      </c>
      <c r="C20">
        <f t="shared" si="118"/>
        <v>36.1</v>
      </c>
      <c r="D20">
        <f t="shared" si="1"/>
        <v>125</v>
      </c>
      <c r="E20">
        <f t="shared" si="119"/>
        <v>5.5</v>
      </c>
      <c r="F20">
        <v>7.8600000000000007E-3</v>
      </c>
      <c r="G20">
        <v>1.3310000000000001E-2</v>
      </c>
      <c r="H20">
        <f t="shared" si="3"/>
        <v>8.9499999999999996E-3</v>
      </c>
      <c r="I20">
        <f t="shared" si="103"/>
        <v>3.2286349135090861E-2</v>
      </c>
      <c r="J20">
        <f t="shared" si="36"/>
        <v>0.15951619209487622</v>
      </c>
      <c r="K20">
        <f t="shared" si="37"/>
        <v>0.216021764456378</v>
      </c>
      <c r="L20">
        <f t="shared" si="104"/>
        <v>8.9358667916887402E-2</v>
      </c>
      <c r="M20">
        <f t="shared" si="105"/>
        <v>0.12286523364292667</v>
      </c>
      <c r="N20">
        <f t="shared" si="106"/>
        <v>0.38741387875980682</v>
      </c>
      <c r="O20">
        <f t="shared" si="107"/>
        <v>0.4996550218331588</v>
      </c>
      <c r="P20">
        <f t="shared" si="108"/>
        <v>0.21420432571205283</v>
      </c>
      <c r="Q20">
        <f t="shared" si="109"/>
        <v>0.28866582826634501</v>
      </c>
      <c r="R20">
        <f t="shared" si="38"/>
        <v>0.42</v>
      </c>
      <c r="S20">
        <f t="shared" si="39"/>
        <v>0.43099999999999999</v>
      </c>
      <c r="T20">
        <f t="shared" si="40"/>
        <v>1.433945558536104E-2</v>
      </c>
      <c r="U20">
        <f t="shared" si="41"/>
        <v>0.31490215645527897</v>
      </c>
      <c r="V20">
        <f t="shared" si="42"/>
        <v>0.4111930446030313</v>
      </c>
      <c r="W20">
        <f t="shared" si="110"/>
        <v>0.18430590537740332</v>
      </c>
      <c r="X20">
        <f t="shared" si="111"/>
        <v>0.24821307017465077</v>
      </c>
      <c r="Y20">
        <f t="shared" si="112"/>
        <v>0.56565743133888668</v>
      </c>
      <c r="Z20">
        <f t="shared" si="113"/>
        <v>0.6922052649364121</v>
      </c>
      <c r="AA20">
        <f t="shared" si="114"/>
        <v>0.33648102423348403</v>
      </c>
      <c r="AB20">
        <f t="shared" si="115"/>
        <v>0.43988042100255853</v>
      </c>
      <c r="AC20">
        <f t="shared" si="43"/>
        <v>2.6155475931711959E-2</v>
      </c>
      <c r="AD20">
        <f t="shared" si="116"/>
        <v>0.41001743403909935</v>
      </c>
      <c r="AE20">
        <f t="shared" si="44"/>
        <v>3.7912007895341104E-2</v>
      </c>
      <c r="AF20">
        <f t="shared" si="45"/>
        <v>2.7571899321424554E-3</v>
      </c>
      <c r="AG20">
        <f t="shared" si="46"/>
        <v>1.1040934712532586E-2</v>
      </c>
      <c r="AH20">
        <f t="shared" si="120"/>
        <v>1.5459462145468101E-3</v>
      </c>
      <c r="AI20">
        <f t="shared" si="121"/>
        <v>7.94749756142271E-3</v>
      </c>
      <c r="AJ20">
        <f t="shared" si="49"/>
        <v>5.2858639601963658E-5</v>
      </c>
      <c r="AK20">
        <f t="shared" si="122"/>
        <v>4.3113138721226602E-5</v>
      </c>
      <c r="AL20">
        <f t="shared" si="123"/>
        <v>1.7611515471422322E-4</v>
      </c>
      <c r="AM20">
        <f t="shared" si="124"/>
        <v>6.178393326197357E-4</v>
      </c>
      <c r="AN20">
        <f t="shared" si="53"/>
        <v>4.4046433900084654E-3</v>
      </c>
      <c r="AO20">
        <f t="shared" si="125"/>
        <v>1.685518525299339E-5</v>
      </c>
      <c r="AP20">
        <f t="shared" si="55"/>
        <v>2.5468854434463185E-5</v>
      </c>
      <c r="AQ20">
        <f t="shared" si="56"/>
        <v>9.3473070576900096E-5</v>
      </c>
      <c r="AR20">
        <f t="shared" si="57"/>
        <v>0.29540219556063246</v>
      </c>
      <c r="AS20">
        <f t="shared" si="58"/>
        <v>4.2615060998199256E-2</v>
      </c>
      <c r="AT20">
        <f t="shared" si="59"/>
        <v>3.4588131736778722E-3</v>
      </c>
      <c r="AU20">
        <f t="shared" si="60"/>
        <v>1.2646506570146368E-2</v>
      </c>
      <c r="AV20">
        <f t="shared" si="126"/>
        <v>2.0094802640685718E-3</v>
      </c>
      <c r="AW20">
        <f t="shared" si="127"/>
        <v>9.2478845578989922E-3</v>
      </c>
      <c r="AX20">
        <f t="shared" si="63"/>
        <v>1.0390557694686018E-4</v>
      </c>
      <c r="AY20">
        <f t="shared" si="128"/>
        <v>8.6316380627995964E-5</v>
      </c>
      <c r="AZ20">
        <f t="shared" si="129"/>
        <v>3.1759057540585271E-4</v>
      </c>
      <c r="BA20">
        <f t="shared" si="130"/>
        <v>7.6656551924225887E-4</v>
      </c>
      <c r="BB20">
        <f t="shared" si="67"/>
        <v>4.8954594924671031E-3</v>
      </c>
      <c r="BC20">
        <f t="shared" si="131"/>
        <v>3.2378936152849339E-5</v>
      </c>
      <c r="BD20">
        <f t="shared" si="69"/>
        <v>4.7911287129518088E-5</v>
      </c>
      <c r="BE20">
        <f t="shared" si="70"/>
        <v>1.6105174775638416E-4</v>
      </c>
      <c r="BF20">
        <f t="shared" si="71"/>
        <v>9.3557502238632115E-2</v>
      </c>
      <c r="BG20">
        <f t="shared" si="72"/>
        <v>0.94199999999999928</v>
      </c>
      <c r="BH20">
        <f t="shared" si="5"/>
        <v>0.34992732899349915</v>
      </c>
      <c r="BI20">
        <f t="shared" si="6"/>
        <v>3.1029225221531571E-2</v>
      </c>
      <c r="BJ20">
        <f t="shared" si="7"/>
        <v>1.9570496502704575E-3</v>
      </c>
      <c r="BK20">
        <f t="shared" si="8"/>
        <v>8.885729185770342E-3</v>
      </c>
      <c r="BL20">
        <f t="shared" si="9"/>
        <v>1.1440619979645661E-3</v>
      </c>
      <c r="BM20">
        <f t="shared" si="10"/>
        <v>6.4775282137745265E-3</v>
      </c>
      <c r="BN20">
        <f t="shared" si="11"/>
        <v>3.5604664992447968E-5</v>
      </c>
      <c r="BO20">
        <f t="shared" si="12"/>
        <v>2.9902527005613424E-5</v>
      </c>
      <c r="BP20">
        <f t="shared" si="13"/>
        <v>1.3535906049156373E-4</v>
      </c>
      <c r="BQ20">
        <f t="shared" si="14"/>
        <v>4.9038145698171486E-4</v>
      </c>
      <c r="BR20">
        <f t="shared" si="15"/>
        <v>3.4959824165267709E-3</v>
      </c>
      <c r="BS20">
        <f t="shared" si="16"/>
        <v>1.2615477978381525E-5</v>
      </c>
      <c r="BT20">
        <f t="shared" si="17"/>
        <v>1.6642947162724792E-5</v>
      </c>
      <c r="BU20">
        <f t="shared" si="18"/>
        <v>6.9961109636879507E-5</v>
      </c>
      <c r="BV20">
        <f t="shared" si="19"/>
        <v>0.24252936477221471</v>
      </c>
      <c r="BW20">
        <f t="shared" si="20"/>
        <v>3.3553075339176078E-2</v>
      </c>
      <c r="BX20">
        <f t="shared" si="21"/>
        <v>2.3617685563595016E-3</v>
      </c>
      <c r="BY20">
        <f t="shared" si="22"/>
        <v>9.7911313586157792E-3</v>
      </c>
      <c r="BZ20">
        <f t="shared" si="23"/>
        <v>1.4305860868576959E-3</v>
      </c>
      <c r="CA20">
        <f t="shared" si="24"/>
        <v>7.250974566115711E-3</v>
      </c>
      <c r="CB20">
        <f t="shared" si="25"/>
        <v>6.7329416743109862E-5</v>
      </c>
      <c r="CC20">
        <f t="shared" si="26"/>
        <v>5.7592581196790815E-5</v>
      </c>
      <c r="CD20">
        <f t="shared" si="27"/>
        <v>2.3481902521402286E-4</v>
      </c>
      <c r="CE20">
        <f t="shared" si="28"/>
        <v>5.8530581575163654E-4</v>
      </c>
      <c r="CF20">
        <f t="shared" si="29"/>
        <v>3.7378943349159594E-3</v>
      </c>
      <c r="CG20">
        <f t="shared" si="30"/>
        <v>2.3313518740585631E-5</v>
      </c>
      <c r="CH20">
        <f t="shared" si="31"/>
        <v>3.0118527372370805E-5</v>
      </c>
      <c r="CI20">
        <f t="shared" si="32"/>
        <v>1.1596066411194058E-4</v>
      </c>
      <c r="CJ20">
        <f t="shared" si="73"/>
        <v>0</v>
      </c>
      <c r="CK20">
        <f t="shared" si="74"/>
        <v>0.7054766074869725</v>
      </c>
      <c r="CL20">
        <f t="shared" si="33"/>
        <v>0.42682494968839485</v>
      </c>
      <c r="CM20">
        <f t="shared" si="75"/>
        <v>4821.8050242998088</v>
      </c>
      <c r="CN20">
        <f t="shared" si="76"/>
        <v>987.19077358678703</v>
      </c>
      <c r="CO20">
        <f t="shared" si="77"/>
        <v>98.089789025899989</v>
      </c>
      <c r="CP20">
        <f t="shared" si="78"/>
        <v>201.60746785084501</v>
      </c>
      <c r="CQ20">
        <f t="shared" si="79"/>
        <v>63.246205583324546</v>
      </c>
      <c r="CR20">
        <f t="shared" si="80"/>
        <v>118.23492122128566</v>
      </c>
      <c r="CS20">
        <f t="shared" si="81"/>
        <v>2.0452593421187797</v>
      </c>
      <c r="CT20">
        <f t="shared" si="82"/>
        <v>2.0440370199120745</v>
      </c>
      <c r="CU20">
        <f t="shared" si="83"/>
        <v>3.7648136623259498</v>
      </c>
      <c r="CV20">
        <f t="shared" si="84"/>
        <v>23.965987712319549</v>
      </c>
      <c r="CW20">
        <f t="shared" si="85"/>
        <v>120.53306636758165</v>
      </c>
      <c r="CX20">
        <f t="shared" si="86"/>
        <v>0.76337134010807062</v>
      </c>
      <c r="CY20">
        <f t="shared" si="87"/>
        <v>1.3035214388102603</v>
      </c>
      <c r="CZ20">
        <f t="shared" si="88"/>
        <v>3.1654655350867218</v>
      </c>
      <c r="DA20">
        <f t="shared" si="89"/>
        <v>6848.8999040732633</v>
      </c>
      <c r="DB20">
        <f t="shared" si="90"/>
        <v>1596.5306452365369</v>
      </c>
      <c r="DC20">
        <f t="shared" si="91"/>
        <v>162.56767797603368</v>
      </c>
      <c r="DD20">
        <f t="shared" si="92"/>
        <v>375.41154753479492</v>
      </c>
      <c r="DE20">
        <f t="shared" si="93"/>
        <v>105.16815910029277</v>
      </c>
      <c r="DF20">
        <f t="shared" si="94"/>
        <v>243.2378596418593</v>
      </c>
      <c r="DG20">
        <f t="shared" si="95"/>
        <v>5.2075397054227386</v>
      </c>
      <c r="DH20">
        <f t="shared" si="96"/>
        <v>5.0785105706287705</v>
      </c>
      <c r="DI20">
        <f t="shared" si="97"/>
        <v>10.41760605446278</v>
      </c>
      <c r="DJ20">
        <f t="shared" si="98"/>
        <v>38.493087548750026</v>
      </c>
      <c r="DK20">
        <f t="shared" si="99"/>
        <v>189.89487371279893</v>
      </c>
      <c r="DL20">
        <f t="shared" si="100"/>
        <v>1.8363713639088504</v>
      </c>
      <c r="DM20">
        <f t="shared" si="101"/>
        <v>2.9995340420306094</v>
      </c>
      <c r="DN20">
        <f t="shared" si="102"/>
        <v>7.2940336558866381</v>
      </c>
      <c r="DO20">
        <f t="shared" si="34"/>
        <v>0</v>
      </c>
      <c r="DP20">
        <f t="shared" si="117"/>
        <v>16040.797054202883</v>
      </c>
      <c r="DQ20">
        <f t="shared" si="35"/>
        <v>9704.9460222511043</v>
      </c>
    </row>
    <row r="21" spans="1:121" x14ac:dyDescent="0.3">
      <c r="A21">
        <v>18</v>
      </c>
      <c r="B21">
        <v>63</v>
      </c>
      <c r="C21">
        <f t="shared" si="118"/>
        <v>36.1</v>
      </c>
      <c r="D21">
        <f t="shared" si="1"/>
        <v>125</v>
      </c>
      <c r="E21">
        <f t="shared" si="119"/>
        <v>5.5</v>
      </c>
      <c r="F21">
        <v>8.4799999999999997E-3</v>
      </c>
      <c r="G21">
        <v>1.4420000000000001E-2</v>
      </c>
      <c r="H21">
        <f t="shared" si="3"/>
        <v>9.6679999999999995E-3</v>
      </c>
      <c r="I21">
        <f t="shared" si="103"/>
        <v>3.2286349135090861E-2</v>
      </c>
      <c r="J21">
        <f t="shared" si="36"/>
        <v>0.16599063528016822</v>
      </c>
      <c r="K21">
        <f t="shared" si="37"/>
        <v>0.22446649997023016</v>
      </c>
      <c r="L21">
        <f t="shared" si="104"/>
        <v>9.3144009268515737E-2</v>
      </c>
      <c r="M21">
        <f t="shared" si="105"/>
        <v>0.12796725778904072</v>
      </c>
      <c r="N21">
        <f t="shared" si="106"/>
        <v>0.40255532172847341</v>
      </c>
      <c r="O21">
        <f t="shared" si="107"/>
        <v>0.51704004313281748</v>
      </c>
      <c r="P21">
        <f t="shared" si="108"/>
        <v>0.22381891324372838</v>
      </c>
      <c r="Q21">
        <f t="shared" si="109"/>
        <v>0.30093265263969271</v>
      </c>
      <c r="R21">
        <f t="shared" si="38"/>
        <v>0.42</v>
      </c>
      <c r="S21">
        <f t="shared" si="39"/>
        <v>0.43099999999999999</v>
      </c>
      <c r="T21">
        <f t="shared" si="40"/>
        <v>1.493352179851426E-2</v>
      </c>
      <c r="U21">
        <f t="shared" si="41"/>
        <v>0.32633554239977269</v>
      </c>
      <c r="V21">
        <f t="shared" si="42"/>
        <v>0.42490871296772792</v>
      </c>
      <c r="W21">
        <f t="shared" si="110"/>
        <v>0.19166700356364097</v>
      </c>
      <c r="X21">
        <f t="shared" si="111"/>
        <v>0.25769733268626893</v>
      </c>
      <c r="Y21">
        <f t="shared" si="112"/>
        <v>0.58376714769334748</v>
      </c>
      <c r="Z21">
        <f t="shared" si="113"/>
        <v>0.71018124481528533</v>
      </c>
      <c r="AA21">
        <f t="shared" si="114"/>
        <v>0.3502364740366426</v>
      </c>
      <c r="AB21">
        <f t="shared" si="115"/>
        <v>0.45621734101745037</v>
      </c>
      <c r="AC21">
        <f t="shared" si="43"/>
        <v>2.7132660454445706E-2</v>
      </c>
      <c r="AD21">
        <f t="shared" si="116"/>
        <v>0.3875386902147846</v>
      </c>
      <c r="AE21">
        <f t="shared" si="44"/>
        <v>3.895663107408491E-2</v>
      </c>
      <c r="AF21">
        <f t="shared" si="45"/>
        <v>2.7893701243978174E-3</v>
      </c>
      <c r="AG21">
        <f t="shared" si="46"/>
        <v>1.133414025619499E-2</v>
      </c>
      <c r="AH21">
        <f t="shared" si="120"/>
        <v>1.5468029376314648E-3</v>
      </c>
      <c r="AI21">
        <f t="shared" si="121"/>
        <v>8.0611766040861298E-3</v>
      </c>
      <c r="AJ21">
        <f t="shared" si="49"/>
        <v>5.6943830410834795E-5</v>
      </c>
      <c r="AK21">
        <f t="shared" si="122"/>
        <v>4.6545985528587099E-5</v>
      </c>
      <c r="AL21">
        <f t="shared" si="123"/>
        <v>1.9237879794644614E-4</v>
      </c>
      <c r="AM21">
        <f t="shared" si="124"/>
        <v>6.2233885059736777E-4</v>
      </c>
      <c r="AN21">
        <f t="shared" si="53"/>
        <v>4.7651255408673911E-3</v>
      </c>
      <c r="AO21">
        <f t="shared" si="125"/>
        <v>1.8319650159338871E-5</v>
      </c>
      <c r="AP21">
        <f t="shared" si="55"/>
        <v>2.925530237585068E-5</v>
      </c>
      <c r="AQ21">
        <f t="shared" si="56"/>
        <v>1.0894317038206283E-4</v>
      </c>
      <c r="AR21">
        <f t="shared" si="57"/>
        <v>0.29756504445170101</v>
      </c>
      <c r="AS21">
        <f t="shared" si="58"/>
        <v>4.6829356496477959E-2</v>
      </c>
      <c r="AT21">
        <f t="shared" si="59"/>
        <v>3.741846619431461E-3</v>
      </c>
      <c r="AU21">
        <f t="shared" si="60"/>
        <v>1.3939313732454751E-2</v>
      </c>
      <c r="AV21">
        <f t="shared" si="126"/>
        <v>2.1504520257180715E-3</v>
      </c>
      <c r="AW21">
        <f t="shared" si="127"/>
        <v>1.0092374579924604E-2</v>
      </c>
      <c r="AX21">
        <f t="shared" si="63"/>
        <v>1.2026622222457212E-4</v>
      </c>
      <c r="AY21">
        <f t="shared" si="128"/>
        <v>9.9957171683319354E-5</v>
      </c>
      <c r="AZ21">
        <f t="shared" si="129"/>
        <v>3.7407444192368575E-4</v>
      </c>
      <c r="BA21">
        <f t="shared" si="130"/>
        <v>8.2775244734758493E-4</v>
      </c>
      <c r="BB21">
        <f t="shared" si="67"/>
        <v>5.680882033998174E-3</v>
      </c>
      <c r="BC21">
        <f t="shared" si="131"/>
        <v>3.7827201916092335E-5</v>
      </c>
      <c r="BD21">
        <f t="shared" si="69"/>
        <v>5.8956684041025072E-5</v>
      </c>
      <c r="BE21">
        <f t="shared" si="70"/>
        <v>2.0186523978178397E-4</v>
      </c>
      <c r="BF21">
        <f t="shared" si="71"/>
        <v>0.10421336831192746</v>
      </c>
      <c r="BG21">
        <f t="shared" si="72"/>
        <v>0.9419999999999995</v>
      </c>
      <c r="BH21">
        <f t="shared" si="5"/>
        <v>0.33047168038720648</v>
      </c>
      <c r="BI21">
        <f t="shared" si="6"/>
        <v>3.1858049398294438E-2</v>
      </c>
      <c r="BJ21">
        <f t="shared" si="7"/>
        <v>1.9780498435882361E-3</v>
      </c>
      <c r="BK21">
        <f t="shared" si="8"/>
        <v>9.1142189411011643E-3</v>
      </c>
      <c r="BL21">
        <f t="shared" si="9"/>
        <v>1.1436619695309091E-3</v>
      </c>
      <c r="BM21">
        <f t="shared" si="10"/>
        <v>6.5647922813051119E-3</v>
      </c>
      <c r="BN21">
        <f t="shared" si="11"/>
        <v>3.8320481698454256E-5</v>
      </c>
      <c r="BO21">
        <f t="shared" si="12"/>
        <v>3.225414777085618E-5</v>
      </c>
      <c r="BP21">
        <f t="shared" si="13"/>
        <v>1.4773774053215895E-4</v>
      </c>
      <c r="BQ21">
        <f t="shared" si="14"/>
        <v>4.9354759913196669E-4</v>
      </c>
      <c r="BR21">
        <f t="shared" si="15"/>
        <v>3.7789963907926762E-3</v>
      </c>
      <c r="BS21">
        <f t="shared" si="16"/>
        <v>1.3700329075984247E-5</v>
      </c>
      <c r="BT21">
        <f t="shared" si="17"/>
        <v>1.909929014824787E-5</v>
      </c>
      <c r="BU21">
        <f t="shared" si="18"/>
        <v>8.1473023329237275E-5</v>
      </c>
      <c r="BV21">
        <f t="shared" si="19"/>
        <v>0.24410471388538907</v>
      </c>
      <c r="BW21">
        <f t="shared" si="20"/>
        <v>3.6840969529133058E-2</v>
      </c>
      <c r="BX21">
        <f t="shared" si="21"/>
        <v>2.5526550999621922E-3</v>
      </c>
      <c r="BY21">
        <f t="shared" si="22"/>
        <v>1.0783192029420127E-2</v>
      </c>
      <c r="BZ21">
        <f t="shared" si="23"/>
        <v>1.5295635364973759E-3</v>
      </c>
      <c r="CA21">
        <f t="shared" si="24"/>
        <v>7.9066221779352883E-3</v>
      </c>
      <c r="CB21">
        <f t="shared" si="25"/>
        <v>7.7857960592739016E-5</v>
      </c>
      <c r="CC21">
        <f t="shared" si="26"/>
        <v>6.6633461131658761E-5</v>
      </c>
      <c r="CD21">
        <f t="shared" si="27"/>
        <v>2.7635501791361356E-4</v>
      </c>
      <c r="CE21">
        <f t="shared" si="28"/>
        <v>6.3150628283986502E-4</v>
      </c>
      <c r="CF21">
        <f t="shared" si="29"/>
        <v>4.3340405794481587E-3</v>
      </c>
      <c r="CG21">
        <f t="shared" si="30"/>
        <v>2.721404587945147E-5</v>
      </c>
      <c r="CH21">
        <f t="shared" si="31"/>
        <v>3.7027190141590389E-5</v>
      </c>
      <c r="CI21">
        <f t="shared" si="32"/>
        <v>1.4522802688588188E-4</v>
      </c>
      <c r="CJ21">
        <f t="shared" si="73"/>
        <v>0</v>
      </c>
      <c r="CK21">
        <f t="shared" si="74"/>
        <v>0.69504916064667588</v>
      </c>
      <c r="CL21">
        <f t="shared" si="33"/>
        <v>0.40826812899208087</v>
      </c>
      <c r="CM21">
        <f t="shared" si="75"/>
        <v>4557.4549969258669</v>
      </c>
      <c r="CN21">
        <f t="shared" si="76"/>
        <v>1014.3917165380969</v>
      </c>
      <c r="CO21">
        <f t="shared" si="77"/>
        <v>99.234631545576747</v>
      </c>
      <c r="CP21">
        <f t="shared" si="78"/>
        <v>206.96140107812053</v>
      </c>
      <c r="CQ21">
        <f t="shared" si="79"/>
        <v>63.281254981440853</v>
      </c>
      <c r="CR21">
        <f t="shared" si="80"/>
        <v>119.92612433898935</v>
      </c>
      <c r="CS21">
        <f t="shared" si="81"/>
        <v>2.2033276300864308</v>
      </c>
      <c r="CT21">
        <f t="shared" si="82"/>
        <v>2.2067917198958429</v>
      </c>
      <c r="CU21">
        <f t="shared" si="83"/>
        <v>4.1124815637011789</v>
      </c>
      <c r="CV21">
        <f t="shared" si="84"/>
        <v>24.140524014671897</v>
      </c>
      <c r="CW21">
        <f t="shared" si="85"/>
        <v>130.39766042583616</v>
      </c>
      <c r="CX21">
        <f t="shared" si="86"/>
        <v>0.82969695571645752</v>
      </c>
      <c r="CY21">
        <f t="shared" si="87"/>
        <v>1.4973156308984137</v>
      </c>
      <c r="CZ21">
        <f t="shared" si="88"/>
        <v>3.6893604649885576</v>
      </c>
      <c r="DA21">
        <f t="shared" si="89"/>
        <v>6899.0455556126881</v>
      </c>
      <c r="DB21">
        <f t="shared" si="90"/>
        <v>1754.4150117840502</v>
      </c>
      <c r="DC21">
        <f t="shared" si="91"/>
        <v>175.8705329598981</v>
      </c>
      <c r="DD21">
        <f t="shared" si="92"/>
        <v>413.78852814791929</v>
      </c>
      <c r="DE21">
        <f t="shared" si="93"/>
        <v>112.54605721798099</v>
      </c>
      <c r="DF21">
        <f t="shared" si="94"/>
        <v>265.44963620117693</v>
      </c>
      <c r="DG21">
        <f t="shared" si="95"/>
        <v>6.0275025254511059</v>
      </c>
      <c r="DH21">
        <f t="shared" si="96"/>
        <v>5.8810801531597772</v>
      </c>
      <c r="DI21">
        <f t="shared" si="97"/>
        <v>12.270389843980739</v>
      </c>
      <c r="DJ21">
        <f t="shared" si="98"/>
        <v>41.565589143558981</v>
      </c>
      <c r="DK21">
        <f t="shared" si="99"/>
        <v>220.36141409878917</v>
      </c>
      <c r="DL21">
        <f t="shared" si="100"/>
        <v>2.1453697566711769</v>
      </c>
      <c r="DM21">
        <f t="shared" si="101"/>
        <v>3.6910421610724158</v>
      </c>
      <c r="DN21">
        <f t="shared" si="102"/>
        <v>9.1424767097169966</v>
      </c>
      <c r="DO21">
        <f t="shared" si="34"/>
        <v>0</v>
      </c>
      <c r="DP21">
        <f t="shared" si="117"/>
        <v>16152.52747013</v>
      </c>
      <c r="DQ21">
        <f t="shared" si="35"/>
        <v>9487.9075353282406</v>
      </c>
    </row>
    <row r="22" spans="1:121" x14ac:dyDescent="0.3">
      <c r="A22">
        <v>19</v>
      </c>
      <c r="B22">
        <v>64</v>
      </c>
      <c r="C22">
        <f t="shared" si="118"/>
        <v>36.1</v>
      </c>
      <c r="D22">
        <f t="shared" si="1"/>
        <v>125</v>
      </c>
      <c r="E22">
        <f t="shared" si="119"/>
        <v>5.5</v>
      </c>
      <c r="F22">
        <v>8.9599999999999992E-3</v>
      </c>
      <c r="G22">
        <v>1.523E-2</v>
      </c>
      <c r="H22">
        <f t="shared" si="3"/>
        <v>1.0213999999999999E-2</v>
      </c>
      <c r="I22">
        <f t="shared" si="103"/>
        <v>3.2286349135090861E-2</v>
      </c>
      <c r="J22">
        <f t="shared" si="36"/>
        <v>0.17259242867826474</v>
      </c>
      <c r="K22">
        <f t="shared" si="37"/>
        <v>0.23305034701237004</v>
      </c>
      <c r="L22">
        <f t="shared" si="104"/>
        <v>9.7017792887667875E-2</v>
      </c>
      <c r="M22">
        <f t="shared" si="105"/>
        <v>0.13317966457545061</v>
      </c>
      <c r="N22">
        <f t="shared" si="106"/>
        <v>0.41781970597635709</v>
      </c>
      <c r="O22">
        <f t="shared" si="107"/>
        <v>0.53438297487919661</v>
      </c>
      <c r="P22">
        <f t="shared" si="108"/>
        <v>0.23363772995511656</v>
      </c>
      <c r="Q22">
        <f t="shared" si="109"/>
        <v>0.31339543750374188</v>
      </c>
      <c r="R22">
        <f t="shared" si="38"/>
        <v>0.42</v>
      </c>
      <c r="S22">
        <f t="shared" si="39"/>
        <v>0.43099999999999999</v>
      </c>
      <c r="T22">
        <f t="shared" si="40"/>
        <v>1.5538738325669673E-2</v>
      </c>
      <c r="U22">
        <f t="shared" si="41"/>
        <v>0.33788680210101218</v>
      </c>
      <c r="V22">
        <f t="shared" si="42"/>
        <v>0.43867142503984868</v>
      </c>
      <c r="W22">
        <f t="shared" si="110"/>
        <v>0.19916276125598664</v>
      </c>
      <c r="X22">
        <f t="shared" si="111"/>
        <v>0.26731961294067275</v>
      </c>
      <c r="Y22">
        <f t="shared" si="112"/>
        <v>0.60170079045345126</v>
      </c>
      <c r="Z22">
        <f t="shared" si="113"/>
        <v>0.72766693493389067</v>
      </c>
      <c r="AA22">
        <f t="shared" si="114"/>
        <v>0.36416125054964055</v>
      </c>
      <c r="AB22">
        <f t="shared" si="115"/>
        <v>0.47261050219941825</v>
      </c>
      <c r="AC22">
        <f t="shared" si="43"/>
        <v>2.81202351844504E-2</v>
      </c>
      <c r="AD22">
        <f t="shared" si="116"/>
        <v>0.36580025861773779</v>
      </c>
      <c r="AE22">
        <f t="shared" si="44"/>
        <v>3.9833282523182016E-2</v>
      </c>
      <c r="AF22">
        <f t="shared" si="45"/>
        <v>2.8130780463623863E-3</v>
      </c>
      <c r="AG22">
        <f t="shared" si="46"/>
        <v>1.1568918784782788E-2</v>
      </c>
      <c r="AH22">
        <f t="shared" si="120"/>
        <v>1.5443254119467619E-3</v>
      </c>
      <c r="AI22">
        <f t="shared" si="121"/>
        <v>8.1466142948111962E-3</v>
      </c>
      <c r="AJ22">
        <f t="shared" si="49"/>
        <v>6.0989638634200978E-5</v>
      </c>
      <c r="AK22">
        <f t="shared" si="122"/>
        <v>4.9933014492492443E-5</v>
      </c>
      <c r="AL22">
        <f t="shared" si="123"/>
        <v>2.0817696156700524E-4</v>
      </c>
      <c r="AM22">
        <f t="shared" si="124"/>
        <v>6.2523417664743963E-4</v>
      </c>
      <c r="AN22">
        <f t="shared" si="53"/>
        <v>5.1038799995185135E-3</v>
      </c>
      <c r="AO22">
        <f t="shared" si="125"/>
        <v>1.9772198341112129E-5</v>
      </c>
      <c r="AP22">
        <f t="shared" si="55"/>
        <v>3.3196089508007335E-5</v>
      </c>
      <c r="AQ22">
        <f t="shared" si="56"/>
        <v>1.2494707865061253E-4</v>
      </c>
      <c r="AR22">
        <f t="shared" si="57"/>
        <v>0.2983873155222182</v>
      </c>
      <c r="AS22">
        <f t="shared" si="58"/>
        <v>5.1037865120159731E-2</v>
      </c>
      <c r="AT22">
        <f t="shared" si="59"/>
        <v>4.0231159034984096E-3</v>
      </c>
      <c r="AU22">
        <f t="shared" si="60"/>
        <v>1.5224555245357242E-2</v>
      </c>
      <c r="AV22">
        <f t="shared" si="126"/>
        <v>2.2891420683124383E-3</v>
      </c>
      <c r="AW22">
        <f t="shared" si="127"/>
        <v>1.0936437134998662E-2</v>
      </c>
      <c r="AX22">
        <f t="shared" si="63"/>
        <v>1.37934695837446E-4</v>
      </c>
      <c r="AY22">
        <f t="shared" si="128"/>
        <v>1.1462844987130311E-4</v>
      </c>
      <c r="AZ22">
        <f t="shared" si="129"/>
        <v>4.3479007223776059E-4</v>
      </c>
      <c r="BA22">
        <f t="shared" si="130"/>
        <v>8.8868138694339323E-4</v>
      </c>
      <c r="BB22">
        <f t="shared" si="67"/>
        <v>6.5065977281939229E-3</v>
      </c>
      <c r="BC22">
        <f t="shared" si="131"/>
        <v>4.3733620137143388E-5</v>
      </c>
      <c r="BD22">
        <f t="shared" si="69"/>
        <v>7.1446236491718142E-5</v>
      </c>
      <c r="BE22">
        <f t="shared" si="70"/>
        <v>2.4806468444745888E-4</v>
      </c>
      <c r="BF22">
        <f t="shared" si="71"/>
        <v>0.11572308529511222</v>
      </c>
      <c r="BG22">
        <f t="shared" si="72"/>
        <v>0.9419999999999995</v>
      </c>
      <c r="BH22">
        <f t="shared" si="5"/>
        <v>0.31167828135395043</v>
      </c>
      <c r="BI22">
        <f t="shared" si="6"/>
        <v>3.254821948995857E-2</v>
      </c>
      <c r="BJ22">
        <f t="shared" si="7"/>
        <v>1.993005131819681E-3</v>
      </c>
      <c r="BK22">
        <f t="shared" si="8"/>
        <v>9.2953767598393765E-3</v>
      </c>
      <c r="BL22">
        <f t="shared" si="9"/>
        <v>1.1407977761731735E-3</v>
      </c>
      <c r="BM22">
        <f t="shared" si="10"/>
        <v>6.6289242878653978E-3</v>
      </c>
      <c r="BN22">
        <f t="shared" si="11"/>
        <v>4.1004670057728198E-5</v>
      </c>
      <c r="BO22">
        <f t="shared" si="12"/>
        <v>3.4569719737056508E-5</v>
      </c>
      <c r="BP22">
        <f t="shared" si="13"/>
        <v>1.5973874281518144E-4</v>
      </c>
      <c r="BQ22">
        <f t="shared" si="14"/>
        <v>4.9543671825865799E-4</v>
      </c>
      <c r="BR22">
        <f t="shared" si="15"/>
        <v>4.0443239537964696E-3</v>
      </c>
      <c r="BS22">
        <f t="shared" si="16"/>
        <v>1.4774477531052525E-5</v>
      </c>
      <c r="BT22">
        <f t="shared" si="17"/>
        <v>2.1651649599532002E-5</v>
      </c>
      <c r="BU22">
        <f t="shared" si="18"/>
        <v>9.3364823387174952E-5</v>
      </c>
      <c r="BV22">
        <f t="shared" si="19"/>
        <v>0.24457832228447154</v>
      </c>
      <c r="BW22">
        <f t="shared" si="20"/>
        <v>4.011887177821935E-2</v>
      </c>
      <c r="BX22">
        <f t="shared" si="21"/>
        <v>2.7419798064870662E-3</v>
      </c>
      <c r="BY22">
        <f t="shared" si="22"/>
        <v>1.1767762952870471E-2</v>
      </c>
      <c r="BZ22">
        <f t="shared" si="23"/>
        <v>1.6267382059297695E-3</v>
      </c>
      <c r="CA22">
        <f t="shared" si="24"/>
        <v>8.5608489982082307E-3</v>
      </c>
      <c r="CB22">
        <f t="shared" si="25"/>
        <v>8.9212529863522835E-5</v>
      </c>
      <c r="CC22">
        <f t="shared" si="26"/>
        <v>7.6344114931243707E-5</v>
      </c>
      <c r="CD22">
        <f t="shared" si="27"/>
        <v>3.209462367151565E-4</v>
      </c>
      <c r="CE22">
        <f t="shared" si="28"/>
        <v>6.7743344962167926E-4</v>
      </c>
      <c r="CF22">
        <f t="shared" si="29"/>
        <v>4.9599181540996486E-3</v>
      </c>
      <c r="CG22">
        <f t="shared" si="30"/>
        <v>3.1437476227859438E-5</v>
      </c>
      <c r="CH22">
        <f t="shared" si="31"/>
        <v>4.4828942276815661E-5</v>
      </c>
      <c r="CI22">
        <f t="shared" si="32"/>
        <v>1.7831882190024961E-4</v>
      </c>
      <c r="CJ22">
        <f t="shared" si="73"/>
        <v>0</v>
      </c>
      <c r="CK22">
        <f t="shared" si="74"/>
        <v>0.68396243330661211</v>
      </c>
      <c r="CL22">
        <f t="shared" si="33"/>
        <v>0.39005421857904404</v>
      </c>
      <c r="CM22">
        <f t="shared" si="75"/>
        <v>4301.8110413445966</v>
      </c>
      <c r="CN22">
        <f t="shared" si="76"/>
        <v>1037.2188436211366</v>
      </c>
      <c r="CO22">
        <f t="shared" si="77"/>
        <v>100.07806457738825</v>
      </c>
      <c r="CP22">
        <f t="shared" si="78"/>
        <v>211.24845701013371</v>
      </c>
      <c r="CQ22">
        <f t="shared" si="79"/>
        <v>63.179896928153973</v>
      </c>
      <c r="CR22">
        <f t="shared" si="80"/>
        <v>121.19718086390617</v>
      </c>
      <c r="CS22">
        <f t="shared" si="81"/>
        <v>2.3598720876731383</v>
      </c>
      <c r="CT22">
        <f t="shared" si="82"/>
        <v>2.3673741501035592</v>
      </c>
      <c r="CU22">
        <f t="shared" si="83"/>
        <v>4.4501989074178709</v>
      </c>
      <c r="CV22">
        <f t="shared" si="84"/>
        <v>24.252833712154182</v>
      </c>
      <c r="CW22">
        <f t="shared" si="85"/>
        <v>139.66767618682411</v>
      </c>
      <c r="CX22">
        <f t="shared" si="86"/>
        <v>0.89548286286896839</v>
      </c>
      <c r="CY22">
        <f t="shared" si="87"/>
        <v>1.6990090571093235</v>
      </c>
      <c r="CZ22">
        <f t="shared" si="88"/>
        <v>4.2313328185029935</v>
      </c>
      <c r="DA22">
        <f t="shared" si="89"/>
        <v>6918.1099103826291</v>
      </c>
      <c r="DB22">
        <f t="shared" si="90"/>
        <v>1912.0825788616642</v>
      </c>
      <c r="DC22">
        <f t="shared" si="91"/>
        <v>189.09047058032874</v>
      </c>
      <c r="DD22">
        <f t="shared" si="92"/>
        <v>451.94092245842972</v>
      </c>
      <c r="DE22">
        <f t="shared" si="93"/>
        <v>119.80453928719977</v>
      </c>
      <c r="DF22">
        <f t="shared" si="94"/>
        <v>287.65016952473479</v>
      </c>
      <c r="DG22">
        <f t="shared" si="95"/>
        <v>6.9130110859811182</v>
      </c>
      <c r="DH22">
        <f t="shared" si="96"/>
        <v>6.7442794766279892</v>
      </c>
      <c r="DI22">
        <f t="shared" si="97"/>
        <v>14.261983949543023</v>
      </c>
      <c r="DJ22">
        <f t="shared" si="98"/>
        <v>44.625135845362493</v>
      </c>
      <c r="DK22">
        <f t="shared" si="99"/>
        <v>252.39092587664229</v>
      </c>
      <c r="DL22">
        <f t="shared" si="100"/>
        <v>2.4803522660780875</v>
      </c>
      <c r="DM22">
        <f t="shared" si="101"/>
        <v>4.4729630818005059</v>
      </c>
      <c r="DN22">
        <f t="shared" si="102"/>
        <v>11.234849558625413</v>
      </c>
      <c r="DO22">
        <f t="shared" si="34"/>
        <v>0</v>
      </c>
      <c r="DP22">
        <f t="shared" si="117"/>
        <v>16236.459356363617</v>
      </c>
      <c r="DQ22">
        <f t="shared" si="35"/>
        <v>9259.4258958339124</v>
      </c>
    </row>
    <row r="23" spans="1:121" x14ac:dyDescent="0.3">
      <c r="A23">
        <v>20</v>
      </c>
      <c r="B23">
        <v>65</v>
      </c>
      <c r="C23">
        <f t="shared" si="118"/>
        <v>36.1</v>
      </c>
      <c r="D23">
        <f t="shared" si="1"/>
        <v>125</v>
      </c>
      <c r="E23">
        <f t="shared" si="119"/>
        <v>5.5</v>
      </c>
      <c r="F23">
        <v>9.7199999999999995E-3</v>
      </c>
      <c r="G23">
        <v>1.6250000000000001E-2</v>
      </c>
      <c r="H23">
        <f t="shared" si="3"/>
        <v>1.1025999999999999E-2</v>
      </c>
      <c r="I23">
        <f t="shared" si="103"/>
        <v>3.2286349135090861E-2</v>
      </c>
      <c r="J23">
        <f t="shared" si="36"/>
        <v>0.17931975523422161</v>
      </c>
      <c r="K23">
        <f t="shared" si="37"/>
        <v>0.24176924312124515</v>
      </c>
      <c r="L23">
        <f t="shared" si="104"/>
        <v>0.10097993362228341</v>
      </c>
      <c r="M23">
        <f t="shared" si="105"/>
        <v>0.13850170469599188</v>
      </c>
      <c r="N23">
        <f t="shared" si="106"/>
        <v>0.43318672909143796</v>
      </c>
      <c r="O23">
        <f t="shared" si="107"/>
        <v>0.55165382869666424</v>
      </c>
      <c r="P23">
        <f t="shared" si="108"/>
        <v>0.24365561604774433</v>
      </c>
      <c r="Q23">
        <f t="shared" si="109"/>
        <v>0.32604310733232977</v>
      </c>
      <c r="R23">
        <f t="shared" si="38"/>
        <v>0.42</v>
      </c>
      <c r="S23">
        <f t="shared" si="39"/>
        <v>0.43099999999999999</v>
      </c>
      <c r="T23">
        <f t="shared" si="40"/>
        <v>1.6154840410988011E-2</v>
      </c>
      <c r="U23">
        <f t="shared" si="41"/>
        <v>0.34954670357309203</v>
      </c>
      <c r="V23">
        <f t="shared" si="42"/>
        <v>0.45246638994172228</v>
      </c>
      <c r="W23">
        <f t="shared" si="110"/>
        <v>0.20679045817868946</v>
      </c>
      <c r="X23">
        <f t="shared" si="111"/>
        <v>0.27707430320344195</v>
      </c>
      <c r="Y23">
        <f t="shared" si="112"/>
        <v>0.61942477886928682</v>
      </c>
      <c r="Z23">
        <f t="shared" si="113"/>
        <v>0.74463164067923326</v>
      </c>
      <c r="AA23">
        <f t="shared" si="114"/>
        <v>0.37823990155959375</v>
      </c>
      <c r="AB23">
        <f t="shared" si="115"/>
        <v>0.48903474456623963</v>
      </c>
      <c r="AC23">
        <f t="shared" si="43"/>
        <v>2.9117385875711641E-2</v>
      </c>
      <c r="AD23">
        <f t="shared" si="116"/>
        <v>0.34487369439298554</v>
      </c>
      <c r="AE23">
        <f t="shared" si="44"/>
        <v>4.0554908249870292E-2</v>
      </c>
      <c r="AF23">
        <f t="shared" si="45"/>
        <v>2.827169942692451E-3</v>
      </c>
      <c r="AG23">
        <f t="shared" si="46"/>
        <v>1.175501337201125E-2</v>
      </c>
      <c r="AH23">
        <f t="shared" si="120"/>
        <v>1.5381995025922155E-3</v>
      </c>
      <c r="AI23">
        <f t="shared" si="121"/>
        <v>8.2075606081134077E-3</v>
      </c>
      <c r="AJ23">
        <f t="shared" si="49"/>
        <v>6.4926210478724369E-5</v>
      </c>
      <c r="AK23">
        <f t="shared" si="122"/>
        <v>5.3211147532959864E-5</v>
      </c>
      <c r="AL23">
        <f t="shared" si="123"/>
        <v>2.2368878226263573E-4</v>
      </c>
      <c r="AM23">
        <f t="shared" si="124"/>
        <v>6.2638611084132553E-4</v>
      </c>
      <c r="AN23">
        <f t="shared" si="53"/>
        <v>5.4212650154009234E-3</v>
      </c>
      <c r="AO23">
        <f t="shared" si="125"/>
        <v>2.1184463299189204E-5</v>
      </c>
      <c r="AP23">
        <f t="shared" si="55"/>
        <v>3.7236815040153268E-5</v>
      </c>
      <c r="AQ23">
        <f t="shared" si="56"/>
        <v>1.414928037992396E-4</v>
      </c>
      <c r="AR23">
        <f t="shared" si="57"/>
        <v>0.29799791267192849</v>
      </c>
      <c r="AS23">
        <f t="shared" si="58"/>
        <v>5.5220936381373646E-2</v>
      </c>
      <c r="AT23">
        <f t="shared" si="59"/>
        <v>4.2984315843337508E-3</v>
      </c>
      <c r="AU23">
        <f t="shared" si="60"/>
        <v>1.6503418363641789E-2</v>
      </c>
      <c r="AV23">
        <f t="shared" si="126"/>
        <v>2.4239447819630919E-3</v>
      </c>
      <c r="AW23">
        <f t="shared" si="127"/>
        <v>1.1778414218723953E-2</v>
      </c>
      <c r="AX23">
        <f t="shared" si="63"/>
        <v>1.5674535695794E-4</v>
      </c>
      <c r="AY23">
        <f t="shared" si="128"/>
        <v>1.3016509847234693E-4</v>
      </c>
      <c r="AZ23">
        <f t="shared" si="129"/>
        <v>5.0016528423038717E-4</v>
      </c>
      <c r="BA23">
        <f t="shared" si="130"/>
        <v>9.4864644424623185E-4</v>
      </c>
      <c r="BB23">
        <f t="shared" si="67"/>
        <v>7.3702260257022031E-3</v>
      </c>
      <c r="BC23">
        <f t="shared" si="131"/>
        <v>5.0032001077374631E-5</v>
      </c>
      <c r="BD23">
        <f t="shared" si="69"/>
        <v>8.5348247805297749E-5</v>
      </c>
      <c r="BE23">
        <f t="shared" si="70"/>
        <v>3.0007017497718199E-4</v>
      </c>
      <c r="BF23">
        <f t="shared" si="71"/>
        <v>0.12788960594764542</v>
      </c>
      <c r="BG23">
        <f t="shared" si="72"/>
        <v>0.94199999999999906</v>
      </c>
      <c r="BH23">
        <f t="shared" si="5"/>
        <v>0.29360649535299627</v>
      </c>
      <c r="BI23">
        <f t="shared" si="6"/>
        <v>3.3110643411062401E-2</v>
      </c>
      <c r="BJ23">
        <f t="shared" si="7"/>
        <v>2.0011227215986161E-3</v>
      </c>
      <c r="BK23">
        <f t="shared" si="8"/>
        <v>9.4371402632208064E-3</v>
      </c>
      <c r="BL23">
        <f t="shared" si="9"/>
        <v>1.1352442623409071E-3</v>
      </c>
      <c r="BM23">
        <f t="shared" si="10"/>
        <v>6.6730297300481656E-3</v>
      </c>
      <c r="BN23">
        <f t="shared" si="11"/>
        <v>4.3610384350162731E-5</v>
      </c>
      <c r="BO23">
        <f t="shared" si="12"/>
        <v>3.6805698981914948E-5</v>
      </c>
      <c r="BP23">
        <f t="shared" si="13"/>
        <v>1.7150029022622475E-4</v>
      </c>
      <c r="BQ23">
        <f t="shared" si="14"/>
        <v>4.9594173568681373E-4</v>
      </c>
      <c r="BR23">
        <f t="shared" si="15"/>
        <v>4.2922911840189443E-3</v>
      </c>
      <c r="BS23">
        <f t="shared" si="16"/>
        <v>1.5816766264963027E-5</v>
      </c>
      <c r="BT23">
        <f t="shared" si="17"/>
        <v>2.4264292572837529E-5</v>
      </c>
      <c r="BU23">
        <f t="shared" si="18"/>
        <v>1.0564150595934612E-4</v>
      </c>
      <c r="BV23">
        <f t="shared" si="19"/>
        <v>0.24405846971106301</v>
      </c>
      <c r="BW23">
        <f t="shared" si="20"/>
        <v>4.3371359507070349E-2</v>
      </c>
      <c r="BX23">
        <f t="shared" si="21"/>
        <v>2.9268933570234155E-3</v>
      </c>
      <c r="BY23">
        <f t="shared" si="22"/>
        <v>1.2745775472112046E-2</v>
      </c>
      <c r="BZ23">
        <f t="shared" si="23"/>
        <v>1.7209745316308857E-3</v>
      </c>
      <c r="CA23">
        <f t="shared" si="24"/>
        <v>9.212359061467959E-3</v>
      </c>
      <c r="CB23">
        <f t="shared" si="25"/>
        <v>1.0128371352023698E-4</v>
      </c>
      <c r="CC23">
        <f t="shared" si="26"/>
        <v>8.6612797948802753E-5</v>
      </c>
      <c r="CD23">
        <f t="shared" si="27"/>
        <v>3.6890052285347316E-4</v>
      </c>
      <c r="CE23">
        <f t="shared" si="28"/>
        <v>7.2255014669533727E-4</v>
      </c>
      <c r="CF23">
        <f t="shared" si="29"/>
        <v>5.6136381771612507E-3</v>
      </c>
      <c r="CG23">
        <f t="shared" si="30"/>
        <v>3.5935457335829655E-5</v>
      </c>
      <c r="CH23">
        <f t="shared" si="31"/>
        <v>5.3501355813490252E-5</v>
      </c>
      <c r="CI23">
        <f t="shared" si="32"/>
        <v>2.1552523861620638E-4</v>
      </c>
      <c r="CJ23">
        <f t="shared" si="73"/>
        <v>0</v>
      </c>
      <c r="CK23">
        <f t="shared" si="74"/>
        <v>0.67238332664964073</v>
      </c>
      <c r="CL23">
        <f t="shared" si="33"/>
        <v>0.37228234548505668</v>
      </c>
      <c r="CM23">
        <f t="shared" si="75"/>
        <v>4055.7146460615099</v>
      </c>
      <c r="CN23">
        <f t="shared" si="76"/>
        <v>1056.0092559183724</v>
      </c>
      <c r="CO23">
        <f t="shared" si="77"/>
        <v>100.57939788122664</v>
      </c>
      <c r="CP23">
        <f t="shared" si="78"/>
        <v>214.64654417292542</v>
      </c>
      <c r="CQ23">
        <f t="shared" si="79"/>
        <v>62.929279850550131</v>
      </c>
      <c r="CR23">
        <f t="shared" si="80"/>
        <v>122.10387916690317</v>
      </c>
      <c r="CS23">
        <f t="shared" si="81"/>
        <v>2.5121898620532819</v>
      </c>
      <c r="CT23">
        <f t="shared" si="82"/>
        <v>2.5227937156851601</v>
      </c>
      <c r="CU23">
        <f t="shared" si="83"/>
        <v>4.7817950984283639</v>
      </c>
      <c r="CV23">
        <f t="shared" si="84"/>
        <v>24.297517239535019</v>
      </c>
      <c r="CW23">
        <f t="shared" si="85"/>
        <v>148.35291714644626</v>
      </c>
      <c r="CX23">
        <f t="shared" si="86"/>
        <v>0.95944434282027902</v>
      </c>
      <c r="CY23">
        <f t="shared" si="87"/>
        <v>1.9058174305700843</v>
      </c>
      <c r="CZ23">
        <f t="shared" si="88"/>
        <v>4.7916538006612495</v>
      </c>
      <c r="DA23">
        <f t="shared" si="89"/>
        <v>6909.081605298662</v>
      </c>
      <c r="DB23">
        <f t="shared" si="90"/>
        <v>2068.7971605917824</v>
      </c>
      <c r="DC23">
        <f t="shared" si="91"/>
        <v>202.03058289527061</v>
      </c>
      <c r="DD23">
        <f t="shared" si="92"/>
        <v>489.90397412470651</v>
      </c>
      <c r="DE23">
        <f t="shared" si="93"/>
        <v>126.85957410882038</v>
      </c>
      <c r="DF23">
        <f t="shared" si="94"/>
        <v>309.7958507808774</v>
      </c>
      <c r="DG23">
        <f t="shared" si="95"/>
        <v>7.8557638000180372</v>
      </c>
      <c r="DH23">
        <f t="shared" si="96"/>
        <v>7.658393733719004</v>
      </c>
      <c r="DI23">
        <f t="shared" si="97"/>
        <v>16.406421653325161</v>
      </c>
      <c r="DJ23">
        <f t="shared" si="98"/>
        <v>47.63628119782453</v>
      </c>
      <c r="DK23">
        <f t="shared" si="99"/>
        <v>285.89106753698843</v>
      </c>
      <c r="DL23">
        <f t="shared" si="100"/>
        <v>2.8375649411033024</v>
      </c>
      <c r="DM23">
        <f t="shared" si="101"/>
        <v>5.343312402098471</v>
      </c>
      <c r="DN23">
        <f t="shared" si="102"/>
        <v>13.590178224716572</v>
      </c>
      <c r="DO23">
        <f t="shared" si="34"/>
        <v>0</v>
      </c>
      <c r="DP23">
        <f t="shared" si="117"/>
        <v>16295.794862977602</v>
      </c>
      <c r="DQ23">
        <f t="shared" si="35"/>
        <v>9022.5865108249272</v>
      </c>
    </row>
    <row r="24" spans="1:121" x14ac:dyDescent="0.3">
      <c r="A24">
        <v>21</v>
      </c>
      <c r="B24">
        <v>66</v>
      </c>
      <c r="C24">
        <f t="shared" si="118"/>
        <v>36.1</v>
      </c>
      <c r="D24">
        <f t="shared" si="1"/>
        <v>125</v>
      </c>
      <c r="E24">
        <f t="shared" si="119"/>
        <v>5.5</v>
      </c>
      <c r="F24">
        <v>1.042E-2</v>
      </c>
      <c r="G24">
        <v>1.7409999999999998E-2</v>
      </c>
      <c r="H24">
        <f t="shared" si="3"/>
        <v>1.1818E-2</v>
      </c>
      <c r="I24">
        <f t="shared" si="103"/>
        <v>3.2286349135090861E-2</v>
      </c>
      <c r="J24">
        <f t="shared" si="36"/>
        <v>0.18617067387701935</v>
      </c>
      <c r="K24">
        <f t="shared" si="37"/>
        <v>0.25061894966592968</v>
      </c>
      <c r="L24">
        <f t="shared" si="104"/>
        <v>0.10503029524962637</v>
      </c>
      <c r="M24">
        <f t="shared" si="105"/>
        <v>0.14393254387173571</v>
      </c>
      <c r="N24">
        <f t="shared" si="106"/>
        <v>0.44863568280097788</v>
      </c>
      <c r="O24">
        <f t="shared" si="107"/>
        <v>0.56882290148343517</v>
      </c>
      <c r="P24">
        <f t="shared" si="108"/>
        <v>0.25386701494830544</v>
      </c>
      <c r="Q24">
        <f t="shared" si="109"/>
        <v>0.33886407648006001</v>
      </c>
      <c r="R24">
        <f t="shared" si="38"/>
        <v>0.42</v>
      </c>
      <c r="S24">
        <f t="shared" si="39"/>
        <v>0.43099999999999999</v>
      </c>
      <c r="T24">
        <f t="shared" si="40"/>
        <v>1.6781550240100158E-2</v>
      </c>
      <c r="U24">
        <f t="shared" si="41"/>
        <v>0.36130582457264371</v>
      </c>
      <c r="V24">
        <f t="shared" si="42"/>
        <v>0.46627879089650204</v>
      </c>
      <c r="W24">
        <f t="shared" si="110"/>
        <v>0.21454722507983959</v>
      </c>
      <c r="X24">
        <f t="shared" si="111"/>
        <v>0.28695560074274773</v>
      </c>
      <c r="Y24">
        <f t="shared" si="112"/>
        <v>0.63690658580324788</v>
      </c>
      <c r="Z24">
        <f t="shared" si="113"/>
        <v>0.76104791002732675</v>
      </c>
      <c r="AA24">
        <f t="shared" si="114"/>
        <v>0.39245646861447958</v>
      </c>
      <c r="AB24">
        <f t="shared" si="115"/>
        <v>0.50546473595780039</v>
      </c>
      <c r="AC24">
        <f t="shared" si="43"/>
        <v>3.0123287755174828E-2</v>
      </c>
      <c r="AD24">
        <f t="shared" si="116"/>
        <v>0.32466767588267337</v>
      </c>
      <c r="AE24">
        <f t="shared" si="44"/>
        <v>4.1103390403859325E-2</v>
      </c>
      <c r="AF24">
        <f t="shared" si="45"/>
        <v>2.8328930575709822E-3</v>
      </c>
      <c r="AG24">
        <f t="shared" si="46"/>
        <v>1.188085663469363E-2</v>
      </c>
      <c r="AH24">
        <f t="shared" si="120"/>
        <v>1.528869228333481E-3</v>
      </c>
      <c r="AI24">
        <f t="shared" si="121"/>
        <v>8.240553575602801E-3</v>
      </c>
      <c r="AJ24">
        <f t="shared" si="49"/>
        <v>6.8758148689805783E-5</v>
      </c>
      <c r="AK24">
        <f t="shared" si="122"/>
        <v>5.6386463051791814E-5</v>
      </c>
      <c r="AL24">
        <f t="shared" si="123"/>
        <v>2.3829173225679062E-4</v>
      </c>
      <c r="AM24">
        <f t="shared" si="124"/>
        <v>6.2599461928040826E-4</v>
      </c>
      <c r="AN24">
        <f t="shared" si="53"/>
        <v>5.7132074413245807E-3</v>
      </c>
      <c r="AO24">
        <f t="shared" si="125"/>
        <v>2.2559157568360891E-5</v>
      </c>
      <c r="AP24">
        <f t="shared" si="55"/>
        <v>4.136355452297149E-5</v>
      </c>
      <c r="AQ24">
        <f t="shared" si="56"/>
        <v>1.5809310165091614E-4</v>
      </c>
      <c r="AR24">
        <f t="shared" si="57"/>
        <v>0.29637447038668313</v>
      </c>
      <c r="AS24">
        <f t="shared" si="58"/>
        <v>5.9310674442070992E-2</v>
      </c>
      <c r="AT24">
        <f t="shared" si="59"/>
        <v>4.5673052592928726E-3</v>
      </c>
      <c r="AU24">
        <f t="shared" si="60"/>
        <v>1.7743176702410036E-2</v>
      </c>
      <c r="AV24">
        <f t="shared" si="126"/>
        <v>2.5545364317889558E-3</v>
      </c>
      <c r="AW24">
        <f t="shared" si="127"/>
        <v>1.2604978397115101E-2</v>
      </c>
      <c r="AX24">
        <f t="shared" si="63"/>
        <v>1.7669130267617132E-4</v>
      </c>
      <c r="AY24">
        <f t="shared" si="128"/>
        <v>1.465589338403852E-4</v>
      </c>
      <c r="AZ24">
        <f t="shared" si="129"/>
        <v>5.6849994734638795E-4</v>
      </c>
      <c r="BA24">
        <f t="shared" si="130"/>
        <v>1.0074792405299913E-3</v>
      </c>
      <c r="BB24">
        <f t="shared" si="67"/>
        <v>8.2617956957200048E-3</v>
      </c>
      <c r="BC24">
        <f t="shared" si="131"/>
        <v>5.6723614014484594E-5</v>
      </c>
      <c r="BD24">
        <f t="shared" si="69"/>
        <v>1.0070832149141912E-4</v>
      </c>
      <c r="BE24">
        <f t="shared" si="70"/>
        <v>3.5701732423218987E-4</v>
      </c>
      <c r="BF24">
        <f t="shared" si="71"/>
        <v>0.14099049099970809</v>
      </c>
      <c r="BG24">
        <f t="shared" si="72"/>
        <v>0.94199999999999939</v>
      </c>
      <c r="BH24">
        <f t="shared" si="5"/>
        <v>0.27617693515121666</v>
      </c>
      <c r="BI24">
        <f t="shared" si="6"/>
        <v>3.3530853395357191E-2</v>
      </c>
      <c r="BJ24">
        <f t="shared" si="7"/>
        <v>2.0033036545356489E-3</v>
      </c>
      <c r="BK24">
        <f t="shared" si="8"/>
        <v>9.5303269883738814E-3</v>
      </c>
      <c r="BL24">
        <f t="shared" si="9"/>
        <v>1.1273361491976148E-3</v>
      </c>
      <c r="BM24">
        <f t="shared" si="10"/>
        <v>6.6943453399843054E-3</v>
      </c>
      <c r="BN24">
        <f t="shared" si="11"/>
        <v>4.6140919885580918E-5</v>
      </c>
      <c r="BO24">
        <f t="shared" si="12"/>
        <v>3.8966491995055339E-5</v>
      </c>
      <c r="BP24">
        <f t="shared" si="13"/>
        <v>1.8254602997090072E-4</v>
      </c>
      <c r="BQ24">
        <f t="shared" si="14"/>
        <v>4.9522424941353816E-4</v>
      </c>
      <c r="BR24">
        <f t="shared" si="15"/>
        <v>4.5197175498507599E-3</v>
      </c>
      <c r="BS24">
        <f t="shared" si="16"/>
        <v>1.6829293036854636E-5</v>
      </c>
      <c r="BT24">
        <f t="shared" si="17"/>
        <v>2.692797009752767E-5</v>
      </c>
      <c r="BU24">
        <f t="shared" si="18"/>
        <v>1.1793858554895627E-4</v>
      </c>
      <c r="BV24">
        <f t="shared" si="19"/>
        <v>0.24252930183032101</v>
      </c>
      <c r="BW24">
        <f t="shared" si="20"/>
        <v>4.6545199424627696E-2</v>
      </c>
      <c r="BX24">
        <f t="shared" si="21"/>
        <v>3.1070748398847894E-3</v>
      </c>
      <c r="BY24">
        <f t="shared" si="22"/>
        <v>1.3691987565236215E-2</v>
      </c>
      <c r="BZ24">
        <f t="shared" si="23"/>
        <v>1.812050373324519E-3</v>
      </c>
      <c r="CA24">
        <f t="shared" si="24"/>
        <v>9.8507410539401437E-3</v>
      </c>
      <c r="CB24">
        <f t="shared" si="25"/>
        <v>1.1406497730871959E-4</v>
      </c>
      <c r="CC24">
        <f t="shared" si="26"/>
        <v>9.7432495303026727E-5</v>
      </c>
      <c r="CD24">
        <f t="shared" si="27"/>
        <v>4.1895648649256802E-4</v>
      </c>
      <c r="CE24">
        <f t="shared" si="28"/>
        <v>7.6673004237105726E-4</v>
      </c>
      <c r="CF24">
        <f t="shared" si="29"/>
        <v>6.2875409328613813E-3</v>
      </c>
      <c r="CG24">
        <f t="shared" si="30"/>
        <v>4.0708205673314572E-5</v>
      </c>
      <c r="CH24">
        <f t="shared" si="31"/>
        <v>6.3070488364242862E-5</v>
      </c>
      <c r="CI24">
        <f t="shared" si="32"/>
        <v>2.5621665537864402E-4</v>
      </c>
      <c r="CJ24">
        <f t="shared" si="73"/>
        <v>0</v>
      </c>
      <c r="CK24">
        <f t="shared" si="74"/>
        <v>0.66008846713955216</v>
      </c>
      <c r="CL24">
        <f t="shared" si="33"/>
        <v>0.35483007754678969</v>
      </c>
      <c r="CM24">
        <f t="shared" si="75"/>
        <v>3818.0918683802388</v>
      </c>
      <c r="CN24">
        <f t="shared" si="76"/>
        <v>1070.291182726093</v>
      </c>
      <c r="CO24">
        <f t="shared" si="77"/>
        <v>100.78300341614526</v>
      </c>
      <c r="CP24">
        <f t="shared" si="78"/>
        <v>216.94444214950568</v>
      </c>
      <c r="CQ24">
        <f t="shared" si="79"/>
        <v>62.547569000351039</v>
      </c>
      <c r="CR24">
        <f t="shared" si="80"/>
        <v>122.59471554424287</v>
      </c>
      <c r="CS24">
        <f t="shared" si="81"/>
        <v>2.6604590472546552</v>
      </c>
      <c r="CT24">
        <f t="shared" si="82"/>
        <v>2.6733385997485017</v>
      </c>
      <c r="CU24">
        <f t="shared" si="83"/>
        <v>5.0939623604534132</v>
      </c>
      <c r="CV24">
        <f t="shared" si="84"/>
        <v>24.282331281887036</v>
      </c>
      <c r="CW24">
        <f t="shared" si="85"/>
        <v>156.34192163184716</v>
      </c>
      <c r="CX24">
        <f t="shared" si="86"/>
        <v>1.0217042462710648</v>
      </c>
      <c r="CY24">
        <f t="shared" si="87"/>
        <v>2.117028084040204</v>
      </c>
      <c r="CZ24">
        <f t="shared" si="88"/>
        <v>5.3538228874082749</v>
      </c>
      <c r="DA24">
        <f t="shared" si="89"/>
        <v>6871.4420959152485</v>
      </c>
      <c r="DB24">
        <f t="shared" si="90"/>
        <v>2222.0151072977478</v>
      </c>
      <c r="DC24">
        <f t="shared" si="91"/>
        <v>214.66791449202429</v>
      </c>
      <c r="DD24">
        <f t="shared" si="92"/>
        <v>526.70620041104189</v>
      </c>
      <c r="DE24">
        <f t="shared" si="93"/>
        <v>133.69421869410678</v>
      </c>
      <c r="DF24">
        <f t="shared" si="94"/>
        <v>331.53614180092137</v>
      </c>
      <c r="DG24">
        <f t="shared" si="95"/>
        <v>8.8554147075243552</v>
      </c>
      <c r="DH24">
        <f t="shared" si="96"/>
        <v>8.6229414314329045</v>
      </c>
      <c r="DI24">
        <f t="shared" si="97"/>
        <v>18.647935272856216</v>
      </c>
      <c r="DJ24">
        <f t="shared" si="98"/>
        <v>50.590570063213512</v>
      </c>
      <c r="DK24">
        <f t="shared" si="99"/>
        <v>320.47505503697897</v>
      </c>
      <c r="DL24">
        <f t="shared" si="100"/>
        <v>3.2170797688314936</v>
      </c>
      <c r="DM24">
        <f t="shared" si="101"/>
        <v>6.3049451752917856</v>
      </c>
      <c r="DN24">
        <f t="shared" si="102"/>
        <v>16.16931461447588</v>
      </c>
      <c r="DO24">
        <f t="shared" si="34"/>
        <v>0</v>
      </c>
      <c r="DP24">
        <f t="shared" si="117"/>
        <v>16323.742284037184</v>
      </c>
      <c r="DQ24">
        <f t="shared" si="35"/>
        <v>8774.8158449103448</v>
      </c>
    </row>
    <row r="25" spans="1:121" x14ac:dyDescent="0.3">
      <c r="A25">
        <v>22</v>
      </c>
      <c r="B25">
        <v>67</v>
      </c>
      <c r="C25">
        <f t="shared" si="118"/>
        <v>36.1</v>
      </c>
      <c r="D25">
        <f t="shared" si="1"/>
        <v>125</v>
      </c>
      <c r="E25">
        <f t="shared" si="119"/>
        <v>5.5</v>
      </c>
      <c r="F25">
        <v>1.125E-2</v>
      </c>
      <c r="G25">
        <v>1.8259999999999998E-2</v>
      </c>
      <c r="H25">
        <f t="shared" si="3"/>
        <v>1.2651999999999998E-2</v>
      </c>
      <c r="I25">
        <f t="shared" si="103"/>
        <v>3.2286349135090861E-2</v>
      </c>
      <c r="J25">
        <f t="shared" si="36"/>
        <v>0.19314312085372365</v>
      </c>
      <c r="K25">
        <f t="shared" si="37"/>
        <v>0.25959505702045071</v>
      </c>
      <c r="L25">
        <f t="shared" si="104"/>
        <v>0.10916869026181752</v>
      </c>
      <c r="M25">
        <f t="shared" si="105"/>
        <v>0.14947126302388192</v>
      </c>
      <c r="N25">
        <f t="shared" si="106"/>
        <v>0.46414552521017416</v>
      </c>
      <c r="O25">
        <f t="shared" si="107"/>
        <v>0.58586091724144485</v>
      </c>
      <c r="P25">
        <f t="shared" si="108"/>
        <v>0.26426597866132373</v>
      </c>
      <c r="Q25">
        <f t="shared" si="109"/>
        <v>0.35184627426436199</v>
      </c>
      <c r="R25">
        <f t="shared" si="38"/>
        <v>0.42</v>
      </c>
      <c r="S25">
        <f t="shared" si="39"/>
        <v>0.43099999999999999</v>
      </c>
      <c r="T25">
        <f t="shared" si="40"/>
        <v>1.7418577533248249E-2</v>
      </c>
      <c r="U25">
        <f t="shared" si="41"/>
        <v>0.37315457173403532</v>
      </c>
      <c r="V25">
        <f t="shared" si="42"/>
        <v>0.4800938257149302</v>
      </c>
      <c r="W25">
        <f t="shared" si="110"/>
        <v>0.22243004641185993</v>
      </c>
      <c r="X25">
        <f t="shared" si="111"/>
        <v>0.29695751650251034</v>
      </c>
      <c r="Y25">
        <f t="shared" si="112"/>
        <v>0.65411491100993313</v>
      </c>
      <c r="Z25">
        <f t="shared" si="113"/>
        <v>0.77689166366234275</v>
      </c>
      <c r="AA25">
        <f t="shared" si="114"/>
        <v>0.40679453214753025</v>
      </c>
      <c r="AB25">
        <f t="shared" si="115"/>
        <v>0.52187507652185805</v>
      </c>
      <c r="AC25">
        <f t="shared" si="43"/>
        <v>3.1137107779999045E-2</v>
      </c>
      <c r="AD25">
        <f t="shared" si="116"/>
        <v>0.30519978247455209</v>
      </c>
      <c r="AE25">
        <f t="shared" si="44"/>
        <v>4.1482672451143149E-2</v>
      </c>
      <c r="AF25">
        <f t="shared" si="45"/>
        <v>2.828861435114629E-3</v>
      </c>
      <c r="AG25">
        <f t="shared" si="46"/>
        <v>1.1950790210602752E-2</v>
      </c>
      <c r="AH25">
        <f t="shared" si="120"/>
        <v>1.5159486382910524E-3</v>
      </c>
      <c r="AI25">
        <f t="shared" si="121"/>
        <v>8.2473685361274234E-3</v>
      </c>
      <c r="AJ25">
        <f t="shared" si="49"/>
        <v>7.2398876087279078E-5</v>
      </c>
      <c r="AK25">
        <f t="shared" si="122"/>
        <v>5.9381050634266168E-5</v>
      </c>
      <c r="AL25">
        <f t="shared" si="123"/>
        <v>2.5197897187530791E-4</v>
      </c>
      <c r="AM25">
        <f t="shared" si="124"/>
        <v>6.2388494379041009E-4</v>
      </c>
      <c r="AN25">
        <f t="shared" si="53"/>
        <v>5.9789083836606846E-3</v>
      </c>
      <c r="AO25">
        <f t="shared" si="125"/>
        <v>2.3860924649117204E-5</v>
      </c>
      <c r="AP25">
        <f t="shared" si="55"/>
        <v>4.5502767201539127E-5</v>
      </c>
      <c r="AQ25">
        <f t="shared" si="56"/>
        <v>1.7460193652219392E-4</v>
      </c>
      <c r="AR25">
        <f t="shared" si="57"/>
        <v>0.29360130431763143</v>
      </c>
      <c r="AS25">
        <f t="shared" si="58"/>
        <v>6.3269434034991329E-2</v>
      </c>
      <c r="AT25">
        <f t="shared" si="59"/>
        <v>4.8246263314402835E-3</v>
      </c>
      <c r="AU25">
        <f t="shared" si="60"/>
        <v>1.8935027269261155E-2</v>
      </c>
      <c r="AV25">
        <f t="shared" si="126"/>
        <v>2.6790429728256412E-3</v>
      </c>
      <c r="AW25">
        <f t="shared" si="127"/>
        <v>1.3410855777612845E-2</v>
      </c>
      <c r="AX25">
        <f t="shared" si="63"/>
        <v>1.9749277964224585E-4</v>
      </c>
      <c r="AY25">
        <f t="shared" si="128"/>
        <v>1.6354336613644358E-4</v>
      </c>
      <c r="AZ25">
        <f t="shared" si="129"/>
        <v>6.3948830603501451E-4</v>
      </c>
      <c r="BA25">
        <f t="shared" si="130"/>
        <v>1.0643446142365798E-3</v>
      </c>
      <c r="BB25">
        <f t="shared" si="67"/>
        <v>9.1752554209755567E-3</v>
      </c>
      <c r="BC25">
        <f t="shared" si="131"/>
        <v>6.3696499509887305E-5</v>
      </c>
      <c r="BD25">
        <f t="shared" si="69"/>
        <v>1.1739650273939081E-4</v>
      </c>
      <c r="BE25">
        <f t="shared" si="70"/>
        <v>4.1871162275477504E-4</v>
      </c>
      <c r="BF25">
        <f t="shared" si="71"/>
        <v>0.15498383858395495</v>
      </c>
      <c r="BG25">
        <f t="shared" si="72"/>
        <v>0.94199999999999906</v>
      </c>
      <c r="BH25">
        <f t="shared" si="5"/>
        <v>0.25940302911533314</v>
      </c>
      <c r="BI25">
        <f t="shared" si="6"/>
        <v>3.3812412444990898E-2</v>
      </c>
      <c r="BJ25">
        <f t="shared" si="7"/>
        <v>1.9985853280819086E-3</v>
      </c>
      <c r="BK25">
        <f t="shared" si="8"/>
        <v>9.5785360655743605E-3</v>
      </c>
      <c r="BL25">
        <f t="shared" si="9"/>
        <v>1.1167955340587066E-3</v>
      </c>
      <c r="BM25">
        <f t="shared" si="10"/>
        <v>6.6943682161690748E-3</v>
      </c>
      <c r="BN25">
        <f t="shared" si="11"/>
        <v>4.8538430544556497E-5</v>
      </c>
      <c r="BO25">
        <f t="shared" si="12"/>
        <v>4.0998501479938212E-5</v>
      </c>
      <c r="BP25">
        <f t="shared" si="13"/>
        <v>1.9287244559649928E-4</v>
      </c>
      <c r="BQ25">
        <f t="shared" si="14"/>
        <v>4.9314913635144426E-4</v>
      </c>
      <c r="BR25">
        <f t="shared" si="15"/>
        <v>4.7260212561199468E-3</v>
      </c>
      <c r="BS25">
        <f t="shared" si="16"/>
        <v>1.778577254324796E-5</v>
      </c>
      <c r="BT25">
        <f t="shared" si="17"/>
        <v>2.9594693351770466E-5</v>
      </c>
      <c r="BU25">
        <f t="shared" si="18"/>
        <v>1.3014710763563193E-4</v>
      </c>
      <c r="BV25">
        <f t="shared" si="19"/>
        <v>0.24006225209551574</v>
      </c>
      <c r="BW25">
        <f t="shared" si="20"/>
        <v>4.9611053811046649E-2</v>
      </c>
      <c r="BX25">
        <f t="shared" si="21"/>
        <v>3.2790631040355428E-3</v>
      </c>
      <c r="BY25">
        <f t="shared" si="22"/>
        <v>1.4599686258872452E-2</v>
      </c>
      <c r="BZ25">
        <f t="shared" si="23"/>
        <v>1.8986457141442518E-3</v>
      </c>
      <c r="CA25">
        <f t="shared" si="24"/>
        <v>1.0471906576930961E-2</v>
      </c>
      <c r="CB25">
        <f t="shared" si="25"/>
        <v>1.2737382764100167E-4</v>
      </c>
      <c r="CC25">
        <f t="shared" si="26"/>
        <v>1.0862458003043327E-4</v>
      </c>
      <c r="CD25">
        <f t="shared" si="27"/>
        <v>4.7088360206687607E-4</v>
      </c>
      <c r="CE25">
        <f t="shared" si="28"/>
        <v>8.0934019722657229E-4</v>
      </c>
      <c r="CF25">
        <f t="shared" si="29"/>
        <v>6.9769724323196719E-3</v>
      </c>
      <c r="CG25">
        <f t="shared" si="30"/>
        <v>4.5674741986375272E-5</v>
      </c>
      <c r="CH25">
        <f t="shared" si="31"/>
        <v>7.3452446779150664E-5</v>
      </c>
      <c r="CI25">
        <f t="shared" si="32"/>
        <v>3.0024484050418239E-4</v>
      </c>
      <c r="CJ25">
        <f t="shared" si="73"/>
        <v>0</v>
      </c>
      <c r="CK25">
        <f t="shared" si="74"/>
        <v>0.647118008276931</v>
      </c>
      <c r="CL25">
        <f t="shared" si="33"/>
        <v>0.33772603570580523</v>
      </c>
      <c r="CM25">
        <f t="shared" si="75"/>
        <v>3589.1494419007327</v>
      </c>
      <c r="CN25">
        <f t="shared" si="76"/>
        <v>1080.1673079553163</v>
      </c>
      <c r="CO25">
        <f t="shared" si="77"/>
        <v>100.63957441563804</v>
      </c>
      <c r="CP25">
        <f t="shared" si="78"/>
        <v>218.22142924560623</v>
      </c>
      <c r="CQ25">
        <f t="shared" si="79"/>
        <v>62.018974741125248</v>
      </c>
      <c r="CR25">
        <f t="shared" si="80"/>
        <v>122.69610171196767</v>
      </c>
      <c r="CS25">
        <f t="shared" si="81"/>
        <v>2.8013297124450895</v>
      </c>
      <c r="CT25">
        <f t="shared" si="82"/>
        <v>2.8153149916211935</v>
      </c>
      <c r="CU25">
        <f t="shared" si="83"/>
        <v>5.3865544817784574</v>
      </c>
      <c r="CV25">
        <f t="shared" si="84"/>
        <v>24.200496969630006</v>
      </c>
      <c r="CW25">
        <f t="shared" si="85"/>
        <v>163.61282791887464</v>
      </c>
      <c r="CX25">
        <f t="shared" si="86"/>
        <v>1.0806612773585182</v>
      </c>
      <c r="CY25">
        <f t="shared" si="87"/>
        <v>2.3288771281419742</v>
      </c>
      <c r="CZ25">
        <f t="shared" si="88"/>
        <v>5.9128945803240969</v>
      </c>
      <c r="DA25">
        <f t="shared" si="89"/>
        <v>6807.1462406042847</v>
      </c>
      <c r="DB25">
        <f t="shared" si="90"/>
        <v>2370.3260766869153</v>
      </c>
      <c r="DC25">
        <f t="shared" si="91"/>
        <v>226.76226220402475</v>
      </c>
      <c r="DD25">
        <f t="shared" si="92"/>
        <v>562.08628448801744</v>
      </c>
      <c r="DE25">
        <f t="shared" si="93"/>
        <v>140.21039302580274</v>
      </c>
      <c r="DF25">
        <f t="shared" si="94"/>
        <v>352.73232866277306</v>
      </c>
      <c r="DG25">
        <f t="shared" si="95"/>
        <v>9.8979431301100771</v>
      </c>
      <c r="DH25">
        <f t="shared" si="96"/>
        <v>9.6222374900037941</v>
      </c>
      <c r="DI25">
        <f t="shared" si="97"/>
        <v>20.976495414560546</v>
      </c>
      <c r="DJ25">
        <f t="shared" si="98"/>
        <v>53.446064803889854</v>
      </c>
      <c r="DK25">
        <f t="shared" si="99"/>
        <v>355.90815777964184</v>
      </c>
      <c r="DL25">
        <f t="shared" si="100"/>
        <v>3.6125469697032586</v>
      </c>
      <c r="DM25">
        <f t="shared" si="101"/>
        <v>7.3497254505023006</v>
      </c>
      <c r="DN25">
        <f t="shared" si="102"/>
        <v>18.96344939456376</v>
      </c>
      <c r="DO25">
        <f t="shared" si="34"/>
        <v>0</v>
      </c>
      <c r="DP25">
        <f t="shared" si="117"/>
        <v>16320.071993135354</v>
      </c>
      <c r="DQ25">
        <f t="shared" si="35"/>
        <v>8517.3231870812524</v>
      </c>
    </row>
    <row r="26" spans="1:121" x14ac:dyDescent="0.3">
      <c r="A26">
        <v>23</v>
      </c>
      <c r="B26">
        <v>68</v>
      </c>
      <c r="C26">
        <f t="shared" si="118"/>
        <v>36.1</v>
      </c>
      <c r="D26">
        <f t="shared" si="1"/>
        <v>125</v>
      </c>
      <c r="E26">
        <f t="shared" si="119"/>
        <v>5.5</v>
      </c>
      <c r="F26">
        <v>1.205E-2</v>
      </c>
      <c r="G26">
        <v>1.9130000000000001E-2</v>
      </c>
      <c r="H26">
        <f t="shared" si="3"/>
        <v>1.3466000000000001E-2</v>
      </c>
      <c r="I26">
        <f t="shared" si="103"/>
        <v>3.2286349135090861E-2</v>
      </c>
      <c r="J26">
        <f t="shared" si="36"/>
        <v>0.20023491123489234</v>
      </c>
      <c r="K26">
        <f t="shared" si="37"/>
        <v>0.26869299008427749</v>
      </c>
      <c r="L26">
        <f t="shared" si="104"/>
        <v>0.11339487968387651</v>
      </c>
      <c r="M26">
        <f t="shared" si="105"/>
        <v>0.1551168585311461</v>
      </c>
      <c r="N26">
        <f t="shared" si="106"/>
        <v>0.47969495568052467</v>
      </c>
      <c r="O26">
        <f t="shared" si="107"/>
        <v>0.60273916720725418</v>
      </c>
      <c r="P26">
        <f t="shared" si="108"/>
        <v>0.27484617430863378</v>
      </c>
      <c r="Q26">
        <f t="shared" si="109"/>
        <v>0.36497717227361437</v>
      </c>
      <c r="R26">
        <f t="shared" si="38"/>
        <v>0.42</v>
      </c>
      <c r="S26">
        <f t="shared" si="39"/>
        <v>0.43099999999999999</v>
      </c>
      <c r="T26">
        <f t="shared" si="40"/>
        <v>1.8065620169664447E-2</v>
      </c>
      <c r="U26">
        <f t="shared" si="41"/>
        <v>0.3850832002514083</v>
      </c>
      <c r="V26">
        <f t="shared" si="42"/>
        <v>0.49389674725892263</v>
      </c>
      <c r="W26">
        <f t="shared" si="110"/>
        <v>0.23043576325621462</v>
      </c>
      <c r="X26">
        <f t="shared" si="111"/>
        <v>0.30707388422130133</v>
      </c>
      <c r="Y26">
        <f t="shared" si="112"/>
        <v>0.67101984575405305</v>
      </c>
      <c r="Z26">
        <f t="shared" si="113"/>
        <v>0.79214229169037553</v>
      </c>
      <c r="AA26">
        <f t="shared" si="114"/>
        <v>0.42123725929317946</v>
      </c>
      <c r="AB26">
        <f t="shared" si="115"/>
        <v>0.53824040474019719</v>
      </c>
      <c r="AC26">
        <f t="shared" si="43"/>
        <v>3.2158006887695531E-2</v>
      </c>
      <c r="AD26">
        <f t="shared" si="116"/>
        <v>0.28646477107754198</v>
      </c>
      <c r="AE26">
        <f t="shared" si="44"/>
        <v>4.1693171388971766E-2</v>
      </c>
      <c r="AF26">
        <f t="shared" si="45"/>
        <v>2.8155296575364465E-3</v>
      </c>
      <c r="AG26">
        <f t="shared" si="46"/>
        <v>1.1964977153882464E-2</v>
      </c>
      <c r="AH26">
        <f t="shared" si="120"/>
        <v>1.4996219637150418E-3</v>
      </c>
      <c r="AI26">
        <f t="shared" si="121"/>
        <v>8.2283799061592527E-3</v>
      </c>
      <c r="AJ26">
        <f t="shared" si="49"/>
        <v>7.5822622965666486E-5</v>
      </c>
      <c r="AK26">
        <f t="shared" si="122"/>
        <v>6.2173150410998275E-5</v>
      </c>
      <c r="AL26">
        <f t="shared" si="123"/>
        <v>2.6453738054396994E-4</v>
      </c>
      <c r="AM26">
        <f t="shared" si="124"/>
        <v>6.2013896779799062E-4</v>
      </c>
      <c r="AN26">
        <f t="shared" si="53"/>
        <v>6.2168833791490354E-3</v>
      </c>
      <c r="AO26">
        <f t="shared" si="125"/>
        <v>2.5079876427537025E-5</v>
      </c>
      <c r="AP26">
        <f t="shared" si="55"/>
        <v>4.9614862336603169E-5</v>
      </c>
      <c r="AQ26">
        <f t="shared" si="56"/>
        <v>1.9074248112925437E-4</v>
      </c>
      <c r="AR26">
        <f t="shared" si="57"/>
        <v>0.289745046278163</v>
      </c>
      <c r="AS26">
        <f t="shared" si="58"/>
        <v>6.7052936461312579E-2</v>
      </c>
      <c r="AT26">
        <f t="shared" si="59"/>
        <v>5.0682846137230751E-3</v>
      </c>
      <c r="AU26">
        <f t="shared" si="60"/>
        <v>2.0062896205668371E-2</v>
      </c>
      <c r="AV26">
        <f t="shared" si="126"/>
        <v>2.7966078497709715E-3</v>
      </c>
      <c r="AW26">
        <f t="shared" si="127"/>
        <v>1.4188264272570469E-2</v>
      </c>
      <c r="AX26">
        <f t="shared" si="63"/>
        <v>2.1899771037030784E-4</v>
      </c>
      <c r="AY26">
        <f t="shared" si="128"/>
        <v>1.8097846138693768E-4</v>
      </c>
      <c r="AZ26">
        <f t="shared" si="129"/>
        <v>7.1213998247360972E-4</v>
      </c>
      <c r="BA26">
        <f t="shared" si="130"/>
        <v>1.1188354521205824E-3</v>
      </c>
      <c r="BB26">
        <f t="shared" si="67"/>
        <v>1.0102534873841478E-2</v>
      </c>
      <c r="BC26">
        <f t="shared" si="131"/>
        <v>7.0893534586011025E-5</v>
      </c>
      <c r="BD26">
        <f t="shared" si="69"/>
        <v>1.3533850957254381E-4</v>
      </c>
      <c r="BE26">
        <f t="shared" si="70"/>
        <v>4.8447747275056854E-4</v>
      </c>
      <c r="BF26">
        <f t="shared" si="71"/>
        <v>0.16989032445312097</v>
      </c>
      <c r="BG26">
        <f t="shared" si="72"/>
        <v>0.94199999999999973</v>
      </c>
      <c r="BH26">
        <f t="shared" si="5"/>
        <v>0.24327877451374716</v>
      </c>
      <c r="BI26">
        <f t="shared" si="6"/>
        <v>3.3956000925442008E-2</v>
      </c>
      <c r="BJ26">
        <f t="shared" si="7"/>
        <v>1.9873079209597484E-3</v>
      </c>
      <c r="BK26">
        <f t="shared" si="8"/>
        <v>9.5820087927351253E-3</v>
      </c>
      <c r="BL26">
        <f t="shared" si="9"/>
        <v>1.1037652168406696E-3</v>
      </c>
      <c r="BM26">
        <f t="shared" si="10"/>
        <v>6.6734545212029355E-3</v>
      </c>
      <c r="BN26">
        <f t="shared" si="11"/>
        <v>5.0786017385335242E-5</v>
      </c>
      <c r="BO26">
        <f t="shared" si="12"/>
        <v>4.2887059261857782E-5</v>
      </c>
      <c r="BP26">
        <f t="shared" si="13"/>
        <v>2.0231827419803049E-4</v>
      </c>
      <c r="BQ26">
        <f t="shared" si="14"/>
        <v>4.8978442346807229E-4</v>
      </c>
      <c r="BR26">
        <f t="shared" si="15"/>
        <v>4.9100811265526435E-3</v>
      </c>
      <c r="BS26">
        <f t="shared" si="16"/>
        <v>1.8678974629332562E-5</v>
      </c>
      <c r="BT26">
        <f t="shared" si="17"/>
        <v>3.2238714118232638E-5</v>
      </c>
      <c r="BU26">
        <f t="shared" si="18"/>
        <v>1.420610654140763E-4</v>
      </c>
      <c r="BV26">
        <f t="shared" si="19"/>
        <v>0.23671407961709159</v>
      </c>
      <c r="BW26">
        <f t="shared" si="20"/>
        <v>5.2534485044162582E-2</v>
      </c>
      <c r="BX26">
        <f t="shared" si="21"/>
        <v>3.4414473065733303E-3</v>
      </c>
      <c r="BY26">
        <f t="shared" si="22"/>
        <v>1.5456579419553669E-2</v>
      </c>
      <c r="BZ26">
        <f t="shared" si="23"/>
        <v>1.9801658015964146E-3</v>
      </c>
      <c r="CA26">
        <f t="shared" si="24"/>
        <v>1.1069823879671493E-2</v>
      </c>
      <c r="CB26">
        <f t="shared" si="25"/>
        <v>1.4111071722042271E-4</v>
      </c>
      <c r="CC26">
        <f t="shared" si="26"/>
        <v>1.2009511915215708E-4</v>
      </c>
      <c r="CD26">
        <f t="shared" si="27"/>
        <v>5.2394838314074221E-4</v>
      </c>
      <c r="CE26">
        <f t="shared" si="28"/>
        <v>8.5007498887424652E-4</v>
      </c>
      <c r="CF26">
        <f t="shared" si="29"/>
        <v>7.6757598306394399E-3</v>
      </c>
      <c r="CG26">
        <f t="shared" si="30"/>
        <v>5.0793640602961817E-5</v>
      </c>
      <c r="CH26">
        <f t="shared" si="31"/>
        <v>8.4598445302287495E-5</v>
      </c>
      <c r="CI26">
        <f t="shared" si="32"/>
        <v>3.4711733269932656E-4</v>
      </c>
      <c r="CJ26">
        <f t="shared" si="73"/>
        <v>0</v>
      </c>
      <c r="CK26">
        <f t="shared" si="74"/>
        <v>0.63346022707223604</v>
      </c>
      <c r="CL26">
        <f t="shared" si="33"/>
        <v>0.32096907001590269</v>
      </c>
      <c r="CM26">
        <f t="shared" si="75"/>
        <v>3368.8257078718939</v>
      </c>
      <c r="CN26">
        <f t="shared" si="76"/>
        <v>1085.6484897974358</v>
      </c>
      <c r="CO26">
        <f t="shared" si="77"/>
        <v>100.16528309651662</v>
      </c>
      <c r="CP26">
        <f t="shared" si="78"/>
        <v>218.48048282989379</v>
      </c>
      <c r="CQ26">
        <f t="shared" si="79"/>
        <v>61.351034157546074</v>
      </c>
      <c r="CR26">
        <f t="shared" si="80"/>
        <v>122.4136078639312</v>
      </c>
      <c r="CS26">
        <f t="shared" si="81"/>
        <v>2.9338047504105336</v>
      </c>
      <c r="CT26">
        <f t="shared" si="82"/>
        <v>2.947691234135839</v>
      </c>
      <c r="CU26">
        <f t="shared" si="83"/>
        <v>5.6550155838884457</v>
      </c>
      <c r="CV26">
        <f t="shared" si="84"/>
        <v>24.055190560884057</v>
      </c>
      <c r="CW26">
        <f t="shared" si="85"/>
        <v>170.12501367041335</v>
      </c>
      <c r="CX26">
        <f t="shared" si="86"/>
        <v>1.1358676034031518</v>
      </c>
      <c r="CY26">
        <f t="shared" si="87"/>
        <v>2.5393382692496869</v>
      </c>
      <c r="CZ26">
        <f t="shared" si="88"/>
        <v>6.459494123442199</v>
      </c>
      <c r="DA26">
        <f t="shared" si="89"/>
        <v>6717.7388979592088</v>
      </c>
      <c r="DB26">
        <f t="shared" si="90"/>
        <v>2512.0712115866145</v>
      </c>
      <c r="DC26">
        <f t="shared" si="91"/>
        <v>238.21444512959826</v>
      </c>
      <c r="DD26">
        <f t="shared" si="92"/>
        <v>595.56707386526557</v>
      </c>
      <c r="DE26">
        <f t="shared" si="93"/>
        <v>146.36326842561357</v>
      </c>
      <c r="DF26">
        <f t="shared" si="94"/>
        <v>373.17972689714844</v>
      </c>
      <c r="DG26">
        <f t="shared" si="95"/>
        <v>10.975727248339089</v>
      </c>
      <c r="DH26">
        <f t="shared" si="96"/>
        <v>10.648048754161865</v>
      </c>
      <c r="DI26">
        <f t="shared" si="97"/>
        <v>23.359615705099348</v>
      </c>
      <c r="DJ26">
        <f t="shared" si="98"/>
        <v>56.182322228235044</v>
      </c>
      <c r="DK26">
        <f t="shared" si="99"/>
        <v>391.87732775631093</v>
      </c>
      <c r="DL26">
        <f t="shared" si="100"/>
        <v>4.0207268140456156</v>
      </c>
      <c r="DM26">
        <f t="shared" si="101"/>
        <v>8.4730027302986777</v>
      </c>
      <c r="DN26">
        <f t="shared" si="102"/>
        <v>21.941984740873249</v>
      </c>
      <c r="DO26">
        <f t="shared" si="34"/>
        <v>0</v>
      </c>
      <c r="DP26">
        <f t="shared" si="117"/>
        <v>16283.349401253858</v>
      </c>
      <c r="DQ26">
        <f t="shared" si="35"/>
        <v>8250.6387784129383</v>
      </c>
    </row>
    <row r="27" spans="1:121" x14ac:dyDescent="0.3">
      <c r="A27">
        <v>24</v>
      </c>
      <c r="B27">
        <v>69</v>
      </c>
      <c r="C27">
        <f t="shared" si="118"/>
        <v>36.1</v>
      </c>
      <c r="D27">
        <f t="shared" si="1"/>
        <v>125</v>
      </c>
      <c r="E27">
        <f t="shared" si="119"/>
        <v>5.5</v>
      </c>
      <c r="F27">
        <v>1.321E-2</v>
      </c>
      <c r="G27">
        <v>2.0879999999999999E-2</v>
      </c>
      <c r="H27">
        <f t="shared" si="3"/>
        <v>1.4744E-2</v>
      </c>
      <c r="I27">
        <f t="shared" si="103"/>
        <v>3.2286349135090861E-2</v>
      </c>
      <c r="J27">
        <f t="shared" si="36"/>
        <v>0.20744374059201165</v>
      </c>
      <c r="K27">
        <f t="shared" si="37"/>
        <v>0.27790801414237509</v>
      </c>
      <c r="L27">
        <f t="shared" si="104"/>
        <v>0.11770857292535608</v>
      </c>
      <c r="M27">
        <f t="shared" si="105"/>
        <v>0.16086824257317855</v>
      </c>
      <c r="N27">
        <f t="shared" si="106"/>
        <v>0.49526249195748195</v>
      </c>
      <c r="O27">
        <f t="shared" si="107"/>
        <v>0.61942964717393934</v>
      </c>
      <c r="P27">
        <f t="shared" si="108"/>
        <v>0.28560089186715276</v>
      </c>
      <c r="Q27">
        <f t="shared" si="109"/>
        <v>0.37824381383629968</v>
      </c>
      <c r="R27">
        <f t="shared" si="38"/>
        <v>0.42</v>
      </c>
      <c r="S27">
        <f t="shared" si="39"/>
        <v>0.43099999999999999</v>
      </c>
      <c r="T27">
        <f t="shared" si="40"/>
        <v>1.8722364840681658E-2</v>
      </c>
      <c r="U27">
        <f t="shared" si="41"/>
        <v>0.39708183405090725</v>
      </c>
      <c r="V27">
        <f t="shared" si="42"/>
        <v>0.50767290371098306</v>
      </c>
      <c r="W27">
        <f t="shared" si="110"/>
        <v>0.23856107649111047</v>
      </c>
      <c r="X27">
        <f t="shared" si="111"/>
        <v>0.31729836998049787</v>
      </c>
      <c r="Y27">
        <f t="shared" si="112"/>
        <v>0.6875930272323274</v>
      </c>
      <c r="Z27">
        <f t="shared" si="113"/>
        <v>0.80678271611201535</v>
      </c>
      <c r="AA27">
        <f t="shared" si="114"/>
        <v>0.43576745421028606</v>
      </c>
      <c r="AB27">
        <f t="shared" si="115"/>
        <v>0.55453550430415799</v>
      </c>
      <c r="AC27">
        <f t="shared" si="43"/>
        <v>3.3185142228225856E-2</v>
      </c>
      <c r="AD27">
        <f t="shared" si="116"/>
        <v>0.26847480396269818</v>
      </c>
      <c r="AE27">
        <f t="shared" si="44"/>
        <v>4.1741195266152865E-2</v>
      </c>
      <c r="AF27">
        <f t="shared" si="45"/>
        <v>2.793027207546892E-3</v>
      </c>
      <c r="AG27">
        <f t="shared" si="46"/>
        <v>1.1927191164777709E-2</v>
      </c>
      <c r="AH27">
        <f t="shared" si="120"/>
        <v>1.4799693140512115E-3</v>
      </c>
      <c r="AI27">
        <f t="shared" si="121"/>
        <v>8.1851082788285991E-3</v>
      </c>
      <c r="AJ27">
        <f t="shared" si="49"/>
        <v>7.8991319513145694E-5</v>
      </c>
      <c r="AK27">
        <f t="shared" si="122"/>
        <v>6.4729874982221615E-5</v>
      </c>
      <c r="AL27">
        <f t="shared" si="123"/>
        <v>2.7591097782979389E-4</v>
      </c>
      <c r="AM27">
        <f t="shared" si="124"/>
        <v>6.1479093175538686E-4</v>
      </c>
      <c r="AN27">
        <f t="shared" si="53"/>
        <v>6.4266360200055392E-3</v>
      </c>
      <c r="AO27">
        <f t="shared" si="125"/>
        <v>2.6201016928166722E-5</v>
      </c>
      <c r="AP27">
        <f t="shared" si="55"/>
        <v>5.3650096484440842E-5</v>
      </c>
      <c r="AQ27">
        <f t="shared" si="56"/>
        <v>2.0633876331430329E-4</v>
      </c>
      <c r="AR27">
        <f t="shared" si="57"/>
        <v>0.28489772903335203</v>
      </c>
      <c r="AS27">
        <f t="shared" si="58"/>
        <v>7.062702049760404E-2</v>
      </c>
      <c r="AT27">
        <f t="shared" si="59"/>
        <v>5.2955474023129272E-3</v>
      </c>
      <c r="AU27">
        <f t="shared" si="60"/>
        <v>2.1117445157775746E-2</v>
      </c>
      <c r="AV27">
        <f t="shared" si="126"/>
        <v>2.9061775215480337E-3</v>
      </c>
      <c r="AW27">
        <f t="shared" si="127"/>
        <v>1.4931639170944092E-2</v>
      </c>
      <c r="AX27">
        <f t="shared" si="63"/>
        <v>2.4098889585360116E-4</v>
      </c>
      <c r="AY27">
        <f t="shared" si="128"/>
        <v>1.9866637152376557E-4</v>
      </c>
      <c r="AZ27">
        <f t="shared" si="129"/>
        <v>7.8581390369209241E-4</v>
      </c>
      <c r="BA27">
        <f t="shared" si="130"/>
        <v>1.1704546112972041E-3</v>
      </c>
      <c r="BB27">
        <f t="shared" si="67"/>
        <v>1.1036521645491884E-2</v>
      </c>
      <c r="BC27">
        <f t="shared" si="131"/>
        <v>7.8231529823929199E-5</v>
      </c>
      <c r="BD27">
        <f t="shared" si="69"/>
        <v>1.5440160852248197E-4</v>
      </c>
      <c r="BE27">
        <f t="shared" si="70"/>
        <v>5.5377625940206143E-4</v>
      </c>
      <c r="BF27">
        <f t="shared" si="71"/>
        <v>0.18565704219598711</v>
      </c>
      <c r="BG27">
        <f t="shared" si="72"/>
        <v>0.9419999999999995</v>
      </c>
      <c r="BH27">
        <f t="shared" si="5"/>
        <v>0.22781295252852773</v>
      </c>
      <c r="BI27">
        <f t="shared" si="6"/>
        <v>3.3967091953095857E-2</v>
      </c>
      <c r="BJ27">
        <f t="shared" si="7"/>
        <v>1.9695811586167337E-3</v>
      </c>
      <c r="BK27">
        <f t="shared" si="8"/>
        <v>9.5438751965820703E-3</v>
      </c>
      <c r="BL27">
        <f t="shared" si="9"/>
        <v>1.0883109377661231E-3</v>
      </c>
      <c r="BM27">
        <f t="shared" si="10"/>
        <v>6.6328882327579761E-3</v>
      </c>
      <c r="BN27">
        <f t="shared" si="11"/>
        <v>5.2858615585312347E-5</v>
      </c>
      <c r="BO27">
        <f t="shared" si="12"/>
        <v>4.4609883276091929E-5</v>
      </c>
      <c r="BP27">
        <f t="shared" si="13"/>
        <v>2.1084287204190986E-4</v>
      </c>
      <c r="BQ27">
        <f t="shared" si="14"/>
        <v>4.8516032720332856E-4</v>
      </c>
      <c r="BR27">
        <f t="shared" si="15"/>
        <v>5.0715595712839089E-3</v>
      </c>
      <c r="BS27">
        <f t="shared" si="16"/>
        <v>1.9497892327046858E-5</v>
      </c>
      <c r="BT27">
        <f t="shared" si="17"/>
        <v>3.482779061222581E-5</v>
      </c>
      <c r="BU27">
        <f t="shared" si="18"/>
        <v>1.5355018475154245E-4</v>
      </c>
      <c r="BV27">
        <f t="shared" si="19"/>
        <v>0.23256209883026666</v>
      </c>
      <c r="BW27">
        <f t="shared" si="20"/>
        <v>5.5289090164154883E-2</v>
      </c>
      <c r="BX27">
        <f t="shared" si="21"/>
        <v>3.5923996609470532E-3</v>
      </c>
      <c r="BY27">
        <f t="shared" si="22"/>
        <v>1.6255600539789403E-2</v>
      </c>
      <c r="BZ27">
        <f t="shared" si="23"/>
        <v>2.055878735538049E-3</v>
      </c>
      <c r="CA27">
        <f t="shared" si="24"/>
        <v>1.1640209823073256E-2</v>
      </c>
      <c r="CB27">
        <f t="shared" si="25"/>
        <v>1.5513454623045458E-4</v>
      </c>
      <c r="CC27">
        <f t="shared" si="26"/>
        <v>1.317121231642769E-4</v>
      </c>
      <c r="CD27">
        <f t="shared" si="27"/>
        <v>5.7767653068926874E-4</v>
      </c>
      <c r="CE27">
        <f t="shared" si="28"/>
        <v>8.885614679293828E-4</v>
      </c>
      <c r="CF27">
        <f t="shared" si="29"/>
        <v>8.3784777124198614E-3</v>
      </c>
      <c r="CG27">
        <f t="shared" si="30"/>
        <v>5.6004950158874934E-5</v>
      </c>
      <c r="CH27">
        <f t="shared" si="31"/>
        <v>9.6423370858676418E-5</v>
      </c>
      <c r="CI27">
        <f t="shared" si="32"/>
        <v>3.9644133096696931E-4</v>
      </c>
      <c r="CJ27">
        <f t="shared" si="73"/>
        <v>0</v>
      </c>
      <c r="CK27">
        <f t="shared" si="74"/>
        <v>0.61916331693061488</v>
      </c>
      <c r="CL27">
        <f t="shared" si="33"/>
        <v>0.30458732390204124</v>
      </c>
      <c r="CM27">
        <f t="shared" si="75"/>
        <v>3157.2636946013308</v>
      </c>
      <c r="CN27">
        <f t="shared" si="76"/>
        <v>1086.8989835353545</v>
      </c>
      <c r="CO27">
        <f t="shared" si="77"/>
        <v>99.36473593568823</v>
      </c>
      <c r="CP27">
        <f t="shared" si="78"/>
        <v>217.79051066884097</v>
      </c>
      <c r="CQ27">
        <f t="shared" si="79"/>
        <v>60.547024607149112</v>
      </c>
      <c r="CR27">
        <f t="shared" si="80"/>
        <v>121.76985586413306</v>
      </c>
      <c r="CS27">
        <f t="shared" si="81"/>
        <v>3.0564111259221463</v>
      </c>
      <c r="CT27">
        <f t="shared" si="82"/>
        <v>3.068908102782109</v>
      </c>
      <c r="CU27">
        <f t="shared" si="83"/>
        <v>5.8981489730675039</v>
      </c>
      <c r="CV27">
        <f t="shared" si="84"/>
        <v>23.847740242791456</v>
      </c>
      <c r="CW27">
        <f t="shared" si="85"/>
        <v>175.86489468745157</v>
      </c>
      <c r="CX27">
        <f t="shared" si="86"/>
        <v>1.1866440566766709</v>
      </c>
      <c r="CY27">
        <f t="shared" si="87"/>
        <v>2.7458655881701666</v>
      </c>
      <c r="CZ27">
        <f t="shared" si="88"/>
        <v>6.9876622196388807</v>
      </c>
      <c r="DA27">
        <f t="shared" si="89"/>
        <v>6605.3538476382664</v>
      </c>
      <c r="DB27">
        <f t="shared" si="90"/>
        <v>2645.9706959222376</v>
      </c>
      <c r="DC27">
        <f t="shared" si="91"/>
        <v>248.8960234561099</v>
      </c>
      <c r="DD27">
        <f t="shared" si="92"/>
        <v>626.87135950857305</v>
      </c>
      <c r="DE27">
        <f t="shared" si="93"/>
        <v>152.09770676773789</v>
      </c>
      <c r="DF27">
        <f t="shared" si="94"/>
        <v>392.73197347417153</v>
      </c>
      <c r="DG27">
        <f t="shared" si="95"/>
        <v>12.077881482390783</v>
      </c>
      <c r="DH27">
        <f t="shared" si="96"/>
        <v>11.68873463497227</v>
      </c>
      <c r="DI27">
        <f t="shared" si="97"/>
        <v>25.776267668908016</v>
      </c>
      <c r="DJ27">
        <f t="shared" si="98"/>
        <v>58.774378306289101</v>
      </c>
      <c r="DK27">
        <f t="shared" si="99"/>
        <v>428.10667462863017</v>
      </c>
      <c r="DL27">
        <f t="shared" si="100"/>
        <v>4.4369012139641448</v>
      </c>
      <c r="DM27">
        <f t="shared" si="101"/>
        <v>9.6664671031585065</v>
      </c>
      <c r="DN27">
        <f t="shared" si="102"/>
        <v>25.080526788319361</v>
      </c>
      <c r="DO27">
        <f t="shared" si="34"/>
        <v>0</v>
      </c>
      <c r="DP27">
        <f t="shared" si="117"/>
        <v>16213.820518802728</v>
      </c>
      <c r="DQ27">
        <f t="shared" si="35"/>
        <v>7976.1253081528293</v>
      </c>
    </row>
    <row r="28" spans="1:121" x14ac:dyDescent="0.3">
      <c r="A28">
        <v>25</v>
      </c>
      <c r="B28">
        <v>70</v>
      </c>
      <c r="C28">
        <f t="shared" si="118"/>
        <v>36.1</v>
      </c>
      <c r="D28">
        <f t="shared" si="1"/>
        <v>125</v>
      </c>
      <c r="E28">
        <f t="shared" si="119"/>
        <v>5.5</v>
      </c>
      <c r="F28">
        <v>1.455E-2</v>
      </c>
      <c r="G28">
        <v>2.213E-2</v>
      </c>
      <c r="H28">
        <f t="shared" si="3"/>
        <v>1.6066E-2</v>
      </c>
      <c r="I28">
        <f t="shared" si="103"/>
        <v>3.2286349135090861E-2</v>
      </c>
      <c r="J28">
        <f t="shared" si="36"/>
        <v>0.21476718684735074</v>
      </c>
      <c r="K28">
        <f t="shared" si="37"/>
        <v>0.28723524105710063</v>
      </c>
      <c r="L28">
        <f t="shared" si="104"/>
        <v>0.12210942766660904</v>
      </c>
      <c r="M28">
        <f t="shared" si="105"/>
        <v>0.16672424356140392</v>
      </c>
      <c r="N28">
        <f t="shared" si="106"/>
        <v>0.51082654913005343</v>
      </c>
      <c r="O28">
        <f t="shared" si="107"/>
        <v>0.63590519089948527</v>
      </c>
      <c r="P28">
        <f t="shared" si="108"/>
        <v>0.29652305311161076</v>
      </c>
      <c r="Q28">
        <f t="shared" si="109"/>
        <v>0.39163284557205025</v>
      </c>
      <c r="R28">
        <f t="shared" si="38"/>
        <v>0.42</v>
      </c>
      <c r="S28">
        <f t="shared" si="39"/>
        <v>0.43099999999999999</v>
      </c>
      <c r="T28">
        <f t="shared" si="40"/>
        <v>1.9388487728929926E-2</v>
      </c>
      <c r="U28">
        <f t="shared" si="41"/>
        <v>0.40914048639364708</v>
      </c>
      <c r="V28">
        <f t="shared" si="42"/>
        <v>0.5214077784778115</v>
      </c>
      <c r="W28">
        <f t="shared" si="110"/>
        <v>0.24680255020030406</v>
      </c>
      <c r="X28">
        <f t="shared" si="111"/>
        <v>0.32762448216349505</v>
      </c>
      <c r="Y28">
        <f t="shared" si="112"/>
        <v>0.7038077813567778</v>
      </c>
      <c r="Z28">
        <f t="shared" si="113"/>
        <v>0.82079941870615469</v>
      </c>
      <c r="AA28">
        <f t="shared" si="114"/>
        <v>0.45036761070686682</v>
      </c>
      <c r="AB28">
        <f t="shared" si="115"/>
        <v>0.5707354111252303</v>
      </c>
      <c r="AC28">
        <f t="shared" si="43"/>
        <v>3.4217669367495318E-2</v>
      </c>
      <c r="AD28">
        <f t="shared" si="116"/>
        <v>0.25111194580311258</v>
      </c>
      <c r="AE28">
        <f t="shared" si="44"/>
        <v>4.1596946430410932E-2</v>
      </c>
      <c r="AF28">
        <f t="shared" si="45"/>
        <v>2.761932240778738E-3</v>
      </c>
      <c r="AG28">
        <f t="shared" si="46"/>
        <v>1.1819501174098763E-2</v>
      </c>
      <c r="AH28">
        <f t="shared" si="120"/>
        <v>1.4572039100730972E-3</v>
      </c>
      <c r="AI28">
        <f t="shared" si="121"/>
        <v>8.1118652083292352E-3</v>
      </c>
      <c r="AJ28">
        <f t="shared" si="49"/>
        <v>8.1885093415364304E-5</v>
      </c>
      <c r="AK28">
        <f t="shared" si="122"/>
        <v>6.703506159008195E-5</v>
      </c>
      <c r="AL28">
        <f t="shared" si="123"/>
        <v>2.8506473245336464E-4</v>
      </c>
      <c r="AM28">
        <f t="shared" si="124"/>
        <v>6.0793538444582737E-4</v>
      </c>
      <c r="AN28">
        <f t="shared" si="53"/>
        <v>6.6018928506585009E-3</v>
      </c>
      <c r="AO28">
        <f t="shared" si="125"/>
        <v>2.7217011090473158E-5</v>
      </c>
      <c r="AP28">
        <f t="shared" si="55"/>
        <v>5.7570299617283369E-5</v>
      </c>
      <c r="AQ28">
        <f t="shared" si="56"/>
        <v>2.204546647879146E-4</v>
      </c>
      <c r="AR28">
        <f t="shared" si="57"/>
        <v>0.27899072786012324</v>
      </c>
      <c r="AS28">
        <f t="shared" si="58"/>
        <v>7.3884755984686856E-2</v>
      </c>
      <c r="AT28">
        <f t="shared" si="59"/>
        <v>5.5046284966748446E-3</v>
      </c>
      <c r="AU28">
        <f t="shared" si="60"/>
        <v>2.2043174975691623E-2</v>
      </c>
      <c r="AV28">
        <f t="shared" si="126"/>
        <v>3.0070174741437272E-3</v>
      </c>
      <c r="AW28">
        <f t="shared" si="127"/>
        <v>1.5619681655075483E-2</v>
      </c>
      <c r="AX28">
        <f t="shared" si="63"/>
        <v>2.6328049515066457E-4</v>
      </c>
      <c r="AY28">
        <f t="shared" si="128"/>
        <v>2.1644253222449043E-4</v>
      </c>
      <c r="AZ28">
        <f t="shared" si="129"/>
        <v>8.5636851236607495E-4</v>
      </c>
      <c r="BA28">
        <f t="shared" si="130"/>
        <v>1.2188382421598827E-3</v>
      </c>
      <c r="BB28">
        <f t="shared" si="67"/>
        <v>1.1957370565947071E-2</v>
      </c>
      <c r="BC28">
        <f t="shared" si="131"/>
        <v>8.5641707171075647E-5</v>
      </c>
      <c r="BD28">
        <f t="shared" si="69"/>
        <v>1.7445744174311554E-4</v>
      </c>
      <c r="BE28">
        <f t="shared" si="70"/>
        <v>6.2343670673781855E-4</v>
      </c>
      <c r="BF28">
        <f t="shared" si="71"/>
        <v>0.20274572748524133</v>
      </c>
      <c r="BG28">
        <f t="shared" si="72"/>
        <v>0.9419999999999995</v>
      </c>
      <c r="BH28">
        <f t="shared" si="5"/>
        <v>0.21290400768943998</v>
      </c>
      <c r="BI28">
        <f t="shared" si="6"/>
        <v>3.3821784761393796E-2</v>
      </c>
      <c r="BJ28">
        <f t="shared" si="7"/>
        <v>1.9458305226901353E-3</v>
      </c>
      <c r="BK28">
        <f t="shared" si="8"/>
        <v>9.4499019894954007E-3</v>
      </c>
      <c r="BL28">
        <f t="shared" si="9"/>
        <v>1.0705960186693261E-3</v>
      </c>
      <c r="BM28">
        <f t="shared" si="10"/>
        <v>6.5681121614658841E-3</v>
      </c>
      <c r="BN28">
        <f t="shared" si="11"/>
        <v>5.4743422064485095E-5</v>
      </c>
      <c r="BO28">
        <f t="shared" si="12"/>
        <v>4.6156289963316104E-5</v>
      </c>
      <c r="BP28">
        <f t="shared" si="13"/>
        <v>2.1765819252829975E-4</v>
      </c>
      <c r="BQ28">
        <f t="shared" si="14"/>
        <v>4.7935452770368943E-4</v>
      </c>
      <c r="BR28">
        <f t="shared" si="15"/>
        <v>5.2055651148888975E-3</v>
      </c>
      <c r="BS28">
        <f t="shared" si="16"/>
        <v>2.0237251777470261E-5</v>
      </c>
      <c r="BT28">
        <f t="shared" si="17"/>
        <v>3.7337309154947985E-5</v>
      </c>
      <c r="BU28">
        <f t="shared" si="18"/>
        <v>1.6391941576540233E-4</v>
      </c>
      <c r="BV28">
        <f t="shared" si="19"/>
        <v>0.22755233970338865</v>
      </c>
      <c r="BW28">
        <f t="shared" si="20"/>
        <v>5.7791635598768862E-2</v>
      </c>
      <c r="BX28">
        <f t="shared" si="21"/>
        <v>3.730740810820313E-3</v>
      </c>
      <c r="BY28">
        <f t="shared" si="22"/>
        <v>1.6954202894833681E-2</v>
      </c>
      <c r="BZ28">
        <f t="shared" si="23"/>
        <v>2.1252808058745158E-3</v>
      </c>
      <c r="CA28">
        <f t="shared" si="24"/>
        <v>1.21665399144189E-2</v>
      </c>
      <c r="CB28">
        <f t="shared" si="25"/>
        <v>1.6932490919791113E-4</v>
      </c>
      <c r="CC28">
        <f t="shared" si="26"/>
        <v>1.4336612881721375E-4</v>
      </c>
      <c r="CD28">
        <f t="shared" si="27"/>
        <v>6.2902410740189711E-4</v>
      </c>
      <c r="CE28">
        <f t="shared" si="28"/>
        <v>9.2452903772531679E-4</v>
      </c>
      <c r="CF28">
        <f t="shared" si="29"/>
        <v>9.0700602595712825E-3</v>
      </c>
      <c r="CG28">
        <f t="shared" si="30"/>
        <v>6.1259224206711455E-5</v>
      </c>
      <c r="CH28">
        <f t="shared" si="31"/>
        <v>1.0884515390408961E-4</v>
      </c>
      <c r="CI28">
        <f t="shared" si="32"/>
        <v>4.4594217301689232E-4</v>
      </c>
      <c r="CJ28">
        <f t="shared" si="73"/>
        <v>0</v>
      </c>
      <c r="CK28">
        <f t="shared" si="74"/>
        <v>0.60385829538894731</v>
      </c>
      <c r="CL28">
        <f t="shared" si="33"/>
        <v>0.2884060849226136</v>
      </c>
      <c r="CM28">
        <f t="shared" si="75"/>
        <v>2953.0764826446039</v>
      </c>
      <c r="CN28">
        <f t="shared" si="76"/>
        <v>1083.1428881014704</v>
      </c>
      <c r="CO28">
        <f t="shared" si="77"/>
        <v>98.258501397944386</v>
      </c>
      <c r="CP28">
        <f t="shared" si="78"/>
        <v>215.8240914390434</v>
      </c>
      <c r="CQ28">
        <f t="shared" si="79"/>
        <v>59.615669165000476</v>
      </c>
      <c r="CR28">
        <f t="shared" si="80"/>
        <v>120.68021870431403</v>
      </c>
      <c r="CS28">
        <f t="shared" si="81"/>
        <v>3.168379919520691</v>
      </c>
      <c r="CT28">
        <f t="shared" si="82"/>
        <v>3.1781993050473751</v>
      </c>
      <c r="CU28">
        <f t="shared" si="83"/>
        <v>6.0938287856555755</v>
      </c>
      <c r="CV28">
        <f t="shared" si="84"/>
        <v>23.581813562653643</v>
      </c>
      <c r="CW28">
        <f t="shared" si="85"/>
        <v>180.66079785826989</v>
      </c>
      <c r="CX28">
        <f t="shared" si="86"/>
        <v>1.2326584322875294</v>
      </c>
      <c r="CY28">
        <f t="shared" si="87"/>
        <v>2.9465055047121802</v>
      </c>
      <c r="CZ28">
        <f t="shared" si="88"/>
        <v>7.4656972230427279</v>
      </c>
      <c r="DA28">
        <f t="shared" si="89"/>
        <v>6468.4000254369575</v>
      </c>
      <c r="DB28">
        <f t="shared" si="90"/>
        <v>2768.0184982103083</v>
      </c>
      <c r="DC28">
        <f t="shared" si="91"/>
        <v>258.72304397221438</v>
      </c>
      <c r="DD28">
        <f t="shared" si="92"/>
        <v>654.35164915340579</v>
      </c>
      <c r="DE28">
        <f t="shared" si="93"/>
        <v>157.37526652678611</v>
      </c>
      <c r="DF28">
        <f t="shared" si="94"/>
        <v>410.82886689179537</v>
      </c>
      <c r="DG28">
        <f t="shared" si="95"/>
        <v>13.195091855961007</v>
      </c>
      <c r="DH28">
        <f t="shared" si="96"/>
        <v>12.734612825960118</v>
      </c>
      <c r="DI28">
        <f t="shared" si="97"/>
        <v>28.090599942631989</v>
      </c>
      <c r="DJ28">
        <f t="shared" si="98"/>
        <v>61.203962330058509</v>
      </c>
      <c r="DK28">
        <f t="shared" si="99"/>
        <v>463.82640425308688</v>
      </c>
      <c r="DL28">
        <f t="shared" si="100"/>
        <v>4.857169422207555</v>
      </c>
      <c r="DM28">
        <f t="shared" si="101"/>
        <v>10.922082597769492</v>
      </c>
      <c r="DN28">
        <f t="shared" si="102"/>
        <v>28.2354484481558</v>
      </c>
      <c r="DO28">
        <f t="shared" si="34"/>
        <v>0</v>
      </c>
      <c r="DP28">
        <f t="shared" si="117"/>
        <v>16099.688453910867</v>
      </c>
      <c r="DQ28">
        <f t="shared" si="35"/>
        <v>7689.3008689654689</v>
      </c>
    </row>
    <row r="29" spans="1:121" x14ac:dyDescent="0.3">
      <c r="A29">
        <v>26</v>
      </c>
      <c r="B29">
        <v>71</v>
      </c>
      <c r="C29">
        <f t="shared" si="118"/>
        <v>36.1</v>
      </c>
      <c r="D29">
        <f t="shared" si="1"/>
        <v>125</v>
      </c>
      <c r="E29">
        <f t="shared" si="119"/>
        <v>5.5</v>
      </c>
      <c r="F29">
        <v>1.703E-2</v>
      </c>
      <c r="G29">
        <v>2.5520000000000001E-2</v>
      </c>
      <c r="H29">
        <f t="shared" si="3"/>
        <v>1.8728000000000002E-2</v>
      </c>
      <c r="I29">
        <f t="shared" si="103"/>
        <v>3.2286349135090861E-2</v>
      </c>
      <c r="J29">
        <f t="shared" si="36"/>
        <v>0.22220271229621136</v>
      </c>
      <c r="K29">
        <f t="shared" si="37"/>
        <v>0.29666963578309302</v>
      </c>
      <c r="L29">
        <f t="shared" si="104"/>
        <v>0.12659704978067388</v>
      </c>
      <c r="M29">
        <f t="shared" si="105"/>
        <v>0.17268360665850346</v>
      </c>
      <c r="N29">
        <f t="shared" si="106"/>
        <v>0.52636551998085535</v>
      </c>
      <c r="O29">
        <f t="shared" si="107"/>
        <v>0.65213959851533843</v>
      </c>
      <c r="P29">
        <f t="shared" si="108"/>
        <v>0.30760522176387239</v>
      </c>
      <c r="Q29">
        <f t="shared" si="109"/>
        <v>0.40513055093134098</v>
      </c>
      <c r="R29">
        <f t="shared" si="38"/>
        <v>0.42</v>
      </c>
      <c r="S29">
        <f t="shared" si="39"/>
        <v>0.43099999999999999</v>
      </c>
      <c r="T29">
        <f t="shared" si="40"/>
        <v>2.006365521084855E-2</v>
      </c>
      <c r="U29">
        <f t="shared" si="41"/>
        <v>0.42124908084736734</v>
      </c>
      <c r="V29">
        <f t="shared" si="42"/>
        <v>0.53508702955683463</v>
      </c>
      <c r="W29">
        <f t="shared" si="110"/>
        <v>0.25515661532045353</v>
      </c>
      <c r="X29">
        <f t="shared" si="111"/>
        <v>0.33804558180610578</v>
      </c>
      <c r="Y29">
        <f t="shared" si="112"/>
        <v>0.71963925256860239</v>
      </c>
      <c r="Z29">
        <f t="shared" si="113"/>
        <v>0.83418243447293117</v>
      </c>
      <c r="AA29">
        <f t="shared" si="114"/>
        <v>0.46501996693990322</v>
      </c>
      <c r="AB29">
        <f t="shared" si="115"/>
        <v>0.58681551974949608</v>
      </c>
      <c r="AC29">
        <f t="shared" si="43"/>
        <v>3.5254744452119569E-2</v>
      </c>
      <c r="AD29">
        <f t="shared" si="116"/>
        <v>0.23438885928004144</v>
      </c>
      <c r="AE29">
        <f t="shared" si="44"/>
        <v>4.1265276116016131E-2</v>
      </c>
      <c r="AF29">
        <f t="shared" si="45"/>
        <v>2.7199130068633667E-3</v>
      </c>
      <c r="AG29">
        <f t="shared" si="46"/>
        <v>1.1647608940653434E-2</v>
      </c>
      <c r="AH29">
        <f t="shared" si="120"/>
        <v>1.4306540573057161E-3</v>
      </c>
      <c r="AI29">
        <f t="shared" si="121"/>
        <v>8.0105247450669229E-3</v>
      </c>
      <c r="AJ29">
        <f t="shared" si="49"/>
        <v>8.4355630735112659E-5</v>
      </c>
      <c r="AK29">
        <f t="shared" si="122"/>
        <v>6.8956203438465233E-5</v>
      </c>
      <c r="AL29">
        <f t="shared" si="123"/>
        <v>2.9206911788692087E-4</v>
      </c>
      <c r="AM29">
        <f t="shared" si="124"/>
        <v>5.9926149652311149E-4</v>
      </c>
      <c r="AN29">
        <f t="shared" si="53"/>
        <v>6.7419263279861856E-3</v>
      </c>
      <c r="AO29">
        <f t="shared" si="125"/>
        <v>2.8066812185077939E-5</v>
      </c>
      <c r="AP29">
        <f t="shared" si="55"/>
        <v>6.1234775640551262E-5</v>
      </c>
      <c r="AQ29">
        <f t="shared" si="56"/>
        <v>2.3290613955049498E-4</v>
      </c>
      <c r="AR29">
        <f t="shared" si="57"/>
        <v>0.27210975171074475</v>
      </c>
      <c r="AS29">
        <f t="shared" si="58"/>
        <v>7.6780698513243775E-2</v>
      </c>
      <c r="AT29">
        <f t="shared" si="59"/>
        <v>5.6870038343834204E-3</v>
      </c>
      <c r="AU29">
        <f t="shared" si="60"/>
        <v>2.2830218169333696E-2</v>
      </c>
      <c r="AV29">
        <f t="shared" si="126"/>
        <v>3.0962061821168145E-3</v>
      </c>
      <c r="AW29">
        <f t="shared" si="127"/>
        <v>1.6245950019171181E-2</v>
      </c>
      <c r="AX29">
        <f t="shared" si="63"/>
        <v>2.8518475643807826E-4</v>
      </c>
      <c r="AY29">
        <f t="shared" si="128"/>
        <v>2.3367966114629481E-4</v>
      </c>
      <c r="AZ29">
        <f t="shared" si="129"/>
        <v>9.2300215220580321E-4</v>
      </c>
      <c r="BA29">
        <f t="shared" si="130"/>
        <v>1.2626602951288355E-3</v>
      </c>
      <c r="BB29">
        <f t="shared" si="67"/>
        <v>1.2854380687514351E-2</v>
      </c>
      <c r="BC29">
        <f t="shared" si="131"/>
        <v>9.2846858016238325E-5</v>
      </c>
      <c r="BD29">
        <f t="shared" si="69"/>
        <v>1.9498716461774392E-4</v>
      </c>
      <c r="BE29">
        <f t="shared" si="70"/>
        <v>6.9229014267322287E-4</v>
      </c>
      <c r="BF29">
        <f t="shared" si="71"/>
        <v>0.22113952720337227</v>
      </c>
      <c r="BG29">
        <f t="shared" si="72"/>
        <v>0.94199999999999939</v>
      </c>
      <c r="BH29">
        <f t="shared" si="5"/>
        <v>0.19856135019479071</v>
      </c>
      <c r="BI29">
        <f t="shared" si="6"/>
        <v>3.3524407769555085E-2</v>
      </c>
      <c r="BJ29">
        <f t="shared" si="7"/>
        <v>1.9144318084078889E-3</v>
      </c>
      <c r="BK29">
        <f t="shared" si="8"/>
        <v>9.3047824964961525E-3</v>
      </c>
      <c r="BL29">
        <f t="shared" si="9"/>
        <v>1.0501336626663909E-3</v>
      </c>
      <c r="BM29">
        <f t="shared" si="10"/>
        <v>6.4807025658275312E-3</v>
      </c>
      <c r="BN29">
        <f t="shared" si="11"/>
        <v>5.6341896519053095E-5</v>
      </c>
      <c r="BO29">
        <f t="shared" si="12"/>
        <v>4.7435602392979339E-5</v>
      </c>
      <c r="BP29">
        <f t="shared" si="13"/>
        <v>2.2282219864955686E-4</v>
      </c>
      <c r="BQ29">
        <f t="shared" si="14"/>
        <v>4.7212508383902632E-4</v>
      </c>
      <c r="BR29">
        <f t="shared" si="15"/>
        <v>5.3115919365833274E-3</v>
      </c>
      <c r="BS29">
        <f t="shared" si="16"/>
        <v>2.0851892710082842E-5</v>
      </c>
      <c r="BT29">
        <f t="shared" si="17"/>
        <v>3.9676319293590514E-5</v>
      </c>
      <c r="BU29">
        <f t="shared" si="18"/>
        <v>1.7303475013127919E-4</v>
      </c>
      <c r="BV29">
        <f t="shared" si="19"/>
        <v>0.22175679181970492</v>
      </c>
      <c r="BW29">
        <f t="shared" si="20"/>
        <v>6.0007217591067578E-2</v>
      </c>
      <c r="BX29">
        <f t="shared" si="21"/>
        <v>3.8507336555688235E-3</v>
      </c>
      <c r="BY29">
        <f t="shared" si="22"/>
        <v>1.7545048714009991E-2</v>
      </c>
      <c r="BZ29">
        <f t="shared" si="23"/>
        <v>2.1863258763115405E-3</v>
      </c>
      <c r="CA29">
        <f t="shared" si="24"/>
        <v>1.264390745149711E-2</v>
      </c>
      <c r="CB29">
        <f t="shared" si="25"/>
        <v>1.8323935936432771E-4</v>
      </c>
      <c r="CC29">
        <f t="shared" si="26"/>
        <v>1.5464185980346328E-4</v>
      </c>
      <c r="CD29">
        <f t="shared" si="27"/>
        <v>6.7740843785711537E-4</v>
      </c>
      <c r="CE29">
        <f t="shared" si="28"/>
        <v>9.5697875520569739E-4</v>
      </c>
      <c r="CF29">
        <f t="shared" si="29"/>
        <v>9.7424218348629316E-3</v>
      </c>
      <c r="CG29">
        <f t="shared" si="30"/>
        <v>6.6358212187126394E-5</v>
      </c>
      <c r="CH29">
        <f t="shared" si="31"/>
        <v>1.2153863143313272E-4</v>
      </c>
      <c r="CI29">
        <f t="shared" si="32"/>
        <v>4.9478396107417299E-4</v>
      </c>
      <c r="CJ29">
        <f t="shared" si="73"/>
        <v>0</v>
      </c>
      <c r="CK29">
        <f t="shared" si="74"/>
        <v>0.5875670843378108</v>
      </c>
      <c r="CL29">
        <f t="shared" si="33"/>
        <v>0.27245175902385793</v>
      </c>
      <c r="CM29">
        <f t="shared" si="75"/>
        <v>2756.4129851332873</v>
      </c>
      <c r="CN29">
        <f t="shared" si="76"/>
        <v>1074.5065247849441</v>
      </c>
      <c r="CO29">
        <f t="shared" si="77"/>
        <v>96.763625132171128</v>
      </c>
      <c r="CP29">
        <f t="shared" si="78"/>
        <v>212.6853392563317</v>
      </c>
      <c r="CQ29">
        <f t="shared" si="79"/>
        <v>58.529488138434154</v>
      </c>
      <c r="CR29">
        <f t="shared" si="80"/>
        <v>119.17257663236062</v>
      </c>
      <c r="CS29">
        <f t="shared" si="81"/>
        <v>3.2639724200337139</v>
      </c>
      <c r="CT29">
        <f t="shared" si="82"/>
        <v>3.269282561221075</v>
      </c>
      <c r="CU29">
        <f t="shared" si="83"/>
        <v>6.2435615330687071</v>
      </c>
      <c r="CV29">
        <f t="shared" si="84"/>
        <v>23.245353450131496</v>
      </c>
      <c r="CW29">
        <f t="shared" si="85"/>
        <v>184.49281396534198</v>
      </c>
      <c r="CX29">
        <f t="shared" si="86"/>
        <v>1.2711459238621798</v>
      </c>
      <c r="CY29">
        <f t="shared" si="87"/>
        <v>3.1340570520590543</v>
      </c>
      <c r="CZ29">
        <f t="shared" si="88"/>
        <v>7.8873664158775121</v>
      </c>
      <c r="DA29">
        <f t="shared" si="89"/>
        <v>6308.8645934136175</v>
      </c>
      <c r="DB29">
        <f t="shared" si="90"/>
        <v>2876.5120891001648</v>
      </c>
      <c r="DC29">
        <f t="shared" si="91"/>
        <v>267.29486721985512</v>
      </c>
      <c r="DD29">
        <f t="shared" si="92"/>
        <v>677.71502635667071</v>
      </c>
      <c r="DE29">
        <f t="shared" si="93"/>
        <v>162.04304674726561</v>
      </c>
      <c r="DF29">
        <f t="shared" si="94"/>
        <v>427.30097740424037</v>
      </c>
      <c r="DG29">
        <f t="shared" si="95"/>
        <v>14.292889623163607</v>
      </c>
      <c r="DH29">
        <f t="shared" si="96"/>
        <v>13.748776543203402</v>
      </c>
      <c r="DI29">
        <f t="shared" si="97"/>
        <v>30.276316596654755</v>
      </c>
      <c r="DJ29">
        <f t="shared" si="98"/>
        <v>63.404486719894479</v>
      </c>
      <c r="DK29">
        <f t="shared" si="99"/>
        <v>498.62142686868168</v>
      </c>
      <c r="DL29">
        <f t="shared" si="100"/>
        <v>5.2658095523909569</v>
      </c>
      <c r="DM29">
        <f t="shared" si="101"/>
        <v>12.207366428058476</v>
      </c>
      <c r="DN29">
        <f t="shared" si="102"/>
        <v>31.353820561670265</v>
      </c>
      <c r="DO29">
        <f t="shared" si="34"/>
        <v>0</v>
      </c>
      <c r="DP29">
        <f t="shared" si="117"/>
        <v>15939.779585534656</v>
      </c>
      <c r="DQ29">
        <f t="shared" si="35"/>
        <v>7391.1917503443301</v>
      </c>
    </row>
    <row r="30" spans="1:121" x14ac:dyDescent="0.3">
      <c r="A30">
        <v>27</v>
      </c>
      <c r="B30">
        <v>72</v>
      </c>
      <c r="C30">
        <f t="shared" si="118"/>
        <v>36.1</v>
      </c>
      <c r="D30">
        <f t="shared" si="1"/>
        <v>125</v>
      </c>
      <c r="E30">
        <f t="shared" si="119"/>
        <v>5.5</v>
      </c>
      <c r="F30">
        <v>1.686E-2</v>
      </c>
      <c r="G30">
        <v>2.496E-2</v>
      </c>
      <c r="H30">
        <f t="shared" si="3"/>
        <v>1.848E-2</v>
      </c>
      <c r="I30">
        <f t="shared" si="103"/>
        <v>3.2286349135090861E-2</v>
      </c>
      <c r="J30">
        <f t="shared" si="36"/>
        <v>0.22974766580115269</v>
      </c>
      <c r="K30">
        <f t="shared" si="37"/>
        <v>0.30620602319522294</v>
      </c>
      <c r="L30">
        <f t="shared" si="104"/>
        <v>0.13117099329172344</v>
      </c>
      <c r="M30">
        <f t="shared" si="105"/>
        <v>0.17874499438761815</v>
      </c>
      <c r="N30">
        <f t="shared" si="106"/>
        <v>0.54185785626413152</v>
      </c>
      <c r="O30">
        <f t="shared" si="107"/>
        <v>0.66810775887967055</v>
      </c>
      <c r="P30">
        <f t="shared" si="108"/>
        <v>0.31883961484527856</v>
      </c>
      <c r="Q30">
        <f t="shared" si="109"/>
        <v>0.4187228856166364</v>
      </c>
      <c r="R30">
        <f t="shared" si="38"/>
        <v>0.42</v>
      </c>
      <c r="S30">
        <f t="shared" si="39"/>
        <v>0.43099999999999999</v>
      </c>
      <c r="T30">
        <f t="shared" si="40"/>
        <v>2.0747524579641345E-2</v>
      </c>
      <c r="U30">
        <f t="shared" si="41"/>
        <v>0.43339747256242767</v>
      </c>
      <c r="V30">
        <f t="shared" si="42"/>
        <v>0.5486965281958962</v>
      </c>
      <c r="W30">
        <f t="shared" si="110"/>
        <v>0.26361957352379584</v>
      </c>
      <c r="X30">
        <f t="shared" si="111"/>
        <v>0.34855489331670253</v>
      </c>
      <c r="Y30">
        <f t="shared" si="112"/>
        <v>0.73506451948284424</v>
      </c>
      <c r="Z30">
        <f t="shared" si="113"/>
        <v>0.84692531127685933</v>
      </c>
      <c r="AA30">
        <f t="shared" si="114"/>
        <v>0.4797065619441927</v>
      </c>
      <c r="AB30">
        <f t="shared" si="115"/>
        <v>0.60275168843460858</v>
      </c>
      <c r="AC30">
        <f t="shared" si="43"/>
        <v>3.6295526325855643E-2</v>
      </c>
      <c r="AD30">
        <f t="shared" si="116"/>
        <v>0.21802252512090847</v>
      </c>
      <c r="AE30">
        <f t="shared" si="44"/>
        <v>4.0654462880318168E-2</v>
      </c>
      <c r="AF30">
        <f t="shared" si="45"/>
        <v>2.6674597426644803E-3</v>
      </c>
      <c r="AG30">
        <f t="shared" si="46"/>
        <v>1.135882582247986E-2</v>
      </c>
      <c r="AH30">
        <f t="shared" si="120"/>
        <v>1.4004870980181335E-3</v>
      </c>
      <c r="AI30">
        <f t="shared" si="121"/>
        <v>7.8636184008069702E-3</v>
      </c>
      <c r="AJ30">
        <f t="shared" si="49"/>
        <v>8.6370662515367655E-5</v>
      </c>
      <c r="AK30">
        <f t="shared" si="122"/>
        <v>7.0466161543334901E-5</v>
      </c>
      <c r="AL30">
        <f t="shared" si="123"/>
        <v>2.9406461579184137E-4</v>
      </c>
      <c r="AM30">
        <f t="shared" si="124"/>
        <v>5.8884185509759115E-4</v>
      </c>
      <c r="AN30">
        <f t="shared" si="53"/>
        <v>6.8292392191648598E-3</v>
      </c>
      <c r="AO30">
        <f t="shared" si="125"/>
        <v>2.8738187700289754E-5</v>
      </c>
      <c r="AP30">
        <f t="shared" si="55"/>
        <v>6.4583778471937332E-5</v>
      </c>
      <c r="AQ30">
        <f t="shared" si="56"/>
        <v>2.4112305307954238E-4</v>
      </c>
      <c r="AR30">
        <f t="shared" si="57"/>
        <v>0.26393011215138557</v>
      </c>
      <c r="AS30">
        <f t="shared" si="58"/>
        <v>7.9053296861656019E-2</v>
      </c>
      <c r="AT30">
        <f t="shared" si="59"/>
        <v>5.8399864375000554E-3</v>
      </c>
      <c r="AU30">
        <f t="shared" si="60"/>
        <v>2.3330558248091805E-2</v>
      </c>
      <c r="AV30">
        <f t="shared" si="126"/>
        <v>3.1726969066747305E-3</v>
      </c>
      <c r="AW30">
        <f t="shared" si="127"/>
        <v>1.6756626160623209E-2</v>
      </c>
      <c r="AX30">
        <f t="shared" si="63"/>
        <v>3.0635432698930814E-4</v>
      </c>
      <c r="AY30">
        <f t="shared" si="128"/>
        <v>2.5007407197671081E-4</v>
      </c>
      <c r="AZ30">
        <f t="shared" si="129"/>
        <v>9.7354013263325297E-4</v>
      </c>
      <c r="BA30">
        <f t="shared" si="130"/>
        <v>1.3014032937518315E-3</v>
      </c>
      <c r="BB30">
        <f t="shared" si="67"/>
        <v>1.367706364211241E-2</v>
      </c>
      <c r="BC30">
        <f t="shared" si="131"/>
        <v>9.9714883893531827E-5</v>
      </c>
      <c r="BD30">
        <f t="shared" si="69"/>
        <v>2.1567222051264764E-4</v>
      </c>
      <c r="BE30">
        <f t="shared" si="70"/>
        <v>7.5030371216513797E-4</v>
      </c>
      <c r="BF30">
        <f t="shared" si="71"/>
        <v>0.24217179035147232</v>
      </c>
      <c r="BG30">
        <f t="shared" si="72"/>
        <v>0.94199999999999939</v>
      </c>
      <c r="BH30">
        <f t="shared" si="5"/>
        <v>0.18454407627596736</v>
      </c>
      <c r="BI30">
        <f t="shared" si="6"/>
        <v>3.3000884392588942E-2</v>
      </c>
      <c r="BJ30">
        <f t="shared" si="7"/>
        <v>1.8757513824993711E-3</v>
      </c>
      <c r="BK30">
        <f t="shared" si="8"/>
        <v>9.0665879078803534E-3</v>
      </c>
      <c r="BL30">
        <f t="shared" si="9"/>
        <v>1.0270541807549109E-3</v>
      </c>
      <c r="BM30">
        <f t="shared" si="10"/>
        <v>6.3565950557938579E-3</v>
      </c>
      <c r="BN30">
        <f t="shared" si="11"/>
        <v>5.7633306979297954E-5</v>
      </c>
      <c r="BO30">
        <f t="shared" si="12"/>
        <v>4.842989481855395E-5</v>
      </c>
      <c r="BP30">
        <f t="shared" si="13"/>
        <v>2.24159205223431E-4</v>
      </c>
      <c r="BQ30">
        <f t="shared" si="14"/>
        <v>4.6353268695541492E-4</v>
      </c>
      <c r="BR30">
        <f t="shared" si="15"/>
        <v>5.3759351135053805E-3</v>
      </c>
      <c r="BS30">
        <f t="shared" si="16"/>
        <v>2.1333040714598357E-5</v>
      </c>
      <c r="BT30">
        <f t="shared" si="17"/>
        <v>4.1806616934333751E-5</v>
      </c>
      <c r="BU30">
        <f t="shared" si="18"/>
        <v>1.7899138116222527E-4</v>
      </c>
      <c r="BV30">
        <f t="shared" si="19"/>
        <v>0.21491303547634033</v>
      </c>
      <c r="BW30">
        <f t="shared" si="20"/>
        <v>6.1732293130290425E-2</v>
      </c>
      <c r="BX30">
        <f t="shared" si="21"/>
        <v>3.9506113945333935E-3</v>
      </c>
      <c r="BY30">
        <f t="shared" si="22"/>
        <v>1.7914745353016071E-2</v>
      </c>
      <c r="BZ30">
        <f t="shared" si="23"/>
        <v>2.2382979643712974E-3</v>
      </c>
      <c r="CA30">
        <f t="shared" si="24"/>
        <v>1.3030580640551032E-2</v>
      </c>
      <c r="CB30">
        <f t="shared" si="25"/>
        <v>1.9665562801327437E-4</v>
      </c>
      <c r="CC30">
        <f t="shared" si="26"/>
        <v>1.6533951090003386E-4</v>
      </c>
      <c r="CD30">
        <f t="shared" si="27"/>
        <v>7.1390880704324828E-4</v>
      </c>
      <c r="CE30">
        <f t="shared" si="28"/>
        <v>9.8552731578116005E-4</v>
      </c>
      <c r="CF30">
        <f t="shared" si="29"/>
        <v>1.035737337049457E-2</v>
      </c>
      <c r="CG30">
        <f t="shared" si="30"/>
        <v>7.1207943783085074E-5</v>
      </c>
      <c r="CH30">
        <f t="shared" si="31"/>
        <v>1.3430459052000317E-4</v>
      </c>
      <c r="CI30">
        <f t="shared" si="32"/>
        <v>5.3580350766031294E-4</v>
      </c>
      <c r="CJ30">
        <f t="shared" si="73"/>
        <v>0</v>
      </c>
      <c r="CK30">
        <f t="shared" si="74"/>
        <v>0.56922245507507629</v>
      </c>
      <c r="CL30">
        <f t="shared" si="33"/>
        <v>0.25625771957079019</v>
      </c>
      <c r="CM30">
        <f t="shared" si="75"/>
        <v>2563.9448954218838</v>
      </c>
      <c r="CN30">
        <f t="shared" si="76"/>
        <v>1058.6015589406047</v>
      </c>
      <c r="CO30">
        <f t="shared" si="77"/>
        <v>94.89754780503155</v>
      </c>
      <c r="CP30">
        <f t="shared" si="78"/>
        <v>207.41215951848224</v>
      </c>
      <c r="CQ30">
        <f t="shared" si="79"/>
        <v>57.295327667019862</v>
      </c>
      <c r="CR30">
        <f t="shared" si="80"/>
        <v>116.98705094880529</v>
      </c>
      <c r="CS30">
        <f t="shared" si="81"/>
        <v>3.3419400447071208</v>
      </c>
      <c r="CT30">
        <f t="shared" si="82"/>
        <v>3.3408711849310508</v>
      </c>
      <c r="CU30">
        <f t="shared" si="83"/>
        <v>6.2862192917821931</v>
      </c>
      <c r="CV30">
        <f t="shared" si="84"/>
        <v>22.841175559235559</v>
      </c>
      <c r="CW30">
        <f t="shared" si="85"/>
        <v>186.8821312324464</v>
      </c>
      <c r="CX30">
        <f t="shared" si="86"/>
        <v>1.3015525209461229</v>
      </c>
      <c r="CY30">
        <f t="shared" si="87"/>
        <v>3.3054623659722244</v>
      </c>
      <c r="CZ30">
        <f t="shared" si="88"/>
        <v>8.1656321925387019</v>
      </c>
      <c r="DA30">
        <f t="shared" si="89"/>
        <v>6119.2196502298739</v>
      </c>
      <c r="DB30">
        <f t="shared" si="90"/>
        <v>2961.6527136250811</v>
      </c>
      <c r="DC30">
        <f t="shared" si="91"/>
        <v>274.48520254894009</v>
      </c>
      <c r="DD30">
        <f t="shared" si="92"/>
        <v>692.56762159460527</v>
      </c>
      <c r="DE30">
        <f t="shared" si="93"/>
        <v>166.0462653077287</v>
      </c>
      <c r="DF30">
        <f t="shared" si="94"/>
        <v>440.73278127671165</v>
      </c>
      <c r="DG30">
        <f t="shared" si="95"/>
        <v>15.353866160050146</v>
      </c>
      <c r="DH30">
        <f t="shared" si="96"/>
        <v>14.713358098821757</v>
      </c>
      <c r="DI30">
        <f t="shared" si="97"/>
        <v>31.934063430635963</v>
      </c>
      <c r="DJ30">
        <f t="shared" si="98"/>
        <v>65.349966395748211</v>
      </c>
      <c r="DK30">
        <f t="shared" si="99"/>
        <v>530.53329867754042</v>
      </c>
      <c r="DL30">
        <f t="shared" si="100"/>
        <v>5.6553296400216579</v>
      </c>
      <c r="DM30">
        <f t="shared" si="101"/>
        <v>13.502375037414819</v>
      </c>
      <c r="DN30">
        <f t="shared" si="102"/>
        <v>33.981255123959102</v>
      </c>
      <c r="DO30">
        <f t="shared" si="34"/>
        <v>0</v>
      </c>
      <c r="DP30">
        <f t="shared" si="117"/>
        <v>15700.331271841518</v>
      </c>
      <c r="DQ30">
        <f t="shared" si="35"/>
        <v>7068.1173104764875</v>
      </c>
    </row>
    <row r="31" spans="1:121" x14ac:dyDescent="0.3">
      <c r="A31">
        <v>28</v>
      </c>
      <c r="B31">
        <v>73</v>
      </c>
      <c r="C31">
        <f t="shared" si="118"/>
        <v>36.1</v>
      </c>
      <c r="D31">
        <f t="shared" si="1"/>
        <v>125</v>
      </c>
      <c r="E31">
        <f t="shared" si="119"/>
        <v>5.5</v>
      </c>
      <c r="F31">
        <v>1.9539999999999998E-2</v>
      </c>
      <c r="G31">
        <v>2.8670000000000001E-2</v>
      </c>
      <c r="H31">
        <f t="shared" si="3"/>
        <v>2.1366E-2</v>
      </c>
      <c r="I31">
        <f t="shared" si="103"/>
        <v>3.2286349135090861E-2</v>
      </c>
      <c r="J31">
        <f t="shared" si="36"/>
        <v>0.2373992851573451</v>
      </c>
      <c r="K31">
        <f t="shared" si="37"/>
        <v>0.31583909521857134</v>
      </c>
      <c r="L31">
        <f t="shared" si="104"/>
        <v>0.13583076037096553</v>
      </c>
      <c r="M31">
        <f t="shared" si="105"/>
        <v>0.18490698733217847</v>
      </c>
      <c r="N31">
        <f t="shared" si="106"/>
        <v>0.5572821504316654</v>
      </c>
      <c r="O31">
        <f t="shared" si="107"/>
        <v>0.6837857648634238</v>
      </c>
      <c r="P31">
        <f t="shared" si="108"/>
        <v>0.33021811522303579</v>
      </c>
      <c r="Q31">
        <f t="shared" si="109"/>
        <v>0.43239551476406113</v>
      </c>
      <c r="R31">
        <f t="shared" si="38"/>
        <v>0.42</v>
      </c>
      <c r="S31">
        <f t="shared" si="39"/>
        <v>0.43099999999999999</v>
      </c>
      <c r="T31">
        <f t="shared" si="40"/>
        <v>2.1439744785718657E-2</v>
      </c>
      <c r="U31">
        <f t="shared" si="41"/>
        <v>0.44557546978572682</v>
      </c>
      <c r="V31">
        <f t="shared" si="42"/>
        <v>0.56222239667883001</v>
      </c>
      <c r="W31">
        <f t="shared" si="110"/>
        <v>0.27218760133224873</v>
      </c>
      <c r="X31">
        <f t="shared" si="111"/>
        <v>0.3591455155430745</v>
      </c>
      <c r="Y31">
        <f t="shared" si="112"/>
        <v>0.7500626953126619</v>
      </c>
      <c r="Z31">
        <f t="shared" si="113"/>
        <v>0.85902503681222342</v>
      </c>
      <c r="AA31">
        <f t="shared" si="114"/>
        <v>0.49440929372586151</v>
      </c>
      <c r="AB31">
        <f t="shared" si="115"/>
        <v>0.61852034214499396</v>
      </c>
      <c r="AC31">
        <f t="shared" si="43"/>
        <v>3.7339178588662481E-2</v>
      </c>
      <c r="AD31">
        <f t="shared" si="116"/>
        <v>0.20270701827564955</v>
      </c>
      <c r="AE31">
        <f t="shared" si="44"/>
        <v>4.0000756188232053E-2</v>
      </c>
      <c r="AF31">
        <f t="shared" si="45"/>
        <v>2.5974784184033851E-3</v>
      </c>
      <c r="AG31">
        <f t="shared" si="46"/>
        <v>1.1097541691492026E-2</v>
      </c>
      <c r="AH31">
        <f t="shared" si="120"/>
        <v>1.3645746956866052E-3</v>
      </c>
      <c r="AI31">
        <f t="shared" si="121"/>
        <v>7.7182356516205478E-3</v>
      </c>
      <c r="AJ31">
        <f t="shared" si="49"/>
        <v>8.7530255618494061E-5</v>
      </c>
      <c r="AK31">
        <f t="shared" si="122"/>
        <v>7.1206568451798337E-5</v>
      </c>
      <c r="AL31">
        <f t="shared" si="123"/>
        <v>2.9824469816278732E-4</v>
      </c>
      <c r="AM31">
        <f t="shared" si="124"/>
        <v>5.7569299464266179E-4</v>
      </c>
      <c r="AN31">
        <f t="shared" si="53"/>
        <v>6.9028812091170115E-3</v>
      </c>
      <c r="AO31">
        <f t="shared" si="125"/>
        <v>2.9065369340049688E-5</v>
      </c>
      <c r="AP31">
        <f t="shared" si="55"/>
        <v>6.7245853662070826E-5</v>
      </c>
      <c r="AQ31">
        <f t="shared" si="56"/>
        <v>2.50738023203539E-4</v>
      </c>
      <c r="AR31">
        <f t="shared" si="57"/>
        <v>0.25550460995633062</v>
      </c>
      <c r="AS31">
        <f t="shared" si="58"/>
        <v>8.1173325089350726E-2</v>
      </c>
      <c r="AT31">
        <f t="shared" si="59"/>
        <v>5.9412475228671404E-3</v>
      </c>
      <c r="AU31">
        <f t="shared" si="60"/>
        <v>2.3867016833010509E-2</v>
      </c>
      <c r="AV31">
        <f t="shared" si="126"/>
        <v>3.2290656712980221E-3</v>
      </c>
      <c r="AW31">
        <f t="shared" si="127"/>
        <v>1.7256699434444748E-2</v>
      </c>
      <c r="AX31">
        <f t="shared" si="63"/>
        <v>3.2488870385619139E-4</v>
      </c>
      <c r="AY31">
        <f t="shared" si="128"/>
        <v>2.6389989824811841E-4</v>
      </c>
      <c r="AZ31">
        <f t="shared" si="129"/>
        <v>1.0347239697251185E-3</v>
      </c>
      <c r="BA31">
        <f t="shared" si="130"/>
        <v>1.3317290489567642E-3</v>
      </c>
      <c r="BB31">
        <f t="shared" si="67"/>
        <v>1.4504384922131032E-2</v>
      </c>
      <c r="BC31">
        <f t="shared" si="131"/>
        <v>1.0546864653356288E-4</v>
      </c>
      <c r="BD31">
        <f t="shared" si="69"/>
        <v>2.349324493563266E-4</v>
      </c>
      <c r="BE31">
        <f t="shared" si="70"/>
        <v>8.1715647999800779E-4</v>
      </c>
      <c r="BF31">
        <f t="shared" si="71"/>
        <v>0.26264264148060984</v>
      </c>
      <c r="BG31">
        <f t="shared" si="72"/>
        <v>0.9419999999999995</v>
      </c>
      <c r="BH31">
        <f t="shared" si="5"/>
        <v>0.17143844717153922</v>
      </c>
      <c r="BI31">
        <f t="shared" si="6"/>
        <v>3.2443391521177249E-2</v>
      </c>
      <c r="BJ31">
        <f t="shared" si="7"/>
        <v>1.8248260852808127E-3</v>
      </c>
      <c r="BK31">
        <f t="shared" si="8"/>
        <v>8.8507060451922803E-3</v>
      </c>
      <c r="BL31">
        <f t="shared" si="9"/>
        <v>9.9980542365681632E-4</v>
      </c>
      <c r="BM31">
        <f t="shared" si="10"/>
        <v>6.2339145466767274E-3</v>
      </c>
      <c r="BN31">
        <f t="shared" si="11"/>
        <v>5.8351900126461503E-5</v>
      </c>
      <c r="BO31">
        <f t="shared" si="12"/>
        <v>4.8893872446422616E-5</v>
      </c>
      <c r="BP31">
        <f t="shared" si="13"/>
        <v>2.2715758103658784E-4</v>
      </c>
      <c r="BQ31">
        <f t="shared" si="14"/>
        <v>4.5280720873127397E-4</v>
      </c>
      <c r="BR31">
        <f t="shared" si="15"/>
        <v>5.4294118594303406E-3</v>
      </c>
      <c r="BS31">
        <f t="shared" si="16"/>
        <v>2.1558072406114859E-5</v>
      </c>
      <c r="BT31">
        <f t="shared" si="17"/>
        <v>4.3488559804918656E-5</v>
      </c>
      <c r="BU31">
        <f t="shared" si="18"/>
        <v>1.8597487600956666E-4</v>
      </c>
      <c r="BV31">
        <f t="shared" si="19"/>
        <v>0.20788025998631118</v>
      </c>
      <c r="BW31">
        <f t="shared" si="20"/>
        <v>6.3335390768208724E-2</v>
      </c>
      <c r="BX31">
        <f t="shared" si="21"/>
        <v>4.015339312737419E-3</v>
      </c>
      <c r="BY31">
        <f t="shared" si="22"/>
        <v>1.8311517785436202E-2</v>
      </c>
      <c r="BZ31">
        <f t="shared" si="23"/>
        <v>2.2759888199654758E-3</v>
      </c>
      <c r="CA31">
        <f t="shared" si="24"/>
        <v>1.3408358632360205E-2</v>
      </c>
      <c r="CB31">
        <f t="shared" si="25"/>
        <v>2.0835622938810016E-4</v>
      </c>
      <c r="CC31">
        <f t="shared" si="26"/>
        <v>1.7432058433421616E-4</v>
      </c>
      <c r="CD31">
        <f t="shared" si="27"/>
        <v>7.5814815962894303E-4</v>
      </c>
      <c r="CE31">
        <f t="shared" si="28"/>
        <v>1.0076584070536616E-3</v>
      </c>
      <c r="CF31">
        <f t="shared" si="29"/>
        <v>1.097480408449227E-2</v>
      </c>
      <c r="CG31">
        <f t="shared" si="30"/>
        <v>7.5254508747178914E-5</v>
      </c>
      <c r="CH31">
        <f t="shared" si="31"/>
        <v>1.4615968318478349E-4</v>
      </c>
      <c r="CI31">
        <f t="shared" si="32"/>
        <v>5.8306152105834399E-4</v>
      </c>
      <c r="CJ31">
        <f t="shared" si="73"/>
        <v>0</v>
      </c>
      <c r="CK31">
        <f t="shared" si="74"/>
        <v>0.55141335320642137</v>
      </c>
      <c r="CL31">
        <f t="shared" si="33"/>
        <v>0.24100995807427975</v>
      </c>
      <c r="CM31">
        <f t="shared" si="75"/>
        <v>2383.8345349216388</v>
      </c>
      <c r="CN31">
        <f t="shared" si="76"/>
        <v>1041.5796903853745</v>
      </c>
      <c r="CO31">
        <f t="shared" si="77"/>
        <v>92.407892213118828</v>
      </c>
      <c r="CP31">
        <f t="shared" si="78"/>
        <v>202.64111128664439</v>
      </c>
      <c r="CQ31">
        <f t="shared" si="79"/>
        <v>55.826115375234707</v>
      </c>
      <c r="CR31">
        <f t="shared" si="80"/>
        <v>114.82419178915889</v>
      </c>
      <c r="CS31">
        <f t="shared" si="81"/>
        <v>3.3868081806463906</v>
      </c>
      <c r="CT31">
        <f t="shared" si="82"/>
        <v>3.375974616868211</v>
      </c>
      <c r="CU31">
        <f t="shared" si="83"/>
        <v>6.3755769126259043</v>
      </c>
      <c r="CV31">
        <f t="shared" si="84"/>
        <v>22.331131262188851</v>
      </c>
      <c r="CW31">
        <f t="shared" si="85"/>
        <v>188.89734428748702</v>
      </c>
      <c r="CX31">
        <f t="shared" si="86"/>
        <v>1.3163705774108503</v>
      </c>
      <c r="CY31">
        <f t="shared" si="87"/>
        <v>3.441710036278447</v>
      </c>
      <c r="CZ31">
        <f t="shared" si="88"/>
        <v>8.4912431557878474</v>
      </c>
      <c r="DA31">
        <f t="shared" si="89"/>
        <v>5923.8743818375251</v>
      </c>
      <c r="DB31">
        <f t="shared" si="90"/>
        <v>3041.0774511474356</v>
      </c>
      <c r="DC31">
        <f t="shared" si="91"/>
        <v>279.24457482227848</v>
      </c>
      <c r="DD31">
        <f t="shared" si="92"/>
        <v>708.492394687917</v>
      </c>
      <c r="DE31">
        <f t="shared" si="93"/>
        <v>168.99638097305328</v>
      </c>
      <c r="DF31">
        <f t="shared" si="94"/>
        <v>453.88570852476573</v>
      </c>
      <c r="DG31">
        <f t="shared" si="95"/>
        <v>16.282772059864598</v>
      </c>
      <c r="DH31">
        <f t="shared" si="96"/>
        <v>15.526814413326296</v>
      </c>
      <c r="DI31">
        <f t="shared" si="97"/>
        <v>33.941015654923341</v>
      </c>
      <c r="DJ31">
        <f t="shared" si="98"/>
        <v>66.872774193363909</v>
      </c>
      <c r="DK31">
        <f t="shared" si="99"/>
        <v>562.6250911294627</v>
      </c>
      <c r="DL31">
        <f t="shared" si="100"/>
        <v>5.9816542881510184</v>
      </c>
      <c r="DM31">
        <f t="shared" si="101"/>
        <v>14.708180924402184</v>
      </c>
      <c r="DN31">
        <f t="shared" si="102"/>
        <v>37.009016979109774</v>
      </c>
      <c r="DO31">
        <f t="shared" si="34"/>
        <v>0</v>
      </c>
      <c r="DP31">
        <f t="shared" si="117"/>
        <v>15457.247906636041</v>
      </c>
      <c r="DQ31">
        <f t="shared" si="35"/>
        <v>6756.0037279828384</v>
      </c>
    </row>
    <row r="32" spans="1:121" x14ac:dyDescent="0.3">
      <c r="A32">
        <v>29</v>
      </c>
      <c r="B32">
        <v>74</v>
      </c>
      <c r="C32">
        <f t="shared" si="118"/>
        <v>36.1</v>
      </c>
      <c r="D32">
        <f t="shared" si="1"/>
        <v>125</v>
      </c>
      <c r="E32">
        <f t="shared" si="119"/>
        <v>5.5</v>
      </c>
      <c r="F32">
        <v>2.171E-2</v>
      </c>
      <c r="G32">
        <v>3.1399999999999997E-2</v>
      </c>
      <c r="H32">
        <f t="shared" si="3"/>
        <v>2.3647999999999999E-2</v>
      </c>
      <c r="I32">
        <f t="shared" si="103"/>
        <v>3.2286349135090861E-2</v>
      </c>
      <c r="J32">
        <f t="shared" si="36"/>
        <v>0.24515469962780501</v>
      </c>
      <c r="K32">
        <f t="shared" si="37"/>
        <v>0.32556341824834423</v>
      </c>
      <c r="L32">
        <f t="shared" si="104"/>
        <v>0.14057580137083814</v>
      </c>
      <c r="M32">
        <f t="shared" si="105"/>
        <v>0.19116808492710469</v>
      </c>
      <c r="N32">
        <f t="shared" si="106"/>
        <v>0.57261721731271897</v>
      </c>
      <c r="O32">
        <f t="shared" si="107"/>
        <v>0.69915102061320011</v>
      </c>
      <c r="P32">
        <f t="shared" si="108"/>
        <v>0.34173228533616307</v>
      </c>
      <c r="Q32">
        <f t="shared" si="109"/>
        <v>0.44613385175132514</v>
      </c>
      <c r="R32">
        <f t="shared" si="38"/>
        <v>0.42</v>
      </c>
      <c r="S32">
        <f t="shared" si="39"/>
        <v>0.43099999999999999</v>
      </c>
      <c r="T32">
        <f t="shared" si="40"/>
        <v>2.2139957191605816E-2</v>
      </c>
      <c r="U32">
        <f t="shared" si="41"/>
        <v>0.45777285554438973</v>
      </c>
      <c r="V32">
        <f t="shared" si="42"/>
        <v>0.57565104507324638</v>
      </c>
      <c r="W32">
        <f t="shared" si="110"/>
        <v>0.28085675445838243</v>
      </c>
      <c r="X32">
        <f t="shared" si="111"/>
        <v>0.3698104331615073</v>
      </c>
      <c r="Y32">
        <f t="shared" si="112"/>
        <v>0.76461501218634054</v>
      </c>
      <c r="Z32">
        <f t="shared" si="113"/>
        <v>0.87048193447224931</v>
      </c>
      <c r="AA32">
        <f t="shared" si="114"/>
        <v>0.50910997863930696</v>
      </c>
      <c r="AB32">
        <f t="shared" si="115"/>
        <v>0.63409857272538495</v>
      </c>
      <c r="AC32">
        <f t="shared" si="43"/>
        <v>3.8384871589991404E-2</v>
      </c>
      <c r="AD32">
        <f t="shared" si="116"/>
        <v>0.18776547327595841</v>
      </c>
      <c r="AE32">
        <f t="shared" si="44"/>
        <v>3.9077515406378861E-2</v>
      </c>
      <c r="AF32">
        <f t="shared" si="45"/>
        <v>2.5286458768432147E-3</v>
      </c>
      <c r="AG32">
        <f t="shared" si="46"/>
        <v>1.0713712064696958E-2</v>
      </c>
      <c r="AH32">
        <f t="shared" si="120"/>
        <v>1.3284992535211872E-3</v>
      </c>
      <c r="AI32">
        <f t="shared" si="121"/>
        <v>7.5257138784977935E-3</v>
      </c>
      <c r="AJ32">
        <f t="shared" si="49"/>
        <v>8.869704455570626E-5</v>
      </c>
      <c r="AK32">
        <f t="shared" si="122"/>
        <v>7.1954984633544074E-5</v>
      </c>
      <c r="AL32">
        <f t="shared" si="123"/>
        <v>2.9595465882212697E-4</v>
      </c>
      <c r="AM32">
        <f t="shared" si="124"/>
        <v>5.6238190384261494E-4</v>
      </c>
      <c r="AN32">
        <f t="shared" si="53"/>
        <v>6.9200076403542043E-3</v>
      </c>
      <c r="AO32">
        <f t="shared" si="125"/>
        <v>2.9411086113249493E-5</v>
      </c>
      <c r="AP32">
        <f t="shared" si="55"/>
        <v>6.9909482875669704E-5</v>
      </c>
      <c r="AQ32">
        <f t="shared" si="56"/>
        <v>2.5466617486832334E-4</v>
      </c>
      <c r="AR32">
        <f t="shared" si="57"/>
        <v>0.24595081958327833</v>
      </c>
      <c r="AS32">
        <f t="shared" si="58"/>
        <v>8.2570793402901327E-2</v>
      </c>
      <c r="AT32">
        <f t="shared" si="59"/>
        <v>6.0352792806001284E-3</v>
      </c>
      <c r="AU32">
        <f t="shared" si="60"/>
        <v>2.4051394694208278E-2</v>
      </c>
      <c r="AV32">
        <f t="shared" si="126"/>
        <v>3.2793557394977494E-3</v>
      </c>
      <c r="AW32">
        <f t="shared" si="127"/>
        <v>1.7612564817077132E-2</v>
      </c>
      <c r="AX32">
        <f t="shared" si="63"/>
        <v>3.4405245436727652E-4</v>
      </c>
      <c r="AY32">
        <f t="shared" si="128"/>
        <v>2.7817390370572076E-4</v>
      </c>
      <c r="AZ32">
        <f t="shared" si="129"/>
        <v>1.0706562181520658E-3</v>
      </c>
      <c r="BA32">
        <f t="shared" si="130"/>
        <v>1.3597716137632684E-3</v>
      </c>
      <c r="BB32">
        <f t="shared" si="67"/>
        <v>1.5222813389830054E-2</v>
      </c>
      <c r="BC32">
        <f t="shared" si="131"/>
        <v>1.1148947550384137E-4</v>
      </c>
      <c r="BD32">
        <f t="shared" si="69"/>
        <v>2.5524744832083998E-4</v>
      </c>
      <c r="BE32">
        <f t="shared" si="70"/>
        <v>8.6512321522102837E-4</v>
      </c>
      <c r="BF32">
        <f t="shared" si="71"/>
        <v>0.28575992203161038</v>
      </c>
      <c r="BG32">
        <f t="shared" si="72"/>
        <v>0.94199999999999928</v>
      </c>
      <c r="BH32">
        <f t="shared" si="5"/>
        <v>0.15867027436448228</v>
      </c>
      <c r="BI32">
        <f t="shared" si="6"/>
        <v>3.1668346387313508E-2</v>
      </c>
      <c r="BJ32">
        <f t="shared" si="7"/>
        <v>1.7747994820620414E-3</v>
      </c>
      <c r="BK32">
        <f t="shared" si="8"/>
        <v>8.5375153894442658E-3</v>
      </c>
      <c r="BL32">
        <f t="shared" si="9"/>
        <v>9.7248533335159127E-4</v>
      </c>
      <c r="BM32">
        <f t="shared" si="10"/>
        <v>6.0733863746546858E-3</v>
      </c>
      <c r="BN32">
        <f t="shared" si="11"/>
        <v>5.9073823823746392E-5</v>
      </c>
      <c r="BO32">
        <f t="shared" si="12"/>
        <v>4.9362411081166279E-5</v>
      </c>
      <c r="BP32">
        <f t="shared" si="13"/>
        <v>2.2522680787554522E-4</v>
      </c>
      <c r="BQ32">
        <f t="shared" si="14"/>
        <v>4.419713548173948E-4</v>
      </c>
      <c r="BR32">
        <f t="shared" si="15"/>
        <v>5.4383776064921008E-3</v>
      </c>
      <c r="BS32">
        <f t="shared" si="16"/>
        <v>2.179643870211605E-5</v>
      </c>
      <c r="BT32">
        <f t="shared" si="17"/>
        <v>4.5168238265221679E-5</v>
      </c>
      <c r="BU32">
        <f t="shared" si="18"/>
        <v>1.8873208723560781E-4</v>
      </c>
      <c r="BV32">
        <f t="shared" si="19"/>
        <v>0.19994160894203089</v>
      </c>
      <c r="BW32">
        <f t="shared" si="20"/>
        <v>6.43724403226347E-2</v>
      </c>
      <c r="BX32">
        <f t="shared" si="21"/>
        <v>4.0750573400191647E-3</v>
      </c>
      <c r="BY32">
        <f t="shared" si="22"/>
        <v>1.8437705191033753E-2</v>
      </c>
      <c r="BZ32">
        <f t="shared" si="23"/>
        <v>2.3093265485179628E-3</v>
      </c>
      <c r="CA32">
        <f t="shared" si="24"/>
        <v>1.3673537450290948E-2</v>
      </c>
      <c r="CB32">
        <f t="shared" si="25"/>
        <v>2.2043759629752173E-4</v>
      </c>
      <c r="CC32">
        <f t="shared" si="26"/>
        <v>1.8358066421320692E-4</v>
      </c>
      <c r="CD32">
        <f t="shared" si="27"/>
        <v>7.838266339194478E-4</v>
      </c>
      <c r="CE32">
        <f t="shared" si="28"/>
        <v>1.0280253588114204E-3</v>
      </c>
      <c r="CF32">
        <f t="shared" si="29"/>
        <v>1.1508872548007056E-2</v>
      </c>
      <c r="CG32">
        <f t="shared" si="30"/>
        <v>7.948467853368036E-5</v>
      </c>
      <c r="CH32">
        <f t="shared" si="31"/>
        <v>1.5864761343895405E-4</v>
      </c>
      <c r="CI32">
        <f t="shared" si="32"/>
        <v>6.1677607095297654E-4</v>
      </c>
      <c r="CJ32">
        <f t="shared" si="73"/>
        <v>0</v>
      </c>
      <c r="CK32">
        <f t="shared" si="74"/>
        <v>0.53155584305830306</v>
      </c>
      <c r="CL32">
        <f t="shared" si="33"/>
        <v>0.22556378836183635</v>
      </c>
      <c r="CM32">
        <f t="shared" si="75"/>
        <v>2208.1219657252709</v>
      </c>
      <c r="CN32">
        <f t="shared" si="76"/>
        <v>1017.5394236666991</v>
      </c>
      <c r="CO32">
        <f t="shared" si="77"/>
        <v>89.959105714574207</v>
      </c>
      <c r="CP32">
        <f t="shared" si="78"/>
        <v>195.63238230136645</v>
      </c>
      <c r="CQ32">
        <f t="shared" si="79"/>
        <v>54.350232960805293</v>
      </c>
      <c r="CR32">
        <f t="shared" si="80"/>
        <v>111.96004537041168</v>
      </c>
      <c r="CS32">
        <f t="shared" si="81"/>
        <v>3.4319547449939423</v>
      </c>
      <c r="CT32">
        <f t="shared" si="82"/>
        <v>3.4114577764609582</v>
      </c>
      <c r="CU32">
        <f t="shared" si="83"/>
        <v>6.326622741640608</v>
      </c>
      <c r="CV32">
        <f t="shared" si="84"/>
        <v>21.814794050055035</v>
      </c>
      <c r="CW32">
        <f t="shared" si="85"/>
        <v>189.36600907829279</v>
      </c>
      <c r="CX32">
        <f t="shared" si="86"/>
        <v>1.3320280900690695</v>
      </c>
      <c r="CY32">
        <f t="shared" si="87"/>
        <v>3.5780372430596512</v>
      </c>
      <c r="CZ32">
        <f t="shared" si="88"/>
        <v>8.6242700119157707</v>
      </c>
      <c r="DA32">
        <f t="shared" si="89"/>
        <v>5702.3697520383084</v>
      </c>
      <c r="DB32">
        <f t="shared" si="90"/>
        <v>3093.4322040462953</v>
      </c>
      <c r="DC32">
        <f t="shared" si="91"/>
        <v>283.66416146748662</v>
      </c>
      <c r="DD32">
        <f t="shared" si="92"/>
        <v>713.96565149757271</v>
      </c>
      <c r="DE32">
        <f t="shared" si="93"/>
        <v>171.62836198235422</v>
      </c>
      <c r="DF32">
        <f t="shared" si="94"/>
        <v>463.24567981876271</v>
      </c>
      <c r="DG32">
        <f t="shared" si="95"/>
        <v>17.243220907979165</v>
      </c>
      <c r="DH32">
        <f t="shared" si="96"/>
        <v>16.366639798429787</v>
      </c>
      <c r="DI32">
        <f t="shared" si="97"/>
        <v>35.119665267824061</v>
      </c>
      <c r="DJ32">
        <f t="shared" si="98"/>
        <v>68.280931585122516</v>
      </c>
      <c r="DK32">
        <f t="shared" si="99"/>
        <v>590.4929313915078</v>
      </c>
      <c r="DL32">
        <f t="shared" si="100"/>
        <v>6.3231256032003635</v>
      </c>
      <c r="DM32">
        <f t="shared" si="101"/>
        <v>15.980021749574508</v>
      </c>
      <c r="DN32">
        <f t="shared" si="102"/>
        <v>39.181430417360374</v>
      </c>
      <c r="DO32">
        <f t="shared" si="34"/>
        <v>0</v>
      </c>
      <c r="DP32">
        <f t="shared" si="117"/>
        <v>15132.742107047394</v>
      </c>
      <c r="DQ32">
        <f t="shared" si="35"/>
        <v>6421.5240647705441</v>
      </c>
    </row>
    <row r="33" spans="1:121" x14ac:dyDescent="0.3">
      <c r="A33">
        <v>30</v>
      </c>
      <c r="B33">
        <v>75</v>
      </c>
      <c r="C33">
        <f t="shared" si="118"/>
        <v>36.1</v>
      </c>
      <c r="D33">
        <f t="shared" si="1"/>
        <v>125</v>
      </c>
      <c r="E33">
        <f t="shared" si="119"/>
        <v>5.5</v>
      </c>
      <c r="F33">
        <v>2.4830000000000001E-2</v>
      </c>
      <c r="G33">
        <v>3.5659999999999997E-2</v>
      </c>
      <c r="H33">
        <f t="shared" si="3"/>
        <v>2.6995999999999999E-2</v>
      </c>
      <c r="I33">
        <f t="shared" si="103"/>
        <v>3.2286349135090861E-2</v>
      </c>
      <c r="J33">
        <f t="shared" si="36"/>
        <v>0.25301093264683083</v>
      </c>
      <c r="K33">
        <f t="shared" si="37"/>
        <v>0.3353734408465967</v>
      </c>
      <c r="L33">
        <f t="shared" si="104"/>
        <v>0.14540551489828513</v>
      </c>
      <c r="M33">
        <f t="shared" si="105"/>
        <v>0.19752670634195424</v>
      </c>
      <c r="N33">
        <f t="shared" si="106"/>
        <v>0.58784217524430304</v>
      </c>
      <c r="O33">
        <f t="shared" si="107"/>
        <v>0.71418233990296121</v>
      </c>
      <c r="P33">
        <f t="shared" si="108"/>
        <v>0.35337338208084368</v>
      </c>
      <c r="Q33">
        <f t="shared" si="109"/>
        <v>0.45992309848471791</v>
      </c>
      <c r="R33">
        <f t="shared" si="38"/>
        <v>0.42</v>
      </c>
      <c r="S33">
        <f t="shared" si="39"/>
        <v>0.43099999999999999</v>
      </c>
      <c r="T33">
        <f t="shared" si="40"/>
        <v>2.2847796338255177E-2</v>
      </c>
      <c r="U33">
        <f t="shared" si="41"/>
        <v>0.46997940942959371</v>
      </c>
      <c r="V33">
        <f t="shared" si="42"/>
        <v>0.58896920678150155</v>
      </c>
      <c r="W33">
        <f t="shared" si="110"/>
        <v>0.28962297236802792</v>
      </c>
      <c r="X33">
        <f t="shared" si="111"/>
        <v>0.38054252836217195</v>
      </c>
      <c r="Y33">
        <f t="shared" si="112"/>
        <v>0.7787048886479504</v>
      </c>
      <c r="Z33">
        <f t="shared" si="113"/>
        <v>0.8812995301321882</v>
      </c>
      <c r="AA33">
        <f t="shared" si="114"/>
        <v>0.52379041175113272</v>
      </c>
      <c r="AB33">
        <f t="shared" si="115"/>
        <v>0.64946423552469845</v>
      </c>
      <c r="AC33">
        <f t="shared" si="43"/>
        <v>3.9431784348584624E-2</v>
      </c>
      <c r="AD33">
        <f t="shared" si="116"/>
        <v>0.17338339277363607</v>
      </c>
      <c r="AE33">
        <f t="shared" si="44"/>
        <v>3.7952570995121948E-2</v>
      </c>
      <c r="AF33">
        <f t="shared" si="45"/>
        <v>2.4431612417474026E-3</v>
      </c>
      <c r="AG33">
        <f t="shared" si="46"/>
        <v>1.0266085302350391E-2</v>
      </c>
      <c r="AH33">
        <f t="shared" ref="AH33:AH67" si="132">AD32*T32*p_MI*p_MI_rec_old*(1-I32)+AE32*T32*p_MI*p_MI_rec_old*(1-I32) + AH32*(PREV_FEMALE*p_recur_MI_F + (1-PREV_FEMALE)*p_recur_MI_M)*p_MI_rec_old*(1-I32) + AI32*(PREV_FEMALE*p_recur_MI_F + (1-PREV_FEMALE)*p_recur_MI_M)*p_MI_rec_old*(1-I32)</f>
        <v>1.1111029079011736E-3</v>
      </c>
      <c r="AI33">
        <f t="shared" ref="AI33:AI67" si="133">AH32*(1-(PREV_FEMALE*p_recur_MI_F + (1-PREV_FEMALE)*p_recur_MI_M) - T32*p_Stroke - p_toHF_old - H32*rr_MI)*(1-I32) + AI32*(1-(PREV_FEMALE*p_recur_MI_F + (1-PREV_FEMALE)*p_recur_MI_M) - T32*p_Stroke - p_toHF_old - H32*rr_MI)*(1-I32)</f>
        <v>6.8841834470483396E-3</v>
      </c>
      <c r="AJ33">
        <f t="shared" si="49"/>
        <v>8.8922944483779164E-5</v>
      </c>
      <c r="AK33">
        <f t="shared" ref="AK33:AK67" si="134">AF32*T32*p_MI*p_MI_rec_old*(1-I32) + AG32*T32*p_MI*p_MI_rec_old*(1-I32) + AJ32*(PREV_FEMALE*p_recur_MI_F + (1-PREV_FEMALE)*p_recur_MI_M)*p_MI_rec_old*(1-I32) + AK32*(PREV_FEMALE*p_recur_MI_F + (1-PREV_FEMALE)*p_recur_MI_M)*p_MI_rec_old*(1-I32) + AL32*(PREV_FEMALE*p_recur_MI_F + (1-PREV_FEMALE)*p_recur_MI_M)*p_MI_rec_old*(1-I32)</f>
        <v>6.2044593738746825E-5</v>
      </c>
      <c r="AL33">
        <f t="shared" ref="AL33:AL67" si="135">AJ32*(1-p_recur_Stroke-(PREV_FEMALE*p_recur_MI_F + (1-PREV_FEMALE)*p_recur_MI_M) - p_toHF_old - H32*rr_MI*rr_Stroke)*(1-I32) + AK32*(1-p_recur_Stroke-(PREV_FEMALE*p_recur_MI_F + (1-PREV_FEMALE)*p_recur_MI_M) - p_toHF_old - H32*rr_MI*rr_Stroke)*(1-I32) + AL32*(1-p_recur_Stroke-(PREV_FEMALE*p_recur_MI_F + (1-PREV_FEMALE)*p_recur_MI_M) - p_toHF_old - H32*rr_MI*rr_Stroke)*(1-I32)</f>
        <v>2.6907392429185615E-4</v>
      </c>
      <c r="AM33">
        <f t="shared" ref="AM33:AM67" si="136">AD32*T32*p_MI*p_MI_HF_old*(1-I32) + AE32*T32*p_MI*p_MI_HF_old*(1-I32) + AH32*p_toHF_old*(1-I32) + AH32*(PREV_FEMALE*p_recur_MI_F + (1-PREV_FEMALE)*p_recur_MI_M)*p_MI_HF_old*(1-I32) + AI32*p_toHF_old*(1-I32) + AI32*(PREV_FEMALE*p_recur_MI_F + (1-PREV_FEMALE)*p_recur_MI_M)*p_MI_HF_old*(1-I32)</f>
        <v>1.1421784444649507E-3</v>
      </c>
      <c r="AN33">
        <f t="shared" si="53"/>
        <v>6.8922990691264799E-3</v>
      </c>
      <c r="AO33">
        <f t="shared" ref="AO33:AO67" si="137">AF32*T32*p_MI*p_MI_HF_old*(1-I32) + AG32*T32*p_MI*p_MI_HF_old*(1-I32) + AJ32*(PREV_FEMALE*p_recur_MI_F + (1-PREV_FEMALE)*p_recur_MI_M)*p_MI_HF_old*(1-I32) + AJ32*p_toHF_old*(1-I32) + AK32*(PREV_FEMALE*p_recur_MI_F + (1-PREV_FEMALE)*p_recur_MI_M)*p_MI_HF_old*(1-I32) + AK32*p_toHF_old*(1-I32) + AL32*(PREV_FEMALE*p_recur_MI_F + (1-PREV_FEMALE)*p_recur_MI_M)*p_MI_HF_old*(1-I32) + AL32*p_toHF_old*(1-I32)</f>
        <v>6.0852154523566549E-5</v>
      </c>
      <c r="AP33">
        <f t="shared" si="55"/>
        <v>7.1740238824676304E-5</v>
      </c>
      <c r="AQ33">
        <f t="shared" si="56"/>
        <v>2.5530381084507139E-4</v>
      </c>
      <c r="AR33">
        <f t="shared" si="57"/>
        <v>0.23560603027729105</v>
      </c>
      <c r="AS33">
        <f t="shared" si="58"/>
        <v>8.3336693469609258E-2</v>
      </c>
      <c r="AT33">
        <f t="shared" si="59"/>
        <v>6.0714123056051159E-3</v>
      </c>
      <c r="AU33">
        <f t="shared" si="60"/>
        <v>2.4003706864316434E-2</v>
      </c>
      <c r="AV33">
        <f t="shared" ref="AV33:AV67" si="138">AR32*AC32*p_MI*p_MI_rec_old + AD32*T32*p_MI*p_MI_rec_old*I32 + AE32*T32*p_MI*p_MI_rec_old*I32 +AH32*(PREV_FEMALE*p_recur_MI_F + (1-PREV_FEMALE)*p_recur_MI_M)*p_MI_rec_old*I32 + AI32*(PREV_FEMALE*p_recur_MI_F + (1-PREV_FEMALE)*p_recur_MI_M)*p_MI_rec_old*I32 + AS32*AC32*p_MI*p_MI_rec_old + AV32*(PREV_FEMALE*p_recur_MI_F + (1-PREV_FEMALE)*p_recur_MI_M)*p_MI_rec_old + AW32*(PREV_FEMALE*p_recur_MI_F + (1-PREV_FEMALE)*p_recur_MI_M)*p_MI_rec_old</f>
        <v>2.8552415422117218E-3</v>
      </c>
      <c r="AW33">
        <f t="shared" ref="AW33:AW67" si="139">AH32*(1-(PREV_FEMALE*p_recur_MI_F + (1-PREV_FEMALE)*p_recur_MI_M) - T32*p_Stroke - p_toHF_old - H32*rr_MI)*I32 + AI32*(1-(PREV_FEMALE*p_recur_MI_F + (1-PREV_FEMALE)*p_recur_MI_M) - T32*p_Stroke - p_toHF_old - H32*rr_MI)*I32 + AV32*(1-(PREV_FEMALE*p_recur_MI_F + (1-PREV_FEMALE)*p_recur_MI_M) - AC32*p_Stroke - p_toHF_old - H32*rr_MI*rr_DM) + AW32*(1-(PREV_FEMALE*p_recur_MI_F + (1-PREV_FEMALE)*p_recur_MI_M) - AC32*p_Stroke - p_toHF_old - H32*rr_MI*rr_DM)</f>
        <v>1.6820018818694334E-2</v>
      </c>
      <c r="AX33">
        <f t="shared" si="63"/>
        <v>3.5955018861153236E-4</v>
      </c>
      <c r="AY33">
        <f t="shared" ref="AY33:AY67" si="140">AF32*T32*p_MI*p_MI_rec_old*I32 + AG32*T32*p_MI*p_MI_rec_old*I32 + AJ32*(PREV_FEMALE*p_recur_MI_F+(1-PREV_FEMALE)*p_recur_MI_M)*p_MI_rec_old*I32 + AK32*(PREV_FEMALE*p_recur_MI_F+(1-PREV_FEMALE)*p_recur_MI_M)*p_MI_rec_old*I32 + AL32*(PREV_FEMALE*p_recur_MI_F+(1-PREV_FEMALE)*p_recur_MI_M)*p_MI_rec_old*I32 + AT32*AC32*p_MI*p_MI_rec_old + AU32*AC32*p_MI*p_MI_rec_old + AX32*(PREV_FEMALE*p_recur_MI_F+(1-PREV_FEMALE)*p_recur_MI_M)*p_MI_rec_old + AY32*(PREV_FEMALE*p_recur_MI_F+(1-PREV_FEMALE)*p_recur_MI_M)*p_MI_rec_old + AZ32*(PREV_FEMALE*p_recur_MI_F+(1-PREV_FEMALE)*p_recur_MI_M)*p_MI_rec_old</f>
        <v>2.4951360142832097E-4</v>
      </c>
      <c r="AZ33">
        <f t="shared" ref="AZ33:AZ67" si="141">AJ32*(1-p_recur_Stroke-(PREV_FEMALE*p_recur_MI_F + (1-PREV_FEMALE)*p_recur_MI_M) - p_toHF_old - H32*rr_MI*rr_Stroke)*I32 + AK32*(1-p_recur_Stroke-(PREV_FEMALE*p_recur_MI_F + (1-PREV_FEMALE)*p_recur_MI_M) - p_toHF_old - H32*rr_MI*rr_Stroke)*I32 + AL32*(1-p_recur_Stroke-(PREV_FEMALE*p_recur_MI_F + (1-PREV_FEMALE)*p_recur_MI_M) - p_toHF_old - H32*rr_MI*rr_Stroke)*I32 + AX32*(1-p_recur_Stroke-(PREV_FEMALE*p_recur_MI_F + (1-PREV_FEMALE)*p_recur_MI_M) - p_toHF_old - H32*rr_MI*rr_Stroke*rr_DM) + AY32*(1-p_recur_Stroke-(PREV_FEMALE*p_recur_MI_F + (1-PREV_FEMALE)*p_recur_MI_M) - p_toHF_old - H32*rr_MI*rr_Stroke*rr_DM) + AZ32*(1-p_recur_Stroke-(PREV_FEMALE*p_recur_MI_F + (1-PREV_FEMALE)*p_recur_MI_M) - p_toHF_old - H32*rr_MI*rr_Stroke*rr_DM)</f>
        <v>1.0101630085317813E-3</v>
      </c>
      <c r="BA33">
        <f t="shared" ref="BA33:BA67" si="142">AR32*AC32*p_MI*p_MI_HF_old + AD32*T32*p_MI*p_MI_HF_old*I32 + AE32*T32*p_MI*p_MI_HF_old*I32 + AH32*p_toHF_old*I32 + AH32*(PREV_FEMALE*p_recur_MI_F + (1-PREV_FEMALE)*p_recur_MI_M)*p_MI_HF_old*I32 + AI32*p_toHF_old*I32 + AI32*(PREV_FEMALE*p_recur_MI_F + (1-PREV_FEMALE)*p_recur_MI_M)*p_MI_HF_old*I32 + AS32*AC32*p_MI*p_MI_HF_old + AV32*(PREV_FEMALE*p_recur_MI_F + (1-PREV_FEMALE)*p_recur_MI_M)*p_MI_HF_old + AV32*p_toHF_old + AW32*(PREV_FEMALE*p_recur_MI_F + (1-PREV_FEMALE)*p_recur_MI_M)*p_MI_HF_old + AW32*p_toHF_old</f>
        <v>2.8678501534296994E-3</v>
      </c>
      <c r="BB33">
        <f t="shared" si="67"/>
        <v>1.5845377357411174E-2</v>
      </c>
      <c r="BC33">
        <f t="shared" ref="BC33:BC67" si="143">AF32*T32*p_MI*p_MI_HF_old*I32 + AG32*T32*p_MI*p_MI_HF_old*I32 + AJ32*(PREV_FEMALE*p_recur_MI_F + (1-PREV_FEMALE)*p_recur_MI_M)*p_MI_HF_old*I32 + AJ32*p_toHF_old*I32 + AK32*(PREV_FEMALE*p_recur_MI_F + (1-PREV_FEMALE)*p_recur_MI_M)*p_MI_HF_old*I32 + AK32*p_toHF_old*I32 + AL32*(PREV_FEMALE*p_recur_MI_F + (1-PREV_FEMALE)*p_recur_MI_M)*p_MI_HF_old*I32 + AL32*p_toHF_old*I32 + AT32*AC32*p_MI*p_MI_HF_old + AU32*AC32*p_MI*p_MI_HF_old + AX32*(PREV_FEMALE*p_recur_MI_F + (1-PREV_FEMALE)*p_recur_MI_M)*p_MI_HF_old + AX32*p_toHF_old + AY32*(PREV_FEMALE*p_recur_MI_F + (1-PREV_FEMALE)*p_recur_MI_M)*p_MI_HF_old + AY32*p_toHF_old + AZ32*(PREV_FEMALE*p_recur_MI_F + (1-PREV_FEMALE)*p_recur_MI_M)*p_MI_HF_old + AZ32*p_toHF_old</f>
        <v>2.3917078462880599E-4</v>
      </c>
      <c r="BD33">
        <f t="shared" si="69"/>
        <v>2.7307858317653913E-4</v>
      </c>
      <c r="BE33">
        <f t="shared" si="70"/>
        <v>9.0171477027715355E-4</v>
      </c>
      <c r="BF33">
        <f t="shared" si="71"/>
        <v>0.31067756642667194</v>
      </c>
      <c r="BG33">
        <f t="shared" si="72"/>
        <v>0.94199999999999928</v>
      </c>
      <c r="BH33">
        <f t="shared" si="5"/>
        <v>0.14639540077145574</v>
      </c>
      <c r="BI33">
        <f t="shared" si="6"/>
        <v>3.0731215951044315E-2</v>
      </c>
      <c r="BJ33">
        <f t="shared" si="7"/>
        <v>1.7131870149134042E-3</v>
      </c>
      <c r="BK33">
        <f t="shared" si="8"/>
        <v>8.1740350803200957E-3</v>
      </c>
      <c r="BL33">
        <f t="shared" si="9"/>
        <v>8.1260452836449666E-4</v>
      </c>
      <c r="BM33">
        <f t="shared" si="10"/>
        <v>5.5510577083311185E-3</v>
      </c>
      <c r="BN33">
        <f t="shared" si="11"/>
        <v>5.9168220606793338E-5</v>
      </c>
      <c r="BO33">
        <f t="shared" si="12"/>
        <v>4.2524592398914653E-5</v>
      </c>
      <c r="BP33">
        <f t="shared" si="13"/>
        <v>2.0460046338635906E-4</v>
      </c>
      <c r="BQ33">
        <f t="shared" si="14"/>
        <v>8.968851725833358E-4</v>
      </c>
      <c r="BR33">
        <f t="shared" si="15"/>
        <v>5.4121147794950865E-3</v>
      </c>
      <c r="BS33">
        <f t="shared" si="16"/>
        <v>4.5059932482498989E-5</v>
      </c>
      <c r="BT33">
        <f t="shared" si="17"/>
        <v>4.6307041557055745E-5</v>
      </c>
      <c r="BU33">
        <f t="shared" si="18"/>
        <v>1.8904790749435838E-4</v>
      </c>
      <c r="BV33">
        <f t="shared" si="19"/>
        <v>0.1913733282363691</v>
      </c>
      <c r="BW33">
        <f t="shared" si="20"/>
        <v>6.4915720278294398E-2</v>
      </c>
      <c r="BX33">
        <f t="shared" si="21"/>
        <v>4.0955991334709644E-3</v>
      </c>
      <c r="BY33">
        <f t="shared" si="22"/>
        <v>1.8385905144261399E-2</v>
      </c>
      <c r="BZ33">
        <f t="shared" si="23"/>
        <v>2.0088285855847333E-3</v>
      </c>
      <c r="CA33">
        <f t="shared" si="24"/>
        <v>1.3047426436874413E-2</v>
      </c>
      <c r="CB33">
        <f t="shared" si="25"/>
        <v>2.3014909247987418E-4</v>
      </c>
      <c r="CC33">
        <f t="shared" si="26"/>
        <v>1.6451500354975536E-4</v>
      </c>
      <c r="CD33">
        <f t="shared" si="27"/>
        <v>7.3892699568810292E-4</v>
      </c>
      <c r="CE33">
        <f t="shared" si="28"/>
        <v>2.1663788746500005E-3</v>
      </c>
      <c r="CF33">
        <f t="shared" si="29"/>
        <v>1.1969624956485542E-2</v>
      </c>
      <c r="CG33">
        <f t="shared" si="30"/>
        <v>1.7037182579415718E-4</v>
      </c>
      <c r="CH33">
        <f t="shared" si="31"/>
        <v>1.6956918417635153E-4</v>
      </c>
      <c r="CI33">
        <f t="shared" si="32"/>
        <v>6.4233092681494129E-4</v>
      </c>
      <c r="CJ33">
        <f t="shared" si="73"/>
        <v>0</v>
      </c>
      <c r="CK33">
        <f t="shared" si="74"/>
        <v>0.51035188383892727</v>
      </c>
      <c r="CL33">
        <f t="shared" si="33"/>
        <v>0.21025821883563819</v>
      </c>
      <c r="CM33">
        <f t="shared" si="75"/>
        <v>2038.9886990179602</v>
      </c>
      <c r="CN33">
        <f t="shared" si="76"/>
        <v>988.24699614198039</v>
      </c>
      <c r="CO33">
        <f t="shared" si="77"/>
        <v>86.917904336405599</v>
      </c>
      <c r="CP33">
        <f t="shared" si="78"/>
        <v>187.45871762091812</v>
      </c>
      <c r="CQ33">
        <f t="shared" si="79"/>
        <v>45.456331065144916</v>
      </c>
      <c r="CR33">
        <f t="shared" si="80"/>
        <v>102.41599714173815</v>
      </c>
      <c r="CS33">
        <f t="shared" si="81"/>
        <v>3.4406954909108673</v>
      </c>
      <c r="CT33">
        <f t="shared" si="82"/>
        <v>2.9415962337477257</v>
      </c>
      <c r="CU33">
        <f t="shared" si="83"/>
        <v>5.7519932795870092</v>
      </c>
      <c r="CV33">
        <f t="shared" si="84"/>
        <v>44.305101860795439</v>
      </c>
      <c r="CW33">
        <f t="shared" si="85"/>
        <v>188.60776402664612</v>
      </c>
      <c r="CX33">
        <f t="shared" si="86"/>
        <v>2.7559940783723289</v>
      </c>
      <c r="CY33">
        <f t="shared" si="87"/>
        <v>3.6717371632857581</v>
      </c>
      <c r="CZ33">
        <f t="shared" si="88"/>
        <v>8.6458635542683417</v>
      </c>
      <c r="DA33">
        <f t="shared" si="89"/>
        <v>5462.5258119789933</v>
      </c>
      <c r="DB33">
        <f t="shared" si="90"/>
        <v>3122.1258841454414</v>
      </c>
      <c r="DC33">
        <f t="shared" si="91"/>
        <v>285.36244977574603</v>
      </c>
      <c r="DD33">
        <f t="shared" si="92"/>
        <v>712.55003826723339</v>
      </c>
      <c r="DE33">
        <f t="shared" si="93"/>
        <v>149.43192135319268</v>
      </c>
      <c r="DF33">
        <f t="shared" si="94"/>
        <v>442.40013496929834</v>
      </c>
      <c r="DG33">
        <f t="shared" si="95"/>
        <v>18.019936352832779</v>
      </c>
      <c r="DH33">
        <f t="shared" si="96"/>
        <v>14.680382253636692</v>
      </c>
      <c r="DI33">
        <f t="shared" si="97"/>
        <v>33.135367005859493</v>
      </c>
      <c r="DJ33">
        <f t="shared" si="98"/>
        <v>144.00909545447234</v>
      </c>
      <c r="DK33">
        <f t="shared" si="99"/>
        <v>614.64218769397951</v>
      </c>
      <c r="DL33">
        <f t="shared" si="100"/>
        <v>13.564571050222732</v>
      </c>
      <c r="DM33">
        <f t="shared" si="101"/>
        <v>17.096357778350409</v>
      </c>
      <c r="DN33">
        <f t="shared" si="102"/>
        <v>40.838661945852287</v>
      </c>
      <c r="DO33">
        <f t="shared" si="34"/>
        <v>0</v>
      </c>
      <c r="DP33">
        <f t="shared" si="117"/>
        <v>14779.988191036873</v>
      </c>
      <c r="DQ33">
        <f t="shared" si="35"/>
        <v>6089.1594405086526</v>
      </c>
    </row>
    <row r="34" spans="1:121" x14ac:dyDescent="0.3">
      <c r="A34">
        <v>31</v>
      </c>
      <c r="B34">
        <v>76</v>
      </c>
      <c r="C34">
        <f t="shared" si="118"/>
        <v>36.1</v>
      </c>
      <c r="D34">
        <f t="shared" si="1"/>
        <v>125</v>
      </c>
      <c r="E34">
        <f t="shared" si="119"/>
        <v>5.5</v>
      </c>
      <c r="F34">
        <v>2.6079999999999999E-2</v>
      </c>
      <c r="G34">
        <v>3.7280000000000001E-2</v>
      </c>
      <c r="H34">
        <f t="shared" si="3"/>
        <v>2.8319999999999998E-2</v>
      </c>
      <c r="I34">
        <f t="shared" si="103"/>
        <v>3.2286349135090861E-2</v>
      </c>
      <c r="J34">
        <f t="shared" si="36"/>
        <v>0.26096490468955813</v>
      </c>
      <c r="K34">
        <f t="shared" si="37"/>
        <v>0.34526350170162523</v>
      </c>
      <c r="L34">
        <f t="shared" si="104"/>
        <v>0.15031924792785367</v>
      </c>
      <c r="M34">
        <f t="shared" si="105"/>
        <v>0.20398119145642657</v>
      </c>
      <c r="N34">
        <f t="shared" si="106"/>
        <v>0.60293652614254856</v>
      </c>
      <c r="O34">
        <f t="shared" si="107"/>
        <v>0.72886003476583039</v>
      </c>
      <c r="P34">
        <f t="shared" si="108"/>
        <v>0.36513237282931599</v>
      </c>
      <c r="Q34">
        <f t="shared" si="109"/>
        <v>0.47374828700574767</v>
      </c>
      <c r="R34">
        <f t="shared" si="38"/>
        <v>0.42</v>
      </c>
      <c r="S34">
        <f t="shared" si="39"/>
        <v>0.43099999999999999</v>
      </c>
      <c r="T34">
        <f t="shared" si="40"/>
        <v>2.3562890719677661E-2</v>
      </c>
      <c r="U34">
        <f t="shared" si="41"/>
        <v>0.48218492940978963</v>
      </c>
      <c r="V34">
        <f t="shared" si="42"/>
        <v>0.60216397274147404</v>
      </c>
      <c r="W34">
        <f t="shared" si="110"/>
        <v>0.2984820830586512</v>
      </c>
      <c r="X34">
        <f t="shared" si="111"/>
        <v>0.39133459280358096</v>
      </c>
      <c r="Y34">
        <f t="shared" si="112"/>
        <v>0.79231797982128738</v>
      </c>
      <c r="Z34">
        <f t="shared" si="113"/>
        <v>0.89148439224590303</v>
      </c>
      <c r="AA34">
        <f t="shared" si="114"/>
        <v>0.53843242788136325</v>
      </c>
      <c r="AB34">
        <f t="shared" si="115"/>
        <v>0.66459604176187448</v>
      </c>
      <c r="AC34">
        <f t="shared" si="43"/>
        <v>4.0479106391777868E-2</v>
      </c>
      <c r="AD34">
        <f t="shared" si="116"/>
        <v>0.15942241092504586</v>
      </c>
      <c r="AE34">
        <f t="shared" si="44"/>
        <v>3.6574223106756967E-2</v>
      </c>
      <c r="AF34">
        <f t="shared" si="45"/>
        <v>2.3465356133951622E-3</v>
      </c>
      <c r="AG34">
        <f t="shared" si="46"/>
        <v>9.7219943255325379E-3</v>
      </c>
      <c r="AH34">
        <f t="shared" si="132"/>
        <v>1.044053355437162E-3</v>
      </c>
      <c r="AI34">
        <f t="shared" si="133"/>
        <v>6.1741767976070186E-3</v>
      </c>
      <c r="AJ34">
        <f t="shared" si="49"/>
        <v>8.2281342035107221E-5</v>
      </c>
      <c r="AK34">
        <f t="shared" si="134"/>
        <v>5.9945416145900809E-5</v>
      </c>
      <c r="AL34">
        <f t="shared" si="135"/>
        <v>2.4079622104953096E-4</v>
      </c>
      <c r="AM34">
        <f t="shared" si="136"/>
        <v>1.0481225855925266E-3</v>
      </c>
      <c r="AN34">
        <f t="shared" si="53"/>
        <v>7.3522050965012624E-3</v>
      </c>
      <c r="AO34">
        <f t="shared" si="137"/>
        <v>5.715852895534419E-5</v>
      </c>
      <c r="AP34">
        <f t="shared" si="55"/>
        <v>7.9030440418146757E-5</v>
      </c>
      <c r="AQ34">
        <f t="shared" si="56"/>
        <v>2.72600949914533E-4</v>
      </c>
      <c r="AR34">
        <f t="shared" si="57"/>
        <v>0.22432007597854559</v>
      </c>
      <c r="AS34">
        <f t="shared" si="58"/>
        <v>8.3272168867909405E-2</v>
      </c>
      <c r="AT34">
        <f t="shared" si="59"/>
        <v>6.0597651981607751E-3</v>
      </c>
      <c r="AU34">
        <f t="shared" si="60"/>
        <v>2.3607100993683659E-2</v>
      </c>
      <c r="AV34">
        <f t="shared" si="138"/>
        <v>2.7893784924213471E-3</v>
      </c>
      <c r="AW34">
        <f t="shared" si="139"/>
        <v>1.5705748466882229E-2</v>
      </c>
      <c r="AX34">
        <f t="shared" si="63"/>
        <v>3.4567359501541911E-4</v>
      </c>
      <c r="AY34">
        <f t="shared" si="140"/>
        <v>2.5033775478986093E-4</v>
      </c>
      <c r="AZ34">
        <f t="shared" si="141"/>
        <v>9.3482754527114144E-4</v>
      </c>
      <c r="BA34">
        <f t="shared" si="142"/>
        <v>2.7412262670533432E-3</v>
      </c>
      <c r="BB34">
        <f t="shared" si="67"/>
        <v>1.773146046793974E-2</v>
      </c>
      <c r="BC34">
        <f t="shared" si="143"/>
        <v>2.3352264023028584E-4</v>
      </c>
      <c r="BD34">
        <f t="shared" si="69"/>
        <v>3.1487715915478861E-4</v>
      </c>
      <c r="BE34">
        <f t="shared" si="70"/>
        <v>1.0033192543332712E-3</v>
      </c>
      <c r="BF34">
        <f t="shared" si="71"/>
        <v>0.33821498261422139</v>
      </c>
      <c r="BG34">
        <f t="shared" si="72"/>
        <v>0.94199999999999928</v>
      </c>
      <c r="BH34">
        <f t="shared" si="5"/>
        <v>0.13449591986486031</v>
      </c>
      <c r="BI34">
        <f t="shared" si="6"/>
        <v>2.9590578374331079E-2</v>
      </c>
      <c r="BJ34">
        <f t="shared" si="7"/>
        <v>1.6438825011491438E-3</v>
      </c>
      <c r="BK34">
        <f t="shared" si="8"/>
        <v>7.7344029243063559E-3</v>
      </c>
      <c r="BL34">
        <f t="shared" si="9"/>
        <v>7.6286992370284707E-4</v>
      </c>
      <c r="BM34">
        <f t="shared" si="10"/>
        <v>4.9744167821184002E-3</v>
      </c>
      <c r="BN34">
        <f t="shared" si="11"/>
        <v>5.4697111204934721E-5</v>
      </c>
      <c r="BO34">
        <f t="shared" si="12"/>
        <v>4.1048052880616563E-5</v>
      </c>
      <c r="BP34">
        <f t="shared" si="13"/>
        <v>1.8294665290486602E-4</v>
      </c>
      <c r="BQ34">
        <f t="shared" si="14"/>
        <v>8.2234634221165263E-4</v>
      </c>
      <c r="BR34">
        <f t="shared" si="15"/>
        <v>5.7684654938331614E-3</v>
      </c>
      <c r="BS34">
        <f t="shared" si="16"/>
        <v>4.2289779564714391E-5</v>
      </c>
      <c r="BT34">
        <f t="shared" si="17"/>
        <v>5.0964220113976622E-5</v>
      </c>
      <c r="BU34">
        <f t="shared" si="18"/>
        <v>2.0168878191431281E-4</v>
      </c>
      <c r="BV34">
        <f t="shared" si="19"/>
        <v>0.18205514309996113</v>
      </c>
      <c r="BW34">
        <f t="shared" si="20"/>
        <v>6.4811681989099909E-2</v>
      </c>
      <c r="BX34">
        <f t="shared" si="21"/>
        <v>4.0838942825977753E-3</v>
      </c>
      <c r="BY34">
        <f t="shared" si="22"/>
        <v>1.8067129593170493E-2</v>
      </c>
      <c r="BZ34">
        <f t="shared" si="23"/>
        <v>1.9606962562199745E-3</v>
      </c>
      <c r="CA34">
        <f t="shared" si="24"/>
        <v>1.2172977473862135E-2</v>
      </c>
      <c r="CB34">
        <f t="shared" si="25"/>
        <v>2.2105701522047205E-4</v>
      </c>
      <c r="CC34">
        <f t="shared" si="26"/>
        <v>1.6490658821180133E-4</v>
      </c>
      <c r="CD34">
        <f t="shared" si="27"/>
        <v>6.832527273742449E-4</v>
      </c>
      <c r="CE34">
        <f t="shared" si="28"/>
        <v>2.069010250067472E-3</v>
      </c>
      <c r="CF34">
        <f t="shared" si="29"/>
        <v>1.3383270800286545E-2</v>
      </c>
      <c r="CG34">
        <f t="shared" si="30"/>
        <v>1.6621049483166753E-4</v>
      </c>
      <c r="CH34">
        <f t="shared" si="31"/>
        <v>1.9533821335327475E-4</v>
      </c>
      <c r="CI34">
        <f t="shared" si="32"/>
        <v>7.1411572587746499E-4</v>
      </c>
      <c r="CJ34">
        <f t="shared" si="73"/>
        <v>0</v>
      </c>
      <c r="CK34">
        <f t="shared" si="74"/>
        <v>0.48711520131523067</v>
      </c>
      <c r="CL34">
        <f t="shared" si="33"/>
        <v>0.19483981873864126</v>
      </c>
      <c r="CM34">
        <f t="shared" si="75"/>
        <v>1874.8075524785393</v>
      </c>
      <c r="CN34">
        <f t="shared" si="76"/>
        <v>952.35619547684462</v>
      </c>
      <c r="CO34">
        <f t="shared" si="77"/>
        <v>83.480350982146291</v>
      </c>
      <c r="CP34">
        <f t="shared" si="78"/>
        <v>177.52361638422414</v>
      </c>
      <c r="CQ34">
        <f t="shared" si="79"/>
        <v>42.713266824289732</v>
      </c>
      <c r="CR34">
        <f t="shared" si="80"/>
        <v>91.853228217999614</v>
      </c>
      <c r="CS34">
        <f t="shared" si="81"/>
        <v>3.1837119673644039</v>
      </c>
      <c r="CT34">
        <f t="shared" si="82"/>
        <v>2.8420721248933032</v>
      </c>
      <c r="CU34">
        <f t="shared" si="83"/>
        <v>5.147500817375823</v>
      </c>
      <c r="CV34">
        <f t="shared" si="84"/>
        <v>40.656675095134105</v>
      </c>
      <c r="CW34">
        <f t="shared" si="85"/>
        <v>201.19309246575705</v>
      </c>
      <c r="CX34">
        <f t="shared" si="86"/>
        <v>2.5887097763875384</v>
      </c>
      <c r="CY34">
        <f t="shared" si="87"/>
        <v>4.0448569710411695</v>
      </c>
      <c r="CZ34">
        <f t="shared" si="88"/>
        <v>9.2316311688556603</v>
      </c>
      <c r="DA34">
        <f t="shared" si="89"/>
        <v>5200.8609615625792</v>
      </c>
      <c r="DB34">
        <f t="shared" si="90"/>
        <v>3119.7085344673578</v>
      </c>
      <c r="DC34">
        <f t="shared" si="91"/>
        <v>284.81502407875456</v>
      </c>
      <c r="DD34">
        <f t="shared" si="92"/>
        <v>700.77679299749946</v>
      </c>
      <c r="DE34">
        <f t="shared" si="93"/>
        <v>145.98491277936361</v>
      </c>
      <c r="DF34">
        <f t="shared" si="94"/>
        <v>413.09259617593642</v>
      </c>
      <c r="DG34">
        <f t="shared" si="95"/>
        <v>17.324469234982775</v>
      </c>
      <c r="DH34">
        <f t="shared" si="96"/>
        <v>14.728872140816257</v>
      </c>
      <c r="DI34">
        <f t="shared" si="97"/>
        <v>30.664213139983982</v>
      </c>
      <c r="DJ34">
        <f t="shared" si="98"/>
        <v>137.65067700008362</v>
      </c>
      <c r="DK34">
        <f t="shared" si="99"/>
        <v>687.80335155138255</v>
      </c>
      <c r="DL34">
        <f t="shared" si="100"/>
        <v>13.244236540660662</v>
      </c>
      <c r="DM34">
        <f t="shared" si="101"/>
        <v>19.713199426044696</v>
      </c>
      <c r="DN34">
        <f t="shared" si="102"/>
        <v>45.440329028753851</v>
      </c>
      <c r="DO34">
        <f t="shared" si="34"/>
        <v>0</v>
      </c>
      <c r="DP34">
        <f t="shared" si="117"/>
        <v>14323.430630875055</v>
      </c>
      <c r="DQ34">
        <f t="shared" si="35"/>
        <v>5729.1881269564028</v>
      </c>
    </row>
    <row r="35" spans="1:121" x14ac:dyDescent="0.3">
      <c r="A35">
        <v>32</v>
      </c>
      <c r="B35">
        <v>77</v>
      </c>
      <c r="C35">
        <f t="shared" si="118"/>
        <v>36.1</v>
      </c>
      <c r="D35">
        <f t="shared" si="1"/>
        <v>125</v>
      </c>
      <c r="E35">
        <f t="shared" si="119"/>
        <v>5.5</v>
      </c>
      <c r="F35">
        <v>2.8809999999999999E-2</v>
      </c>
      <c r="G35">
        <v>4.1300000000000003E-2</v>
      </c>
      <c r="H35">
        <f t="shared" si="3"/>
        <v>3.1307999999999996E-2</v>
      </c>
      <c r="I35">
        <f t="shared" si="103"/>
        <v>3.2286349135090861E-2</v>
      </c>
      <c r="J35">
        <f t="shared" si="36"/>
        <v>0.26901343630510666</v>
      </c>
      <c r="K35">
        <f t="shared" si="37"/>
        <v>0.35522783783490164</v>
      </c>
      <c r="L35">
        <f t="shared" si="104"/>
        <v>0.15531629595528429</v>
      </c>
      <c r="M35">
        <f t="shared" si="105"/>
        <v>0.21052980192844595</v>
      </c>
      <c r="N35">
        <f t="shared" si="106"/>
        <v>0.61788023400476022</v>
      </c>
      <c r="O35">
        <f t="shared" si="107"/>
        <v>0.74316599368700897</v>
      </c>
      <c r="P35">
        <f t="shared" si="108"/>
        <v>0.37699995255061791</v>
      </c>
      <c r="Q35">
        <f t="shared" si="109"/>
        <v>0.48759432224636101</v>
      </c>
      <c r="R35">
        <f t="shared" si="38"/>
        <v>0.42</v>
      </c>
      <c r="S35">
        <f t="shared" si="39"/>
        <v>0.43099999999999999</v>
      </c>
      <c r="T35">
        <f t="shared" si="40"/>
        <v>2.428486356280413E-2</v>
      </c>
      <c r="U35">
        <f t="shared" si="41"/>
        <v>0.49437925360171664</v>
      </c>
      <c r="V35">
        <f t="shared" si="42"/>
        <v>0.61522282413041207</v>
      </c>
      <c r="W35">
        <f t="shared" si="110"/>
        <v>0.30742980804694109</v>
      </c>
      <c r="X35">
        <f t="shared" si="111"/>
        <v>0.40217933980760379</v>
      </c>
      <c r="Y35">
        <f t="shared" si="112"/>
        <v>0.80544220991356696</v>
      </c>
      <c r="Z35">
        <f t="shared" si="113"/>
        <v>0.90104594799805549</v>
      </c>
      <c r="AA35">
        <f t="shared" si="114"/>
        <v>0.55301796300092276</v>
      </c>
      <c r="AB35">
        <f t="shared" si="115"/>
        <v>0.67947364595236326</v>
      </c>
      <c r="AC35">
        <f t="shared" si="43"/>
        <v>4.1526039508047417E-2</v>
      </c>
      <c r="AD35">
        <f t="shared" si="116"/>
        <v>0.14627099771676699</v>
      </c>
      <c r="AE35">
        <f t="shared" si="44"/>
        <v>3.5112985532134794E-2</v>
      </c>
      <c r="AF35">
        <f t="shared" si="45"/>
        <v>2.2350187007352433E-3</v>
      </c>
      <c r="AG35">
        <f t="shared" si="46"/>
        <v>9.1816393105677782E-3</v>
      </c>
      <c r="AH35">
        <f t="shared" si="132"/>
        <v>9.7852996566963335E-4</v>
      </c>
      <c r="AI35">
        <f t="shared" si="133"/>
        <v>5.5583516381729776E-3</v>
      </c>
      <c r="AJ35">
        <f t="shared" si="49"/>
        <v>7.5747946697042514E-5</v>
      </c>
      <c r="AK35">
        <f t="shared" si="134"/>
        <v>5.7380600291127546E-5</v>
      </c>
      <c r="AL35">
        <f t="shared" si="135"/>
        <v>2.171477671469388E-4</v>
      </c>
      <c r="AM35">
        <f t="shared" si="136"/>
        <v>9.6103222698432555E-4</v>
      </c>
      <c r="AN35">
        <f t="shared" si="53"/>
        <v>7.6660624035981015E-3</v>
      </c>
      <c r="AO35">
        <f t="shared" si="137"/>
        <v>5.3238416164919075E-5</v>
      </c>
      <c r="AP35">
        <f t="shared" si="55"/>
        <v>8.4204311783419621E-5</v>
      </c>
      <c r="AQ35">
        <f t="shared" si="56"/>
        <v>2.8430070967149911E-4</v>
      </c>
      <c r="AR35">
        <f t="shared" si="57"/>
        <v>0.21281426120671623</v>
      </c>
      <c r="AS35">
        <f t="shared" si="58"/>
        <v>8.2768146608940038E-2</v>
      </c>
      <c r="AT35">
        <f t="shared" si="59"/>
        <v>5.9844342819033751E-3</v>
      </c>
      <c r="AU35">
        <f t="shared" si="60"/>
        <v>2.3124802531214145E-2</v>
      </c>
      <c r="AV35">
        <f t="shared" si="138"/>
        <v>2.7121859197354343E-3</v>
      </c>
      <c r="AW35">
        <f t="shared" si="139"/>
        <v>1.4706569044779016E-2</v>
      </c>
      <c r="AX35">
        <f t="shared" si="63"/>
        <v>3.2994960379692479E-4</v>
      </c>
      <c r="AY35">
        <f t="shared" si="140"/>
        <v>2.4812955354937852E-4</v>
      </c>
      <c r="AZ35">
        <f t="shared" si="141"/>
        <v>8.7192112290529879E-4</v>
      </c>
      <c r="BA35">
        <f t="shared" si="142"/>
        <v>2.6130790679061914E-3</v>
      </c>
      <c r="BB35">
        <f t="shared" si="67"/>
        <v>1.9324355868321638E-2</v>
      </c>
      <c r="BC35">
        <f t="shared" si="143"/>
        <v>2.2544832707604209E-4</v>
      </c>
      <c r="BD35">
        <f t="shared" si="69"/>
        <v>3.4947545635206651E-4</v>
      </c>
      <c r="BE35">
        <f t="shared" si="70"/>
        <v>1.0871124669130411E-3</v>
      </c>
      <c r="BF35">
        <f t="shared" si="71"/>
        <v>0.3661034916935057</v>
      </c>
      <c r="BG35">
        <f t="shared" si="72"/>
        <v>0.9419999999999995</v>
      </c>
      <c r="BH35">
        <f t="shared" ref="BH35:BH67" si="144">(0.9442 - 0.0007*$B35 - dis_BMI*($C35-21.75))*AD35</f>
        <v>0.12329840617036016</v>
      </c>
      <c r="BI35">
        <f t="shared" ref="BI35:BI67" si="145">0.959*(0.9442 - 0.0007*$B35 - dis_BMI*($C35-21.75))*AE35</f>
        <v>2.8384784650220565E-2</v>
      </c>
      <c r="BJ35">
        <f t="shared" ref="BJ35:BJ67" si="146">(0.943*(0.9442 - 0.0007*$B35 - dis_BMI*($C35-21.75)) - 0.19*0.5)*AF35</f>
        <v>1.5642831853160193E-3</v>
      </c>
      <c r="BK35">
        <f t="shared" ref="BK35:BK67" si="147">(0.943*(0.9442 - 0.0007*$B35 - dis_BMI*($C35-21.75)))*AG35</f>
        <v>7.2984587825737027E-3</v>
      </c>
      <c r="BL35">
        <f t="shared" ref="BL35:BL67" si="148">(0.955*(0.9442 - 0.0007*$B35 - dis_BMI*($C35-21.75)) - 0.15*0.5)*AH35</f>
        <v>7.1433908210015418E-4</v>
      </c>
      <c r="BM35">
        <f t="shared" ref="BM35:BM67" si="149">(0.955*(0.9442 - 0.0007*$B35 - dis_BMI*($C35-21.75)))*AI35</f>
        <v>4.4745424091659335E-3</v>
      </c>
      <c r="BN35">
        <f t="shared" ref="BN35:BN67" si="150">(0.955*0.943*(0.9442 - 0.0007*$B35 - dis_BMI*($C35-21.75)) - 0.19*0.5)*AJ35</f>
        <v>5.0306238713870241E-5</v>
      </c>
      <c r="BO35">
        <f t="shared" ref="BO35:BO67" si="151">(0.955*0.943*(0.9442 - 0.0007*$B35 - dis_BMI*($C35-21.75)) - 0.15*0.5)*AK35</f>
        <v>3.9255604389243001E-5</v>
      </c>
      <c r="BP35">
        <f t="shared" ref="BP35:BP67" si="152">(0.955*0.943*(0.9442 - 0.0007*$B35 - dis_BMI*($C35-21.75)))*AL35</f>
        <v>1.6484268176779508E-4</v>
      </c>
      <c r="BQ35">
        <f t="shared" ref="BQ35:BQ67" si="153">(0.93*(0.9442 - 0.0007*$B35 - dis_BMI*($C35-21.75)))*AM35</f>
        <v>7.5339049883503117E-4</v>
      </c>
      <c r="BR35">
        <f t="shared" ref="BR35:BR67" si="154">(0.93*(0.9442 - 0.0007*$B35 - dis_BMI*($C35-21.75)))*AN35</f>
        <v>6.0097241447049322E-3</v>
      </c>
      <c r="BS35">
        <f t="shared" ref="BS35:BS67" si="155">(0.93*0.943*(0.9442 - 0.0007*$B35 - dis_BMI*($C35-21.75)))*AO35</f>
        <v>3.9356729967731634E-5</v>
      </c>
      <c r="BT35">
        <f t="shared" ref="BT35:BT67" si="156">(0.93*0.943*(0.9442 - 0.0007*$B35 - dis_BMI*($C35-21.75))-0.19*0.5)*AP35</f>
        <v>5.4248992938472051E-5</v>
      </c>
      <c r="BU35">
        <f t="shared" ref="BU35:BU67" si="157">(0.93*0.943*(0.9442 - 0.0007*$B35 - dis_BMI*($C35-21.75)))*AQ35</f>
        <v>2.1017053222459757E-4</v>
      </c>
      <c r="BV35">
        <f t="shared" ref="BV35:BV67" si="158">0.962*(0.9442 - 0.0007*$B35 - dis_BMI*($C35-21.75))*AR35</f>
        <v>0.1725738701512054</v>
      </c>
      <c r="BW35">
        <f t="shared" ref="BW35:BW67" si="159">0.962*0.959*(0.9442 - 0.0007*$B35 - dis_BMI*($C35-21.75))*AS35</f>
        <v>6.4365944805899203E-2</v>
      </c>
      <c r="BX35">
        <f t="shared" ref="BX35:BX67" si="160">0.962*(0.943*(0.9442 - 0.0007*$B35 - dis_BMI*($C35-21.75)) - 0.19*0.5)*AT35</f>
        <v>4.0293258489769567E-3</v>
      </c>
      <c r="BY35">
        <f t="shared" ref="BY35:BY67" si="161">0.962*(0.943*(0.9442 - 0.0007*$B35 - dis_BMI*($C35-21.75)))*AU35</f>
        <v>1.7683329386881764E-2</v>
      </c>
      <c r="BZ35">
        <f t="shared" ref="BZ35:BZ67" si="162">0.962*(0.955*(0.9442 - 0.0007*$B35 - dis_BMI*($C35-21.75)) - 0.15*0.5)*AV35</f>
        <v>1.9046922328010197E-3</v>
      </c>
      <c r="CA35">
        <f t="shared" ref="CA35:CA67" si="163">0.962*(0.955*(0.9442 - 0.0007*$B35 - dis_BMI*($C35-21.75)))*AW35</f>
        <v>1.1389090626767096E-2</v>
      </c>
      <c r="CB35">
        <f t="shared" ref="CB35:CB67" si="164">0.962*(0.955*0.943*(0.9442 - 0.0007*$B35 - dis_BMI*($C35-21.75)) - 0.19*0.5)*AX35</f>
        <v>2.1080148484812401E-4</v>
      </c>
      <c r="CC35">
        <f t="shared" ref="CC35:CC67" si="165">0.962*(0.955*0.943*(0.9442 - 0.0007*$B35 - dis_BMI*($C35-21.75)) - 0.15*0.5)*AY35</f>
        <v>1.6330148990074345E-4</v>
      </c>
      <c r="CD35">
        <f t="shared" ref="CD35:CD67" si="166">0.962*(0.955*0.943*(0.9442 - 0.0007*$B35 - dis_BMI*($C35-21.75)))*AZ35</f>
        <v>6.3674651133265145E-4</v>
      </c>
      <c r="CE35">
        <f t="shared" ref="CE35:CE67" si="167">0.962*(0.93*(0.9442 - 0.0007*$B35 - dis_BMI*($C35-21.75)))*BA35</f>
        <v>1.9706514198742204E-3</v>
      </c>
      <c r="CF35">
        <f t="shared" ref="CF35:CF67" si="168">0.962*(0.93*(0.9442 - 0.0007*$B35 - dis_BMI*($C35-21.75)))*BB35</f>
        <v>1.457344701037951E-2</v>
      </c>
      <c r="CG35">
        <f t="shared" ref="CG35:CG67" si="169">0.962*(0.93*0.943*(0.9442 - 0.0007*$B35 - dis_BMI*($C35-21.75)))*BC35</f>
        <v>1.6033043441058715E-4</v>
      </c>
      <c r="CH35">
        <f t="shared" ref="CH35:CH67" si="170">0.962*(0.93*0.943*(0.9442 - 0.0007*$B35 - dis_BMI*($C35-21.75))-0.19*0.5)*BD35</f>
        <v>2.1659533696205457E-4</v>
      </c>
      <c r="CI35">
        <f t="shared" ref="CI35:CI67" si="171">0.962*(0.93*0.943*(0.9442 - 0.0007*$B35 - dis_BMI*($C35-21.75)))*BE35</f>
        <v>7.7311380542887656E-4</v>
      </c>
      <c r="CJ35">
        <f t="shared" si="73"/>
        <v>0</v>
      </c>
      <c r="CK35">
        <f t="shared" si="74"/>
        <v>0.46370735024894649</v>
      </c>
      <c r="CL35">
        <f t="shared" ref="CL35:CL66" si="172">CK35/(1+r_)^A35</f>
        <v>0.18007473710318705</v>
      </c>
      <c r="CM35">
        <f t="shared" si="75"/>
        <v>1720.1469331491799</v>
      </c>
      <c r="CN35">
        <f t="shared" si="76"/>
        <v>914.30703027125787</v>
      </c>
      <c r="CO35">
        <f t="shared" si="77"/>
        <v>79.513025297357018</v>
      </c>
      <c r="CP35">
        <f t="shared" si="78"/>
        <v>167.65673381096764</v>
      </c>
      <c r="CQ35">
        <f t="shared" si="79"/>
        <v>40.032639425510368</v>
      </c>
      <c r="CR35">
        <f t="shared" si="80"/>
        <v>82.691597321099394</v>
      </c>
      <c r="CS35">
        <f t="shared" si="81"/>
        <v>2.9309153015486662</v>
      </c>
      <c r="CT35">
        <f t="shared" si="82"/>
        <v>2.7204716404026481</v>
      </c>
      <c r="CU35">
        <f t="shared" si="83"/>
        <v>4.6419678183001105</v>
      </c>
      <c r="CV35">
        <f t="shared" si="84"/>
        <v>37.278440084721986</v>
      </c>
      <c r="CW35">
        <f t="shared" si="85"/>
        <v>209.78179767446204</v>
      </c>
      <c r="CX35">
        <f t="shared" si="86"/>
        <v>2.4111678681091848</v>
      </c>
      <c r="CY35">
        <f t="shared" si="87"/>
        <v>4.3096608813871997</v>
      </c>
      <c r="CZ35">
        <f t="shared" si="88"/>
        <v>9.6278435330253167</v>
      </c>
      <c r="DA35">
        <f t="shared" si="89"/>
        <v>4934.0986460777158</v>
      </c>
      <c r="DB35">
        <f t="shared" si="90"/>
        <v>3100.8258445573297</v>
      </c>
      <c r="DC35">
        <f t="shared" si="91"/>
        <v>281.27439568374052</v>
      </c>
      <c r="DD35">
        <f t="shared" si="92"/>
        <v>686.45976313909193</v>
      </c>
      <c r="DE35">
        <f t="shared" si="93"/>
        <v>141.94496229527368</v>
      </c>
      <c r="DF35">
        <f t="shared" si="94"/>
        <v>386.8121790157777</v>
      </c>
      <c r="DG35">
        <f t="shared" si="95"/>
        <v>16.536414243094278</v>
      </c>
      <c r="DH35">
        <f t="shared" si="96"/>
        <v>14.598950412631234</v>
      </c>
      <c r="DI35">
        <f t="shared" si="97"/>
        <v>28.60075667353961</v>
      </c>
      <c r="DJ35">
        <f t="shared" si="98"/>
        <v>131.2157653949094</v>
      </c>
      <c r="DK35">
        <f t="shared" si="99"/>
        <v>749.59176413219632</v>
      </c>
      <c r="DL35">
        <f t="shared" si="100"/>
        <v>12.786301870117727</v>
      </c>
      <c r="DM35">
        <f t="shared" si="101"/>
        <v>21.879260420377477</v>
      </c>
      <c r="DN35">
        <f t="shared" si="102"/>
        <v>49.235323626491635</v>
      </c>
      <c r="DO35">
        <f t="shared" si="34"/>
        <v>0</v>
      </c>
      <c r="DP35">
        <f t="shared" si="117"/>
        <v>13833.910551619614</v>
      </c>
      <c r="DQ35">
        <f t="shared" ref="DQ35:DQ66" si="173">DP35/(1+r_)^A35</f>
        <v>5372.2197941320364</v>
      </c>
    </row>
    <row r="36" spans="1:121" x14ac:dyDescent="0.3">
      <c r="A36">
        <v>33</v>
      </c>
      <c r="B36">
        <v>78</v>
      </c>
      <c r="C36">
        <f t="shared" si="118"/>
        <v>36.1</v>
      </c>
      <c r="D36">
        <f t="shared" si="1"/>
        <v>125</v>
      </c>
      <c r="E36">
        <f t="shared" si="119"/>
        <v>5.5</v>
      </c>
      <c r="F36">
        <v>3.175E-2</v>
      </c>
      <c r="G36">
        <v>4.4229999999999998E-2</v>
      </c>
      <c r="H36">
        <f t="shared" si="3"/>
        <v>3.4245999999999999E-2</v>
      </c>
      <c r="I36">
        <f t="shared" si="103"/>
        <v>3.2286349135090861E-2</v>
      </c>
      <c r="J36">
        <f t="shared" si="36"/>
        <v>0.27715325131040547</v>
      </c>
      <c r="K36">
        <f t="shared" si="37"/>
        <v>0.36526059303950165</v>
      </c>
      <c r="L36">
        <f t="shared" si="104"/>
        <v>0.16039590319223007</v>
      </c>
      <c r="M36">
        <f t="shared" si="105"/>
        <v>0.21717072235489066</v>
      </c>
      <c r="N36">
        <f t="shared" si="106"/>
        <v>0.63265380133521121</v>
      </c>
      <c r="O36">
        <f t="shared" si="107"/>
        <v>0.75708374873815398</v>
      </c>
      <c r="P36">
        <f t="shared" si="108"/>
        <v>0.38896656199572854</v>
      </c>
      <c r="Q36">
        <f t="shared" si="109"/>
        <v>0.50144602575100672</v>
      </c>
      <c r="R36">
        <f t="shared" ref="R36:R67" si="174">IF(C36&lt;25, HT_f_low, IF(C36&lt;30, HT_f_mod, HT_f_high))</f>
        <v>0.42</v>
      </c>
      <c r="S36">
        <f t="shared" ref="S36:S67" si="175">IF(C36&lt;25, HT_m_low, IF(C36&lt;30, HT_m_mod, HT_m_high))</f>
        <v>0.43099999999999999</v>
      </c>
      <c r="T36">
        <f t="shared" ref="T36:T67" si="176">PREV_FEMALE*PREV_SMOKE*(1-$R36)*(1-EXP(-J36/10))+PREV_FEMALE*PREV_SMOKE*$R36*(1-EXP(-K36/10))+PREV_FEMALE*(1-PREV_SMOKE)*(1-$R36)*(1-EXP(-L36/10))+PREV_FEMALE*(1-PREV_SMOKE)*$R36*(1-EXP(-M36/10))+(1-PREV_FEMALE)*PREV_SMOKE*(1-$S36)*(1-EXP(-N36/10))+(1-PREV_FEMALE)*PREV_SMOKE*$S36*(1-EXP(-O36/10))+(1-PREV_FEMALE)*(1-PREV_SMOKE)*(1-$S36)*(1-EXP(-P36/10))+(1-PREV_FEMALE)*(1-PREV_SMOKE)*$S36*(1-EXP(-Q36/10))</f>
        <v>2.5013333609508841E-2</v>
      </c>
      <c r="U36">
        <f t="shared" si="41"/>
        <v>0.50655228192718249</v>
      </c>
      <c r="V36">
        <f t="shared" si="42"/>
        <v>0.62813366343275767</v>
      </c>
      <c r="W36">
        <f t="shared" si="110"/>
        <v>0.31646176755846012</v>
      </c>
      <c r="X36">
        <f t="shared" si="111"/>
        <v>0.41306941676540254</v>
      </c>
      <c r="Y36">
        <f t="shared" si="112"/>
        <v>0.81806778693746141</v>
      </c>
      <c r="Z36">
        <f t="shared" si="113"/>
        <v>0.90999627854323717</v>
      </c>
      <c r="AA36">
        <f t="shared" si="114"/>
        <v>0.5675291156554072</v>
      </c>
      <c r="AB36">
        <f t="shared" si="115"/>
        <v>0.69407772774859444</v>
      </c>
      <c r="AC36">
        <f t="shared" ref="AC36:AC67" si="177">PREV_FEMALE*PREV_SMOKE*(1-$R36)*(1-EXP(-U36/10))+PREV_FEMALE*PREV_SMOKE*$R36*(1-EXP(-V36/10))+PREV_FEMALE*(1-PREV_SMOKE)*(1-$R36)*(1-EXP(-W36/10))+PREV_FEMALE*(1-PREV_SMOKE)*$R36*(1-EXP(-X36/10))+(1-PREV_FEMALE)*PREV_SMOKE*(1-$S36)*(1-EXP(-Y36/10))+(1-PREV_FEMALE)*PREV_SMOKE*$S36*(1-EXP(-Z36/10))+(1-PREV_FEMALE)*(1-PREV_SMOKE)*(1-$S36)*(1-EXP(-AA36/10))+(1-PREV_FEMALE)*(1-PREV_SMOKE)*$S36*(1-EXP(-AB36/10))</f>
        <v>4.2571799407311026E-2</v>
      </c>
      <c r="AD36">
        <f t="shared" si="116"/>
        <v>0.1336793580360886</v>
      </c>
      <c r="AE36">
        <f t="shared" si="44"/>
        <v>3.3477333201135877E-2</v>
      </c>
      <c r="AF36">
        <f t="shared" si="45"/>
        <v>2.1216858295468512E-3</v>
      </c>
      <c r="AG36">
        <f t="shared" si="46"/>
        <v>8.5806193696338212E-3</v>
      </c>
      <c r="AH36">
        <f t="shared" si="132"/>
        <v>9.1705811242086006E-4</v>
      </c>
      <c r="AI36">
        <f t="shared" si="133"/>
        <v>5.002768654148804E-3</v>
      </c>
      <c r="AJ36">
        <f t="shared" si="49"/>
        <v>6.9928371350732037E-5</v>
      </c>
      <c r="AK36">
        <f t="shared" si="134"/>
        <v>5.4861616429846914E-5</v>
      </c>
      <c r="AL36">
        <f t="shared" si="135"/>
        <v>1.9357378452208095E-4</v>
      </c>
      <c r="AM36">
        <f t="shared" si="136"/>
        <v>8.8301663203879275E-4</v>
      </c>
      <c r="AN36">
        <f t="shared" si="53"/>
        <v>7.8262207525987386E-3</v>
      </c>
      <c r="AO36">
        <f t="shared" si="137"/>
        <v>4.9667854034059764E-5</v>
      </c>
      <c r="AP36">
        <f t="shared" ref="AP36:AP67" si="178">AM35*T35*p_Stroke*p_Stroke_rec*(1-I35) + AN35*T35*p_Stroke*p_Stroke_rec*(1-I35) + AO35*(p_recur_Stroke*p_Stroke_rec)*(1-I35) + AP35*(p_recur_Stroke*p_Stroke_rec)*(1-I35) + AQ35*(p_recur_Stroke*p_Stroke_rec)*(1-I35)</f>
        <v>8.7957747908446937E-5</v>
      </c>
      <c r="AQ36">
        <f t="shared" ref="AQ36:AQ67" si="179">AO35*(1-p_recur_Stroke-H35*rr_Stroke*rr_HF)*(1-I35) + AP35*(1-p_recur_Stroke-H35*rr_Stroke*rr_HF)*(1-I35) + AQ35*(1-p_recur_Stroke-H35*rr_Stroke*rr_HF)*(1-I35)</f>
        <v>2.8636257234316469E-4</v>
      </c>
      <c r="AR36">
        <f t="shared" ref="AR36:AR67" si="180">AR35*(1-AC35-H35*rr_DM) + AD35*(1-T35-H35)*I35</f>
        <v>0.20077473662604628</v>
      </c>
      <c r="AS36">
        <f t="shared" ref="AS36:AS67" si="181">AR35*AC35*p_Other + AD35*T35*p_Other*I35 + AE35*(1-T35*p_Stroke-T35*p_MI-H35*rr_Other)*I35 + AS35*(1-AC35*p_Stroke-AC35*p_MI-H35*rr_Other*rr_DM)</f>
        <v>8.1536935482862893E-2</v>
      </c>
      <c r="AT36">
        <f t="shared" ref="AT36:AT67" si="182">AR35*AC35*p_Stroke*p_Stroke_rec + AD35*T35*p_Stroke*p_Stroke_rec*I35 + AE35*T35*p_Stroke*p_Stroke_rec*I35 + AF35*p_recur_Stroke*p_Stroke_rec*I35 + AG35*p_recur_Stroke*p_Stroke_rec*I35 + AS35*AC35*p_Stroke*p_Stroke_rec + AT35*p_recur_Stroke*p_Stroke_rec + AU35*p_recur_Stroke*p_Stroke_rec</f>
        <v>5.8817026887259937E-3</v>
      </c>
      <c r="AU36">
        <f t="shared" ref="AU36:AU67" si="183">AF35*(1-p_recur_Stroke-T35*p_MI-H35*rr_Stroke)*I35 + AG35*(1-p_recur_Stroke-T35*p_MI-H35*rr_Stroke)*I35 + AT35*(1-p_recur_Stroke-AC35*p_MI-H35*rr_Stroke*rr_DM) + AU35*(1-p_recur_Stroke-AC35*p_MI-H35*rr_Stroke*rr_DM)</f>
        <v>2.2356062633879448E-2</v>
      </c>
      <c r="AV36">
        <f t="shared" si="138"/>
        <v>2.6327872594904536E-3</v>
      </c>
      <c r="AW36">
        <f t="shared" si="139"/>
        <v>1.3744174164281026E-2</v>
      </c>
      <c r="AX36">
        <f t="shared" ref="AX36:AX67" si="184">AH35*T35*p_Stroke*p_Stroke_rec*I35 + AI35*T35*p_Stroke*p_Stroke_rec*I35 + AJ35*p_recur_Stroke*p_Stroke_rec*I35 + AK35*p_recur_Stroke*p_Stroke_rec*I35 + AL35*p_recur_Stroke*p_Stroke_rec*I35 + AV35*AC35*p_Stroke*p_Stroke_rec + AW35*AC35*p_Stroke*p_Stroke_rec + AX35*p_recur_Stroke*p_Stroke_rec + AY35*p_recur_Stroke*p_Stroke_rec + AZ35*p_recur_Stroke*p_Stroke_rec</f>
        <v>3.1547012015482027E-4</v>
      </c>
      <c r="AY36">
        <f t="shared" si="140"/>
        <v>2.4527355769617945E-4</v>
      </c>
      <c r="AZ36">
        <f t="shared" si="141"/>
        <v>8.0083346195830053E-4</v>
      </c>
      <c r="BA36">
        <f t="shared" si="142"/>
        <v>2.4925731886325819E-3</v>
      </c>
      <c r="BB36">
        <f t="shared" ref="BB36:BB67" si="185">AM35*(1-T35*p_Stroke - H35*rr_HF)*I35 + AN35*(1-T35*p_Stroke - H35*rr_HF)*I35 + BA35*(1-AC35*p_Stroke - H35*rr_HF*rr_DM) + BB35*(1-AC35*p_Stroke - H35*rr_HF*rr_DM)</f>
        <v>2.0551512704853395E-2</v>
      </c>
      <c r="BC36">
        <f t="shared" si="143"/>
        <v>2.1772271932328057E-4</v>
      </c>
      <c r="BD36">
        <f t="shared" ref="BD36:BD67" si="186">AM35*T35*p_Stroke*p_Stroke_rec*I35 + AN35*T35*p_Stroke*p_Stroke_rec*I35 + AO35*(p_recur_Stroke*p_Stroke_rec)*I35 + AP35*(p_recur_Stroke*p_Stroke_rec)*I35 + AQ35*(p_recur_Stroke*p_Stroke_rec)*I35 + BA35*AC35*p_Stroke*p_Stroke_rec + BB35*AC35*p_Stroke*p_Stroke_rec + BC35*(p_recur_Stroke*p_Stroke_rec) + BD35*(p_recur_Stroke*p_Stroke_rec) + BE35*(p_recur_Stroke*p_Stroke_rec)</f>
        <v>3.7918564905387199E-4</v>
      </c>
      <c r="BE36">
        <f t="shared" ref="BE36:BE67" si="187">AO35*(1-p_recur_Stroke - H35*rr_Stroke*rr_HF)*I35 + AP35*(1-p_recur_Stroke-H35*rr_Stroke*rr_HF)*I35 + AQ35*(1-p_recur_Stroke-H35*rr_Stroke*rr_HF)*I35 + BC35*(1-p_recur_Stroke - H35*rr_Stroke*rr_HF*rr_DM) + BD35*(1-p_recur_Stroke-H35*rr_Stroke*rr_HF*rr_DM) + BE35*(1-p_recur_Stroke-H35*rr_Stroke*rr_HF*rr_DM)</f>
        <v>1.1312597975171291E-3</v>
      </c>
      <c r="BF36">
        <f t="shared" ref="BF36:BF67" si="188">AD35*H35 + AE35*H35*rr_Other + AF35*H35*rr_Stroke + AG35*H35*rr_Stroke + AH35*H35*rr_MI + AI35*H35*rr_MI + AJ35*H35*rr_Stroke*rr_MI + AK35*H35*rr_Stroke*rr_MI + AL35*H35*rr_Stroke*rr_MI + AM35*H35*rr_HF + AN35*H35*rr_HF + AO35*H35*rr_Stroke*rr_HF + AP35*H35*rr_Stroke*rr_HF + AR35*H35*rr_DM + AS35*H35*rr_DM*rr_Other + AT35*H35*rr_DM*rr_Stroke + AU35*H35*rr_DM*rr_Stroke + AV35*H35*rr_DM*rr_MI + AW35*H35*rr_DM*rr_MI + AX35*H35*rr_DM*rr_Stroke*rr_MI + AY35*H35*rr_DM*rr_Stroke*rr_MI + AZ35*H35*rr_DM*rr_Stroke*rr_MI + BA35*H35*rr_DM*rr_HF + BB35*H35*rr_DM*rr_HF + BC35*H35*rr_DM*rr_Stroke*rr_HF + BD35*H35*rr_DM*rr_Stroke*rr_HF + AQ35*H35*rr_Stroke*rr_HF + BE35*H35*rr_DM*rr_Stroke*rr_HF
+ AD35*T35*p_MI*p_MI_mort + AD35*T35*p_Stroke*p_Stroke_mort + AE35*T35*p_MI*p_MI_mort + AE35*T35*p_Stroke*p_Stroke_mort + AF35*T35*p_MI*p_MI_mort + AF35*p_recur_Stroke*p_Stroke_mort + AG35*T35*p_MI*p_MI_mort + AG35*p_recur_Stroke*p_Stroke_mort + AH35*(PREV_FEMALE*p_recur_MI_F + (1-PREV_FEMALE)*p_recur_MI_M)*p_MI_mort + AH35*T35*p_Stroke*p_Stroke_mort + AI35*(PREV_FEMALE*p_recur_MI_F + (1-PREV_FEMALE)*p_recur_MI_M)*p_MI_mort + AI35*T35*p_Stroke*p_Stroke_mort + AJ35*(PREV_FEMALE*p_recur_MI_F + (1-PREV_FEMALE)*p_recur_MI_M)*p_MI_mort + AJ35*p_recur_Stroke*p_Stroke_mort + AK35*(PREV_FEMALE*p_recur_MI_F + (1-PREV_FEMALE)*p_recur_MI_M)*p_MI_mort + AK35*p_recur_Stroke*p_Stroke_mort + AL35*(PREV_FEMALE*p_recur_MI_F + (1-PREV_FEMALE)*p_recur_MI_M)*p_MI_mort + AL35*p_recur_Stroke*p_Stroke_mort + AM35*T35*p_Stroke*p_Stroke_mort + AN35*T35*p_Stroke*p_Stroke_mort + AO35*p_recur_Stroke*p_Stroke_mort + AP35*p_recur_Stroke*p_Stroke_mort + AQ35*p_recur_Stroke*p_Stroke_mort
+ AR35*AC35*p_MI*p_MI_mort + AR35*AC35*p_Stroke*p_Stroke_mort + AS35*AC35*p_MI*p_MI_mort + AS35*AC35*p_Stroke*p_Stroke_mort + AT35*AC35*p_MI*p_MI_mort + AT35*p_recur_Stroke*p_Stroke_mort + AU35*AC35*p_MI*p_MI_mort + AU35*p_recur_Stroke*p_Stroke_mort + AV35*(PREV_FEMALE*p_recur_MI_F + (1-PREV_FEMALE)*p_recur_MI_M)*p_MI_mort + AV35*AC35*p_Stroke*p_Stroke_mort + AW35*(PREV_FEMALE*p_recur_MI_F + (1-PREV_FEMALE)*p_recur_MI_M)*p_MI_mort + AW35*AC35*p_Stroke*p_Stroke_mort + AX35*(PREV_FEMALE*p_recur_MI_F + (1-PREV_FEMALE)*p_recur_MI_M)*p_MI_mort + AX35*p_recur_Stroke*p_Stroke_mort + AY35*(PREV_FEMALE*p_recur_MI_F + (1-PREV_FEMALE)*p_recur_MI_M)*p_MI_mort + AY35*p_recur_Stroke*p_Stroke_mort + AZ35*(PREV_FEMALE*p_recur_MI_F + (1-PREV_FEMALE)*p_recur_MI_M)*p_MI_mort + AZ35*p_recur_Stroke*p_Stroke_mort + BA35*AC35*p_Stroke*p_Stroke_mort + BB35*AC35*p_Stroke*p_Stroke_mort + BC35*p_recur_Stroke*p_Stroke_mort + BD35*p_recur_Stroke*p_Stroke_mort + BE35*p_recur_Stroke*p_Stroke_mort
+BF35</f>
        <v>0.39570935741132296</v>
      </c>
      <c r="BG36">
        <f t="shared" si="72"/>
        <v>0.9419999999999995</v>
      </c>
      <c r="BH36">
        <f t="shared" si="144"/>
        <v>0.11259077090910545</v>
      </c>
      <c r="BI36">
        <f t="shared" si="145"/>
        <v>2.7040075725409066E-2</v>
      </c>
      <c r="BJ36">
        <f t="shared" si="146"/>
        <v>1.4835613086538557E-3</v>
      </c>
      <c r="BK36">
        <f t="shared" si="147"/>
        <v>6.8150456866015348E-3</v>
      </c>
      <c r="BL36">
        <f t="shared" si="148"/>
        <v>6.6885080901902703E-4</v>
      </c>
      <c r="BM36">
        <f t="shared" si="149"/>
        <v>4.0239468252834488E-3</v>
      </c>
      <c r="BN36">
        <f t="shared" si="150"/>
        <v>4.6397220441085521E-5</v>
      </c>
      <c r="BO36">
        <f t="shared" si="151"/>
        <v>3.7497715595725685E-5</v>
      </c>
      <c r="BP36">
        <f t="shared" si="152"/>
        <v>1.4682501258228187E-4</v>
      </c>
      <c r="BQ36">
        <f t="shared" si="153"/>
        <v>6.9165619922390714E-4</v>
      </c>
      <c r="BR36">
        <f t="shared" si="154"/>
        <v>6.1301836269284475E-3</v>
      </c>
      <c r="BS36">
        <f t="shared" si="155"/>
        <v>3.6686685684226711E-5</v>
      </c>
      <c r="BT36">
        <f t="shared" si="156"/>
        <v>5.6613163789494129E-5</v>
      </c>
      <c r="BU36">
        <f t="shared" si="157"/>
        <v>2.1151897716531156E-4</v>
      </c>
      <c r="BV36">
        <f t="shared" si="158"/>
        <v>0.16267566036371939</v>
      </c>
      <c r="BW36">
        <f t="shared" si="159"/>
        <v>6.335581841468825E-2</v>
      </c>
      <c r="BX36">
        <f t="shared" si="160"/>
        <v>3.9564215835612721E-3</v>
      </c>
      <c r="BY36">
        <f t="shared" si="161"/>
        <v>1.7081284410383646E-2</v>
      </c>
      <c r="BZ36">
        <f t="shared" si="162"/>
        <v>1.8472396392098113E-3</v>
      </c>
      <c r="CA36">
        <f t="shared" si="163"/>
        <v>1.0634952020535278E-2</v>
      </c>
      <c r="CB36">
        <f t="shared" si="164"/>
        <v>2.0135937446468742E-4</v>
      </c>
      <c r="CC36">
        <f t="shared" si="165"/>
        <v>1.6127312968968968E-4</v>
      </c>
      <c r="CD36">
        <f t="shared" si="166"/>
        <v>5.8434696024946481E-4</v>
      </c>
      <c r="CE36">
        <f t="shared" si="167"/>
        <v>1.8782110067237763E-3</v>
      </c>
      <c r="CF36">
        <f t="shared" si="168"/>
        <v>1.5486035693200673E-2</v>
      </c>
      <c r="CG36">
        <f t="shared" si="169"/>
        <v>1.5470769113548019E-4</v>
      </c>
      <c r="CH36">
        <f t="shared" si="170"/>
        <v>2.3478496864494874E-4</v>
      </c>
      <c r="CI36">
        <f t="shared" si="171"/>
        <v>8.0384165645294681E-4</v>
      </c>
      <c r="CJ36">
        <f t="shared" si="73"/>
        <v>0</v>
      </c>
      <c r="CK36">
        <f t="shared" si="74"/>
        <v>0.43903556677814204</v>
      </c>
      <c r="CL36">
        <f t="shared" si="172"/>
        <v>0.16552793192550042</v>
      </c>
      <c r="CM36">
        <f t="shared" ref="CM36:CM67" si="189">AD36*c_LIR_2</f>
        <v>1572.0692505044019</v>
      </c>
      <c r="CN36">
        <f t="shared" ref="CN36:CN67" si="190">AE36*(c_Other+c_LIR_2)</f>
        <v>871.7162792243771</v>
      </c>
      <c r="CO36">
        <f t="shared" ref="CO36:CO67" si="191">AF36*(c_Stroke1+c_Stroke2+c_LIR_2)</f>
        <v>75.481095071958777</v>
      </c>
      <c r="CP36">
        <f t="shared" ref="CP36:CP67" si="192">AG36*(c_Stroke2 + c_LIR_2)</f>
        <v>156.68210968951357</v>
      </c>
      <c r="CQ36">
        <f t="shared" ref="CQ36:CQ67" si="193">AH36*(c_MI1+c_MI2 + c_LIR_2)</f>
        <v>37.517764437249802</v>
      </c>
      <c r="CR36">
        <f t="shared" ref="CR36:CR67" si="194">AI36*(c_MI2+c_LIR_2)</f>
        <v>74.426189267771761</v>
      </c>
      <c r="CS36">
        <f t="shared" ref="CS36:CS67" si="195">AJ36*(c_Stroke1+c_Stroke2+c_MI2+c_LIR_2)</f>
        <v>2.7057384726738749</v>
      </c>
      <c r="CT36">
        <f t="shared" ref="CT36:CT67" si="196">AK36*(c_Stroke2+c_MI1+c_MI2+c_LIR_2)</f>
        <v>2.601044096555472</v>
      </c>
      <c r="CU36">
        <f t="shared" ref="CU36:CU67" si="197">AL36*(c_Stroke2+c_MI2+c_LIR_2)</f>
        <v>4.1380267917285245</v>
      </c>
      <c r="CV36">
        <f t="shared" ref="CV36:CV67" si="198">AM36*(c_HF1+c_LIR_2)</f>
        <v>34.252215156784771</v>
      </c>
      <c r="CW36">
        <f t="shared" ref="CW36:CW67" si="199">AN36*(c_HF2+c_LIR_2)</f>
        <v>214.16453089486447</v>
      </c>
      <c r="CX36">
        <f t="shared" ref="CX36:CX67" si="200">AO36*(c_Stroke2+c_HF1+c_LIR_2)</f>
        <v>2.2494571092025666</v>
      </c>
      <c r="CY36">
        <f t="shared" ref="CY36:CY67" si="201">AP36*(c_Stroke1+c_Stroke2+c_HF2+c_LIR_2)</f>
        <v>4.5017654957022231</v>
      </c>
      <c r="CZ36">
        <f t="shared" ref="CZ36:CZ67" si="202">AQ36*(c_Stroke2+c_HF2+c_LIR_2)</f>
        <v>9.6976685124012718</v>
      </c>
      <c r="DA36">
        <f t="shared" ref="DA36:DA67" si="203">AR36*(c_DM+c_LIR_2)</f>
        <v>4654.9622686748826</v>
      </c>
      <c r="DB36">
        <f t="shared" ref="DB36:DB67" si="204">AS36*(c_Other+c_DM+c_LIR_2)</f>
        <v>3054.6997509299754</v>
      </c>
      <c r="DC36">
        <f t="shared" ref="DC36:DC67" si="205">AT36*(c_Stroke1+c_Stroke2+c_DM+c_LIR_2)</f>
        <v>276.44590807281043</v>
      </c>
      <c r="DD36">
        <f t="shared" ref="DD36:DD67" si="206">AU36*(c_Stroke2+c_DM+c_LIR_2)</f>
        <v>663.6397192867114</v>
      </c>
      <c r="DE36">
        <f t="shared" ref="DE36:DE67" si="207">AV36*(c_MI1+c_MI2+c_DM+c_LIR_2)</f>
        <v>137.78955401269238</v>
      </c>
      <c r="DF36">
        <f t="shared" ref="DF36:DF67" si="208">AW36*(c_MI2+c_DM+c_LIR_2)</f>
        <v>361.49926886891956</v>
      </c>
      <c r="DG36">
        <f t="shared" ref="DG36:DG67" si="209">AX36*(c_Stroke1+c_Stroke2+c_MI2+c_DM+c_LIR_2)</f>
        <v>15.810731481919282</v>
      </c>
      <c r="DH36">
        <f t="shared" ref="DH36:DH67" si="210">AY36*(c_Stroke2+c_MI1+c_MI2+c_DM+c_LIR_2)</f>
        <v>14.430915040612414</v>
      </c>
      <c r="DI36">
        <f t="shared" ref="DI36:DI67" si="211">AZ36*(c_Stroke2+c_MI2+c_DM+c_LIR_2)</f>
        <v>26.268939219156174</v>
      </c>
      <c r="DJ36">
        <f t="shared" ref="DJ36:DJ67" si="212">BA36*(c_HF1+c_DM+c_LIR_2)</f>
        <v>125.16456266718509</v>
      </c>
      <c r="DK36">
        <f t="shared" ref="DK36:DK67" si="213">BB36*(c_HF2+c_DM+c_LIR_2)</f>
        <v>797.19317782126325</v>
      </c>
      <c r="DL36">
        <f t="shared" ref="DL36:DL67" si="214">BC36*(c_Stroke2+c_HF1+c_DM+c_LIR_2)</f>
        <v>12.348144026419858</v>
      </c>
      <c r="DM36">
        <f t="shared" ref="DM36:DM67" si="215">BD36*(c_Stroke1+c_Stroke2+c_HF2+c_DM+c_LIR_2)</f>
        <v>23.73929674466671</v>
      </c>
      <c r="DN36">
        <f t="shared" ref="DN36:DN67" si="216">BE36*(c_Stroke2+c_HF2+c_DM+c_LIR_2)</f>
        <v>51.234756229550776</v>
      </c>
      <c r="DO36">
        <f t="shared" si="34"/>
        <v>0</v>
      </c>
      <c r="DP36">
        <f t="shared" si="117"/>
        <v>13277.430127801952</v>
      </c>
      <c r="DQ36">
        <f t="shared" si="173"/>
        <v>5005.9396473702946</v>
      </c>
    </row>
    <row r="37" spans="1:121" x14ac:dyDescent="0.3">
      <c r="A37">
        <v>34</v>
      </c>
      <c r="B37">
        <v>79</v>
      </c>
      <c r="C37">
        <f t="shared" si="118"/>
        <v>36.1</v>
      </c>
      <c r="D37">
        <f t="shared" si="1"/>
        <v>125</v>
      </c>
      <c r="E37">
        <f t="shared" si="119"/>
        <v>5.5</v>
      </c>
      <c r="F37">
        <v>3.5380000000000002E-2</v>
      </c>
      <c r="G37">
        <v>4.9230000000000003E-2</v>
      </c>
      <c r="H37">
        <f t="shared" si="3"/>
        <v>3.8150000000000003E-2</v>
      </c>
      <c r="I37">
        <f t="shared" si="103"/>
        <v>3.2286349135090861E-2</v>
      </c>
      <c r="J37">
        <f t="shared" si="36"/>
        <v>0.28538098014134061</v>
      </c>
      <c r="K37">
        <f t="shared" si="37"/>
        <v>0.37535582653306721</v>
      </c>
      <c r="L37">
        <f t="shared" si="104"/>
        <v>0.16555726280266725</v>
      </c>
      <c r="M37">
        <f t="shared" si="105"/>
        <v>0.22390206152484038</v>
      </c>
      <c r="N37">
        <f t="shared" si="106"/>
        <v>0.647238342995761</v>
      </c>
      <c r="O37">
        <f t="shared" si="107"/>
        <v>0.7705985311411091</v>
      </c>
      <c r="P37">
        <f t="shared" si="108"/>
        <v>0.40102240690382385</v>
      </c>
      <c r="Q37">
        <f t="shared" si="109"/>
        <v>0.51528818017396105</v>
      </c>
      <c r="R37">
        <f t="shared" si="174"/>
        <v>0.42</v>
      </c>
      <c r="S37">
        <f t="shared" si="175"/>
        <v>0.43099999999999999</v>
      </c>
      <c r="T37">
        <f t="shared" si="176"/>
        <v>2.5747915897760761E-2</v>
      </c>
      <c r="U37">
        <f t="shared" si="41"/>
        <v>0.51869399758339796</v>
      </c>
      <c r="V37">
        <f t="shared" si="42"/>
        <v>0.64088484374134425</v>
      </c>
      <c r="W37">
        <f t="shared" si="110"/>
        <v>0.32557348591154378</v>
      </c>
      <c r="X37">
        <f t="shared" si="111"/>
        <v>0.42399741772357402</v>
      </c>
      <c r="Y37">
        <f t="shared" si="112"/>
        <v>0.8301871997341842</v>
      </c>
      <c r="Z37">
        <f t="shared" si="113"/>
        <v>0.91834989659389532</v>
      </c>
      <c r="AA37">
        <f t="shared" si="114"/>
        <v>0.58194820807847392</v>
      </c>
      <c r="AB37">
        <f t="shared" si="115"/>
        <v>0.70839006758951084</v>
      </c>
      <c r="AC37">
        <f t="shared" si="177"/>
        <v>4.3615617284264892E-2</v>
      </c>
      <c r="AD37">
        <f t="shared" si="116"/>
        <v>0.1216973543115689</v>
      </c>
      <c r="AE37">
        <f t="shared" si="44"/>
        <v>3.170355801656629E-2</v>
      </c>
      <c r="AF37">
        <f t="shared" si="45"/>
        <v>1.999552851785946E-3</v>
      </c>
      <c r="AG37">
        <f t="shared" si="46"/>
        <v>7.9468205883318505E-3</v>
      </c>
      <c r="AH37">
        <f t="shared" si="132"/>
        <v>8.5715175531762681E-4</v>
      </c>
      <c r="AI37">
        <f t="shared" si="133"/>
        <v>4.5029751191918684E-3</v>
      </c>
      <c r="AJ37">
        <f t="shared" si="49"/>
        <v>6.4333551454148183E-5</v>
      </c>
      <c r="AK37">
        <f t="shared" si="134"/>
        <v>5.2043744644666298E-5</v>
      </c>
      <c r="AL37">
        <f t="shared" si="135"/>
        <v>1.7146155643078754E-4</v>
      </c>
      <c r="AM37">
        <f t="shared" si="136"/>
        <v>8.1062195545482092E-4</v>
      </c>
      <c r="AN37">
        <f t="shared" si="53"/>
        <v>7.8542597737144768E-3</v>
      </c>
      <c r="AO37">
        <f t="shared" si="137"/>
        <v>4.6039011528247111E-5</v>
      </c>
      <c r="AP37">
        <f t="shared" si="178"/>
        <v>8.9905177750756619E-5</v>
      </c>
      <c r="AQ37">
        <f t="shared" si="179"/>
        <v>2.8101972495047945E-4</v>
      </c>
      <c r="AR37">
        <f t="shared" si="180"/>
        <v>0.18838055748723079</v>
      </c>
      <c r="AS37">
        <f t="shared" si="181"/>
        <v>7.9632482093595386E-2</v>
      </c>
      <c r="AT37">
        <f t="shared" si="182"/>
        <v>5.7272794042042821E-3</v>
      </c>
      <c r="AU37">
        <f t="shared" si="183"/>
        <v>2.1369072046885106E-2</v>
      </c>
      <c r="AV37">
        <f t="shared" si="138"/>
        <v>2.543756943184454E-3</v>
      </c>
      <c r="AW37">
        <f t="shared" si="139"/>
        <v>1.2824095465796017E-2</v>
      </c>
      <c r="AX37">
        <f t="shared" si="184"/>
        <v>2.9999133622846629E-4</v>
      </c>
      <c r="AY37">
        <f t="shared" si="140"/>
        <v>2.3995239509222823E-4</v>
      </c>
      <c r="AZ37">
        <f t="shared" si="141"/>
        <v>7.2890293584079941E-4</v>
      </c>
      <c r="BA37">
        <f t="shared" si="142"/>
        <v>2.3710406261506266E-3</v>
      </c>
      <c r="BB37">
        <f t="shared" si="185"/>
        <v>2.14287671517321E-2</v>
      </c>
      <c r="BC37">
        <f t="shared" si="143"/>
        <v>2.0837921458409579E-4</v>
      </c>
      <c r="BD37">
        <f t="shared" si="186"/>
        <v>4.01374887722322E-4</v>
      </c>
      <c r="BE37">
        <f t="shared" si="187"/>
        <v>1.1424516404563872E-3</v>
      </c>
      <c r="BF37">
        <f t="shared" si="188"/>
        <v>0.42662479923260538</v>
      </c>
      <c r="BG37">
        <f t="shared" si="72"/>
        <v>0.94199999999999906</v>
      </c>
      <c r="BH37">
        <f t="shared" si="144"/>
        <v>0.10241380003412925</v>
      </c>
      <c r="BI37">
        <f t="shared" si="145"/>
        <v>2.5586091931078175E-2</v>
      </c>
      <c r="BJ37">
        <f t="shared" si="146"/>
        <v>1.3968415025711353E-3</v>
      </c>
      <c r="BK37">
        <f t="shared" si="147"/>
        <v>6.3064135254832865E-3</v>
      </c>
      <c r="BL37">
        <f t="shared" si="148"/>
        <v>6.2458546245315551E-4</v>
      </c>
      <c r="BM37">
        <f t="shared" si="149"/>
        <v>3.6189306678297063E-3</v>
      </c>
      <c r="BN37">
        <f t="shared" si="150"/>
        <v>4.2644522176374481E-5</v>
      </c>
      <c r="BO37">
        <f t="shared" si="151"/>
        <v>3.5538902321440308E-5</v>
      </c>
      <c r="BP37">
        <f t="shared" si="152"/>
        <v>1.2994487928365357E-4</v>
      </c>
      <c r="BQ37">
        <f t="shared" si="153"/>
        <v>6.3442261375800139E-4</v>
      </c>
      <c r="BR37">
        <f t="shared" si="154"/>
        <v>6.1470331283816114E-3</v>
      </c>
      <c r="BS37">
        <f t="shared" si="155"/>
        <v>3.397801282288489E-5</v>
      </c>
      <c r="BT37">
        <f t="shared" si="156"/>
        <v>5.7811416235748464E-5</v>
      </c>
      <c r="BU37">
        <f t="shared" si="157"/>
        <v>2.0740001796069239E-4</v>
      </c>
      <c r="BV37">
        <f t="shared" si="158"/>
        <v>0.15250654903306912</v>
      </c>
      <c r="BW37">
        <f t="shared" si="159"/>
        <v>6.1824594395231296E-2</v>
      </c>
      <c r="BX37">
        <f t="shared" si="160"/>
        <v>3.8489093709787019E-3</v>
      </c>
      <c r="BY37">
        <f t="shared" si="161"/>
        <v>1.6313598596208328E-2</v>
      </c>
      <c r="BZ37">
        <f t="shared" si="162"/>
        <v>1.7831375135028197E-3</v>
      </c>
      <c r="CA37">
        <f t="shared" si="163"/>
        <v>9.9147673963520377E-3</v>
      </c>
      <c r="CB37">
        <f t="shared" si="164"/>
        <v>1.9129759509774324E-4</v>
      </c>
      <c r="CC37">
        <f t="shared" si="165"/>
        <v>1.5762882335258554E-4</v>
      </c>
      <c r="CD37">
        <f t="shared" si="166"/>
        <v>5.3141912479859885E-4</v>
      </c>
      <c r="CE37">
        <f t="shared" si="167"/>
        <v>1.785148543731397E-3</v>
      </c>
      <c r="CF37">
        <f t="shared" si="168"/>
        <v>1.6133646995740512E-2</v>
      </c>
      <c r="CG37">
        <f t="shared" si="169"/>
        <v>1.4794539581341654E-4</v>
      </c>
      <c r="CH37">
        <f t="shared" si="170"/>
        <v>2.4828711018123542E-4</v>
      </c>
      <c r="CI37">
        <f t="shared" si="171"/>
        <v>8.1111957582888155E-4</v>
      </c>
      <c r="CJ37">
        <f t="shared" si="73"/>
        <v>0</v>
      </c>
      <c r="CK37">
        <f t="shared" si="74"/>
        <v>0.41343348608637176</v>
      </c>
      <c r="CL37">
        <f t="shared" si="172"/>
        <v>0.1513352189647357</v>
      </c>
      <c r="CM37">
        <f t="shared" si="189"/>
        <v>1431.1608867040502</v>
      </c>
      <c r="CN37">
        <f t="shared" si="190"/>
        <v>825.52894719336962</v>
      </c>
      <c r="CO37">
        <f t="shared" si="191"/>
        <v>71.136092255136816</v>
      </c>
      <c r="CP37">
        <f t="shared" si="192"/>
        <v>145.10894394293959</v>
      </c>
      <c r="CQ37">
        <f t="shared" si="193"/>
        <v>35.066935461799432</v>
      </c>
      <c r="CR37">
        <f t="shared" si="194"/>
        <v>66.99076084821742</v>
      </c>
      <c r="CS37">
        <f t="shared" si="195"/>
        <v>2.4892581064153556</v>
      </c>
      <c r="CT37">
        <f t="shared" si="196"/>
        <v>2.467445977348274</v>
      </c>
      <c r="CU37">
        <f t="shared" si="197"/>
        <v>3.6653336918209454</v>
      </c>
      <c r="CV37">
        <f t="shared" si="198"/>
        <v>31.444025652092503</v>
      </c>
      <c r="CW37">
        <f t="shared" si="199"/>
        <v>214.93181870769666</v>
      </c>
      <c r="CX37">
        <f t="shared" si="200"/>
        <v>2.0851068321143118</v>
      </c>
      <c r="CY37">
        <f t="shared" si="201"/>
        <v>4.601436902461475</v>
      </c>
      <c r="CZ37">
        <f t="shared" si="202"/>
        <v>9.5167329854479874</v>
      </c>
      <c r="DA37">
        <f t="shared" si="203"/>
        <v>4367.603225341446</v>
      </c>
      <c r="DB37">
        <f t="shared" si="204"/>
        <v>2983.3513091544573</v>
      </c>
      <c r="DC37">
        <f t="shared" si="205"/>
        <v>269.18785927700549</v>
      </c>
      <c r="DD37">
        <f t="shared" si="206"/>
        <v>634.34090371178434</v>
      </c>
      <c r="DE37">
        <f t="shared" si="207"/>
        <v>133.13006337850157</v>
      </c>
      <c r="DF37">
        <f t="shared" si="208"/>
        <v>337.29935894136685</v>
      </c>
      <c r="DG37">
        <f t="shared" si="209"/>
        <v>15.034965789098273</v>
      </c>
      <c r="DH37">
        <f t="shared" si="210"/>
        <v>14.117839117646341</v>
      </c>
      <c r="DI37">
        <f t="shared" si="211"/>
        <v>23.909474101449902</v>
      </c>
      <c r="DJ37">
        <f t="shared" si="212"/>
        <v>119.06180504215372</v>
      </c>
      <c r="DK37">
        <f t="shared" si="213"/>
        <v>831.22187781568823</v>
      </c>
      <c r="DL37">
        <f t="shared" si="214"/>
        <v>11.818227155136993</v>
      </c>
      <c r="DM37">
        <f t="shared" si="215"/>
        <v>25.128476220743693</v>
      </c>
      <c r="DN37">
        <f t="shared" si="216"/>
        <v>51.741634796269778</v>
      </c>
      <c r="DO37">
        <f t="shared" si="34"/>
        <v>0</v>
      </c>
      <c r="DP37">
        <f t="shared" si="117"/>
        <v>12663.140745103661</v>
      </c>
      <c r="DQ37">
        <f t="shared" si="173"/>
        <v>4635.2780844683966</v>
      </c>
    </row>
    <row r="38" spans="1:121" x14ac:dyDescent="0.3">
      <c r="A38">
        <v>35</v>
      </c>
      <c r="B38">
        <v>80</v>
      </c>
      <c r="C38">
        <f t="shared" si="118"/>
        <v>36.1</v>
      </c>
      <c r="D38">
        <f t="shared" si="1"/>
        <v>125</v>
      </c>
      <c r="E38">
        <f t="shared" si="119"/>
        <v>5.5</v>
      </c>
      <c r="F38">
        <v>3.9690000000000003E-2</v>
      </c>
      <c r="G38">
        <v>5.457E-2</v>
      </c>
      <c r="H38">
        <f t="shared" si="3"/>
        <v>4.2666000000000003E-2</v>
      </c>
      <c r="I38">
        <f t="shared" si="103"/>
        <v>3.2286349135090861E-2</v>
      </c>
      <c r="J38">
        <f t="shared" si="36"/>
        <v>0.29369316335746332</v>
      </c>
      <c r="K38">
        <f t="shared" si="37"/>
        <v>0.38550752180749503</v>
      </c>
      <c r="L38">
        <f t="shared" si="104"/>
        <v>0.17079951718150854</v>
      </c>
      <c r="M38">
        <f t="shared" si="105"/>
        <v>0.23072185376504395</v>
      </c>
      <c r="N38">
        <f t="shared" si="106"/>
        <v>0.66161565699516434</v>
      </c>
      <c r="O38">
        <f t="shared" si="107"/>
        <v>0.78369731486343119</v>
      </c>
      <c r="P38">
        <f t="shared" si="108"/>
        <v>0.41315747818062754</v>
      </c>
      <c r="Q38">
        <f t="shared" si="109"/>
        <v>0.52910557435159788</v>
      </c>
      <c r="R38">
        <f t="shared" si="174"/>
        <v>0.42</v>
      </c>
      <c r="S38">
        <f t="shared" si="175"/>
        <v>0.43099999999999999</v>
      </c>
      <c r="T38">
        <f t="shared" si="176"/>
        <v>2.6488222538927086E-2</v>
      </c>
      <c r="U38">
        <f t="shared" si="41"/>
        <v>0.53079448825487729</v>
      </c>
      <c r="V38">
        <f t="shared" si="42"/>
        <v>0.65346519617074095</v>
      </c>
      <c r="W38">
        <f t="shared" si="110"/>
        <v>0.33476039708703798</v>
      </c>
      <c r="X38">
        <f t="shared" si="111"/>
        <v>0.43495589611883567</v>
      </c>
      <c r="Y38">
        <f t="shared" si="112"/>
        <v>0.84179519758339483</v>
      </c>
      <c r="Z38">
        <f t="shared" si="113"/>
        <v>0.92612350978693492</v>
      </c>
      <c r="AA38">
        <f t="shared" si="114"/>
        <v>0.59625784665407</v>
      </c>
      <c r="AB38">
        <f t="shared" si="115"/>
        <v>0.72239361560291415</v>
      </c>
      <c r="AC38">
        <f t="shared" si="177"/>
        <v>4.4656741280817647E-2</v>
      </c>
      <c r="AD38">
        <f t="shared" si="116"/>
        <v>0.11024304907485083</v>
      </c>
      <c r="AE38">
        <f t="shared" si="44"/>
        <v>2.9768410228894166E-2</v>
      </c>
      <c r="AF38">
        <f t="shared" si="45"/>
        <v>1.871410653082779E-3</v>
      </c>
      <c r="AG38">
        <f t="shared" si="46"/>
        <v>7.2663445554408635E-3</v>
      </c>
      <c r="AH38">
        <f t="shared" si="132"/>
        <v>7.988646169169942E-4</v>
      </c>
      <c r="AI38">
        <f t="shared" si="133"/>
        <v>4.0443619580652511E-3</v>
      </c>
      <c r="AJ38">
        <f t="shared" si="49"/>
        <v>5.9011922432882188E-5</v>
      </c>
      <c r="AK38">
        <f t="shared" si="134"/>
        <v>4.9006150204211473E-5</v>
      </c>
      <c r="AL38">
        <f t="shared" si="135"/>
        <v>1.49643878470533E-4</v>
      </c>
      <c r="AM38">
        <f t="shared" si="136"/>
        <v>7.433331003687786E-4</v>
      </c>
      <c r="AN38">
        <f t="shared" si="53"/>
        <v>7.7532631151683244E-3</v>
      </c>
      <c r="AO38">
        <f t="shared" si="137"/>
        <v>4.2427279239903626E-5</v>
      </c>
      <c r="AP38">
        <f t="shared" si="178"/>
        <v>9.0230913701290757E-5</v>
      </c>
      <c r="AQ38">
        <f t="shared" si="179"/>
        <v>2.6739035329019847E-4</v>
      </c>
      <c r="AR38">
        <f t="shared" si="180"/>
        <v>0.17557759510565019</v>
      </c>
      <c r="AS38">
        <f t="shared" si="181"/>
        <v>7.6943711909286575E-2</v>
      </c>
      <c r="AT38">
        <f t="shared" si="182"/>
        <v>5.5273837372988317E-3</v>
      </c>
      <c r="AU38">
        <f t="shared" si="183"/>
        <v>2.0106322878201834E-2</v>
      </c>
      <c r="AV38">
        <f t="shared" si="138"/>
        <v>2.4458727242669381E-3</v>
      </c>
      <c r="AW38">
        <f t="shared" si="139"/>
        <v>1.1915159297642577E-2</v>
      </c>
      <c r="AX38">
        <f t="shared" si="184"/>
        <v>2.8388042135984781E-4</v>
      </c>
      <c r="AY38">
        <f t="shared" si="140"/>
        <v>2.3245790939417182E-4</v>
      </c>
      <c r="AZ38">
        <f t="shared" si="141"/>
        <v>6.5075051173654492E-4</v>
      </c>
      <c r="BA38">
        <f t="shared" si="142"/>
        <v>2.2486316340854092E-3</v>
      </c>
      <c r="BB38">
        <f t="shared" si="185"/>
        <v>2.1919368228017939E-2</v>
      </c>
      <c r="BC38">
        <f t="shared" si="143"/>
        <v>1.9780137824392197E-4</v>
      </c>
      <c r="BD38">
        <f t="shared" si="186"/>
        <v>4.1610390019250606E-4</v>
      </c>
      <c r="BE38">
        <f t="shared" si="187"/>
        <v>1.1129437269201269E-3</v>
      </c>
      <c r="BF38">
        <f t="shared" si="188"/>
        <v>0.45927526883757486</v>
      </c>
      <c r="BG38">
        <f t="shared" si="72"/>
        <v>0.94199999999999928</v>
      </c>
      <c r="BH38">
        <f t="shared" si="144"/>
        <v>9.2697316599342938E-2</v>
      </c>
      <c r="BI38">
        <f t="shared" si="145"/>
        <v>2.4004363524059016E-2</v>
      </c>
      <c r="BJ38">
        <f t="shared" si="146"/>
        <v>1.306088999984816E-3</v>
      </c>
      <c r="BK38">
        <f t="shared" si="147"/>
        <v>5.7616069269196503E-3</v>
      </c>
      <c r="BL38">
        <f t="shared" si="148"/>
        <v>5.8157901319627473E-4</v>
      </c>
      <c r="BM38">
        <f t="shared" si="149"/>
        <v>3.2476508617510541E-3</v>
      </c>
      <c r="BN38">
        <f t="shared" si="150"/>
        <v>3.9079794527299045E-5</v>
      </c>
      <c r="BO38">
        <f t="shared" si="151"/>
        <v>3.3433739181946497E-5</v>
      </c>
      <c r="BP38">
        <f t="shared" si="152"/>
        <v>1.1331566872175058E-4</v>
      </c>
      <c r="BQ38">
        <f t="shared" si="153"/>
        <v>5.812759663250146E-4</v>
      </c>
      <c r="BR38">
        <f t="shared" si="154"/>
        <v>6.0629420473885497E-3</v>
      </c>
      <c r="BS38">
        <f t="shared" si="155"/>
        <v>3.1286412694485998E-5</v>
      </c>
      <c r="BT38">
        <f t="shared" si="156"/>
        <v>5.7965480973779987E-5</v>
      </c>
      <c r="BU38">
        <f t="shared" si="157"/>
        <v>1.971770307555683E-4</v>
      </c>
      <c r="BV38">
        <f t="shared" si="158"/>
        <v>0.14202346832425922</v>
      </c>
      <c r="BW38">
        <f t="shared" si="159"/>
        <v>5.9687413412391387E-2</v>
      </c>
      <c r="BX38">
        <f t="shared" si="160"/>
        <v>3.7110633055429608E-3</v>
      </c>
      <c r="BY38">
        <f t="shared" si="161"/>
        <v>1.5336821507869155E-2</v>
      </c>
      <c r="BZ38">
        <f t="shared" si="162"/>
        <v>1.7129491319058966E-3</v>
      </c>
      <c r="CA38">
        <f t="shared" si="163"/>
        <v>9.2043736953218522E-3</v>
      </c>
      <c r="CB38">
        <f t="shared" si="164"/>
        <v>1.8085187759805322E-4</v>
      </c>
      <c r="CC38">
        <f t="shared" si="165"/>
        <v>1.5256459591292455E-4</v>
      </c>
      <c r="CD38">
        <f t="shared" si="166"/>
        <v>4.7404612481288815E-4</v>
      </c>
      <c r="CE38">
        <f t="shared" si="167"/>
        <v>1.6915789911679153E-3</v>
      </c>
      <c r="CF38">
        <f t="shared" si="168"/>
        <v>1.6489291635030118E-2</v>
      </c>
      <c r="CG38">
        <f t="shared" si="169"/>
        <v>1.4031851268769799E-4</v>
      </c>
      <c r="CH38">
        <f t="shared" si="170"/>
        <v>2.5715261627039151E-4</v>
      </c>
      <c r="CI38">
        <f t="shared" si="171"/>
        <v>7.8951223622899299E-4</v>
      </c>
      <c r="CJ38">
        <f t="shared" si="73"/>
        <v>0</v>
      </c>
      <c r="CK38">
        <f t="shared" si="74"/>
        <v>0.38656648803282145</v>
      </c>
      <c r="CL38">
        <f t="shared" si="172"/>
        <v>0.1373793119959594</v>
      </c>
      <c r="CM38">
        <f t="shared" si="189"/>
        <v>1296.4582571202457</v>
      </c>
      <c r="CN38">
        <f t="shared" si="190"/>
        <v>775.13963395017515</v>
      </c>
      <c r="CO38">
        <f t="shared" si="191"/>
        <v>66.577305394072951</v>
      </c>
      <c r="CP38">
        <f t="shared" si="192"/>
        <v>132.68345158235016</v>
      </c>
      <c r="CQ38">
        <f t="shared" si="193"/>
        <v>32.682350342691151</v>
      </c>
      <c r="CR38">
        <f t="shared" si="194"/>
        <v>60.167972850136742</v>
      </c>
      <c r="CS38">
        <f t="shared" si="195"/>
        <v>2.2833483146955107</v>
      </c>
      <c r="CT38">
        <f t="shared" si="196"/>
        <v>2.3234305873318704</v>
      </c>
      <c r="CU38">
        <f t="shared" si="197"/>
        <v>3.198937190064584</v>
      </c>
      <c r="CV38">
        <f t="shared" si="198"/>
        <v>28.833890963304921</v>
      </c>
      <c r="CW38">
        <f t="shared" si="199"/>
        <v>212.16804514658119</v>
      </c>
      <c r="CX38">
        <f t="shared" si="200"/>
        <v>1.9215314767752352</v>
      </c>
      <c r="CY38">
        <f t="shared" si="201"/>
        <v>4.6181083941457626</v>
      </c>
      <c r="CZ38">
        <f t="shared" si="202"/>
        <v>9.0551743141725716</v>
      </c>
      <c r="DA38">
        <f t="shared" si="203"/>
        <v>4070.7665425244995</v>
      </c>
      <c r="DB38">
        <f t="shared" si="204"/>
        <v>2882.6192229695121</v>
      </c>
      <c r="DC38">
        <f t="shared" si="205"/>
        <v>259.79256303678238</v>
      </c>
      <c r="DD38">
        <f t="shared" si="206"/>
        <v>596.85619463942146</v>
      </c>
      <c r="DE38">
        <f t="shared" si="207"/>
        <v>128.00719489723448</v>
      </c>
      <c r="DF38">
        <f t="shared" si="208"/>
        <v>313.39251984659506</v>
      </c>
      <c r="DG38">
        <f t="shared" si="209"/>
        <v>14.227518957712853</v>
      </c>
      <c r="DH38">
        <f t="shared" si="210"/>
        <v>13.676893557115493</v>
      </c>
      <c r="DI38">
        <f t="shared" si="211"/>
        <v>21.345918285982147</v>
      </c>
      <c r="DJ38">
        <f t="shared" si="212"/>
        <v>112.91503750559883</v>
      </c>
      <c r="DK38">
        <f t="shared" si="213"/>
        <v>850.25229356481589</v>
      </c>
      <c r="DL38">
        <f t="shared" si="214"/>
        <v>11.218305167104035</v>
      </c>
      <c r="DM38">
        <f t="shared" si="215"/>
        <v>26.050600775452036</v>
      </c>
      <c r="DN38">
        <f t="shared" si="216"/>
        <v>50.405221392212546</v>
      </c>
      <c r="DO38">
        <f t="shared" si="34"/>
        <v>0</v>
      </c>
      <c r="DP38">
        <f t="shared" si="117"/>
        <v>11979.637464746784</v>
      </c>
      <c r="DQ38">
        <f t="shared" si="173"/>
        <v>4257.3642667343674</v>
      </c>
    </row>
    <row r="39" spans="1:121" x14ac:dyDescent="0.3">
      <c r="A39">
        <v>36</v>
      </c>
      <c r="B39">
        <v>81</v>
      </c>
      <c r="C39">
        <f t="shared" si="118"/>
        <v>36.1</v>
      </c>
      <c r="D39">
        <f t="shared" si="1"/>
        <v>125</v>
      </c>
      <c r="E39">
        <f t="shared" si="119"/>
        <v>5.5</v>
      </c>
      <c r="F39">
        <v>4.3880000000000002E-2</v>
      </c>
      <c r="G39">
        <v>5.9290000000000002E-2</v>
      </c>
      <c r="H39">
        <f t="shared" si="3"/>
        <v>4.6962000000000004E-2</v>
      </c>
      <c r="I39">
        <f t="shared" si="103"/>
        <v>3.2286349135090861E-2</v>
      </c>
      <c r="J39">
        <f t="shared" si="36"/>
        <v>0.30208625529609678</v>
      </c>
      <c r="K39">
        <f t="shared" si="37"/>
        <v>0.39570959565674124</v>
      </c>
      <c r="L39">
        <f t="shared" si="104"/>
        <v>0.17612175827587429</v>
      </c>
      <c r="M39">
        <f t="shared" si="105"/>
        <v>0.23762806037712603</v>
      </c>
      <c r="N39">
        <f t="shared" si="106"/>
        <v>0.67576829174837649</v>
      </c>
      <c r="O39">
        <f t="shared" si="107"/>
        <v>0.79636884796822749</v>
      </c>
      <c r="P39">
        <f t="shared" si="108"/>
        <v>0.42536157299419342</v>
      </c>
      <c r="Q39">
        <f t="shared" si="109"/>
        <v>0.54288304874172566</v>
      </c>
      <c r="R39">
        <f t="shared" si="174"/>
        <v>0.42</v>
      </c>
      <c r="S39">
        <f t="shared" si="175"/>
        <v>0.43099999999999999</v>
      </c>
      <c r="T39">
        <f t="shared" si="176"/>
        <v>2.7233863488325741E-2</v>
      </c>
      <c r="U39">
        <f t="shared" si="41"/>
        <v>0.54284396699548343</v>
      </c>
      <c r="V39">
        <f t="shared" si="42"/>
        <v>0.66586405527168058</v>
      </c>
      <c r="W39">
        <f t="shared" si="110"/>
        <v>0.3440178504748691</v>
      </c>
      <c r="X39">
        <f t="shared" si="111"/>
        <v>0.4459373776287584</v>
      </c>
      <c r="Y39">
        <f t="shared" si="112"/>
        <v>0.85288875288446231</v>
      </c>
      <c r="Z39">
        <f t="shared" si="113"/>
        <v>0.93333577336199547</v>
      </c>
      <c r="AA39">
        <f t="shared" si="114"/>
        <v>0.61044098138521052</v>
      </c>
      <c r="AB39">
        <f t="shared" si="115"/>
        <v>0.73607255325947063</v>
      </c>
      <c r="AC39">
        <f t="shared" si="177"/>
        <v>4.5694437844454115E-2</v>
      </c>
      <c r="AD39">
        <f t="shared" si="116"/>
        <v>9.930607492940037E-2</v>
      </c>
      <c r="AE39">
        <f t="shared" si="44"/>
        <v>2.7682871475774064E-2</v>
      </c>
      <c r="AF39">
        <f t="shared" si="45"/>
        <v>1.7356520193909462E-3</v>
      </c>
      <c r="AG39">
        <f t="shared" si="46"/>
        <v>6.549173867988459E-3</v>
      </c>
      <c r="AH39">
        <f t="shared" si="132"/>
        <v>7.4123111235822403E-4</v>
      </c>
      <c r="AI39">
        <f t="shared" si="133"/>
        <v>3.6201065135952836E-3</v>
      </c>
      <c r="AJ39">
        <f t="shared" si="49"/>
        <v>5.3796864617588996E-5</v>
      </c>
      <c r="AK39">
        <f t="shared" si="134"/>
        <v>4.5644252363025082E-5</v>
      </c>
      <c r="AL39">
        <f t="shared" si="135"/>
        <v>1.283865953965794E-4</v>
      </c>
      <c r="AM39">
        <f t="shared" si="136"/>
        <v>6.7962633685755174E-4</v>
      </c>
      <c r="AN39">
        <f t="shared" si="53"/>
        <v>7.5337028043971528E-3</v>
      </c>
      <c r="AO39">
        <f t="shared" si="137"/>
        <v>3.8709186895447094E-5</v>
      </c>
      <c r="AP39">
        <f t="shared" si="178"/>
        <v>8.8824499292791236E-5</v>
      </c>
      <c r="AQ39">
        <f t="shared" si="179"/>
        <v>2.4658356751879144E-4</v>
      </c>
      <c r="AR39">
        <f t="shared" si="180"/>
        <v>0.16243520093897304</v>
      </c>
      <c r="AS39">
        <f t="shared" si="181"/>
        <v>7.3460389520236355E-2</v>
      </c>
      <c r="AT39">
        <f t="shared" si="182"/>
        <v>5.2740350665014864E-3</v>
      </c>
      <c r="AU39">
        <f t="shared" si="183"/>
        <v>1.8587598530775424E-2</v>
      </c>
      <c r="AV39">
        <f t="shared" si="138"/>
        <v>2.3360986362902783E-3</v>
      </c>
      <c r="AW39">
        <f t="shared" si="139"/>
        <v>1.100794725741081E-2</v>
      </c>
      <c r="AX39">
        <f t="shared" si="184"/>
        <v>2.6634411608244586E-4</v>
      </c>
      <c r="AY39">
        <f t="shared" si="140"/>
        <v>2.2210697218020111E-4</v>
      </c>
      <c r="AZ39">
        <f t="shared" si="141"/>
        <v>5.6827852820342107E-4</v>
      </c>
      <c r="BA39">
        <f t="shared" si="142"/>
        <v>2.121629032853603E-3</v>
      </c>
      <c r="BB39">
        <f t="shared" si="185"/>
        <v>2.2012919189898637E-2</v>
      </c>
      <c r="BC39">
        <f t="shared" si="143"/>
        <v>1.8532812839851958E-4</v>
      </c>
      <c r="BD39">
        <f t="shared" si="186"/>
        <v>4.21979916744555E-4</v>
      </c>
      <c r="BE39">
        <f t="shared" si="187"/>
        <v>1.0451845208960461E-3</v>
      </c>
      <c r="BF39">
        <f t="shared" si="188"/>
        <v>0.49360457561870813</v>
      </c>
      <c r="BG39">
        <f t="shared" si="72"/>
        <v>0.94199999999999917</v>
      </c>
      <c r="BH39">
        <f t="shared" si="144"/>
        <v>8.3431502321561074E-2</v>
      </c>
      <c r="BI39">
        <f t="shared" si="145"/>
        <v>2.2304063387717621E-2</v>
      </c>
      <c r="BJ39">
        <f t="shared" si="146"/>
        <v>1.2101950601366878E-3</v>
      </c>
      <c r="BK39">
        <f t="shared" si="147"/>
        <v>5.1886271055998573E-3</v>
      </c>
      <c r="BL39">
        <f t="shared" si="148"/>
        <v>5.3912590688518435E-4</v>
      </c>
      <c r="BM39">
        <f t="shared" si="149"/>
        <v>2.9045507394556067E-3</v>
      </c>
      <c r="BN39">
        <f t="shared" si="150"/>
        <v>3.5592284402314566E-5</v>
      </c>
      <c r="BO39">
        <f t="shared" si="151"/>
        <v>3.1111358935730328E-5</v>
      </c>
      <c r="BP39">
        <f t="shared" si="152"/>
        <v>9.7137963366760322E-5</v>
      </c>
      <c r="BQ39">
        <f t="shared" si="153"/>
        <v>5.310157419646447E-4</v>
      </c>
      <c r="BR39">
        <f t="shared" si="154"/>
        <v>5.8863445506182289E-3</v>
      </c>
      <c r="BS39">
        <f t="shared" si="155"/>
        <v>2.8520881042591284E-5</v>
      </c>
      <c r="BT39">
        <f t="shared" si="156"/>
        <v>5.7007453819061274E-5</v>
      </c>
      <c r="BU39">
        <f t="shared" si="157"/>
        <v>1.8168246765959349E-4</v>
      </c>
      <c r="BV39">
        <f t="shared" si="158"/>
        <v>0.13128329526094432</v>
      </c>
      <c r="BW39">
        <f t="shared" si="159"/>
        <v>5.6937861692563645E-2</v>
      </c>
      <c r="BX39">
        <f t="shared" si="160"/>
        <v>3.5376169248560493E-3</v>
      </c>
      <c r="BY39">
        <f t="shared" si="161"/>
        <v>1.4166556418790582E-2</v>
      </c>
      <c r="BZ39">
        <f t="shared" si="162"/>
        <v>1.6345673116253305E-3</v>
      </c>
      <c r="CA39">
        <f t="shared" si="163"/>
        <v>8.4964798300065474E-3</v>
      </c>
      <c r="CB39">
        <f t="shared" si="164"/>
        <v>1.6951849077511549E-4</v>
      </c>
      <c r="CC39">
        <f t="shared" si="165"/>
        <v>1.4563647117886842E-4</v>
      </c>
      <c r="CD39">
        <f t="shared" si="166"/>
        <v>4.1362390500523471E-4</v>
      </c>
      <c r="CE39">
        <f t="shared" si="167"/>
        <v>1.594709999458983E-3</v>
      </c>
      <c r="CF39">
        <f t="shared" si="168"/>
        <v>1.6545881398596113E-2</v>
      </c>
      <c r="CG39">
        <f t="shared" si="169"/>
        <v>1.3136065349257241E-4</v>
      </c>
      <c r="CH39">
        <f t="shared" si="170"/>
        <v>2.6053479363482304E-4</v>
      </c>
      <c r="CI39">
        <f t="shared" si="171"/>
        <v>7.4082721749604927E-4</v>
      </c>
      <c r="CJ39">
        <f t="shared" si="73"/>
        <v>0</v>
      </c>
      <c r="CK39">
        <f t="shared" si="74"/>
        <v>0.35848494759158916</v>
      </c>
      <c r="CL39">
        <f t="shared" si="172"/>
        <v>0.12368893081384527</v>
      </c>
      <c r="CM39">
        <f t="shared" si="189"/>
        <v>1167.8394411697484</v>
      </c>
      <c r="CN39">
        <f t="shared" si="190"/>
        <v>720.83429035768086</v>
      </c>
      <c r="CO39">
        <f t="shared" si="191"/>
        <v>61.747556241852301</v>
      </c>
      <c r="CP39">
        <f t="shared" si="192"/>
        <v>119.58791482946926</v>
      </c>
      <c r="CQ39">
        <f t="shared" si="193"/>
        <v>30.324506037687303</v>
      </c>
      <c r="CR39">
        <f t="shared" si="194"/>
        <v>53.856324602757034</v>
      </c>
      <c r="CS39">
        <f t="shared" si="195"/>
        <v>2.0815620826483712</v>
      </c>
      <c r="CT39">
        <f t="shared" si="196"/>
        <v>2.164039648783382</v>
      </c>
      <c r="CU39">
        <f t="shared" si="197"/>
        <v>2.7445202497926777</v>
      </c>
      <c r="CV39">
        <f t="shared" si="198"/>
        <v>26.362705606704431</v>
      </c>
      <c r="CW39">
        <f t="shared" si="199"/>
        <v>206.15977724232809</v>
      </c>
      <c r="CX39">
        <f t="shared" si="200"/>
        <v>1.753139074494799</v>
      </c>
      <c r="CY39">
        <f t="shared" si="201"/>
        <v>4.5461266983043487</v>
      </c>
      <c r="CZ39">
        <f t="shared" si="202"/>
        <v>8.3505525140238728</v>
      </c>
      <c r="DA39">
        <f t="shared" si="203"/>
        <v>3766.06013377009</v>
      </c>
      <c r="DB39">
        <f t="shared" si="204"/>
        <v>2752.1200329861349</v>
      </c>
      <c r="DC39">
        <f t="shared" si="205"/>
        <v>247.88492216063636</v>
      </c>
      <c r="DD39">
        <f t="shared" si="206"/>
        <v>551.77286238606848</v>
      </c>
      <c r="DE39">
        <f t="shared" si="207"/>
        <v>122.26205822888801</v>
      </c>
      <c r="DF39">
        <f t="shared" si="208"/>
        <v>289.53102876441915</v>
      </c>
      <c r="DG39">
        <f t="shared" si="209"/>
        <v>13.348634409820022</v>
      </c>
      <c r="DH39">
        <f t="shared" si="210"/>
        <v>13.067885815194312</v>
      </c>
      <c r="DI39">
        <f t="shared" si="211"/>
        <v>18.640672282128619</v>
      </c>
      <c r="DJ39">
        <f t="shared" si="212"/>
        <v>106.53760188474368</v>
      </c>
      <c r="DK39">
        <f t="shared" si="213"/>
        <v>853.88113537616812</v>
      </c>
      <c r="DL39">
        <f t="shared" si="214"/>
        <v>10.510884802122039</v>
      </c>
      <c r="DM39">
        <f t="shared" si="215"/>
        <v>26.41847466770961</v>
      </c>
      <c r="DN39">
        <f t="shared" si="216"/>
        <v>47.336406951381932</v>
      </c>
      <c r="DO39">
        <f t="shared" si="34"/>
        <v>0</v>
      </c>
      <c r="DP39">
        <f t="shared" si="117"/>
        <v>11227.72519084178</v>
      </c>
      <c r="DQ39">
        <f t="shared" si="173"/>
        <v>3873.9292504661908</v>
      </c>
    </row>
    <row r="40" spans="1:121" x14ac:dyDescent="0.3">
      <c r="A40">
        <v>37</v>
      </c>
      <c r="B40">
        <v>82</v>
      </c>
      <c r="C40">
        <f t="shared" si="118"/>
        <v>36.1</v>
      </c>
      <c r="D40">
        <f t="shared" si="1"/>
        <v>125</v>
      </c>
      <c r="E40">
        <f t="shared" si="119"/>
        <v>5.5</v>
      </c>
      <c r="F40">
        <v>5.1029999999999999E-2</v>
      </c>
      <c r="G40">
        <v>6.7809999999999995E-2</v>
      </c>
      <c r="H40">
        <f t="shared" si="3"/>
        <v>5.4385999999999997E-2</v>
      </c>
      <c r="I40">
        <f t="shared" si="103"/>
        <v>3.2286349135090861E-2</v>
      </c>
      <c r="J40">
        <f t="shared" si="36"/>
        <v>0.31055662787125793</v>
      </c>
      <c r="K40">
        <f t="shared" si="37"/>
        <v>0.40595590736337273</v>
      </c>
      <c r="L40">
        <f t="shared" si="104"/>
        <v>0.181523027949409</v>
      </c>
      <c r="M40">
        <f t="shared" si="105"/>
        <v>0.24461857116586161</v>
      </c>
      <c r="N40">
        <f t="shared" si="106"/>
        <v>0.68967960935916017</v>
      </c>
      <c r="O40">
        <f t="shared" si="107"/>
        <v>0.80860367156472002</v>
      </c>
      <c r="P40">
        <f t="shared" si="108"/>
        <v>0.43762431672789592</v>
      </c>
      <c r="Q40">
        <f t="shared" si="109"/>
        <v>0.55660554101573245</v>
      </c>
      <c r="R40">
        <f t="shared" si="174"/>
        <v>0.42</v>
      </c>
      <c r="S40">
        <f t="shared" si="175"/>
        <v>0.43099999999999999</v>
      </c>
      <c r="T40">
        <f t="shared" si="176"/>
        <v>2.7984447306214171E-2</v>
      </c>
      <c r="U40">
        <f t="shared" si="41"/>
        <v>0.55483279271007946</v>
      </c>
      <c r="V40">
        <f t="shared" si="42"/>
        <v>0.67807128234637004</v>
      </c>
      <c r="W40">
        <f t="shared" si="110"/>
        <v>0.35334111678785196</v>
      </c>
      <c r="X40">
        <f t="shared" si="111"/>
        <v>0.45693437310530283</v>
      </c>
      <c r="Y40">
        <f t="shared" si="112"/>
        <v>0.86346700758487827</v>
      </c>
      <c r="Z40">
        <f t="shared" si="113"/>
        <v>0.94000703572172428</v>
      </c>
      <c r="AA40">
        <f t="shared" si="114"/>
        <v>0.62448096402818709</v>
      </c>
      <c r="AB40">
        <f t="shared" si="115"/>
        <v>0.74941234733813455</v>
      </c>
      <c r="AC40">
        <f t="shared" si="177"/>
        <v>4.6727992980116768E-2</v>
      </c>
      <c r="AD40">
        <f t="shared" si="116"/>
        <v>8.8969633392356015E-2</v>
      </c>
      <c r="AE40">
        <f t="shared" si="44"/>
        <v>2.5509897625261513E-2</v>
      </c>
      <c r="AF40">
        <f t="shared" si="45"/>
        <v>1.5932845341118003E-3</v>
      </c>
      <c r="AG40">
        <f t="shared" si="46"/>
        <v>5.8287457537702161E-3</v>
      </c>
      <c r="AH40">
        <f t="shared" si="132"/>
        <v>6.8396357670198445E-4</v>
      </c>
      <c r="AI40">
        <f t="shared" si="133"/>
        <v>3.2305435671970244E-3</v>
      </c>
      <c r="AJ40">
        <f t="shared" si="49"/>
        <v>4.8661671191813331E-5</v>
      </c>
      <c r="AK40">
        <f t="shared" si="134"/>
        <v>4.197084417228483E-5</v>
      </c>
      <c r="AL40">
        <f t="shared" si="135"/>
        <v>1.0883690602797339E-4</v>
      </c>
      <c r="AM40">
        <f t="shared" si="136"/>
        <v>6.1878047922673098E-4</v>
      </c>
      <c r="AN40">
        <f t="shared" si="53"/>
        <v>7.2190300738351511E-3</v>
      </c>
      <c r="AO40">
        <f t="shared" si="137"/>
        <v>3.4889578368718652E-5</v>
      </c>
      <c r="AP40">
        <f t="shared" si="178"/>
        <v>8.577172949772788E-5</v>
      </c>
      <c r="AQ40">
        <f t="shared" si="179"/>
        <v>2.2173991284881378E-4</v>
      </c>
      <c r="AR40">
        <f t="shared" si="180"/>
        <v>0.14920863311146637</v>
      </c>
      <c r="AS40">
        <f t="shared" si="181"/>
        <v>6.934535743476529E-2</v>
      </c>
      <c r="AT40">
        <f t="shared" si="182"/>
        <v>4.9683429842956039E-3</v>
      </c>
      <c r="AU40">
        <f t="shared" si="183"/>
        <v>1.6919265630347097E-2</v>
      </c>
      <c r="AV40">
        <f t="shared" si="138"/>
        <v>2.2136694572646369E-3</v>
      </c>
      <c r="AW40">
        <f t="shared" si="139"/>
        <v>1.0116621760083705E-2</v>
      </c>
      <c r="AX40">
        <f t="shared" si="184"/>
        <v>2.4730929484637336E-4</v>
      </c>
      <c r="AY40">
        <f t="shared" si="140"/>
        <v>2.088532188620804E-4</v>
      </c>
      <c r="AZ40">
        <f t="shared" si="141"/>
        <v>4.8847695428091108E-4</v>
      </c>
      <c r="BA40">
        <f t="shared" si="142"/>
        <v>1.9887018175343708E-3</v>
      </c>
      <c r="BB40">
        <f t="shared" si="185"/>
        <v>2.1749533104604448E-2</v>
      </c>
      <c r="BC40">
        <f t="shared" si="143"/>
        <v>1.7097446943139545E-4</v>
      </c>
      <c r="BD40">
        <f t="shared" si="186"/>
        <v>4.1865239971959671E-4</v>
      </c>
      <c r="BE40">
        <f t="shared" si="187"/>
        <v>9.5319836585465922E-4</v>
      </c>
      <c r="BF40">
        <f t="shared" si="188"/>
        <v>0.52880666035207491</v>
      </c>
      <c r="BG40">
        <f t="shared" si="72"/>
        <v>0.94199999999999917</v>
      </c>
      <c r="BH40">
        <f t="shared" si="144"/>
        <v>7.4685113903046288E-2</v>
      </c>
      <c r="BI40">
        <f t="shared" si="145"/>
        <v>2.0536175615544106E-2</v>
      </c>
      <c r="BJ40">
        <f t="shared" si="146"/>
        <v>1.1098766450598229E-3</v>
      </c>
      <c r="BK40">
        <f t="shared" si="147"/>
        <v>4.6140155249550412E-3</v>
      </c>
      <c r="BL40">
        <f t="shared" si="148"/>
        <v>4.9701579518294159E-4</v>
      </c>
      <c r="BM40">
        <f t="shared" si="149"/>
        <v>2.5898297807512489E-3</v>
      </c>
      <c r="BN40">
        <f t="shared" si="150"/>
        <v>3.216413772309239E-5</v>
      </c>
      <c r="BO40">
        <f t="shared" si="151"/>
        <v>2.8581086646298615E-5</v>
      </c>
      <c r="BP40">
        <f t="shared" si="152"/>
        <v>8.2277956789654976E-5</v>
      </c>
      <c r="BQ40">
        <f t="shared" si="153"/>
        <v>4.830719268275694E-4</v>
      </c>
      <c r="BR40">
        <f t="shared" si="154"/>
        <v>5.6357801913074108E-3</v>
      </c>
      <c r="BS40">
        <f t="shared" si="155"/>
        <v>2.5685179734919221E-5</v>
      </c>
      <c r="BT40">
        <f t="shared" si="156"/>
        <v>5.4995535274850273E-5</v>
      </c>
      <c r="BU40">
        <f t="shared" si="157"/>
        <v>1.6324156903637225E-4</v>
      </c>
      <c r="BV40">
        <f t="shared" si="158"/>
        <v>0.1204928482634092</v>
      </c>
      <c r="BW40">
        <f t="shared" si="159"/>
        <v>5.3703589793597149E-2</v>
      </c>
      <c r="BX40">
        <f t="shared" si="160"/>
        <v>3.3294156262195012E-3</v>
      </c>
      <c r="BY40">
        <f t="shared" si="161"/>
        <v>1.2884290857547068E-2</v>
      </c>
      <c r="BZ40">
        <f t="shared" si="162"/>
        <v>1.5474800582603444E-3</v>
      </c>
      <c r="CA40">
        <f t="shared" si="163"/>
        <v>7.8020046207781099E-3</v>
      </c>
      <c r="CB40">
        <f t="shared" si="164"/>
        <v>1.5725353042500301E-4</v>
      </c>
      <c r="CC40">
        <f t="shared" si="165"/>
        <v>1.3681927261664537E-4</v>
      </c>
      <c r="CD40">
        <f t="shared" si="166"/>
        <v>3.5524376326097644E-4</v>
      </c>
      <c r="CE40">
        <f t="shared" si="167"/>
        <v>1.4935505905409702E-3</v>
      </c>
      <c r="CF40">
        <f t="shared" si="168"/>
        <v>1.6334287888692463E-2</v>
      </c>
      <c r="CG40">
        <f t="shared" si="169"/>
        <v>1.2108580257516995E-4</v>
      </c>
      <c r="CH40">
        <f t="shared" si="170"/>
        <v>2.5823310850030956E-4</v>
      </c>
      <c r="CI40">
        <f t="shared" si="171"/>
        <v>6.7506446738332688E-4</v>
      </c>
      <c r="CJ40">
        <f t="shared" si="73"/>
        <v>0</v>
      </c>
      <c r="CK40">
        <f t="shared" si="74"/>
        <v>0.32982899249168585</v>
      </c>
      <c r="CL40">
        <f t="shared" si="172"/>
        <v>0.11048708459554381</v>
      </c>
      <c r="CM40">
        <f t="shared" si="189"/>
        <v>1046.2828886941068</v>
      </c>
      <c r="CN40">
        <f t="shared" si="190"/>
        <v>664.25222426418452</v>
      </c>
      <c r="CO40">
        <f t="shared" si="191"/>
        <v>56.68269058556141</v>
      </c>
      <c r="CP40">
        <f t="shared" si="192"/>
        <v>106.43289746384414</v>
      </c>
      <c r="CQ40">
        <f t="shared" si="193"/>
        <v>27.981633886454887</v>
      </c>
      <c r="CR40">
        <f t="shared" si="194"/>
        <v>48.060796649190131</v>
      </c>
      <c r="CS40">
        <f t="shared" si="195"/>
        <v>1.8828660434248332</v>
      </c>
      <c r="CT40">
        <f t="shared" si="196"/>
        <v>1.989879693052196</v>
      </c>
      <c r="CU40">
        <f t="shared" si="197"/>
        <v>2.3266065401599874</v>
      </c>
      <c r="CV40">
        <f t="shared" si="198"/>
        <v>24.002494789204896</v>
      </c>
      <c r="CW40">
        <f t="shared" si="199"/>
        <v>197.54875797049891</v>
      </c>
      <c r="CX40">
        <f t="shared" si="200"/>
        <v>1.5801490043192676</v>
      </c>
      <c r="CY40">
        <f t="shared" si="201"/>
        <v>4.3898828874232105</v>
      </c>
      <c r="CZ40">
        <f t="shared" si="202"/>
        <v>7.5092221486250788</v>
      </c>
      <c r="DA40">
        <f t="shared" si="203"/>
        <v>3459.4021586893477</v>
      </c>
      <c r="DB40">
        <f t="shared" si="204"/>
        <v>2597.9544709360466</v>
      </c>
      <c r="DC40">
        <f t="shared" si="205"/>
        <v>233.51708860487767</v>
      </c>
      <c r="DD40">
        <f t="shared" si="206"/>
        <v>502.24840023685357</v>
      </c>
      <c r="DE40">
        <f t="shared" si="207"/>
        <v>115.85460471540203</v>
      </c>
      <c r="DF40">
        <f t="shared" si="208"/>
        <v>266.0873855337216</v>
      </c>
      <c r="DG40">
        <f t="shared" si="209"/>
        <v>12.39464723911054</v>
      </c>
      <c r="DH40">
        <f t="shared" si="210"/>
        <v>12.288087984969362</v>
      </c>
      <c r="DI40">
        <f t="shared" si="211"/>
        <v>16.023021054322445</v>
      </c>
      <c r="DJ40">
        <f t="shared" si="212"/>
        <v>99.862661767488433</v>
      </c>
      <c r="DK40">
        <f t="shared" si="213"/>
        <v>843.66438912760657</v>
      </c>
      <c r="DL40">
        <f t="shared" si="214"/>
        <v>9.6968170338015938</v>
      </c>
      <c r="DM40">
        <f t="shared" si="215"/>
        <v>26.210152136845071</v>
      </c>
      <c r="DN40">
        <f t="shared" si="216"/>
        <v>43.170353989557519</v>
      </c>
      <c r="DO40">
        <f t="shared" si="34"/>
        <v>0</v>
      </c>
      <c r="DP40">
        <f t="shared" si="117"/>
        <v>10429.297229670003</v>
      </c>
      <c r="DQ40">
        <f t="shared" si="173"/>
        <v>3493.6366163009966</v>
      </c>
    </row>
    <row r="41" spans="1:121" x14ac:dyDescent="0.3">
      <c r="A41">
        <v>38</v>
      </c>
      <c r="B41">
        <v>83</v>
      </c>
      <c r="C41">
        <f t="shared" si="118"/>
        <v>36.1</v>
      </c>
      <c r="D41">
        <f t="shared" si="1"/>
        <v>125</v>
      </c>
      <c r="E41">
        <f t="shared" si="119"/>
        <v>5.5</v>
      </c>
      <c r="F41">
        <v>5.9180000000000003E-2</v>
      </c>
      <c r="G41">
        <v>7.6550000000000007E-2</v>
      </c>
      <c r="H41">
        <f t="shared" si="3"/>
        <v>6.2654000000000001E-2</v>
      </c>
      <c r="I41">
        <f t="shared" si="103"/>
        <v>3.2286349135090861E-2</v>
      </c>
      <c r="J41">
        <f t="shared" si="36"/>
        <v>0.3191005745124359</v>
      </c>
      <c r="K41">
        <f t="shared" si="37"/>
        <v>0.41624026802383374</v>
      </c>
      <c r="L41">
        <f t="shared" si="104"/>
        <v>0.18700231838997938</v>
      </c>
      <c r="M41">
        <f t="shared" si="105"/>
        <v>0.25169120605769235</v>
      </c>
      <c r="N41">
        <f t="shared" si="106"/>
        <v>0.70333384450583392</v>
      </c>
      <c r="O41">
        <f t="shared" si="107"/>
        <v>0.82039412633218611</v>
      </c>
      <c r="P41">
        <f t="shared" si="108"/>
        <v>0.4499351857250744</v>
      </c>
      <c r="Q41">
        <f t="shared" si="109"/>
        <v>0.57025813158434913</v>
      </c>
      <c r="R41">
        <f t="shared" si="174"/>
        <v>0.42</v>
      </c>
      <c r="S41">
        <f t="shared" si="175"/>
        <v>0.43099999999999999</v>
      </c>
      <c r="T41">
        <f t="shared" si="176"/>
        <v>2.8739581906511016E-2</v>
      </c>
      <c r="U41">
        <f t="shared" si="41"/>
        <v>0.56675149016653381</v>
      </c>
      <c r="V41">
        <f t="shared" si="42"/>
        <v>0.6900772865760485</v>
      </c>
      <c r="W41">
        <f t="shared" si="110"/>
        <v>0.3627253941326013</v>
      </c>
      <c r="X41">
        <f t="shared" si="111"/>
        <v>0.46793939155735631</v>
      </c>
      <c r="Y41">
        <f t="shared" si="112"/>
        <v>0.87353120421241848</v>
      </c>
      <c r="Z41">
        <f t="shared" si="113"/>
        <v>0.94615908041670482</v>
      </c>
      <c r="AA41">
        <f t="shared" si="114"/>
        <v>0.6383616045550885</v>
      </c>
      <c r="AB41">
        <f t="shared" si="115"/>
        <v>0.76239979582899242</v>
      </c>
      <c r="AC41">
        <f t="shared" si="177"/>
        <v>4.7756713393929583E-2</v>
      </c>
      <c r="AD41">
        <f t="shared" si="116"/>
        <v>7.9005269739621742E-2</v>
      </c>
      <c r="AE41">
        <f t="shared" si="44"/>
        <v>2.3149644316665732E-2</v>
      </c>
      <c r="AF41">
        <f t="shared" si="45"/>
        <v>1.4489418977154285E-3</v>
      </c>
      <c r="AG41">
        <f t="shared" si="46"/>
        <v>5.0536461300128791E-3</v>
      </c>
      <c r="AH41">
        <f t="shared" si="132"/>
        <v>6.2771075629396893E-4</v>
      </c>
      <c r="AI41">
        <f t="shared" si="133"/>
        <v>2.8544775754678836E-3</v>
      </c>
      <c r="AJ41">
        <f t="shared" si="49"/>
        <v>4.3741831436915186E-5</v>
      </c>
      <c r="AK41">
        <f t="shared" si="134"/>
        <v>3.8156656121910423E-5</v>
      </c>
      <c r="AL41">
        <f t="shared" si="135"/>
        <v>8.8202698897657148E-5</v>
      </c>
      <c r="AM41">
        <f t="shared" si="136"/>
        <v>5.6106583770520785E-4</v>
      </c>
      <c r="AN41">
        <f t="shared" si="53"/>
        <v>6.7851792776194185E-3</v>
      </c>
      <c r="AO41">
        <f t="shared" si="137"/>
        <v>3.1126366856407794E-5</v>
      </c>
      <c r="AP41">
        <f t="shared" si="178"/>
        <v>8.1493838289372028E-5</v>
      </c>
      <c r="AQ41">
        <f t="shared" si="179"/>
        <v>1.8892861493144603E-4</v>
      </c>
      <c r="AR41">
        <f t="shared" si="180"/>
        <v>0.13554021847593672</v>
      </c>
      <c r="AS41">
        <f t="shared" si="181"/>
        <v>6.42537208918353E-2</v>
      </c>
      <c r="AT41">
        <f t="shared" si="182"/>
        <v>4.6257177195853025E-3</v>
      </c>
      <c r="AU41">
        <f t="shared" si="183"/>
        <v>1.4919924054339008E-2</v>
      </c>
      <c r="AV41">
        <f t="shared" si="138"/>
        <v>2.0815522903555464E-3</v>
      </c>
      <c r="AW41">
        <f t="shared" si="139"/>
        <v>9.174438249324882E-3</v>
      </c>
      <c r="AX41">
        <f t="shared" si="184"/>
        <v>2.2766510095185863E-4</v>
      </c>
      <c r="AY41">
        <f t="shared" si="140"/>
        <v>1.9361686778350629E-4</v>
      </c>
      <c r="AZ41">
        <f t="shared" si="141"/>
        <v>3.9647520804369141E-4</v>
      </c>
      <c r="BA41">
        <f t="shared" si="142"/>
        <v>1.8521414920873256E-3</v>
      </c>
      <c r="BB41">
        <f t="shared" si="185"/>
        <v>2.1007366417488852E-2</v>
      </c>
      <c r="BC41">
        <f t="shared" si="143"/>
        <v>1.5567121608345017E-4</v>
      </c>
      <c r="BD41">
        <f t="shared" si="186"/>
        <v>4.077620283724353E-4</v>
      </c>
      <c r="BE41">
        <f t="shared" si="187"/>
        <v>8.1430006294768125E-4</v>
      </c>
      <c r="BF41">
        <f t="shared" si="188"/>
        <v>0.56639184438722767</v>
      </c>
      <c r="BG41">
        <f t="shared" si="72"/>
        <v>0.94199999999999928</v>
      </c>
      <c r="BH41">
        <f t="shared" si="144"/>
        <v>6.6265274967759039E-2</v>
      </c>
      <c r="BI41">
        <f t="shared" si="145"/>
        <v>1.8620565837064146E-2</v>
      </c>
      <c r="BJ41">
        <f t="shared" si="146"/>
        <v>1.0083716037123996E-3</v>
      </c>
      <c r="BK41">
        <f t="shared" si="147"/>
        <v>3.9971133591885461E-3</v>
      </c>
      <c r="BL41">
        <f t="shared" si="148"/>
        <v>4.5571893494278696E-4</v>
      </c>
      <c r="BM41">
        <f t="shared" si="149"/>
        <v>2.2864407483041984E-3</v>
      </c>
      <c r="BN41">
        <f t="shared" si="150"/>
        <v>2.8884673038153773E-5</v>
      </c>
      <c r="BO41">
        <f t="shared" si="151"/>
        <v>2.5959666968995817E-5</v>
      </c>
      <c r="BP41">
        <f t="shared" si="152"/>
        <v>6.6623413876791998E-5</v>
      </c>
      <c r="BQ41">
        <f t="shared" si="153"/>
        <v>4.3764978442283075E-4</v>
      </c>
      <c r="BR41">
        <f t="shared" si="154"/>
        <v>5.2926627296824161E-3</v>
      </c>
      <c r="BS41">
        <f t="shared" si="155"/>
        <v>2.2895652096147801E-5</v>
      </c>
      <c r="BT41">
        <f t="shared" si="156"/>
        <v>5.2202587657324664E-5</v>
      </c>
      <c r="BU41">
        <f t="shared" si="157"/>
        <v>1.3897040597229127E-4</v>
      </c>
      <c r="BV41">
        <f t="shared" si="158"/>
        <v>0.10936370068486675</v>
      </c>
      <c r="BW41">
        <f t="shared" si="159"/>
        <v>4.9718945141145658E-2</v>
      </c>
      <c r="BX41">
        <f t="shared" si="160"/>
        <v>3.0968761351133577E-3</v>
      </c>
      <c r="BY41">
        <f t="shared" si="161"/>
        <v>1.1352285938709968E-2</v>
      </c>
      <c r="BZ41">
        <f t="shared" si="162"/>
        <v>1.4537840518304202E-3</v>
      </c>
      <c r="CA41">
        <f t="shared" si="163"/>
        <v>7.0694865043454324E-3</v>
      </c>
      <c r="CB41">
        <f t="shared" si="164"/>
        <v>1.4462455227086225E-4</v>
      </c>
      <c r="CC41">
        <f t="shared" si="165"/>
        <v>1.2672055628554677E-4</v>
      </c>
      <c r="CD41">
        <f t="shared" si="166"/>
        <v>2.8809526220423297E-4</v>
      </c>
      <c r="CE41">
        <f t="shared" si="167"/>
        <v>1.3898314208224362E-3</v>
      </c>
      <c r="CF41">
        <f t="shared" si="168"/>
        <v>1.5763751333518251E-2</v>
      </c>
      <c r="CG41">
        <f t="shared" si="169"/>
        <v>1.1015595390444649E-4</v>
      </c>
      <c r="CH41">
        <f t="shared" si="170"/>
        <v>2.5127490131965423E-4</v>
      </c>
      <c r="CI41">
        <f t="shared" si="171"/>
        <v>5.7621442457523719E-4</v>
      </c>
      <c r="CJ41">
        <f t="shared" si="73"/>
        <v>0</v>
      </c>
      <c r="CK41">
        <f t="shared" si="74"/>
        <v>0.29940508122559834</v>
      </c>
      <c r="CL41">
        <f t="shared" si="172"/>
        <v>9.7374362569104048E-2</v>
      </c>
      <c r="CM41">
        <f t="shared" si="189"/>
        <v>929.10197213795163</v>
      </c>
      <c r="CN41">
        <f t="shared" si="190"/>
        <v>602.79358836165898</v>
      </c>
      <c r="CO41">
        <f t="shared" si="191"/>
        <v>51.547556953124086</v>
      </c>
      <c r="CP41">
        <f t="shared" si="192"/>
        <v>92.279578334035179</v>
      </c>
      <c r="CQ41">
        <f t="shared" si="193"/>
        <v>25.680274750742562</v>
      </c>
      <c r="CR41">
        <f t="shared" si="194"/>
        <v>42.466062890235705</v>
      </c>
      <c r="CS41">
        <f t="shared" si="195"/>
        <v>1.6925026837885593</v>
      </c>
      <c r="CT41">
        <f t="shared" si="196"/>
        <v>1.8090452233958951</v>
      </c>
      <c r="CU41">
        <f t="shared" si="197"/>
        <v>1.8855090943352169</v>
      </c>
      <c r="CV41">
        <f t="shared" si="198"/>
        <v>21.763743844585012</v>
      </c>
      <c r="CW41">
        <f t="shared" si="199"/>
        <v>185.67643093205538</v>
      </c>
      <c r="CX41">
        <f t="shared" si="200"/>
        <v>1.409713154926709</v>
      </c>
      <c r="CY41">
        <f t="shared" si="201"/>
        <v>4.1709361374883498</v>
      </c>
      <c r="CZ41">
        <f t="shared" si="202"/>
        <v>6.3980675446534203</v>
      </c>
      <c r="DA41">
        <f t="shared" si="203"/>
        <v>3142.4999653645928</v>
      </c>
      <c r="DB41">
        <f t="shared" si="204"/>
        <v>2407.2013994917179</v>
      </c>
      <c r="DC41">
        <f t="shared" si="205"/>
        <v>217.41335853822881</v>
      </c>
      <c r="DD41">
        <f t="shared" si="206"/>
        <v>442.89794555305349</v>
      </c>
      <c r="DE41">
        <f t="shared" si="207"/>
        <v>108.94012066804788</v>
      </c>
      <c r="DF41">
        <f t="shared" si="208"/>
        <v>241.30607483374305</v>
      </c>
      <c r="DG41">
        <f t="shared" si="209"/>
        <v>11.41011952950525</v>
      </c>
      <c r="DH41">
        <f t="shared" si="210"/>
        <v>11.391642032910376</v>
      </c>
      <c r="DI41">
        <f t="shared" si="211"/>
        <v>13.005179774249166</v>
      </c>
      <c r="DJ41">
        <f t="shared" si="212"/>
        <v>93.005285025165051</v>
      </c>
      <c r="DK41">
        <f t="shared" si="213"/>
        <v>814.87574333439261</v>
      </c>
      <c r="DL41">
        <f t="shared" si="214"/>
        <v>8.8288930201728757</v>
      </c>
      <c r="DM41">
        <f t="shared" si="215"/>
        <v>25.528349548284684</v>
      </c>
      <c r="DN41">
        <f t="shared" si="216"/>
        <v>36.879649850900485</v>
      </c>
      <c r="DO41">
        <f t="shared" si="34"/>
        <v>0</v>
      </c>
      <c r="DP41">
        <f t="shared" si="117"/>
        <v>9543.8587086079406</v>
      </c>
      <c r="DQ41">
        <f t="shared" si="173"/>
        <v>3103.9124466296325</v>
      </c>
    </row>
    <row r="42" spans="1:121" x14ac:dyDescent="0.3">
      <c r="A42">
        <v>39</v>
      </c>
      <c r="B42">
        <v>84</v>
      </c>
      <c r="C42">
        <f t="shared" si="118"/>
        <v>36.1</v>
      </c>
      <c r="D42">
        <f t="shared" si="1"/>
        <v>125</v>
      </c>
      <c r="E42">
        <f t="shared" si="119"/>
        <v>5.5</v>
      </c>
      <c r="F42">
        <v>6.4750000000000002E-2</v>
      </c>
      <c r="G42">
        <v>8.4409999999999999E-2</v>
      </c>
      <c r="H42">
        <f t="shared" si="3"/>
        <v>6.8682000000000007E-2</v>
      </c>
      <c r="I42">
        <f t="shared" si="103"/>
        <v>3.2286349135090861E-2</v>
      </c>
      <c r="J42">
        <f t="shared" si="36"/>
        <v>0.32771431423785535</v>
      </c>
      <c r="K42">
        <f t="shared" si="37"/>
        <v>0.42655644999170805</v>
      </c>
      <c r="L42">
        <f t="shared" si="104"/>
        <v>0.1925585725610176</v>
      </c>
      <c r="M42">
        <f t="shared" si="105"/>
        <v>0.25884371680842722</v>
      </c>
      <c r="N42">
        <f t="shared" si="106"/>
        <v>0.71671615854070148</v>
      </c>
      <c r="O42">
        <f t="shared" si="107"/>
        <v>0.831734346716548</v>
      </c>
      <c r="P42">
        <f t="shared" si="108"/>
        <v>0.46228353075457429</v>
      </c>
      <c r="Q42">
        <f t="shared" si="109"/>
        <v>0.58382608883421749</v>
      </c>
      <c r="R42">
        <f t="shared" si="174"/>
        <v>0.42</v>
      </c>
      <c r="S42">
        <f t="shared" si="175"/>
        <v>0.43099999999999999</v>
      </c>
      <c r="T42">
        <f t="shared" si="176"/>
        <v>2.9498875290665003E-2</v>
      </c>
      <c r="U42">
        <f t="shared" si="41"/>
        <v>0.57859076947039445</v>
      </c>
      <c r="V42">
        <f t="shared" si="42"/>
        <v>0.70187304388417038</v>
      </c>
      <c r="W42">
        <f t="shared" si="110"/>
        <v>0.37216581422685602</v>
      </c>
      <c r="X42">
        <f t="shared" si="111"/>
        <v>0.47894495314791674</v>
      </c>
      <c r="Y42">
        <f t="shared" si="112"/>
        <v>0.88308460253499144</v>
      </c>
      <c r="Z42">
        <f t="shared" si="113"/>
        <v>0.95181486800717408</v>
      </c>
      <c r="AA42">
        <f t="shared" si="114"/>
        <v>0.6520672256142297</v>
      </c>
      <c r="AB42">
        <f t="shared" si="115"/>
        <v>0.77502306547017796</v>
      </c>
      <c r="AC42">
        <f t="shared" si="177"/>
        <v>4.8779927527793518E-2</v>
      </c>
      <c r="AD42">
        <f t="shared" si="116"/>
        <v>6.9467029418502968E-2</v>
      </c>
      <c r="AE42">
        <f t="shared" si="44"/>
        <v>2.0654182060280652E-2</v>
      </c>
      <c r="AF42">
        <f t="shared" si="45"/>
        <v>1.2958846466873176E-3</v>
      </c>
      <c r="AG42">
        <f t="shared" si="46"/>
        <v>4.2637079647604558E-3</v>
      </c>
      <c r="AH42">
        <f t="shared" si="132"/>
        <v>5.7033138245644215E-4</v>
      </c>
      <c r="AI42">
        <f t="shared" si="133"/>
        <v>2.4946226666480434E-3</v>
      </c>
      <c r="AJ42">
        <f t="shared" si="49"/>
        <v>3.8665373741249507E-5</v>
      </c>
      <c r="AK42">
        <f t="shared" si="134"/>
        <v>3.389362689027928E-5</v>
      </c>
      <c r="AL42">
        <f t="shared" si="135"/>
        <v>6.8485823900540205E-5</v>
      </c>
      <c r="AM42">
        <f t="shared" si="136"/>
        <v>5.0401158563062956E-4</v>
      </c>
      <c r="AN42">
        <f t="shared" si="53"/>
        <v>6.2514217508081813E-3</v>
      </c>
      <c r="AO42">
        <f t="shared" si="137"/>
        <v>2.7100475419414263E-5</v>
      </c>
      <c r="AP42">
        <f t="shared" si="178"/>
        <v>7.5448450250249221E-5</v>
      </c>
      <c r="AQ42">
        <f t="shared" si="179"/>
        <v>1.5264302106274231E-4</v>
      </c>
      <c r="AR42">
        <f t="shared" si="180"/>
        <v>0.12161897146330543</v>
      </c>
      <c r="AS42">
        <f t="shared" si="181"/>
        <v>5.8325827454732034E-2</v>
      </c>
      <c r="AT42">
        <f t="shared" si="182"/>
        <v>4.2200559478668383E-3</v>
      </c>
      <c r="AU42">
        <f t="shared" si="183"/>
        <v>1.2729068103500309E-2</v>
      </c>
      <c r="AV42">
        <f t="shared" si="138"/>
        <v>1.9314742262663675E-3</v>
      </c>
      <c r="AW42">
        <f t="shared" si="139"/>
        <v>8.1996274797384635E-3</v>
      </c>
      <c r="AX42">
        <f t="shared" si="184"/>
        <v>2.0531579845946483E-4</v>
      </c>
      <c r="AY42">
        <f t="shared" si="140"/>
        <v>1.7453128149880597E-4</v>
      </c>
      <c r="AZ42">
        <f t="shared" si="141"/>
        <v>3.045063477379874E-4</v>
      </c>
      <c r="BA42">
        <f t="shared" si="142"/>
        <v>1.7033922687744968E-3</v>
      </c>
      <c r="BB42">
        <f t="shared" si="185"/>
        <v>1.9819310100338609E-2</v>
      </c>
      <c r="BC42">
        <f t="shared" si="143"/>
        <v>1.3759978175027988E-4</v>
      </c>
      <c r="BD42">
        <f t="shared" si="186"/>
        <v>3.8562163935267372E-4</v>
      </c>
      <c r="BE42">
        <f t="shared" si="187"/>
        <v>6.5200463977541534E-4</v>
      </c>
      <c r="BF42">
        <f t="shared" si="188"/>
        <v>0.60569526521986283</v>
      </c>
      <c r="BG42">
        <f t="shared" si="72"/>
        <v>0.94199999999999917</v>
      </c>
      <c r="BH42">
        <f t="shared" si="144"/>
        <v>5.8216496669029325E-2</v>
      </c>
      <c r="BI42">
        <f t="shared" si="145"/>
        <v>1.6599459510514877E-2</v>
      </c>
      <c r="BJ42">
        <f t="shared" si="146"/>
        <v>9.009980573199928E-4</v>
      </c>
      <c r="BK42">
        <f t="shared" si="147"/>
        <v>3.3695079302719986E-3</v>
      </c>
      <c r="BL42">
        <f t="shared" si="148"/>
        <v>4.1368015837299401E-4</v>
      </c>
      <c r="BM42">
        <f t="shared" si="149"/>
        <v>1.9965287803008617E-3</v>
      </c>
      <c r="BN42">
        <f t="shared" si="150"/>
        <v>2.5508088195440592E-5</v>
      </c>
      <c r="BO42">
        <f t="shared" si="151"/>
        <v>2.3037972553035948E-5</v>
      </c>
      <c r="BP42">
        <f t="shared" si="152"/>
        <v>5.1687209785949654E-5</v>
      </c>
      <c r="BQ42">
        <f t="shared" si="153"/>
        <v>3.9281748203023349E-4</v>
      </c>
      <c r="BR42">
        <f t="shared" si="154"/>
        <v>4.8722446492751193E-3</v>
      </c>
      <c r="BS42">
        <f t="shared" si="155"/>
        <v>1.9917686404171646E-5</v>
      </c>
      <c r="BT42">
        <f t="shared" si="156"/>
        <v>4.8283770255965216E-5</v>
      </c>
      <c r="BU42">
        <f t="shared" si="157"/>
        <v>1.1218606973717735E-4</v>
      </c>
      <c r="BV42">
        <f t="shared" si="158"/>
        <v>9.8049128444247097E-2</v>
      </c>
      <c r="BW42">
        <f t="shared" si="159"/>
        <v>4.5094328814678106E-2</v>
      </c>
      <c r="BX42">
        <f t="shared" si="160"/>
        <v>2.8226094476459323E-3</v>
      </c>
      <c r="BY42">
        <f t="shared" si="161"/>
        <v>9.677222224361591E-3</v>
      </c>
      <c r="BZ42">
        <f t="shared" si="162"/>
        <v>1.3477253927000105E-3</v>
      </c>
      <c r="CA42">
        <f t="shared" si="163"/>
        <v>6.3130598290703039E-3</v>
      </c>
      <c r="CB42">
        <f t="shared" si="164"/>
        <v>1.3030261690799601E-4</v>
      </c>
      <c r="CC42">
        <f t="shared" si="165"/>
        <v>1.1412336319657923E-4</v>
      </c>
      <c r="CD42">
        <f t="shared" si="166"/>
        <v>2.2108222464493365E-4</v>
      </c>
      <c r="CE42">
        <f t="shared" si="167"/>
        <v>1.2771444830400643E-3</v>
      </c>
      <c r="CF42">
        <f t="shared" si="168"/>
        <v>1.4859831770000019E-2</v>
      </c>
      <c r="CG42">
        <f t="shared" si="169"/>
        <v>9.7286996921565729E-5</v>
      </c>
      <c r="CH42">
        <f t="shared" si="170"/>
        <v>2.3740361065726658E-4</v>
      </c>
      <c r="CI42">
        <f t="shared" si="171"/>
        <v>4.6098600285424064E-4</v>
      </c>
      <c r="CJ42">
        <f t="shared" si="73"/>
        <v>0</v>
      </c>
      <c r="CK42">
        <f t="shared" si="74"/>
        <v>0.26774458925497291</v>
      </c>
      <c r="CL42">
        <f t="shared" si="172"/>
        <v>8.4541303478773588E-2</v>
      </c>
      <c r="CM42">
        <f t="shared" si="189"/>
        <v>816.93226596159491</v>
      </c>
      <c r="CN42">
        <f t="shared" si="190"/>
        <v>537.81424666764792</v>
      </c>
      <c r="CO42">
        <f t="shared" si="191"/>
        <v>46.102392190548009</v>
      </c>
      <c r="CP42">
        <f t="shared" si="192"/>
        <v>77.855307436525919</v>
      </c>
      <c r="CQ42">
        <f t="shared" si="193"/>
        <v>23.332827187675505</v>
      </c>
      <c r="CR42">
        <f t="shared" si="194"/>
        <v>37.112501411722938</v>
      </c>
      <c r="CS42">
        <f t="shared" si="195"/>
        <v>1.4960793061701672</v>
      </c>
      <c r="CT42">
        <f t="shared" si="196"/>
        <v>1.6069307444950309</v>
      </c>
      <c r="CU42">
        <f t="shared" si="197"/>
        <v>1.464021457521848</v>
      </c>
      <c r="CV42">
        <f t="shared" si="198"/>
        <v>19.550609406612121</v>
      </c>
      <c r="CW42">
        <f t="shared" si="199"/>
        <v>171.07015621086589</v>
      </c>
      <c r="CX42">
        <f t="shared" si="200"/>
        <v>1.227380531745272</v>
      </c>
      <c r="CY42">
        <f t="shared" si="201"/>
        <v>3.8615271322580056</v>
      </c>
      <c r="CZ42">
        <f t="shared" si="202"/>
        <v>5.1692559082897684</v>
      </c>
      <c r="DA42">
        <f t="shared" si="203"/>
        <v>2819.7358533767365</v>
      </c>
      <c r="DB42">
        <f t="shared" si="204"/>
        <v>2185.1187997640809</v>
      </c>
      <c r="DC42">
        <f t="shared" si="205"/>
        <v>198.34684960568927</v>
      </c>
      <c r="DD42">
        <f t="shared" si="206"/>
        <v>377.86238665240666</v>
      </c>
      <c r="DE42">
        <f t="shared" si="207"/>
        <v>101.08563510587661</v>
      </c>
      <c r="DF42">
        <f t="shared" si="208"/>
        <v>215.66660197208105</v>
      </c>
      <c r="DG42">
        <f t="shared" si="209"/>
        <v>10.290017187191458</v>
      </c>
      <c r="DH42">
        <f t="shared" si="210"/>
        <v>10.268722478263747</v>
      </c>
      <c r="DI42">
        <f t="shared" si="211"/>
        <v>9.9884172185014624</v>
      </c>
      <c r="DJ42">
        <f t="shared" si="212"/>
        <v>85.535842776511359</v>
      </c>
      <c r="DK42">
        <f t="shared" si="213"/>
        <v>768.7910387921346</v>
      </c>
      <c r="DL42">
        <f t="shared" si="214"/>
        <v>7.8039716219671229</v>
      </c>
      <c r="DM42">
        <f t="shared" si="215"/>
        <v>24.142228353313492</v>
      </c>
      <c r="DN42">
        <f t="shared" si="216"/>
        <v>29.52929013542856</v>
      </c>
      <c r="DO42">
        <f t="shared" si="34"/>
        <v>0</v>
      </c>
      <c r="DP42">
        <f t="shared" si="117"/>
        <v>8588.761156593855</v>
      </c>
      <c r="DQ42">
        <f t="shared" si="173"/>
        <v>2711.9317909159849</v>
      </c>
    </row>
    <row r="43" spans="1:121" x14ac:dyDescent="0.3">
      <c r="A43">
        <v>40</v>
      </c>
      <c r="B43">
        <v>85</v>
      </c>
      <c r="C43">
        <f t="shared" si="118"/>
        <v>36.1</v>
      </c>
      <c r="D43">
        <f t="shared" si="1"/>
        <v>125</v>
      </c>
      <c r="E43">
        <f t="shared" si="119"/>
        <v>5.5</v>
      </c>
      <c r="F43">
        <v>7.3550000000000004E-2</v>
      </c>
      <c r="G43">
        <v>9.4969999999999999E-2</v>
      </c>
      <c r="H43">
        <f t="shared" si="3"/>
        <v>7.7834E-2</v>
      </c>
      <c r="I43">
        <f t="shared" si="103"/>
        <v>3.2286349135090861E-2</v>
      </c>
      <c r="J43">
        <f t="shared" si="36"/>
        <v>0.33639399585649321</v>
      </c>
      <c r="K43">
        <f t="shared" si="37"/>
        <v>0.43689819641775418</v>
      </c>
      <c r="L43">
        <f t="shared" si="104"/>
        <v>0.19819068469671919</v>
      </c>
      <c r="M43">
        <f t="shared" si="105"/>
        <v>0.26607378879894428</v>
      </c>
      <c r="N43">
        <f t="shared" si="106"/>
        <v>0.72981268844854197</v>
      </c>
      <c r="O43">
        <f t="shared" si="107"/>
        <v>0.84262024302432359</v>
      </c>
      <c r="P43">
        <f t="shared" si="108"/>
        <v>0.47465860112154423</v>
      </c>
      <c r="Q43">
        <f t="shared" si="109"/>
        <v>0.597294913850414</v>
      </c>
      <c r="R43">
        <f t="shared" si="174"/>
        <v>0.42</v>
      </c>
      <c r="S43">
        <f t="shared" si="175"/>
        <v>0.43099999999999999</v>
      </c>
      <c r="T43">
        <f t="shared" si="176"/>
        <v>3.0261936264224742E-2</v>
      </c>
      <c r="U43">
        <f t="shared" si="41"/>
        <v>0.59034154493651703</v>
      </c>
      <c r="V43">
        <f t="shared" si="42"/>
        <v>0.71345011347123255</v>
      </c>
      <c r="W43">
        <f t="shared" si="110"/>
        <v>0.38165744875203966</v>
      </c>
      <c r="X43">
        <f t="shared" si="111"/>
        <v>0.48994360217129729</v>
      </c>
      <c r="Y43">
        <f t="shared" si="112"/>
        <v>0.89213238302350972</v>
      </c>
      <c r="Z43">
        <f t="shared" si="113"/>
        <v>0.95699828110407015</v>
      </c>
      <c r="AA43">
        <f t="shared" si="114"/>
        <v>0.66558271466769625</v>
      </c>
      <c r="AB43">
        <f t="shared" si="115"/>
        <v>0.78727172068996798</v>
      </c>
      <c r="AC43">
        <f t="shared" si="177"/>
        <v>4.979698648456151E-2</v>
      </c>
      <c r="AD43">
        <f t="shared" si="116"/>
        <v>6.0624062577908353E-2</v>
      </c>
      <c r="AE43">
        <f t="shared" si="44"/>
        <v>1.8204419996155727E-2</v>
      </c>
      <c r="AF43">
        <f t="shared" si="45"/>
        <v>1.1383333763141938E-3</v>
      </c>
      <c r="AG43">
        <f t="shared" si="46"/>
        <v>3.5429831410523499E-3</v>
      </c>
      <c r="AH43">
        <f t="shared" si="132"/>
        <v>5.1231660922504451E-4</v>
      </c>
      <c r="AI43">
        <f t="shared" si="133"/>
        <v>2.1669512200148894E-3</v>
      </c>
      <c r="AJ43">
        <f t="shared" si="49"/>
        <v>3.3582252676945215E-5</v>
      </c>
      <c r="AK43">
        <f t="shared" si="134"/>
        <v>2.9359207855033744E-5</v>
      </c>
      <c r="AL43">
        <f t="shared" si="135"/>
        <v>5.2718289722207514E-5</v>
      </c>
      <c r="AM43">
        <f t="shared" si="136"/>
        <v>4.4786395752563686E-4</v>
      </c>
      <c r="AN43">
        <f t="shared" si="53"/>
        <v>5.6757972593320357E-3</v>
      </c>
      <c r="AO43">
        <f t="shared" si="137"/>
        <v>2.2987175419978401E-5</v>
      </c>
      <c r="AP43">
        <f t="shared" si="178"/>
        <v>6.8069316104762539E-5</v>
      </c>
      <c r="AQ43">
        <f t="shared" si="179"/>
        <v>1.2069718853144043E-4</v>
      </c>
      <c r="AR43">
        <f t="shared" si="180"/>
        <v>0.10810305061001507</v>
      </c>
      <c r="AS43">
        <f t="shared" si="181"/>
        <v>5.2162826634740193E-2</v>
      </c>
      <c r="AT43">
        <f t="shared" si="182"/>
        <v>3.7665222250895854E-3</v>
      </c>
      <c r="AU43">
        <f t="shared" si="183"/>
        <v>1.0661367653724338E-2</v>
      </c>
      <c r="AV43">
        <f t="shared" si="138"/>
        <v>1.7656310997807819E-3</v>
      </c>
      <c r="AW43">
        <f t="shared" si="139"/>
        <v>7.2642185714963305E-3</v>
      </c>
      <c r="AX43">
        <f t="shared" si="184"/>
        <v>1.8124457763085325E-4</v>
      </c>
      <c r="AY43">
        <f t="shared" si="140"/>
        <v>1.5263573003981257E-4</v>
      </c>
      <c r="AZ43">
        <f t="shared" si="141"/>
        <v>2.3121644295427207E-4</v>
      </c>
      <c r="BA43">
        <f t="shared" si="142"/>
        <v>1.5441548372597364E-3</v>
      </c>
      <c r="BB43">
        <f t="shared" si="185"/>
        <v>1.8376676429616573E-2</v>
      </c>
      <c r="BC43">
        <f t="shared" si="143"/>
        <v>1.1785241996659883E-4</v>
      </c>
      <c r="BD43">
        <f t="shared" si="186"/>
        <v>3.5416972254279631E-4</v>
      </c>
      <c r="BE43">
        <f t="shared" si="187"/>
        <v>5.094422973090471E-4</v>
      </c>
      <c r="BF43">
        <f t="shared" si="188"/>
        <v>0.64416884917999462</v>
      </c>
      <c r="BG43">
        <f t="shared" si="72"/>
        <v>0.94199999999999928</v>
      </c>
      <c r="BH43">
        <f t="shared" si="144"/>
        <v>5.0763255679298673E-2</v>
      </c>
      <c r="BI43">
        <f t="shared" si="145"/>
        <v>1.4618401479152096E-2</v>
      </c>
      <c r="BJ43">
        <f t="shared" si="146"/>
        <v>7.9070495786354113E-4</v>
      </c>
      <c r="BK43">
        <f t="shared" si="147"/>
        <v>2.7975973628045444E-3</v>
      </c>
      <c r="BL43">
        <f t="shared" si="148"/>
        <v>3.7125764665784701E-4</v>
      </c>
      <c r="BM43">
        <f t="shared" si="149"/>
        <v>1.7328339097038158E-3</v>
      </c>
      <c r="BN43">
        <f t="shared" si="150"/>
        <v>2.213351198791202E-5</v>
      </c>
      <c r="BO43">
        <f t="shared" si="151"/>
        <v>1.9937356561142651E-5</v>
      </c>
      <c r="BP43">
        <f t="shared" si="152"/>
        <v>3.9753997695611365E-5</v>
      </c>
      <c r="BQ43">
        <f t="shared" si="153"/>
        <v>3.4876548032830313E-4</v>
      </c>
      <c r="BR43">
        <f t="shared" si="154"/>
        <v>4.4199184241873069E-3</v>
      </c>
      <c r="BS43">
        <f t="shared" si="155"/>
        <v>1.6880475762626653E-5</v>
      </c>
      <c r="BT43">
        <f t="shared" si="156"/>
        <v>4.3519653805044698E-5</v>
      </c>
      <c r="BU43">
        <f t="shared" si="157"/>
        <v>8.8633158637290034E-5</v>
      </c>
      <c r="BV43">
        <f t="shared" si="158"/>
        <v>8.7079806054347425E-2</v>
      </c>
      <c r="BW43">
        <f t="shared" si="159"/>
        <v>4.029574854852034E-2</v>
      </c>
      <c r="BX43">
        <f t="shared" si="160"/>
        <v>2.5168689248676376E-3</v>
      </c>
      <c r="BY43">
        <f t="shared" si="161"/>
        <v>8.0984912308141484E-3</v>
      </c>
      <c r="BZ43">
        <f t="shared" si="162"/>
        <v>1.2308695088755928E-3</v>
      </c>
      <c r="CA43">
        <f t="shared" si="163"/>
        <v>5.5881979041109498E-3</v>
      </c>
      <c r="CB43">
        <f t="shared" si="164"/>
        <v>1.1491602620153939E-4</v>
      </c>
      <c r="CC43">
        <f t="shared" si="165"/>
        <v>9.9713629033376967E-5</v>
      </c>
      <c r="CD43">
        <f t="shared" si="166"/>
        <v>1.6773097961354807E-4</v>
      </c>
      <c r="CE43">
        <f t="shared" si="167"/>
        <v>1.1567867306107526E-3</v>
      </c>
      <c r="CF43">
        <f t="shared" si="168"/>
        <v>1.376668643167429E-2</v>
      </c>
      <c r="CG43">
        <f t="shared" si="169"/>
        <v>8.3255445566176933E-5</v>
      </c>
      <c r="CH43">
        <f t="shared" si="170"/>
        <v>2.1783143273197559E-4</v>
      </c>
      <c r="CI43">
        <f t="shared" si="171"/>
        <v>3.5988947418086304E-4</v>
      </c>
      <c r="CJ43">
        <f t="shared" si="73"/>
        <v>0</v>
      </c>
      <c r="CK43">
        <f t="shared" si="74"/>
        <v>0.23685038541559436</v>
      </c>
      <c r="CL43">
        <f t="shared" si="172"/>
        <v>7.2608105889063149E-2</v>
      </c>
      <c r="CM43">
        <f t="shared" si="189"/>
        <v>712.93897591620225</v>
      </c>
      <c r="CN43">
        <f t="shared" si="190"/>
        <v>474.02489227989895</v>
      </c>
      <c r="CO43">
        <f t="shared" si="191"/>
        <v>40.497348195753759</v>
      </c>
      <c r="CP43">
        <f t="shared" si="192"/>
        <v>64.694872155615911</v>
      </c>
      <c r="CQ43">
        <f t="shared" si="193"/>
        <v>20.959384800005797</v>
      </c>
      <c r="CR43">
        <f t="shared" si="194"/>
        <v>32.237733300161509</v>
      </c>
      <c r="CS43">
        <f t="shared" si="195"/>
        <v>1.2993981028290411</v>
      </c>
      <c r="CT43">
        <f t="shared" si="196"/>
        <v>1.3919494036150049</v>
      </c>
      <c r="CU43">
        <f t="shared" si="197"/>
        <v>1.1269588793916301</v>
      </c>
      <c r="CV43">
        <f t="shared" si="198"/>
        <v>17.372642912419455</v>
      </c>
      <c r="CW43">
        <f t="shared" si="199"/>
        <v>155.31819200162116</v>
      </c>
      <c r="CX43">
        <f t="shared" si="200"/>
        <v>1.0410891747708217</v>
      </c>
      <c r="CY43">
        <f t="shared" si="201"/>
        <v>3.4838556675578514</v>
      </c>
      <c r="CZ43">
        <f t="shared" si="202"/>
        <v>4.08741028961723</v>
      </c>
      <c r="DA43">
        <f t="shared" si="203"/>
        <v>2506.3692283931996</v>
      </c>
      <c r="DB43">
        <f t="shared" si="204"/>
        <v>1954.2281370439066</v>
      </c>
      <c r="DC43">
        <f t="shared" si="205"/>
        <v>177.03031110143561</v>
      </c>
      <c r="DD43">
        <f t="shared" si="206"/>
        <v>316.48269880080699</v>
      </c>
      <c r="DE43">
        <f t="shared" si="207"/>
        <v>92.406069238127003</v>
      </c>
      <c r="DF43">
        <f t="shared" si="208"/>
        <v>191.06347686749649</v>
      </c>
      <c r="DG43">
        <f t="shared" si="209"/>
        <v>9.0836157417031025</v>
      </c>
      <c r="DH43">
        <f t="shared" si="210"/>
        <v>8.9804758126224122</v>
      </c>
      <c r="DI43">
        <f t="shared" si="211"/>
        <v>7.5843617617860328</v>
      </c>
      <c r="DJ43">
        <f t="shared" si="212"/>
        <v>77.539735152997665</v>
      </c>
      <c r="DK43">
        <f t="shared" si="213"/>
        <v>712.8312787048269</v>
      </c>
      <c r="DL43">
        <f t="shared" si="214"/>
        <v>6.6839999984056524</v>
      </c>
      <c r="DM43">
        <f t="shared" si="215"/>
        <v>22.173149649514304</v>
      </c>
      <c r="DN43">
        <f t="shared" si="216"/>
        <v>23.072641645126744</v>
      </c>
      <c r="DO43">
        <f t="shared" si="34"/>
        <v>0</v>
      </c>
      <c r="DP43">
        <f t="shared" si="117"/>
        <v>7636.0038829914156</v>
      </c>
      <c r="DQ43">
        <f t="shared" si="173"/>
        <v>2340.8692265063701</v>
      </c>
    </row>
    <row r="44" spans="1:121" x14ac:dyDescent="0.3">
      <c r="A44">
        <v>41</v>
      </c>
      <c r="B44">
        <v>86</v>
      </c>
      <c r="C44">
        <f t="shared" si="118"/>
        <v>36.1</v>
      </c>
      <c r="D44">
        <f t="shared" si="1"/>
        <v>125</v>
      </c>
      <c r="E44">
        <f>E$4</f>
        <v>5.5</v>
      </c>
      <c r="F44">
        <v>8.1549999999999997E-2</v>
      </c>
      <c r="G44">
        <v>0.10492</v>
      </c>
      <c r="H44">
        <f t="shared" si="3"/>
        <v>8.6223999999999995E-2</v>
      </c>
      <c r="I44">
        <f t="shared" si="103"/>
        <v>3.2286349135090861E-2</v>
      </c>
      <c r="J44">
        <f t="shared" si="36"/>
        <v>0.34513570229273061</v>
      </c>
      <c r="K44">
        <f t="shared" si="37"/>
        <v>0.44725923086492125</v>
      </c>
      <c r="L44">
        <f t="shared" si="104"/>
        <v>0.20389750084123326</v>
      </c>
      <c r="M44">
        <f t="shared" si="105"/>
        <v>0.27337904291746906</v>
      </c>
      <c r="N44">
        <f t="shared" si="106"/>
        <v>0.74261059034798416</v>
      </c>
      <c r="O44">
        <f t="shared" si="107"/>
        <v>0.8530494717610092</v>
      </c>
      <c r="P44">
        <f t="shared" si="108"/>
        <v>0.48704956934317523</v>
      </c>
      <c r="Q44">
        <f t="shared" si="109"/>
        <v>0.6106503843995208</v>
      </c>
      <c r="R44">
        <f t="shared" si="174"/>
        <v>0.42</v>
      </c>
      <c r="S44">
        <f t="shared" si="175"/>
        <v>0.43099999999999999</v>
      </c>
      <c r="T44">
        <f t="shared" si="176"/>
        <v>3.1028375133805335E-2</v>
      </c>
      <c r="U44">
        <f t="shared" si="41"/>
        <v>0.60199495329418151</v>
      </c>
      <c r="V44">
        <f t="shared" si="42"/>
        <v>0.72480065197012977</v>
      </c>
      <c r="W44">
        <f t="shared" si="110"/>
        <v>0.39119531582937694</v>
      </c>
      <c r="X44">
        <f t="shared" si="111"/>
        <v>0.50092791997542763</v>
      </c>
      <c r="Y44">
        <f t="shared" si="112"/>
        <v>0.90068153842607113</v>
      </c>
      <c r="Z44">
        <f t="shared" si="113"/>
        <v>0.96173387568819457</v>
      </c>
      <c r="AA44">
        <f t="shared" si="114"/>
        <v>0.67889357349750878</v>
      </c>
      <c r="AB44">
        <f t="shared" si="115"/>
        <v>0.7991367438024034</v>
      </c>
      <c r="AC44">
        <f t="shared" si="177"/>
        <v>5.0807264844132172E-2</v>
      </c>
      <c r="AD44">
        <f t="shared" si="116"/>
        <v>5.2325097504165793E-2</v>
      </c>
      <c r="AE44">
        <f t="shared" si="44"/>
        <v>1.5747983596512957E-2</v>
      </c>
      <c r="AF44">
        <f t="shared" si="45"/>
        <v>9.8860627484367186E-4</v>
      </c>
      <c r="AG44">
        <f t="shared" si="46"/>
        <v>2.8527499590287062E-3</v>
      </c>
      <c r="AH44">
        <f t="shared" si="132"/>
        <v>4.5639357972222528E-4</v>
      </c>
      <c r="AI44">
        <f t="shared" si="133"/>
        <v>1.8563206265471319E-3</v>
      </c>
      <c r="AJ44">
        <f t="shared" si="49"/>
        <v>2.8959149321083823E-5</v>
      </c>
      <c r="AK44">
        <f t="shared" si="134"/>
        <v>2.5071932628097547E-5</v>
      </c>
      <c r="AL44">
        <f t="shared" si="135"/>
        <v>3.8164334025271034E-5</v>
      </c>
      <c r="AM44">
        <f t="shared" si="136"/>
        <v>3.9501848520441128E-4</v>
      </c>
      <c r="AN44">
        <f t="shared" si="53"/>
        <v>5.0452468908022009E-3</v>
      </c>
      <c r="AO44">
        <f t="shared" si="137"/>
        <v>1.9259682553039455E-5</v>
      </c>
      <c r="AP44">
        <f t="shared" si="178"/>
        <v>6.0569212866911051E-5</v>
      </c>
      <c r="AQ44">
        <f t="shared" si="179"/>
        <v>8.9468950643642654E-5</v>
      </c>
      <c r="AR44">
        <f t="shared" si="180"/>
        <v>9.4789387961734001E-2</v>
      </c>
      <c r="AS44">
        <f t="shared" si="181"/>
        <v>4.5608909661137301E-2</v>
      </c>
      <c r="AT44">
        <f t="shared" si="182"/>
        <v>3.3145507777729644E-3</v>
      </c>
      <c r="AU44">
        <f t="shared" si="183"/>
        <v>8.591490642044378E-3</v>
      </c>
      <c r="AV44">
        <f t="shared" si="138"/>
        <v>1.5962477245221342E-3</v>
      </c>
      <c r="AW44">
        <f t="shared" si="139"/>
        <v>6.3198207441431562E-3</v>
      </c>
      <c r="AX44">
        <f t="shared" si="184"/>
        <v>1.5850076919839143E-4</v>
      </c>
      <c r="AY44">
        <f t="shared" si="140"/>
        <v>1.3119480298244817E-4</v>
      </c>
      <c r="AZ44">
        <f t="shared" si="141"/>
        <v>1.6133225966557106E-4</v>
      </c>
      <c r="BA44">
        <f t="shared" si="142"/>
        <v>1.3854346411214438E-3</v>
      </c>
      <c r="BB44">
        <f t="shared" si="185"/>
        <v>1.6615765014759171E-2</v>
      </c>
      <c r="BC44">
        <f t="shared" si="143"/>
        <v>9.9433176694631374E-5</v>
      </c>
      <c r="BD44">
        <f t="shared" si="186"/>
        <v>3.2028111977382276E-4</v>
      </c>
      <c r="BE44">
        <f t="shared" si="187"/>
        <v>3.6622740504896572E-4</v>
      </c>
      <c r="BF44">
        <f t="shared" si="188"/>
        <v>0.68261251312053572</v>
      </c>
      <c r="BG44">
        <f t="shared" si="72"/>
        <v>0.94199999999999928</v>
      </c>
      <c r="BH44">
        <f t="shared" si="144"/>
        <v>4.3777531201372788E-2</v>
      </c>
      <c r="BI44">
        <f t="shared" si="145"/>
        <v>1.2635277394924295E-2</v>
      </c>
      <c r="BJ44">
        <f t="shared" si="146"/>
        <v>6.8604948838788969E-4</v>
      </c>
      <c r="BK44">
        <f t="shared" si="147"/>
        <v>2.2506948670716919E-3</v>
      </c>
      <c r="BL44">
        <f t="shared" si="148"/>
        <v>3.3042711473473273E-4</v>
      </c>
      <c r="BM44">
        <f t="shared" si="149"/>
        <v>1.4831927089206365E-3</v>
      </c>
      <c r="BN44">
        <f t="shared" si="150"/>
        <v>1.9068244667889706E-5</v>
      </c>
      <c r="BO44">
        <f t="shared" si="151"/>
        <v>1.7010133032660491E-5</v>
      </c>
      <c r="BP44">
        <f t="shared" si="152"/>
        <v>2.875503976608652E-5</v>
      </c>
      <c r="BQ44">
        <f t="shared" si="153"/>
        <v>3.0735592371507555E-4</v>
      </c>
      <c r="BR44">
        <f t="shared" si="154"/>
        <v>3.9256049440083429E-3</v>
      </c>
      <c r="BS44">
        <f t="shared" si="155"/>
        <v>1.4131393369937312E-5</v>
      </c>
      <c r="BT44">
        <f t="shared" si="156"/>
        <v>3.8687330848207735E-5</v>
      </c>
      <c r="BU44">
        <f t="shared" si="157"/>
        <v>6.5645990397764491E-5</v>
      </c>
      <c r="BV44">
        <f t="shared" si="158"/>
        <v>7.6291474926577632E-2</v>
      </c>
      <c r="BW44">
        <f t="shared" si="159"/>
        <v>3.5203398282166398E-2</v>
      </c>
      <c r="BX44">
        <f t="shared" si="160"/>
        <v>2.2127473576781811E-3</v>
      </c>
      <c r="BY44">
        <f t="shared" si="161"/>
        <v>6.5207343258056319E-3</v>
      </c>
      <c r="BZ44">
        <f t="shared" si="162"/>
        <v>1.1117612044059706E-3</v>
      </c>
      <c r="CA44">
        <f t="shared" si="163"/>
        <v>4.857629906474795E-3</v>
      </c>
      <c r="CB44">
        <f t="shared" si="164"/>
        <v>1.0039945648597285E-4</v>
      </c>
      <c r="CC44">
        <f t="shared" si="165"/>
        <v>8.562717217682927E-5</v>
      </c>
      <c r="CD44">
        <f t="shared" si="166"/>
        <v>1.1693716831730895E-4</v>
      </c>
      <c r="CE44">
        <f t="shared" si="167"/>
        <v>1.0370155841941309E-3</v>
      </c>
      <c r="CF44">
        <f t="shared" si="168"/>
        <v>1.2437113056206938E-2</v>
      </c>
      <c r="CG44">
        <f t="shared" si="169"/>
        <v>7.0184667659177583E-5</v>
      </c>
      <c r="CH44">
        <f t="shared" si="170"/>
        <v>1.9679916344300856E-4</v>
      </c>
      <c r="CI44">
        <f t="shared" si="171"/>
        <v>2.5850072948974253E-4</v>
      </c>
      <c r="CJ44">
        <f t="shared" si="73"/>
        <v>0</v>
      </c>
      <c r="CK44">
        <f t="shared" si="74"/>
        <v>0.20607975477629972</v>
      </c>
      <c r="CL44">
        <f t="shared" si="172"/>
        <v>6.1335105409381821E-2</v>
      </c>
      <c r="CM44">
        <f t="shared" si="189"/>
        <v>615.34314664898977</v>
      </c>
      <c r="CN44">
        <f t="shared" si="190"/>
        <v>410.06174486960089</v>
      </c>
      <c r="CO44">
        <f t="shared" si="191"/>
        <v>35.170656833838471</v>
      </c>
      <c r="CP44">
        <f t="shared" si="192"/>
        <v>52.091214251864173</v>
      </c>
      <c r="CQ44">
        <f t="shared" si="193"/>
        <v>18.671517740015958</v>
      </c>
      <c r="CR44">
        <f t="shared" si="194"/>
        <v>27.61648196114168</v>
      </c>
      <c r="CS44">
        <f t="shared" si="195"/>
        <v>1.1205163646806964</v>
      </c>
      <c r="CT44">
        <f t="shared" si="196"/>
        <v>1.1886853978307328</v>
      </c>
      <c r="CU44">
        <f t="shared" si="197"/>
        <v>0.8158389684582189</v>
      </c>
      <c r="CV44">
        <f t="shared" si="198"/>
        <v>15.322767041079114</v>
      </c>
      <c r="CW44">
        <f t="shared" si="199"/>
        <v>138.06318116680222</v>
      </c>
      <c r="CX44">
        <f t="shared" si="200"/>
        <v>0.87227102282715696</v>
      </c>
      <c r="CY44">
        <f t="shared" si="201"/>
        <v>3.0999928837413746</v>
      </c>
      <c r="CZ44">
        <f t="shared" si="202"/>
        <v>3.0298660135469584</v>
      </c>
      <c r="DA44">
        <f t="shared" si="203"/>
        <v>2197.691959892803</v>
      </c>
      <c r="DB44">
        <f t="shared" si="204"/>
        <v>1708.6921915448479</v>
      </c>
      <c r="DC44">
        <f t="shared" si="205"/>
        <v>155.78720110610709</v>
      </c>
      <c r="DD44">
        <f t="shared" si="206"/>
        <v>255.03839970908737</v>
      </c>
      <c r="DE44">
        <f t="shared" si="207"/>
        <v>83.541220910590411</v>
      </c>
      <c r="DF44">
        <f t="shared" si="208"/>
        <v>166.22392521245331</v>
      </c>
      <c r="DG44">
        <f t="shared" si="209"/>
        <v>7.9437415506849813</v>
      </c>
      <c r="DH44">
        <f t="shared" si="210"/>
        <v>7.7189774282753207</v>
      </c>
      <c r="DI44">
        <f t="shared" si="211"/>
        <v>5.2920207815500619</v>
      </c>
      <c r="DJ44">
        <f t="shared" si="212"/>
        <v>69.569600503913293</v>
      </c>
      <c r="DK44">
        <f t="shared" si="213"/>
        <v>644.52552492250823</v>
      </c>
      <c r="DL44">
        <f t="shared" si="214"/>
        <v>5.6393526162360184</v>
      </c>
      <c r="DM44">
        <f t="shared" si="215"/>
        <v>20.051519784559947</v>
      </c>
      <c r="DN44">
        <f t="shared" si="216"/>
        <v>16.586439174667657</v>
      </c>
      <c r="DO44">
        <f t="shared" si="34"/>
        <v>0</v>
      </c>
      <c r="DP44">
        <f t="shared" si="117"/>
        <v>6666.7699563027027</v>
      </c>
      <c r="DQ44">
        <f t="shared" si="173"/>
        <v>1984.2174135629969</v>
      </c>
    </row>
    <row r="45" spans="1:121" x14ac:dyDescent="0.3">
      <c r="A45">
        <v>42</v>
      </c>
      <c r="B45">
        <v>87</v>
      </c>
      <c r="C45">
        <f t="shared" si="118"/>
        <v>36.1</v>
      </c>
      <c r="D45">
        <f t="shared" si="1"/>
        <v>125</v>
      </c>
      <c r="E45">
        <f t="shared" ref="E45:E67" si="217">E$4</f>
        <v>5.5</v>
      </c>
      <c r="F45">
        <v>9.1389999999999999E-2</v>
      </c>
      <c r="G45">
        <v>0.11588</v>
      </c>
      <c r="H45">
        <f t="shared" ref="H45:H67" si="218">(PREV_FEMALE*F45 + (1-PREV_FEMALE)*G45)</f>
        <v>9.6287999999999985E-2</v>
      </c>
      <c r="I45">
        <f t="shared" ref="I45:I67" si="219">0.00000146 * EXP(1.87 * E45) * 0.0197 * EXP(0.101*C45)</f>
        <v>3.2286349135090861E-2</v>
      </c>
      <c r="J45">
        <f t="shared" si="36"/>
        <v>0.35393545502718404</v>
      </c>
      <c r="K45">
        <f t="shared" si="37"/>
        <v>0.45763326697619078</v>
      </c>
      <c r="L45">
        <f t="shared" si="104"/>
        <v>0.20967781943192987</v>
      </c>
      <c r="M45">
        <f t="shared" si="105"/>
        <v>0.28075703752688286</v>
      </c>
      <c r="N45">
        <f t="shared" si="106"/>
        <v>0.75509807726150413</v>
      </c>
      <c r="O45">
        <f t="shared" si="107"/>
        <v>0.86302139467859273</v>
      </c>
      <c r="P45">
        <f t="shared" si="108"/>
        <v>0.4994455563047896</v>
      </c>
      <c r="Q45">
        <f t="shared" si="109"/>
        <v>0.62387859794892653</v>
      </c>
      <c r="R45">
        <f t="shared" si="174"/>
        <v>0.42</v>
      </c>
      <c r="S45">
        <f t="shared" si="175"/>
        <v>0.43099999999999999</v>
      </c>
      <c r="T45">
        <f t="shared" si="176"/>
        <v>3.1797804382310349E-2</v>
      </c>
      <c r="U45">
        <f t="shared" si="41"/>
        <v>0.61354237116485211</v>
      </c>
      <c r="V45">
        <f t="shared" si="42"/>
        <v>0.73591742518423531</v>
      </c>
      <c r="W45">
        <f t="shared" si="110"/>
        <v>0.40077438660745868</v>
      </c>
      <c r="X45">
        <f t="shared" si="111"/>
        <v>0.5118905377943217</v>
      </c>
      <c r="Y45">
        <f t="shared" si="112"/>
        <v>0.90874075487438977</v>
      </c>
      <c r="Z45">
        <f t="shared" si="113"/>
        <v>0.96604664155459119</v>
      </c>
      <c r="AA45">
        <f t="shared" si="114"/>
        <v>0.6919859647870239</v>
      </c>
      <c r="AB45">
        <f t="shared" si="115"/>
        <v>0.81061054638398555</v>
      </c>
      <c r="AC45">
        <f t="shared" si="177"/>
        <v>5.1810161371404408E-2</v>
      </c>
      <c r="AD45">
        <f t="shared" ref="AD45:AD67" si="220">AD44*(1-T44-H44)*(1-I44)</f>
        <v>4.469855374014356E-2</v>
      </c>
      <c r="AE45">
        <f t="shared" ref="AE45:AE67" si="221">AD44*T44*p_Other*(1-I44) + AE44*(1-T44*(1-p_Other)-H44*rr_Other)*(1-I44)</f>
        <v>1.3394255085249187E-2</v>
      </c>
      <c r="AF45">
        <f t="shared" ref="AF45:AF67" si="222">AD44*T44*p_Stroke*p_Stroke_rec*(1-I44)+AE44*T44*p_Stroke*p_Stroke_rec*(1-I44) + AF44*p_recur_Stroke*p_Stroke_rec*(1-I44) + AG44*p_recur_Stroke*p_Stroke_rec*(1-I44)</f>
        <v>8.4290436391592247E-4</v>
      </c>
      <c r="AG45">
        <f t="shared" ref="AG45:AG67" si="223">AF44*(1-p_recur_Stroke-T44*p_MI-H44*rr_Stroke)*(1-I44) + AG44*(1-p_recur_Stroke-T44*p_MI-H44*rr_Stroke)*(1-I44)</f>
        <v>2.2426395486950072E-3</v>
      </c>
      <c r="AH45">
        <f t="shared" si="132"/>
        <v>4.0131876262485694E-4</v>
      </c>
      <c r="AI45">
        <f t="shared" si="133"/>
        <v>1.5722928308958652E-3</v>
      </c>
      <c r="AJ45">
        <f t="shared" ref="AJ45:AJ67" si="224">AH44*T44*p_Stroke*p_Stroke_rec*(1-I44) + AI44*T44*p_Stroke*p_Stroke_rec*(1-I44) + AJ44*p_recur_Stroke*p_Stroke_rec*(1-I44) + AK44*p_recur_Stroke*p_Stroke_rec*(1-I44) + AL44*p_recur_Stroke*p_Stroke_rec*(1-I44)</f>
        <v>2.45438697015051E-5</v>
      </c>
      <c r="AK45">
        <f t="shared" si="134"/>
        <v>2.085521495796303E-5</v>
      </c>
      <c r="AL45">
        <f t="shared" si="135"/>
        <v>2.6719933637747909E-5</v>
      </c>
      <c r="AM45">
        <f t="shared" si="136"/>
        <v>3.4400285462338919E-4</v>
      </c>
      <c r="AN45">
        <f t="shared" ref="AN45:AN67" si="225">AM44*(1-T44*p_Stroke - H44*rr_HF)*(1-I44) + AN44*(1-T44*p_Stroke-H44*rr_HF)*(1-I44)</f>
        <v>4.4008835198141695E-3</v>
      </c>
      <c r="AO45">
        <f t="shared" si="137"/>
        <v>1.5709889977302766E-5</v>
      </c>
      <c r="AP45">
        <f t="shared" si="178"/>
        <v>5.2652439726047245E-5</v>
      </c>
      <c r="AQ45">
        <f t="shared" si="179"/>
        <v>6.3700498659070392E-5</v>
      </c>
      <c r="AR45">
        <f t="shared" si="180"/>
        <v>8.2065612009945402E-2</v>
      </c>
      <c r="AS45">
        <f t="shared" si="181"/>
        <v>3.9069121800047187E-2</v>
      </c>
      <c r="AT45">
        <f t="shared" si="182"/>
        <v>2.8519456814502862E-3</v>
      </c>
      <c r="AU45">
        <f t="shared" si="183"/>
        <v>6.7238597244967998E-3</v>
      </c>
      <c r="AV45">
        <f t="shared" si="138"/>
        <v>1.4190338928336452E-3</v>
      </c>
      <c r="AW45">
        <f t="shared" si="139"/>
        <v>5.4159524006540515E-3</v>
      </c>
      <c r="AX45">
        <f t="shared" si="184"/>
        <v>1.3571654828785327E-4</v>
      </c>
      <c r="AY45">
        <f t="shared" si="140"/>
        <v>1.0925517960608875E-4</v>
      </c>
      <c r="AZ45">
        <f t="shared" si="141"/>
        <v>1.0712025482582216E-4</v>
      </c>
      <c r="BA45">
        <f t="shared" si="142"/>
        <v>1.2225428754187423E-3</v>
      </c>
      <c r="BB45">
        <f t="shared" si="185"/>
        <v>1.4689053121866946E-2</v>
      </c>
      <c r="BC45">
        <f t="shared" si="143"/>
        <v>8.1228929577148291E-5</v>
      </c>
      <c r="BD45">
        <f t="shared" si="186"/>
        <v>2.8205224303019355E-4</v>
      </c>
      <c r="BE45">
        <f t="shared" si="187"/>
        <v>2.4980601100956732E-4</v>
      </c>
      <c r="BF45">
        <f t="shared" si="188"/>
        <v>0.71947666677432787</v>
      </c>
      <c r="BG45">
        <f t="shared" ref="BG45:BG67" si="226">SUM(AD45:BF45)</f>
        <v>0.94199999999999917</v>
      </c>
      <c r="BH45">
        <f t="shared" si="144"/>
        <v>3.7365532506304311E-2</v>
      </c>
      <c r="BI45">
        <f t="shared" si="145"/>
        <v>1.0737789283981848E-2</v>
      </c>
      <c r="BJ45">
        <f t="shared" si="146"/>
        <v>5.8438233767754255E-4</v>
      </c>
      <c r="BK45">
        <f t="shared" si="147"/>
        <v>1.7678640884344185E-3</v>
      </c>
      <c r="BL45">
        <f t="shared" si="148"/>
        <v>2.9028488723956218E-4</v>
      </c>
      <c r="BM45">
        <f t="shared" si="149"/>
        <v>1.2552045656496981E-3</v>
      </c>
      <c r="BN45">
        <f t="shared" si="150"/>
        <v>1.6145517308933285E-5</v>
      </c>
      <c r="BO45">
        <f t="shared" si="151"/>
        <v>1.4136140383541177E-5</v>
      </c>
      <c r="BP45">
        <f t="shared" si="152"/>
        <v>2.0115375495458975E-5</v>
      </c>
      <c r="BQ45">
        <f t="shared" si="153"/>
        <v>2.6743774366657866E-4</v>
      </c>
      <c r="BR45">
        <f t="shared" si="154"/>
        <v>3.4213738137930821E-3</v>
      </c>
      <c r="BS45">
        <f t="shared" si="155"/>
        <v>1.1517162361856198E-5</v>
      </c>
      <c r="BT45">
        <f t="shared" si="156"/>
        <v>3.3598332928983575E-5</v>
      </c>
      <c r="BU45">
        <f t="shared" si="157"/>
        <v>4.6699816908181631E-5</v>
      </c>
      <c r="BV45">
        <f t="shared" si="158"/>
        <v>6.5995449186450963E-2</v>
      </c>
      <c r="BW45">
        <f t="shared" si="159"/>
        <v>3.0130409412794403E-2</v>
      </c>
      <c r="BX45">
        <f t="shared" si="160"/>
        <v>1.9021076872886063E-3</v>
      </c>
      <c r="BY45">
        <f t="shared" si="161"/>
        <v>5.098977713045078E-3</v>
      </c>
      <c r="BZ45">
        <f t="shared" si="162"/>
        <v>9.874220069423555E-4</v>
      </c>
      <c r="CA45">
        <f t="shared" si="163"/>
        <v>4.1594028677544321E-3</v>
      </c>
      <c r="CB45">
        <f t="shared" si="164"/>
        <v>8.5884898253852829E-5</v>
      </c>
      <c r="CC45">
        <f t="shared" si="165"/>
        <v>7.1241537926456679E-5</v>
      </c>
      <c r="CD45">
        <f t="shared" si="166"/>
        <v>7.7578153427769209E-5</v>
      </c>
      <c r="CE45">
        <f t="shared" si="167"/>
        <v>9.1432337784741165E-4</v>
      </c>
      <c r="CF45">
        <f t="shared" si="168"/>
        <v>1.0985745316429296E-2</v>
      </c>
      <c r="CG45">
        <f t="shared" si="169"/>
        <v>5.7287272822668417E-5</v>
      </c>
      <c r="CH45">
        <f t="shared" si="170"/>
        <v>1.7314256995249418E-4</v>
      </c>
      <c r="CI45">
        <f t="shared" si="171"/>
        <v>1.7617744293744268E-4</v>
      </c>
      <c r="CJ45">
        <f t="shared" ref="CJ45:CJ67" si="227">0*BF45</f>
        <v>0</v>
      </c>
      <c r="CK45">
        <f t="shared" ref="CK45:CK67" si="228">SUM(BH45:CJ45)</f>
        <v>0.17664723101600718</v>
      </c>
      <c r="CL45">
        <f t="shared" si="172"/>
        <v>5.1043846801496824E-2</v>
      </c>
      <c r="CM45">
        <f t="shared" si="189"/>
        <v>525.65499198408827</v>
      </c>
      <c r="CN45">
        <f t="shared" si="190"/>
        <v>348.77300816480357</v>
      </c>
      <c r="CO45">
        <f t="shared" si="191"/>
        <v>29.987165650672857</v>
      </c>
      <c r="CP45">
        <f t="shared" si="192"/>
        <v>40.950598159170831</v>
      </c>
      <c r="CQ45">
        <f t="shared" si="193"/>
        <v>16.418351897745524</v>
      </c>
      <c r="CR45">
        <f t="shared" si="194"/>
        <v>23.391000445237786</v>
      </c>
      <c r="CS45">
        <f t="shared" si="195"/>
        <v>0.94967595036033681</v>
      </c>
      <c r="CT45">
        <f t="shared" si="196"/>
        <v>0.98876659637198516</v>
      </c>
      <c r="CU45">
        <f t="shared" si="197"/>
        <v>0.57119202137413705</v>
      </c>
      <c r="CV45">
        <f t="shared" si="198"/>
        <v>13.343870730841267</v>
      </c>
      <c r="CW45">
        <f t="shared" si="199"/>
        <v>120.43017751971475</v>
      </c>
      <c r="CX45">
        <f t="shared" si="200"/>
        <v>0.71150091707204222</v>
      </c>
      <c r="CY45">
        <f t="shared" si="201"/>
        <v>2.6948045176188242</v>
      </c>
      <c r="CZ45">
        <f t="shared" si="202"/>
        <v>2.1572173870894189</v>
      </c>
      <c r="DA45">
        <f t="shared" si="203"/>
        <v>1902.6912144505841</v>
      </c>
      <c r="DB45">
        <f t="shared" si="204"/>
        <v>1463.6855791169678</v>
      </c>
      <c r="DC45">
        <f t="shared" si="205"/>
        <v>134.04429897384489</v>
      </c>
      <c r="DD45">
        <f t="shared" si="206"/>
        <v>199.59777592168751</v>
      </c>
      <c r="DE45">
        <f t="shared" si="207"/>
        <v>74.266557815341656</v>
      </c>
      <c r="DF45">
        <f t="shared" si="208"/>
        <v>142.45038004200288</v>
      </c>
      <c r="DG45">
        <f t="shared" si="209"/>
        <v>6.8018419670906303</v>
      </c>
      <c r="DH45">
        <f t="shared" si="210"/>
        <v>6.4281377473038379</v>
      </c>
      <c r="DI45">
        <f t="shared" si="211"/>
        <v>3.5137585987966187</v>
      </c>
      <c r="DJ45">
        <f t="shared" si="212"/>
        <v>61.389990489152147</v>
      </c>
      <c r="DK45">
        <f t="shared" si="213"/>
        <v>569.78837059721889</v>
      </c>
      <c r="DL45">
        <f t="shared" si="214"/>
        <v>4.6068987409679654</v>
      </c>
      <c r="DM45">
        <f t="shared" si="215"/>
        <v>17.658162727148298</v>
      </c>
      <c r="DN45">
        <f t="shared" si="216"/>
        <v>11.313714238623303</v>
      </c>
      <c r="DO45">
        <f t="shared" ref="DO45:DO67" si="229">BF45*0</f>
        <v>0</v>
      </c>
      <c r="DP45">
        <f t="shared" ref="DP45:DP67" si="230">SUM(CM45:DO45)</f>
        <v>5725.2590033688921</v>
      </c>
      <c r="DQ45">
        <f t="shared" si="173"/>
        <v>1654.366398986296</v>
      </c>
    </row>
    <row r="46" spans="1:121" x14ac:dyDescent="0.3">
      <c r="A46">
        <v>43</v>
      </c>
      <c r="B46">
        <v>88</v>
      </c>
      <c r="C46">
        <f t="shared" si="118"/>
        <v>36.1</v>
      </c>
      <c r="D46">
        <f t="shared" si="1"/>
        <v>125</v>
      </c>
      <c r="E46">
        <f t="shared" si="217"/>
        <v>5.5</v>
      </c>
      <c r="F46">
        <v>0.1036</v>
      </c>
      <c r="G46">
        <v>0.13149</v>
      </c>
      <c r="H46">
        <f t="shared" si="218"/>
        <v>0.109178</v>
      </c>
      <c r="I46">
        <f t="shared" si="219"/>
        <v>3.2286349135090861E-2</v>
      </c>
      <c r="J46">
        <f t="shared" si="36"/>
        <v>0.36278921864688352</v>
      </c>
      <c r="K46">
        <f t="shared" si="37"/>
        <v>0.46801401817265265</v>
      </c>
      <c r="L46">
        <f t="shared" si="104"/>
        <v>0.21553039192674484</v>
      </c>
      <c r="M46">
        <f t="shared" si="105"/>
        <v>0.28820527051527389</v>
      </c>
      <c r="N46">
        <f t="shared" si="106"/>
        <v>0.76726445092453965</v>
      </c>
      <c r="O46">
        <f t="shared" si="107"/>
        <v>0.87253702710806358</v>
      </c>
      <c r="P46">
        <f t="shared" si="108"/>
        <v>0.5118356568076754</v>
      </c>
      <c r="Q46">
        <f t="shared" si="109"/>
        <v>0.63696601350068072</v>
      </c>
      <c r="R46">
        <f t="shared" si="174"/>
        <v>0.42</v>
      </c>
      <c r="S46">
        <f t="shared" si="175"/>
        <v>0.43099999999999999</v>
      </c>
      <c r="T46">
        <f t="shared" si="176"/>
        <v>3.2569839320428805E-2</v>
      </c>
      <c r="U46">
        <f t="shared" si="41"/>
        <v>0.62497543175460213</v>
      </c>
      <c r="V46">
        <f t="shared" si="42"/>
        <v>0.74679381738374007</v>
      </c>
      <c r="W46">
        <f t="shared" si="110"/>
        <v>0.41038959194869251</v>
      </c>
      <c r="X46">
        <f t="shared" si="111"/>
        <v>0.52282414945574818</v>
      </c>
      <c r="Y46">
        <f t="shared" si="112"/>
        <v>0.9163202840340009</v>
      </c>
      <c r="Z46">
        <f t="shared" si="113"/>
        <v>0.96996177443669263</v>
      </c>
      <c r="AA46">
        <f t="shared" si="114"/>
        <v>0.70484675550181941</v>
      </c>
      <c r="AB46">
        <f t="shared" si="115"/>
        <v>0.82168697183911732</v>
      </c>
      <c r="AC46">
        <f t="shared" si="177"/>
        <v>5.2805099617580759E-2</v>
      </c>
      <c r="AD46">
        <f t="shared" si="220"/>
        <v>3.771499784490645E-2</v>
      </c>
      <c r="AE46">
        <f t="shared" si="221"/>
        <v>1.1161491954774887E-2</v>
      </c>
      <c r="AF46">
        <f t="shared" si="222"/>
        <v>7.0789859762805825E-4</v>
      </c>
      <c r="AG46">
        <f t="shared" si="223"/>
        <v>1.7068223712820951E-3</v>
      </c>
      <c r="AH46">
        <f t="shared" si="132"/>
        <v>3.4868394020138617E-4</v>
      </c>
      <c r="AI46">
        <f t="shared" si="133"/>
        <v>1.3110473929321426E-3</v>
      </c>
      <c r="AJ46">
        <f t="shared" si="224"/>
        <v>2.0555416884632137E-5</v>
      </c>
      <c r="AK46">
        <f t="shared" si="134"/>
        <v>1.6990829949038719E-5</v>
      </c>
      <c r="AL46">
        <f t="shared" si="135"/>
        <v>1.7427911563217868E-5</v>
      </c>
      <c r="AM46">
        <f t="shared" si="136"/>
        <v>2.961153440241308E-4</v>
      </c>
      <c r="AN46">
        <f t="shared" si="225"/>
        <v>3.7534429171137006E-3</v>
      </c>
      <c r="AO46">
        <f t="shared" si="137"/>
        <v>1.2567205456054107E-5</v>
      </c>
      <c r="AP46">
        <f t="shared" si="178"/>
        <v>4.5003816394761631E-5</v>
      </c>
      <c r="AQ46">
        <f t="shared" si="179"/>
        <v>4.2363551685410165E-5</v>
      </c>
      <c r="AR46">
        <f t="shared" si="180"/>
        <v>6.9984861396776302E-2</v>
      </c>
      <c r="AS46">
        <f t="shared" si="181"/>
        <v>3.2649412285282786E-2</v>
      </c>
      <c r="AT46">
        <f t="shared" si="182"/>
        <v>2.4087906556042203E-3</v>
      </c>
      <c r="AU46">
        <f t="shared" si="183"/>
        <v>5.055641575798615E-3</v>
      </c>
      <c r="AV46">
        <f t="shared" si="138"/>
        <v>1.242084278611304E-3</v>
      </c>
      <c r="AW46">
        <f t="shared" si="139"/>
        <v>4.5481910314411527E-3</v>
      </c>
      <c r="AX46">
        <f t="shared" si="184"/>
        <v>1.1448891706580247E-4</v>
      </c>
      <c r="AY46">
        <f t="shared" si="140"/>
        <v>8.8741594452935047E-5</v>
      </c>
      <c r="AZ46">
        <f t="shared" si="141"/>
        <v>6.3355909424277196E-5</v>
      </c>
      <c r="BA46">
        <f t="shared" si="142"/>
        <v>1.0624465400681394E-3</v>
      </c>
      <c r="BB46">
        <f t="shared" si="185"/>
        <v>1.2640539766840823E-2</v>
      </c>
      <c r="BC46">
        <f t="shared" si="143"/>
        <v>6.4830241710778198E-5</v>
      </c>
      <c r="BD46">
        <f t="shared" si="186"/>
        <v>2.4362561810762099E-4</v>
      </c>
      <c r="BE46">
        <f t="shared" si="187"/>
        <v>1.54200024835833E-4</v>
      </c>
      <c r="BF46">
        <f t="shared" si="188"/>
        <v>0.75452338106918271</v>
      </c>
      <c r="BG46">
        <f t="shared" si="226"/>
        <v>0.94199999999999928</v>
      </c>
      <c r="BH46">
        <f t="shared" si="144"/>
        <v>3.1501263374968891E-2</v>
      </c>
      <c r="BI46">
        <f t="shared" si="145"/>
        <v>8.9403545535075464E-3</v>
      </c>
      <c r="BJ46">
        <f t="shared" si="146"/>
        <v>4.9031607784315865E-4</v>
      </c>
      <c r="BK46">
        <f t="shared" si="147"/>
        <v>1.3443548049659273E-3</v>
      </c>
      <c r="BL46">
        <f t="shared" si="148"/>
        <v>2.5197957882489502E-4</v>
      </c>
      <c r="BM46">
        <f t="shared" si="149"/>
        <v>1.0457687196226751E-3</v>
      </c>
      <c r="BN46">
        <f t="shared" si="150"/>
        <v>1.3508864031368388E-5</v>
      </c>
      <c r="BO46">
        <f t="shared" si="151"/>
        <v>1.1506061139283301E-5</v>
      </c>
      <c r="BP46">
        <f t="shared" si="152"/>
        <v>1.3109142859694312E-5</v>
      </c>
      <c r="BQ46">
        <f t="shared" si="153"/>
        <v>2.300158402830747E-4</v>
      </c>
      <c r="BR46">
        <f t="shared" si="154"/>
        <v>2.915591319253309E-3</v>
      </c>
      <c r="BS46">
        <f t="shared" si="155"/>
        <v>9.2054970050862468E-6</v>
      </c>
      <c r="BT46">
        <f t="shared" si="156"/>
        <v>2.8690001022183031E-5</v>
      </c>
      <c r="BU46">
        <f t="shared" si="157"/>
        <v>3.1031365686553048E-5</v>
      </c>
      <c r="BV46">
        <f t="shared" si="158"/>
        <v>5.6233234346171099E-2</v>
      </c>
      <c r="BW46">
        <f t="shared" si="159"/>
        <v>2.5158395015979013E-2</v>
      </c>
      <c r="BX46">
        <f t="shared" si="160"/>
        <v>1.6050154309067328E-3</v>
      </c>
      <c r="BY46">
        <f t="shared" si="161"/>
        <v>3.8306892767077322E-3</v>
      </c>
      <c r="BZ46">
        <f t="shared" si="162"/>
        <v>8.6349442428235472E-4</v>
      </c>
      <c r="CA46">
        <f t="shared" si="163"/>
        <v>3.4900449911862874E-3</v>
      </c>
      <c r="CB46">
        <f t="shared" si="164"/>
        <v>7.2382080303647588E-5</v>
      </c>
      <c r="CC46">
        <f t="shared" si="165"/>
        <v>5.7811519407052578E-5</v>
      </c>
      <c r="CD46">
        <f t="shared" si="166"/>
        <v>4.5844912706828617E-5</v>
      </c>
      <c r="CE46">
        <f t="shared" si="167"/>
        <v>7.9392411144697372E-4</v>
      </c>
      <c r="CF46">
        <f t="shared" si="168"/>
        <v>9.4457734334149248E-3</v>
      </c>
      <c r="CG46">
        <f t="shared" si="169"/>
        <v>4.5683696607866296E-5</v>
      </c>
      <c r="CH46">
        <f t="shared" si="170"/>
        <v>1.4940985543803465E-4</v>
      </c>
      <c r="CI46">
        <f t="shared" si="171"/>
        <v>1.0865958487325042E-4</v>
      </c>
      <c r="CJ46">
        <f t="shared" si="227"/>
        <v>0</v>
      </c>
      <c r="CK46">
        <f t="shared" si="228"/>
        <v>0.14872705788044546</v>
      </c>
      <c r="CL46">
        <f t="shared" si="172"/>
        <v>4.1724325473254047E-2</v>
      </c>
      <c r="CM46">
        <f t="shared" si="189"/>
        <v>443.52837465609986</v>
      </c>
      <c r="CN46">
        <f t="shared" si="190"/>
        <v>290.63408901038326</v>
      </c>
      <c r="CO46">
        <f t="shared" si="191"/>
        <v>25.184200509215799</v>
      </c>
      <c r="CP46">
        <f t="shared" si="192"/>
        <v>31.166576499611057</v>
      </c>
      <c r="CQ46">
        <f t="shared" si="193"/>
        <v>14.26500867757891</v>
      </c>
      <c r="CR46">
        <f t="shared" si="194"/>
        <v>19.504452064651485</v>
      </c>
      <c r="CS46">
        <f t="shared" si="195"/>
        <v>0.7953507455170713</v>
      </c>
      <c r="CT46">
        <f t="shared" si="196"/>
        <v>0.80555223871387471</v>
      </c>
      <c r="CU46">
        <f t="shared" si="197"/>
        <v>0.37255646548690835</v>
      </c>
      <c r="CV46">
        <f t="shared" si="198"/>
        <v>11.486314194696034</v>
      </c>
      <c r="CW46">
        <f t="shared" si="199"/>
        <v>102.71296542681641</v>
      </c>
      <c r="CX46">
        <f t="shared" si="200"/>
        <v>0.56916873510469046</v>
      </c>
      <c r="CY46">
        <f t="shared" si="201"/>
        <v>2.3033403269002952</v>
      </c>
      <c r="CZ46">
        <f t="shared" si="202"/>
        <v>1.4346416778264153</v>
      </c>
      <c r="DA46">
        <f t="shared" si="203"/>
        <v>1622.5990114842587</v>
      </c>
      <c r="DB46">
        <f t="shared" si="204"/>
        <v>1223.1775818558342</v>
      </c>
      <c r="DC46">
        <f t="shared" si="205"/>
        <v>113.21556960405395</v>
      </c>
      <c r="DD46">
        <f t="shared" si="206"/>
        <v>150.07672017758188</v>
      </c>
      <c r="DE46">
        <f t="shared" si="207"/>
        <v>65.005722805401206</v>
      </c>
      <c r="DF46">
        <f t="shared" si="208"/>
        <v>119.6265205089652</v>
      </c>
      <c r="DG46">
        <f t="shared" si="209"/>
        <v>5.7379555455038878</v>
      </c>
      <c r="DH46">
        <f t="shared" si="210"/>
        <v>5.2212004512328862</v>
      </c>
      <c r="DI46">
        <f t="shared" si="211"/>
        <v>2.0782005409351405</v>
      </c>
      <c r="DJ46">
        <f t="shared" si="212"/>
        <v>53.350753009521618</v>
      </c>
      <c r="DK46">
        <f t="shared" si="213"/>
        <v>490.32653755575552</v>
      </c>
      <c r="DL46">
        <f t="shared" si="214"/>
        <v>3.6768471586267855</v>
      </c>
      <c r="DM46">
        <f t="shared" si="215"/>
        <v>15.25242544724572</v>
      </c>
      <c r="DN46">
        <f t="shared" si="216"/>
        <v>6.9837191248148764</v>
      </c>
      <c r="DO46">
        <f t="shared" si="229"/>
        <v>0</v>
      </c>
      <c r="DP46">
        <f t="shared" si="230"/>
        <v>4821.091356498333</v>
      </c>
      <c r="DQ46">
        <f t="shared" si="173"/>
        <v>1352.5231236439072</v>
      </c>
    </row>
    <row r="47" spans="1:121" x14ac:dyDescent="0.3">
      <c r="A47">
        <v>44</v>
      </c>
      <c r="B47">
        <v>89</v>
      </c>
      <c r="C47">
        <f t="shared" si="118"/>
        <v>36.1</v>
      </c>
      <c r="D47">
        <f t="shared" si="1"/>
        <v>125</v>
      </c>
      <c r="E47">
        <f t="shared" si="217"/>
        <v>5.5</v>
      </c>
      <c r="F47">
        <v>0.11525000000000001</v>
      </c>
      <c r="G47">
        <v>0.14443</v>
      </c>
      <c r="H47">
        <f t="shared" si="218"/>
        <v>0.121086</v>
      </c>
      <c r="I47">
        <f t="shared" si="219"/>
        <v>3.2286349135090861E-2</v>
      </c>
      <c r="J47">
        <f t="shared" si="36"/>
        <v>0.37169290549766743</v>
      </c>
      <c r="K47">
        <f t="shared" si="37"/>
        <v>0.47839520735900654</v>
      </c>
      <c r="L47">
        <f t="shared" si="104"/>
        <v>0.22145392347555903</v>
      </c>
      <c r="M47">
        <f t="shared" si="105"/>
        <v>0.29572118142781445</v>
      </c>
      <c r="N47">
        <f t="shared" si="106"/>
        <v>0.77910012745160051</v>
      </c>
      <c r="O47">
        <f t="shared" si="107"/>
        <v>0.88159897625602246</v>
      </c>
      <c r="P47">
        <f t="shared" si="108"/>
        <v>0.52420896541654394</v>
      </c>
      <c r="Q47">
        <f t="shared" si="109"/>
        <v>0.64989949202259933</v>
      </c>
      <c r="R47">
        <f t="shared" si="174"/>
        <v>0.42</v>
      </c>
      <c r="S47">
        <f t="shared" si="175"/>
        <v>0.43099999999999999</v>
      </c>
      <c r="T47">
        <f t="shared" si="176"/>
        <v>3.3344098712606199E-2</v>
      </c>
      <c r="U47">
        <f t="shared" si="41"/>
        <v>0.63628604070646611</v>
      </c>
      <c r="V47">
        <f t="shared" si="42"/>
        <v>0.75742383814937875</v>
      </c>
      <c r="W47">
        <f t="shared" si="110"/>
        <v>0.42003582920172433</v>
      </c>
      <c r="X47">
        <f t="shared" si="111"/>
        <v>0.53372152392940375</v>
      </c>
      <c r="Y47">
        <f t="shared" si="112"/>
        <v>0.92343180787724144</v>
      </c>
      <c r="Z47">
        <f t="shared" si="113"/>
        <v>0.9735044620393124</v>
      </c>
      <c r="AA47">
        <f t="shared" si="114"/>
        <v>0.71746355681457774</v>
      </c>
      <c r="AB47">
        <f t="shared" si="115"/>
        <v>0.83236128924212016</v>
      </c>
      <c r="AC47">
        <f t="shared" si="177"/>
        <v>5.3791528416823574E-2</v>
      </c>
      <c r="AD47">
        <f t="shared" si="220"/>
        <v>3.1323902252957135E-2</v>
      </c>
      <c r="AE47">
        <f t="shared" si="221"/>
        <v>9.0560470834325224E-3</v>
      </c>
      <c r="AF47">
        <f t="shared" si="222"/>
        <v>5.8394852453214226E-4</v>
      </c>
      <c r="AG47">
        <f t="shared" si="223"/>
        <v>1.2410699247717319E-3</v>
      </c>
      <c r="AH47">
        <f t="shared" si="132"/>
        <v>2.9856771003799749E-4</v>
      </c>
      <c r="AI47">
        <f t="shared" si="133"/>
        <v>1.0695440967409967E-3</v>
      </c>
      <c r="AJ47">
        <f t="shared" si="224"/>
        <v>1.6942388972186066E-5</v>
      </c>
      <c r="AK47">
        <f t="shared" si="134"/>
        <v>1.3487135276405168E-5</v>
      </c>
      <c r="AL47">
        <f t="shared" si="135"/>
        <v>9.8935228377469924E-6</v>
      </c>
      <c r="AM47">
        <f t="shared" si="136"/>
        <v>2.5121572417913728E-4</v>
      </c>
      <c r="AN47">
        <f t="shared" si="225"/>
        <v>3.1107731117632699E-3</v>
      </c>
      <c r="AO47">
        <f t="shared" si="137"/>
        <v>9.7997312827692797E-6</v>
      </c>
      <c r="AP47">
        <f t="shared" si="178"/>
        <v>3.7684156736762268E-5</v>
      </c>
      <c r="AQ47">
        <f t="shared" si="179"/>
        <v>2.4956151337695884E-5</v>
      </c>
      <c r="AR47">
        <f t="shared" si="180"/>
        <v>5.8547451679242316E-2</v>
      </c>
      <c r="AS47">
        <f t="shared" si="181"/>
        <v>2.6419640131549339E-2</v>
      </c>
      <c r="AT47">
        <f t="shared" si="182"/>
        <v>1.9903460264359511E-3</v>
      </c>
      <c r="AU47">
        <f t="shared" si="183"/>
        <v>3.5899726854783515E-3</v>
      </c>
      <c r="AV47">
        <f t="shared" si="138"/>
        <v>1.0670972989355362E-3</v>
      </c>
      <c r="AW47">
        <f t="shared" si="139"/>
        <v>3.7146996412323642E-3</v>
      </c>
      <c r="AX47">
        <f t="shared" si="184"/>
        <v>9.4694382135885989E-5</v>
      </c>
      <c r="AY47">
        <f t="shared" si="140"/>
        <v>6.9867944555076529E-5</v>
      </c>
      <c r="AZ47">
        <f t="shared" si="141"/>
        <v>2.8316801663639959E-5</v>
      </c>
      <c r="BA47">
        <f t="shared" si="142"/>
        <v>9.0613177415443339E-4</v>
      </c>
      <c r="BB47">
        <f t="shared" si="185"/>
        <v>1.0509084269742758E-2</v>
      </c>
      <c r="BC47">
        <f t="shared" si="143"/>
        <v>5.0187632541166993E-5</v>
      </c>
      <c r="BD47">
        <f t="shared" si="186"/>
        <v>2.0544561344218605E-4</v>
      </c>
      <c r="BE47">
        <f t="shared" si="187"/>
        <v>7.7062166691938696E-5</v>
      </c>
      <c r="BF47">
        <f t="shared" si="188"/>
        <v>0.78768217043733979</v>
      </c>
      <c r="BG47">
        <f t="shared" si="226"/>
        <v>0.94199999999999928</v>
      </c>
      <c r="BH47">
        <f t="shared" si="144"/>
        <v>2.6141206005694112E-2</v>
      </c>
      <c r="BI47">
        <f t="shared" si="145"/>
        <v>7.2478139819002231E-3</v>
      </c>
      <c r="BJ47">
        <f t="shared" si="146"/>
        <v>4.0407832625499957E-4</v>
      </c>
      <c r="BK47">
        <f t="shared" si="147"/>
        <v>9.7669216444761322E-4</v>
      </c>
      <c r="BL47">
        <f t="shared" si="148"/>
        <v>2.1556304278999607E-4</v>
      </c>
      <c r="BM47">
        <f t="shared" si="149"/>
        <v>8.5241645769505291E-4</v>
      </c>
      <c r="BN47">
        <f t="shared" si="150"/>
        <v>1.112372909204875E-5</v>
      </c>
      <c r="BO47">
        <f t="shared" si="151"/>
        <v>9.1248834586321335E-6</v>
      </c>
      <c r="BP47">
        <f t="shared" si="152"/>
        <v>7.4355959883242017E-6</v>
      </c>
      <c r="BQ47">
        <f t="shared" si="153"/>
        <v>1.9497526867762267E-4</v>
      </c>
      <c r="BR47">
        <f t="shared" si="154"/>
        <v>2.4143545362975247E-3</v>
      </c>
      <c r="BS47">
        <f t="shared" si="155"/>
        <v>7.1723020007756768E-6</v>
      </c>
      <c r="BT47">
        <f t="shared" si="156"/>
        <v>2.4000572878825619E-5</v>
      </c>
      <c r="BU47">
        <f t="shared" si="157"/>
        <v>1.8265098195675788E-5</v>
      </c>
      <c r="BV47">
        <f t="shared" si="158"/>
        <v>4.7003784705310456E-2</v>
      </c>
      <c r="BW47">
        <f t="shared" si="159"/>
        <v>2.0340908040088361E-2</v>
      </c>
      <c r="BX47">
        <f t="shared" si="160"/>
        <v>1.324935233617123E-3</v>
      </c>
      <c r="BY47">
        <f t="shared" si="161"/>
        <v>2.7178636705691922E-3</v>
      </c>
      <c r="BZ47">
        <f t="shared" si="162"/>
        <v>7.4115759047195669E-4</v>
      </c>
      <c r="CA47">
        <f t="shared" si="163"/>
        <v>2.8480781827492831E-3</v>
      </c>
      <c r="CB47">
        <f t="shared" si="164"/>
        <v>5.9810170705689037E-5</v>
      </c>
      <c r="CC47">
        <f t="shared" si="165"/>
        <v>4.5473737649309321E-5</v>
      </c>
      <c r="CD47">
        <f t="shared" si="166"/>
        <v>2.0473122960725967E-5</v>
      </c>
      <c r="CE47">
        <f t="shared" si="167"/>
        <v>6.7654881797613497E-4</v>
      </c>
      <c r="CF47">
        <f t="shared" si="168"/>
        <v>7.8464399367749182E-3</v>
      </c>
      <c r="CG47">
        <f t="shared" si="169"/>
        <v>3.5335902048771446E-5</v>
      </c>
      <c r="CH47">
        <f t="shared" si="170"/>
        <v>1.2587362851988041E-4</v>
      </c>
      <c r="CI47">
        <f t="shared" si="171"/>
        <v>5.4257613599502235E-5</v>
      </c>
      <c r="CJ47">
        <f t="shared" si="227"/>
        <v>0</v>
      </c>
      <c r="CK47">
        <f t="shared" si="228"/>
        <v>0.12236516231841271</v>
      </c>
      <c r="CL47">
        <f t="shared" si="172"/>
        <v>3.3328817373812186E-2</v>
      </c>
      <c r="CM47">
        <f t="shared" si="189"/>
        <v>368.36909049477589</v>
      </c>
      <c r="CN47">
        <f t="shared" si="190"/>
        <v>235.81041000549945</v>
      </c>
      <c r="CO47">
        <f t="shared" si="191"/>
        <v>20.774552708755493</v>
      </c>
      <c r="CP47">
        <f t="shared" si="192"/>
        <v>22.661936826331825</v>
      </c>
      <c r="CQ47">
        <f t="shared" si="193"/>
        <v>12.214703585364516</v>
      </c>
      <c r="CR47">
        <f t="shared" si="194"/>
        <v>15.911607527215807</v>
      </c>
      <c r="CS47">
        <f t="shared" si="195"/>
        <v>0.6555518565007955</v>
      </c>
      <c r="CT47">
        <f t="shared" si="196"/>
        <v>0.63943857058964537</v>
      </c>
      <c r="CU47">
        <f t="shared" si="197"/>
        <v>0.21149383770251745</v>
      </c>
      <c r="CV47">
        <f t="shared" si="198"/>
        <v>9.7446579409087359</v>
      </c>
      <c r="CW47">
        <f t="shared" si="199"/>
        <v>85.126306203401882</v>
      </c>
      <c r="CX47">
        <f t="shared" si="200"/>
        <v>0.44382982979662067</v>
      </c>
      <c r="CY47">
        <f t="shared" si="201"/>
        <v>1.9287128259442297</v>
      </c>
      <c r="CZ47">
        <f t="shared" si="202"/>
        <v>0.84514006505107109</v>
      </c>
      <c r="DA47">
        <f t="shared" si="203"/>
        <v>1357.422667183233</v>
      </c>
      <c r="DB47">
        <f t="shared" si="204"/>
        <v>989.7853978883644</v>
      </c>
      <c r="DC47">
        <f t="shared" si="205"/>
        <v>93.548253588516133</v>
      </c>
      <c r="DD47">
        <f t="shared" si="206"/>
        <v>106.56833916842486</v>
      </c>
      <c r="DE47">
        <f t="shared" si="207"/>
        <v>55.847604237090223</v>
      </c>
      <c r="DF47">
        <f t="shared" si="208"/>
        <v>97.704029963693642</v>
      </c>
      <c r="DG47">
        <f t="shared" si="209"/>
        <v>4.7458930438863343</v>
      </c>
      <c r="DH47">
        <f t="shared" si="210"/>
        <v>4.1107503858424828</v>
      </c>
      <c r="DI47">
        <f t="shared" si="211"/>
        <v>0.92884772817071792</v>
      </c>
      <c r="DJ47">
        <f t="shared" si="212"/>
        <v>45.501407039164874</v>
      </c>
      <c r="DK47">
        <f t="shared" si="213"/>
        <v>407.64737882332156</v>
      </c>
      <c r="DL47">
        <f t="shared" si="214"/>
        <v>2.8463915795722858</v>
      </c>
      <c r="DM47">
        <f t="shared" si="215"/>
        <v>12.8621280751615</v>
      </c>
      <c r="DN47">
        <f t="shared" si="216"/>
        <v>3.4901455294779034</v>
      </c>
      <c r="DO47">
        <f t="shared" si="229"/>
        <v>0</v>
      </c>
      <c r="DP47">
        <f t="shared" si="230"/>
        <v>3958.3466665117589</v>
      </c>
      <c r="DQ47">
        <f t="shared" si="173"/>
        <v>1078.1419372215971</v>
      </c>
    </row>
    <row r="48" spans="1:121" x14ac:dyDescent="0.3">
      <c r="A48">
        <v>45</v>
      </c>
      <c r="B48">
        <v>90</v>
      </c>
      <c r="C48">
        <f t="shared" si="118"/>
        <v>36.1</v>
      </c>
      <c r="D48">
        <f t="shared" si="1"/>
        <v>125</v>
      </c>
      <c r="E48">
        <f t="shared" si="217"/>
        <v>5.5</v>
      </c>
      <c r="F48">
        <v>0.12912000000000001</v>
      </c>
      <c r="G48">
        <v>0.16005</v>
      </c>
      <c r="H48">
        <f t="shared" si="218"/>
        <v>0.13530600000000001</v>
      </c>
      <c r="I48">
        <f t="shared" si="219"/>
        <v>3.2286349135090861E-2</v>
      </c>
      <c r="J48">
        <f t="shared" si="36"/>
        <v>0.38064238043132481</v>
      </c>
      <c r="K48">
        <f t="shared" si="37"/>
        <v>0.48877057661342083</v>
      </c>
      <c r="L48">
        <f t="shared" si="104"/>
        <v>0.22744707363548633</v>
      </c>
      <c r="M48">
        <f t="shared" si="105"/>
        <v>0.30330215367783997</v>
      </c>
      <c r="N48">
        <f t="shared" si="106"/>
        <v>0.79059665672654833</v>
      </c>
      <c r="O48">
        <f t="shared" si="107"/>
        <v>0.8902113702382245</v>
      </c>
      <c r="P48">
        <f t="shared" si="108"/>
        <v>0.53655460251130904</v>
      </c>
      <c r="Q48">
        <f t="shared" si="109"/>
        <v>0.66266633526522489</v>
      </c>
      <c r="R48">
        <f t="shared" si="174"/>
        <v>0.42</v>
      </c>
      <c r="S48">
        <f t="shared" si="175"/>
        <v>0.43099999999999999</v>
      </c>
      <c r="T48">
        <f t="shared" si="176"/>
        <v>3.4120205375862619E-2</v>
      </c>
      <c r="U48">
        <f t="shared" si="41"/>
        <v>0.64746639106143222</v>
      </c>
      <c r="V48">
        <f t="shared" si="42"/>
        <v>0.76780212676612858</v>
      </c>
      <c r="W48">
        <f t="shared" si="110"/>
        <v>0.42970796904653585</v>
      </c>
      <c r="X48">
        <f t="shared" si="111"/>
        <v>0.54457551768116208</v>
      </c>
      <c r="Y48">
        <f t="shared" si="112"/>
        <v>0.93008829770147095</v>
      </c>
      <c r="Z48">
        <f t="shared" si="113"/>
        <v>0.9766996858594823</v>
      </c>
      <c r="AA48">
        <f t="shared" si="114"/>
        <v>0.72982476034100974</v>
      </c>
      <c r="AB48">
        <f t="shared" si="115"/>
        <v>0.84263017862271872</v>
      </c>
      <c r="AC48">
        <f t="shared" si="177"/>
        <v>5.4768922280725753E-2</v>
      </c>
      <c r="AD48">
        <f t="shared" si="220"/>
        <v>2.5631394969638573E-2</v>
      </c>
      <c r="AE48">
        <f t="shared" si="221"/>
        <v>7.1718754094187076E-3</v>
      </c>
      <c r="AF48">
        <f t="shared" si="222"/>
        <v>4.7068359414080942E-4</v>
      </c>
      <c r="AG48">
        <f t="shared" si="223"/>
        <v>8.7185962862218231E-4</v>
      </c>
      <c r="AH48">
        <f t="shared" si="132"/>
        <v>2.5086061414924708E-4</v>
      </c>
      <c r="AI48">
        <f t="shared" si="133"/>
        <v>8.5647691995150419E-4</v>
      </c>
      <c r="AJ48">
        <f t="shared" si="224"/>
        <v>1.3649145740941157E-5</v>
      </c>
      <c r="AK48">
        <f t="shared" si="134"/>
        <v>1.0332254604575562E-5</v>
      </c>
      <c r="AL48">
        <f t="shared" si="135"/>
        <v>4.9588599638273104E-6</v>
      </c>
      <c r="AM48">
        <f t="shared" si="136"/>
        <v>2.0902972327690842E-4</v>
      </c>
      <c r="AN48">
        <f t="shared" si="225"/>
        <v>2.5115090417596993E-3</v>
      </c>
      <c r="AO48">
        <f t="shared" si="137"/>
        <v>7.3686934077294069E-6</v>
      </c>
      <c r="AP48">
        <f t="shared" si="178"/>
        <v>3.0694199691224041E-5</v>
      </c>
      <c r="AQ48">
        <f t="shared" si="179"/>
        <v>1.3334757727827587E-5</v>
      </c>
      <c r="AR48">
        <f t="shared" si="180"/>
        <v>4.8100580490698465E-2</v>
      </c>
      <c r="AS48">
        <f t="shared" si="181"/>
        <v>2.0761625714112039E-2</v>
      </c>
      <c r="AT48">
        <f t="shared" si="182"/>
        <v>1.5988907144248966E-3</v>
      </c>
      <c r="AU48">
        <f t="shared" si="183"/>
        <v>2.4415538861950574E-3</v>
      </c>
      <c r="AV48">
        <f t="shared" si="138"/>
        <v>8.949874252293143E-4</v>
      </c>
      <c r="AW48">
        <f t="shared" si="139"/>
        <v>2.9622777489517042E-3</v>
      </c>
      <c r="AX48">
        <f t="shared" si="184"/>
        <v>7.6177026657924633E-5</v>
      </c>
      <c r="AY48">
        <f t="shared" si="140"/>
        <v>5.2720268732478975E-5</v>
      </c>
      <c r="AZ48">
        <f t="shared" si="141"/>
        <v>7.3518301658803354E-6</v>
      </c>
      <c r="BA48">
        <f t="shared" si="142"/>
        <v>7.5395572886144207E-4</v>
      </c>
      <c r="BB48">
        <f t="shared" si="185"/>
        <v>8.4647867999735581E-3</v>
      </c>
      <c r="BC48">
        <f t="shared" si="143"/>
        <v>3.7204775496151092E-5</v>
      </c>
      <c r="BD48">
        <f t="shared" si="186"/>
        <v>1.6768491048590954E-4</v>
      </c>
      <c r="BE48">
        <f t="shared" si="187"/>
        <v>2.9307790795867485E-5</v>
      </c>
      <c r="BF48">
        <f t="shared" si="188"/>
        <v>0.81759686707712476</v>
      </c>
      <c r="BG48">
        <f t="shared" si="226"/>
        <v>0.94199999999999917</v>
      </c>
      <c r="BH48">
        <f t="shared" si="144"/>
        <v>2.1372610538458275E-2</v>
      </c>
      <c r="BI48">
        <f t="shared" si="145"/>
        <v>5.7350429202853055E-3</v>
      </c>
      <c r="BJ48">
        <f t="shared" si="146"/>
        <v>3.2539102190425474E-4</v>
      </c>
      <c r="BK48">
        <f t="shared" si="147"/>
        <v>6.8555703188284114E-4</v>
      </c>
      <c r="BL48">
        <f t="shared" si="148"/>
        <v>1.8095127364784784E-4</v>
      </c>
      <c r="BM48">
        <f t="shared" si="149"/>
        <v>6.8203139243769859E-4</v>
      </c>
      <c r="BN48">
        <f t="shared" si="150"/>
        <v>8.9529063105708101E-6</v>
      </c>
      <c r="BO48">
        <f t="shared" si="151"/>
        <v>6.9838976181789355E-6</v>
      </c>
      <c r="BP48">
        <f t="shared" si="152"/>
        <v>3.7237647580152183E-6</v>
      </c>
      <c r="BQ48">
        <f t="shared" si="153"/>
        <v>1.6209750233342533E-4</v>
      </c>
      <c r="BR48">
        <f t="shared" si="154"/>
        <v>1.9476146089412883E-3</v>
      </c>
      <c r="BS48">
        <f t="shared" si="155"/>
        <v>5.3885318880747022E-6</v>
      </c>
      <c r="BT48">
        <f t="shared" si="156"/>
        <v>1.952991282100498E-5</v>
      </c>
      <c r="BU48">
        <f t="shared" si="157"/>
        <v>9.7513579762698905E-6</v>
      </c>
      <c r="BV48">
        <f t="shared" si="158"/>
        <v>3.8584308254774331E-2</v>
      </c>
      <c r="BW48">
        <f t="shared" si="159"/>
        <v>1.5971303609293039E-2</v>
      </c>
      <c r="BX48">
        <f t="shared" si="160"/>
        <v>1.0633356074823707E-3</v>
      </c>
      <c r="BY48">
        <f t="shared" si="161"/>
        <v>1.8468788483775647E-3</v>
      </c>
      <c r="BZ48">
        <f t="shared" si="162"/>
        <v>6.210422814742439E-4</v>
      </c>
      <c r="CA48">
        <f t="shared" si="163"/>
        <v>2.2692876465771118E-3</v>
      </c>
      <c r="CB48">
        <f t="shared" si="164"/>
        <v>4.8068177701129657E-5</v>
      </c>
      <c r="CC48">
        <f t="shared" si="165"/>
        <v>3.4281155501423498E-5</v>
      </c>
      <c r="CD48">
        <f t="shared" si="166"/>
        <v>5.3109343275957877E-6</v>
      </c>
      <c r="CE48">
        <f t="shared" si="167"/>
        <v>5.6245683023255081E-4</v>
      </c>
      <c r="CF48">
        <f t="shared" si="168"/>
        <v>6.3147967047047001E-3</v>
      </c>
      <c r="CG48">
        <f t="shared" si="169"/>
        <v>2.6173013579270522E-5</v>
      </c>
      <c r="CH48">
        <f t="shared" si="170"/>
        <v>1.0263914977159206E-4</v>
      </c>
      <c r="CI48">
        <f t="shared" si="171"/>
        <v>2.0617600731336616E-5</v>
      </c>
      <c r="CJ48">
        <f t="shared" si="227"/>
        <v>0</v>
      </c>
      <c r="CK48">
        <f t="shared" si="228"/>
        <v>9.8616126475791294E-2</v>
      </c>
      <c r="CL48">
        <f t="shared" si="172"/>
        <v>2.6077912766248386E-2</v>
      </c>
      <c r="CM48">
        <f t="shared" si="189"/>
        <v>301.4252048429496</v>
      </c>
      <c r="CN48">
        <f t="shared" si="190"/>
        <v>186.74846378585372</v>
      </c>
      <c r="CO48">
        <f t="shared" si="191"/>
        <v>16.745039545153436</v>
      </c>
      <c r="CP48">
        <f t="shared" si="192"/>
        <v>15.920156818641049</v>
      </c>
      <c r="CQ48">
        <f t="shared" si="193"/>
        <v>10.262958585459847</v>
      </c>
      <c r="CR48">
        <f t="shared" si="194"/>
        <v>12.741807138118528</v>
      </c>
      <c r="CS48">
        <f t="shared" si="195"/>
        <v>0.52812639615423618</v>
      </c>
      <c r="CT48">
        <f t="shared" si="196"/>
        <v>0.48986252305753197</v>
      </c>
      <c r="CU48">
        <f t="shared" si="197"/>
        <v>0.10600554944673642</v>
      </c>
      <c r="CV48">
        <f t="shared" si="198"/>
        <v>8.1082629659112779</v>
      </c>
      <c r="CW48">
        <f t="shared" si="199"/>
        <v>68.727444927754178</v>
      </c>
      <c r="CX48">
        <f t="shared" si="200"/>
        <v>0.33372812443606487</v>
      </c>
      <c r="CY48">
        <f t="shared" si="201"/>
        <v>1.5709598343965376</v>
      </c>
      <c r="CZ48">
        <f t="shared" si="202"/>
        <v>0.45158157045288122</v>
      </c>
      <c r="DA48">
        <f t="shared" si="203"/>
        <v>1115.211958676844</v>
      </c>
      <c r="DB48">
        <f t="shared" si="204"/>
        <v>777.81354575349349</v>
      </c>
      <c r="DC48">
        <f t="shared" si="205"/>
        <v>75.149462468684561</v>
      </c>
      <c r="DD48">
        <f t="shared" si="206"/>
        <v>72.477527111700283</v>
      </c>
      <c r="DE48">
        <f t="shared" si="207"/>
        <v>46.840061886801394</v>
      </c>
      <c r="DF48">
        <f t="shared" si="208"/>
        <v>77.913829352927721</v>
      </c>
      <c r="DG48">
        <f t="shared" si="209"/>
        <v>3.8178402220418666</v>
      </c>
      <c r="DH48">
        <f t="shared" si="210"/>
        <v>3.1018497311441329</v>
      </c>
      <c r="DI48">
        <f t="shared" si="211"/>
        <v>0.24115473310120678</v>
      </c>
      <c r="DJ48">
        <f t="shared" si="212"/>
        <v>37.859886924777314</v>
      </c>
      <c r="DK48">
        <f t="shared" si="213"/>
        <v>328.34907997097434</v>
      </c>
      <c r="DL48">
        <f t="shared" si="214"/>
        <v>2.1100688422642091</v>
      </c>
      <c r="DM48">
        <f t="shared" si="215"/>
        <v>10.498081505880853</v>
      </c>
      <c r="DN48">
        <f t="shared" si="216"/>
        <v>1.3273498451448384</v>
      </c>
      <c r="DO48">
        <f t="shared" si="229"/>
        <v>0</v>
      </c>
      <c r="DP48">
        <f t="shared" si="230"/>
        <v>3176.8712996335657</v>
      </c>
      <c r="DQ48">
        <f t="shared" si="173"/>
        <v>840.08747435217606</v>
      </c>
    </row>
    <row r="49" spans="1:121" x14ac:dyDescent="0.3">
      <c r="A49">
        <v>46</v>
      </c>
      <c r="B49">
        <v>91</v>
      </c>
      <c r="C49">
        <f t="shared" si="118"/>
        <v>36.1</v>
      </c>
      <c r="D49">
        <f t="shared" si="1"/>
        <v>125</v>
      </c>
      <c r="E49">
        <f t="shared" si="217"/>
        <v>5.5</v>
      </c>
      <c r="F49">
        <v>0.14421999999999999</v>
      </c>
      <c r="G49">
        <v>0.17713000000000001</v>
      </c>
      <c r="H49">
        <f t="shared" si="218"/>
        <v>0.15080199999999999</v>
      </c>
      <c r="I49">
        <f t="shared" si="219"/>
        <v>3.2286349135090861E-2</v>
      </c>
      <c r="J49">
        <f t="shared" si="36"/>
        <v>0.38963346563971224</v>
      </c>
      <c r="K49">
        <f t="shared" si="37"/>
        <v>0.49913389683856402</v>
      </c>
      <c r="L49">
        <f t="shared" si="104"/>
        <v>0.23350845712987711</v>
      </c>
      <c r="M49">
        <f t="shared" si="105"/>
        <v>0.31094551683483429</v>
      </c>
      <c r="N49">
        <f t="shared" si="106"/>
        <v>0.80174673543507191</v>
      </c>
      <c r="O49">
        <f t="shared" si="107"/>
        <v>0.89837977870595043</v>
      </c>
      <c r="P49">
        <f t="shared" si="108"/>
        <v>0.54886174044521208</v>
      </c>
      <c r="Q49">
        <f t="shared" si="109"/>
        <v>0.67525432276085495</v>
      </c>
      <c r="R49">
        <f t="shared" si="174"/>
        <v>0.42</v>
      </c>
      <c r="S49">
        <f t="shared" si="175"/>
        <v>0.43099999999999999</v>
      </c>
      <c r="T49">
        <f t="shared" si="176"/>
        <v>3.4897786750019581E-2</v>
      </c>
      <c r="U49">
        <f t="shared" si="41"/>
        <v>0.65850897728052538</v>
      </c>
      <c r="V49">
        <f t="shared" si="42"/>
        <v>0.77792395418287341</v>
      </c>
      <c r="W49">
        <f t="shared" si="110"/>
        <v>0.43940086239860532</v>
      </c>
      <c r="X49">
        <f t="shared" si="111"/>
        <v>0.55537908679944903</v>
      </c>
      <c r="Y49">
        <f t="shared" si="112"/>
        <v>0.93630386903426033</v>
      </c>
      <c r="Z49">
        <f t="shared" si="113"/>
        <v>0.97957204030816414</v>
      </c>
      <c r="AA49">
        <f t="shared" si="114"/>
        <v>0.74191957047861878</v>
      </c>
      <c r="AB49">
        <f t="shared" si="115"/>
        <v>0.85249170793898221</v>
      </c>
      <c r="AC49">
        <f t="shared" si="177"/>
        <v>5.5736781693479433E-2</v>
      </c>
      <c r="AD49">
        <f t="shared" si="220"/>
        <v>2.0601428482596978E-2</v>
      </c>
      <c r="AE49">
        <f t="shared" si="221"/>
        <v>5.5150036322309309E-3</v>
      </c>
      <c r="AF49">
        <f t="shared" si="222"/>
        <v>3.7261909581709648E-4</v>
      </c>
      <c r="AG49">
        <f t="shared" si="223"/>
        <v>5.8332115287080275E-4</v>
      </c>
      <c r="AH49">
        <f t="shared" si="132"/>
        <v>2.0713413267562118E-4</v>
      </c>
      <c r="AI49">
        <f t="shared" si="133"/>
        <v>6.6895756446189907E-4</v>
      </c>
      <c r="AJ49">
        <f t="shared" si="224"/>
        <v>1.0828521755921598E-5</v>
      </c>
      <c r="AK49">
        <f t="shared" si="134"/>
        <v>7.7115887887540308E-6</v>
      </c>
      <c r="AL49">
        <f t="shared" si="135"/>
        <v>1.589549829692053E-6</v>
      </c>
      <c r="AM49">
        <f t="shared" si="136"/>
        <v>1.7086787568968209E-4</v>
      </c>
      <c r="AN49">
        <f t="shared" si="225"/>
        <v>1.9637207710474008E-3</v>
      </c>
      <c r="AO49">
        <f t="shared" si="137"/>
        <v>5.4102649615774681E-6</v>
      </c>
      <c r="AP49">
        <f t="shared" si="178"/>
        <v>2.4498777062557358E-5</v>
      </c>
      <c r="AQ49">
        <f t="shared" si="179"/>
        <v>5.4322002224742686E-6</v>
      </c>
      <c r="AR49">
        <f t="shared" si="180"/>
        <v>3.8668958319535748E-2</v>
      </c>
      <c r="AS49">
        <f t="shared" si="181"/>
        <v>1.5744821745898963E-2</v>
      </c>
      <c r="AT49">
        <f t="shared" si="182"/>
        <v>1.2565482407408831E-3</v>
      </c>
      <c r="AU49">
        <f t="shared" si="183"/>
        <v>1.5585352481095479E-3</v>
      </c>
      <c r="AV49">
        <f t="shared" si="138"/>
        <v>7.3425277598492369E-4</v>
      </c>
      <c r="AW49">
        <f t="shared" si="139"/>
        <v>2.2882774935031633E-3</v>
      </c>
      <c r="AX49">
        <f t="shared" si="184"/>
        <v>6.010542831984912E-5</v>
      </c>
      <c r="AY49">
        <f t="shared" si="140"/>
        <v>3.8581868945093826E-5</v>
      </c>
      <c r="AZ49">
        <f t="shared" si="141"/>
        <v>-5.8892867999412287E-6</v>
      </c>
      <c r="BA49">
        <f t="shared" si="142"/>
        <v>6.1325078809099749E-4</v>
      </c>
      <c r="BB49">
        <f t="shared" si="185"/>
        <v>6.5574260482369013E-3</v>
      </c>
      <c r="BC49">
        <f t="shared" si="143"/>
        <v>2.6833485098886301E-5</v>
      </c>
      <c r="BD49">
        <f t="shared" si="186"/>
        <v>1.3350973276178097E-4</v>
      </c>
      <c r="BE49">
        <f t="shared" si="187"/>
        <v>-1.3180441447880921E-6</v>
      </c>
      <c r="BF49">
        <f t="shared" si="188"/>
        <v>0.84418758254570581</v>
      </c>
      <c r="BG49">
        <f t="shared" si="226"/>
        <v>0.94199999999999917</v>
      </c>
      <c r="BH49">
        <f t="shared" si="144"/>
        <v>1.7163977133133258E-2</v>
      </c>
      <c r="BI49">
        <f t="shared" si="145"/>
        <v>4.406410995426862E-3</v>
      </c>
      <c r="BJ49">
        <f t="shared" si="146"/>
        <v>2.573515154965922E-4</v>
      </c>
      <c r="BK49">
        <f t="shared" si="147"/>
        <v>4.582896090997579E-4</v>
      </c>
      <c r="BL49">
        <f t="shared" si="148"/>
        <v>1.4927193250379746E-4</v>
      </c>
      <c r="BM49">
        <f t="shared" si="149"/>
        <v>5.3225841079164644E-4</v>
      </c>
      <c r="BN49">
        <f t="shared" si="150"/>
        <v>7.0959435924394787E-6</v>
      </c>
      <c r="BO49">
        <f t="shared" si="151"/>
        <v>5.2076453705866719E-6</v>
      </c>
      <c r="BP49">
        <f t="shared" si="152"/>
        <v>1.1926411874763722E-6</v>
      </c>
      <c r="BQ49">
        <f t="shared" si="153"/>
        <v>1.3239267615107656E-4</v>
      </c>
      <c r="BR49">
        <f t="shared" si="154"/>
        <v>1.5215396518686868E-3</v>
      </c>
      <c r="BS49">
        <f t="shared" si="155"/>
        <v>3.9530632962875907E-6</v>
      </c>
      <c r="BT49">
        <f t="shared" si="156"/>
        <v>1.5572888549763772E-5</v>
      </c>
      <c r="BU49">
        <f t="shared" si="157"/>
        <v>3.9690905103633224E-6</v>
      </c>
      <c r="BV49">
        <f t="shared" si="158"/>
        <v>3.0992609006522686E-2</v>
      </c>
      <c r="BW49">
        <f t="shared" si="159"/>
        <v>1.2101857078923531E-2</v>
      </c>
      <c r="BX49">
        <f t="shared" si="160"/>
        <v>8.3486424331852109E-4</v>
      </c>
      <c r="BY49">
        <f t="shared" si="161"/>
        <v>1.1779422139535914E-3</v>
      </c>
      <c r="BZ49">
        <f t="shared" si="162"/>
        <v>5.0903442558933841E-4</v>
      </c>
      <c r="CA49">
        <f t="shared" si="163"/>
        <v>1.7514902537702185E-3</v>
      </c>
      <c r="CB49">
        <f t="shared" si="164"/>
        <v>3.7890448807781485E-5</v>
      </c>
      <c r="CC49">
        <f t="shared" si="165"/>
        <v>2.5064316865125521E-5</v>
      </c>
      <c r="CD49">
        <f t="shared" si="166"/>
        <v>-4.2508270254641649E-6</v>
      </c>
      <c r="CE49">
        <f t="shared" si="167"/>
        <v>4.5710579579897931E-4</v>
      </c>
      <c r="CF49">
        <f t="shared" si="168"/>
        <v>4.8877841013512217E-3</v>
      </c>
      <c r="CG49">
        <f t="shared" si="169"/>
        <v>1.8861116065193763E-5</v>
      </c>
      <c r="CH49">
        <f t="shared" si="170"/>
        <v>8.1641837073481656E-5</v>
      </c>
      <c r="CI49">
        <f t="shared" si="171"/>
        <v>-9.2644632265560767E-7</v>
      </c>
      <c r="CJ49">
        <f t="shared" si="227"/>
        <v>0</v>
      </c>
      <c r="CK49">
        <f t="shared" si="228"/>
        <v>7.7529450761670157E-2</v>
      </c>
      <c r="CL49">
        <f t="shared" si="172"/>
        <v>1.9904642000618422E-2</v>
      </c>
      <c r="CM49">
        <f t="shared" si="189"/>
        <v>242.27279895534045</v>
      </c>
      <c r="CN49">
        <f t="shared" si="190"/>
        <v>143.60517957966121</v>
      </c>
      <c r="CO49">
        <f t="shared" si="191"/>
        <v>13.256296952789024</v>
      </c>
      <c r="CP49">
        <f t="shared" si="192"/>
        <v>10.651444251420859</v>
      </c>
      <c r="CQ49">
        <f t="shared" si="193"/>
        <v>8.4740645018923377</v>
      </c>
      <c r="CR49">
        <f t="shared" si="194"/>
        <v>9.9520816864996728</v>
      </c>
      <c r="CS49">
        <f t="shared" si="195"/>
        <v>0.41898799230187439</v>
      </c>
      <c r="CT49">
        <f t="shared" si="196"/>
        <v>0.36561413606361737</v>
      </c>
      <c r="CU49">
        <f t="shared" si="197"/>
        <v>3.3979806709327015E-2</v>
      </c>
      <c r="CV49">
        <f t="shared" si="198"/>
        <v>6.6279648980027686</v>
      </c>
      <c r="CW49">
        <f t="shared" si="199"/>
        <v>53.737218899712126</v>
      </c>
      <c r="CX49">
        <f t="shared" si="200"/>
        <v>0.24503090010984352</v>
      </c>
      <c r="CY49">
        <f t="shared" si="201"/>
        <v>1.2538719088387482</v>
      </c>
      <c r="CZ49">
        <f t="shared" si="202"/>
        <v>0.1839614605340911</v>
      </c>
      <c r="DA49">
        <f t="shared" si="203"/>
        <v>896.53979863843631</v>
      </c>
      <c r="DB49">
        <f t="shared" si="204"/>
        <v>589.86400188835876</v>
      </c>
      <c r="DC49">
        <f t="shared" si="205"/>
        <v>59.059023863062244</v>
      </c>
      <c r="DD49">
        <f t="shared" si="206"/>
        <v>46.265118840131926</v>
      </c>
      <c r="DE49">
        <f t="shared" si="207"/>
        <v>38.427853283946966</v>
      </c>
      <c r="DF49">
        <f t="shared" si="208"/>
        <v>60.186274634120203</v>
      </c>
      <c r="DG49">
        <f t="shared" si="209"/>
        <v>3.0123638565341984</v>
      </c>
      <c r="DH49">
        <f t="shared" si="210"/>
        <v>2.2700028412535405</v>
      </c>
      <c r="DI49">
        <f t="shared" si="211"/>
        <v>-0.1931803856116722</v>
      </c>
      <c r="DJ49">
        <f t="shared" si="212"/>
        <v>30.794388323989438</v>
      </c>
      <c r="DK49">
        <f t="shared" si="213"/>
        <v>254.36255641110941</v>
      </c>
      <c r="DL49">
        <f t="shared" si="214"/>
        <v>1.5218611073833366</v>
      </c>
      <c r="DM49">
        <f t="shared" si="215"/>
        <v>8.3585103292840586</v>
      </c>
      <c r="DN49">
        <f t="shared" si="216"/>
        <v>-5.9694219317452689E-2</v>
      </c>
      <c r="DO49">
        <f t="shared" si="229"/>
        <v>0</v>
      </c>
      <c r="DP49">
        <f t="shared" si="230"/>
        <v>2481.4873753425577</v>
      </c>
      <c r="DQ49">
        <f t="shared" si="173"/>
        <v>637.08845283948983</v>
      </c>
    </row>
    <row r="50" spans="1:121" x14ac:dyDescent="0.3">
      <c r="A50">
        <v>47</v>
      </c>
      <c r="B50">
        <v>92</v>
      </c>
      <c r="C50">
        <f t="shared" si="118"/>
        <v>36.1</v>
      </c>
      <c r="D50">
        <f t="shared" si="1"/>
        <v>125</v>
      </c>
      <c r="E50">
        <f t="shared" si="217"/>
        <v>5.5</v>
      </c>
      <c r="F50">
        <v>0.15822</v>
      </c>
      <c r="G50">
        <v>0.19409999999999999</v>
      </c>
      <c r="H50">
        <f t="shared" si="218"/>
        <v>0.16539599999999999</v>
      </c>
      <c r="I50">
        <f t="shared" si="219"/>
        <v>3.2286349135090861E-2</v>
      </c>
      <c r="J50">
        <f t="shared" si="36"/>
        <v>0.39866194556781476</v>
      </c>
      <c r="K50">
        <f t="shared" si="37"/>
        <v>0.50947897735058745</v>
      </c>
      <c r="L50">
        <f t="shared" si="104"/>
        <v>0.23963664465079337</v>
      </c>
      <c r="M50">
        <f t="shared" si="105"/>
        <v>0.31864854898687422</v>
      </c>
      <c r="N50">
        <f t="shared" si="106"/>
        <v>0.81254421370917773</v>
      </c>
      <c r="O50">
        <f t="shared" si="107"/>
        <v>0.90611112599232058</v>
      </c>
      <c r="P50">
        <f t="shared" si="108"/>
        <v>0.56111962970913731</v>
      </c>
      <c r="Q50">
        <f t="shared" si="109"/>
        <v>0.68765174681003605</v>
      </c>
      <c r="R50">
        <f t="shared" si="174"/>
        <v>0.42</v>
      </c>
      <c r="S50">
        <f t="shared" si="175"/>
        <v>0.43099999999999999</v>
      </c>
      <c r="T50">
        <f t="shared" si="176"/>
        <v>3.5676475438080293E-2</v>
      </c>
      <c r="U50">
        <f t="shared" si="41"/>
        <v>0.66940660828444187</v>
      </c>
      <c r="V50">
        <f t="shared" si="42"/>
        <v>0.78778522256724659</v>
      </c>
      <c r="W50">
        <f t="shared" si="110"/>
        <v>0.4491093473582628</v>
      </c>
      <c r="X50">
        <f t="shared" si="111"/>
        <v>0.5661252988604184</v>
      </c>
      <c r="Y50">
        <f t="shared" si="112"/>
        <v>0.94209363406245328</v>
      </c>
      <c r="Z50">
        <f t="shared" si="113"/>
        <v>0.9821455702726487</v>
      </c>
      <c r="AA50">
        <f t="shared" si="114"/>
        <v>0.75373803266686479</v>
      </c>
      <c r="AB50">
        <f t="shared" si="115"/>
        <v>0.86194530205581743</v>
      </c>
      <c r="AC50">
        <f t="shared" si="177"/>
        <v>5.6694633311001566E-2</v>
      </c>
      <c r="AD50">
        <f t="shared" si="220"/>
        <v>1.6234119962403027E-2</v>
      </c>
      <c r="AE50">
        <f t="shared" si="221"/>
        <v>4.106624038513423E-3</v>
      </c>
      <c r="AF50">
        <f t="shared" si="222"/>
        <v>2.8875534570615876E-4</v>
      </c>
      <c r="AG50">
        <f t="shared" si="223"/>
        <v>3.703194049858609E-4</v>
      </c>
      <c r="AH50">
        <f t="shared" si="132"/>
        <v>1.6747138631255243E-4</v>
      </c>
      <c r="AI50">
        <f t="shared" si="133"/>
        <v>5.0834979723963114E-4</v>
      </c>
      <c r="AJ50">
        <f t="shared" si="224"/>
        <v>8.4110779193664797E-6</v>
      </c>
      <c r="AK50">
        <f t="shared" si="134"/>
        <v>5.5718196395993439E-6</v>
      </c>
      <c r="AL50">
        <f t="shared" si="135"/>
        <v>-3.8718356031738219E-7</v>
      </c>
      <c r="AM50">
        <f t="shared" si="136"/>
        <v>1.3666240337553484E-4</v>
      </c>
      <c r="AN50">
        <f t="shared" si="225"/>
        <v>1.4821472846008915E-3</v>
      </c>
      <c r="AO50">
        <f t="shared" si="137"/>
        <v>3.8486369229973531E-6</v>
      </c>
      <c r="AP50">
        <f t="shared" si="178"/>
        <v>1.9029381630304293E-5</v>
      </c>
      <c r="AQ50">
        <f t="shared" si="179"/>
        <v>7.1619761844703716E-7</v>
      </c>
      <c r="AR50">
        <f t="shared" si="180"/>
        <v>3.034924298521742E-2</v>
      </c>
      <c r="AS50">
        <f t="shared" si="181"/>
        <v>1.1484378410838842E-2</v>
      </c>
      <c r="AT50">
        <f t="shared" si="182"/>
        <v>9.6216996081299559E-4</v>
      </c>
      <c r="AU50">
        <f t="shared" si="183"/>
        <v>9.270492893836132E-4</v>
      </c>
      <c r="AV50">
        <f t="shared" si="138"/>
        <v>5.8664740480663237E-4</v>
      </c>
      <c r="AW50">
        <f t="shared" si="139"/>
        <v>1.706776337595839E-3</v>
      </c>
      <c r="AX50">
        <f t="shared" si="184"/>
        <v>4.6172952487557384E-5</v>
      </c>
      <c r="AY50">
        <f t="shared" si="140"/>
        <v>2.7175530292071078E-5</v>
      </c>
      <c r="AZ50">
        <f t="shared" si="141"/>
        <v>-1.2238372922594083E-5</v>
      </c>
      <c r="BA50">
        <f t="shared" si="142"/>
        <v>4.8520256257405587E-4</v>
      </c>
      <c r="BB50">
        <f t="shared" si="185"/>
        <v>4.8649317165922546E-3</v>
      </c>
      <c r="BC50">
        <f t="shared" si="143"/>
        <v>1.864614389397992E-5</v>
      </c>
      <c r="BD50">
        <f t="shared" si="186"/>
        <v>1.0276153373294211E-4</v>
      </c>
      <c r="BE50">
        <f t="shared" si="187"/>
        <v>-1.713770019349621E-5</v>
      </c>
      <c r="BF50">
        <f t="shared" si="188"/>
        <v>0.86713658169157959</v>
      </c>
      <c r="BG50">
        <f t="shared" si="226"/>
        <v>0.94199999999999917</v>
      </c>
      <c r="BH50">
        <f t="shared" si="144"/>
        <v>1.3514011992102587E-2</v>
      </c>
      <c r="BI50">
        <f t="shared" si="145"/>
        <v>3.2783785631829536E-3</v>
      </c>
      <c r="BJ50">
        <f t="shared" si="146"/>
        <v>1.9923992812016553E-4</v>
      </c>
      <c r="BK50">
        <f t="shared" si="147"/>
        <v>2.9069911646969804E-4</v>
      </c>
      <c r="BL50">
        <f t="shared" si="148"/>
        <v>1.2057688188745841E-4</v>
      </c>
      <c r="BM50">
        <f t="shared" si="149"/>
        <v>4.0413045084980323E-4</v>
      </c>
      <c r="BN50">
        <f t="shared" si="150"/>
        <v>5.5064873746521119E-6</v>
      </c>
      <c r="BO50">
        <f t="shared" si="151"/>
        <v>3.759144188798633E-6</v>
      </c>
      <c r="BP50">
        <f t="shared" si="152"/>
        <v>-2.9026022157722348E-7</v>
      </c>
      <c r="BQ50">
        <f t="shared" si="153"/>
        <v>1.0580045897149081E-4</v>
      </c>
      <c r="BR50">
        <f t="shared" si="154"/>
        <v>1.1474396695865181E-3</v>
      </c>
      <c r="BS50">
        <f t="shared" si="155"/>
        <v>2.809681762285061E-6</v>
      </c>
      <c r="BT50">
        <f t="shared" si="156"/>
        <v>1.2084531555501484E-5</v>
      </c>
      <c r="BU50">
        <f t="shared" si="157"/>
        <v>5.2285716397883735E-7</v>
      </c>
      <c r="BV50">
        <f t="shared" si="158"/>
        <v>2.43040407049098E-2</v>
      </c>
      <c r="BW50">
        <f t="shared" si="159"/>
        <v>8.8197590853558074E-3</v>
      </c>
      <c r="BX50">
        <f t="shared" si="160"/>
        <v>6.3866513631170255E-4</v>
      </c>
      <c r="BY50">
        <f t="shared" si="161"/>
        <v>7.000759190633405E-4</v>
      </c>
      <c r="BZ50">
        <f t="shared" si="162"/>
        <v>4.0632697903434441E-4</v>
      </c>
      <c r="CA50">
        <f t="shared" si="163"/>
        <v>1.3053008053993992E-3</v>
      </c>
      <c r="CB50">
        <f t="shared" si="164"/>
        <v>2.9079417956989917E-5</v>
      </c>
      <c r="CC50">
        <f t="shared" si="165"/>
        <v>1.7637825187137324E-5</v>
      </c>
      <c r="CD50">
        <f t="shared" si="166"/>
        <v>-8.8261106584118397E-6</v>
      </c>
      <c r="CE50">
        <f t="shared" si="167"/>
        <v>3.6135715273370549E-4</v>
      </c>
      <c r="CF50">
        <f t="shared" si="168"/>
        <v>3.623183406174524E-3</v>
      </c>
      <c r="CG50">
        <f t="shared" si="169"/>
        <v>1.3095265073756184E-5</v>
      </c>
      <c r="CH50">
        <f t="shared" si="170"/>
        <v>6.2778479637808502E-5</v>
      </c>
      <c r="CI50">
        <f t="shared" si="171"/>
        <v>-1.2035878735273114E-5</v>
      </c>
      <c r="CJ50">
        <f t="shared" si="227"/>
        <v>0</v>
      </c>
      <c r="CK50">
        <f t="shared" si="228"/>
        <v>5.9345107690438957E-2</v>
      </c>
      <c r="CL50">
        <f t="shared" si="172"/>
        <v>1.4792288250370711E-2</v>
      </c>
      <c r="CM50">
        <f t="shared" si="189"/>
        <v>190.9132507578596</v>
      </c>
      <c r="CN50">
        <f t="shared" si="190"/>
        <v>106.93238333885103</v>
      </c>
      <c r="CO50">
        <f t="shared" si="191"/>
        <v>10.272760178842304</v>
      </c>
      <c r="CP50">
        <f t="shared" si="192"/>
        <v>6.7620323350418197</v>
      </c>
      <c r="CQ50">
        <f t="shared" si="193"/>
        <v>6.8514218854328321</v>
      </c>
      <c r="CR50">
        <f t="shared" si="194"/>
        <v>7.5627199335339927</v>
      </c>
      <c r="CS50">
        <f t="shared" si="195"/>
        <v>0.32544983793404719</v>
      </c>
      <c r="CT50">
        <f t="shared" si="196"/>
        <v>0.26416554093304451</v>
      </c>
      <c r="CU50">
        <f t="shared" si="197"/>
        <v>-8.2768229689046784E-3</v>
      </c>
      <c r="CV50">
        <f t="shared" si="198"/>
        <v>5.3011346269369968</v>
      </c>
      <c r="CW50">
        <f t="shared" si="199"/>
        <v>40.558960443103395</v>
      </c>
      <c r="CX50">
        <f t="shared" si="200"/>
        <v>0.17430476624255012</v>
      </c>
      <c r="CY50">
        <f t="shared" si="201"/>
        <v>0.97394278122060407</v>
      </c>
      <c r="CZ50">
        <f t="shared" si="202"/>
        <v>2.4254032348708914E-2</v>
      </c>
      <c r="DA50">
        <f t="shared" si="203"/>
        <v>703.64719861226592</v>
      </c>
      <c r="DB50">
        <f t="shared" si="204"/>
        <v>430.25075278366637</v>
      </c>
      <c r="DC50">
        <f t="shared" si="205"/>
        <v>45.222950328171606</v>
      </c>
      <c r="DD50">
        <f t="shared" si="206"/>
        <v>27.519458155352559</v>
      </c>
      <c r="DE50">
        <f t="shared" si="207"/>
        <v>30.702778577959911</v>
      </c>
      <c r="DF50">
        <f t="shared" si="208"/>
        <v>44.891631231445757</v>
      </c>
      <c r="DG50">
        <f t="shared" si="209"/>
        <v>2.3140960327714009</v>
      </c>
      <c r="DH50">
        <f t="shared" si="210"/>
        <v>1.5988995002642941</v>
      </c>
      <c r="DI50">
        <f t="shared" si="211"/>
        <v>-0.40144310860693111</v>
      </c>
      <c r="DJ50">
        <f t="shared" si="212"/>
        <v>24.364446679656215</v>
      </c>
      <c r="DK50">
        <f t="shared" si="213"/>
        <v>188.71070128661356</v>
      </c>
      <c r="DL50">
        <f t="shared" si="214"/>
        <v>1.0575160509470711</v>
      </c>
      <c r="DM50">
        <f t="shared" si="215"/>
        <v>6.4334885808845739</v>
      </c>
      <c r="DN50">
        <f t="shared" si="216"/>
        <v>-0.7761664417634434</v>
      </c>
      <c r="DO50">
        <f t="shared" si="229"/>
        <v>0</v>
      </c>
      <c r="DP50">
        <f t="shared" si="230"/>
        <v>1882.4448119049407</v>
      </c>
      <c r="DQ50">
        <f t="shared" si="173"/>
        <v>469.21586895357427</v>
      </c>
    </row>
    <row r="51" spans="1:121" x14ac:dyDescent="0.3">
      <c r="A51">
        <v>48</v>
      </c>
      <c r="B51">
        <v>93</v>
      </c>
      <c r="C51">
        <f t="shared" si="118"/>
        <v>36.1</v>
      </c>
      <c r="D51">
        <f t="shared" si="1"/>
        <v>125</v>
      </c>
      <c r="E51">
        <f t="shared" si="217"/>
        <v>5.5</v>
      </c>
      <c r="F51">
        <v>0.17560000000000001</v>
      </c>
      <c r="G51">
        <v>0.21640000000000001</v>
      </c>
      <c r="H51">
        <f t="shared" si="218"/>
        <v>0.18376000000000001</v>
      </c>
      <c r="I51">
        <f t="shared" si="219"/>
        <v>3.2286349135090861E-2</v>
      </c>
      <c r="J51">
        <f t="shared" si="36"/>
        <v>0.40772357189741804</v>
      </c>
      <c r="K51">
        <f t="shared" si="37"/>
        <v>0.51979967538282823</v>
      </c>
      <c r="L51">
        <f t="shared" si="104"/>
        <v>0.2458301637046193</v>
      </c>
      <c r="M51">
        <f t="shared" si="105"/>
        <v>0.32640847917488314</v>
      </c>
      <c r="N51">
        <f t="shared" si="106"/>
        <v>0.82298409540564876</v>
      </c>
      <c r="O51">
        <f t="shared" si="107"/>
        <v>0.91341359776409747</v>
      </c>
      <c r="P51">
        <f t="shared" si="108"/>
        <v>0.57331762500025318</v>
      </c>
      <c r="Q51">
        <f t="shared" si="109"/>
        <v>0.69984744527160325</v>
      </c>
      <c r="R51">
        <f t="shared" si="174"/>
        <v>0.42</v>
      </c>
      <c r="S51">
        <f t="shared" si="175"/>
        <v>0.43099999999999999</v>
      </c>
      <c r="T51">
        <f t="shared" si="176"/>
        <v>3.645590971569608E-2</v>
      </c>
      <c r="U51">
        <f t="shared" si="41"/>
        <v>0.68015241947135019</v>
      </c>
      <c r="V51">
        <f t="shared" si="42"/>
        <v>0.79738246249770839</v>
      </c>
      <c r="W51">
        <f t="shared" si="110"/>
        <v>0.45882825619109524</v>
      </c>
      <c r="X51">
        <f t="shared" si="111"/>
        <v>0.5768073444992935</v>
      </c>
      <c r="Y51">
        <f t="shared" si="112"/>
        <v>0.94747355319370152</v>
      </c>
      <c r="Z51">
        <f t="shared" si="113"/>
        <v>0.98444362788743789</v>
      </c>
      <c r="AA51">
        <f t="shared" si="114"/>
        <v>0.76527105741572776</v>
      </c>
      <c r="AB51">
        <f t="shared" si="115"/>
        <v>0.87099170411724114</v>
      </c>
      <c r="AC51">
        <f t="shared" si="177"/>
        <v>5.7642030067605078E-2</v>
      </c>
      <c r="AD51">
        <f t="shared" si="220"/>
        <v>1.2551135030773045E-2</v>
      </c>
      <c r="AE51">
        <f t="shared" si="221"/>
        <v>2.9696471085012936E-3</v>
      </c>
      <c r="AF51">
        <f t="shared" si="222"/>
        <v>2.190100710783056E-4</v>
      </c>
      <c r="AG51">
        <f t="shared" si="223"/>
        <v>2.2607412145980114E-4</v>
      </c>
      <c r="AH51">
        <f t="shared" si="132"/>
        <v>1.3232854344354149E-4</v>
      </c>
      <c r="AI51">
        <f t="shared" si="133"/>
        <v>3.7694594803871232E-4</v>
      </c>
      <c r="AJ51">
        <f t="shared" si="224"/>
        <v>6.3896555416073264E-6</v>
      </c>
      <c r="AK51">
        <f t="shared" si="134"/>
        <v>3.8995219087325217E-6</v>
      </c>
      <c r="AL51">
        <f t="shared" si="135"/>
        <v>-1.2110713983974409E-6</v>
      </c>
      <c r="AM51">
        <f t="shared" si="136"/>
        <v>1.0671282496554982E-4</v>
      </c>
      <c r="AN51">
        <f t="shared" si="225"/>
        <v>1.0821275415377907E-3</v>
      </c>
      <c r="AO51">
        <f t="shared" si="137"/>
        <v>2.6554116109998953E-6</v>
      </c>
      <c r="AP51">
        <f t="shared" si="178"/>
        <v>1.4346767119119771E-5</v>
      </c>
      <c r="AQ51">
        <f t="shared" si="179"/>
        <v>-1.4200605785121018E-6</v>
      </c>
      <c r="AR51">
        <f t="shared" si="180"/>
        <v>2.3274764125434409E-2</v>
      </c>
      <c r="AS51">
        <f t="shared" si="181"/>
        <v>8.0864692199421641E-3</v>
      </c>
      <c r="AT51">
        <f t="shared" si="182"/>
        <v>7.1773732578692508E-4</v>
      </c>
      <c r="AU51">
        <f t="shared" si="183"/>
        <v>5.2175841093543866E-4</v>
      </c>
      <c r="AV51">
        <f t="shared" si="138"/>
        <v>4.5542023545700659E-4</v>
      </c>
      <c r="AW51">
        <f t="shared" si="139"/>
        <v>1.233447588342669E-3</v>
      </c>
      <c r="AX51">
        <f t="shared" si="184"/>
        <v>3.4472989140727758E-5</v>
      </c>
      <c r="AY51">
        <f t="shared" si="140"/>
        <v>1.8446183326172357E-5</v>
      </c>
      <c r="AZ51">
        <f t="shared" si="141"/>
        <v>-1.3163299706105591E-5</v>
      </c>
      <c r="BA51">
        <f t="shared" si="142"/>
        <v>3.7241675798405403E-4</v>
      </c>
      <c r="BB51">
        <f t="shared" si="185"/>
        <v>3.4643969192596725E-3</v>
      </c>
      <c r="BC51">
        <f t="shared" si="143"/>
        <v>1.2506098780513791E-5</v>
      </c>
      <c r="BD51">
        <f t="shared" si="186"/>
        <v>7.6173401865935756E-5</v>
      </c>
      <c r="BE51">
        <f t="shared" si="187"/>
        <v>-2.1268829641858052E-5</v>
      </c>
      <c r="BF51">
        <f t="shared" si="188"/>
        <v>0.88607778145908989</v>
      </c>
      <c r="BG51">
        <f t="shared" si="226"/>
        <v>0.94199999999999917</v>
      </c>
      <c r="BH51">
        <f t="shared" si="144"/>
        <v>1.0439343806170325E-2</v>
      </c>
      <c r="BI51">
        <f t="shared" si="145"/>
        <v>2.3687195797557313E-3</v>
      </c>
      <c r="BJ51">
        <f t="shared" si="146"/>
        <v>1.5097142451715178E-4</v>
      </c>
      <c r="BK51">
        <f t="shared" si="147"/>
        <v>1.7731796700482807E-4</v>
      </c>
      <c r="BL51">
        <f t="shared" si="148"/>
        <v>9.5186101411692621E-5</v>
      </c>
      <c r="BM51">
        <f t="shared" si="149"/>
        <v>2.9941437671164307E-4</v>
      </c>
      <c r="BN51">
        <f t="shared" si="150"/>
        <v>4.179093095843447E-6</v>
      </c>
      <c r="BO51">
        <f t="shared" si="151"/>
        <v>2.6284354472611568E-6</v>
      </c>
      <c r="BP51">
        <f t="shared" si="152"/>
        <v>-9.0714144819191836E-7</v>
      </c>
      <c r="BQ51">
        <f t="shared" si="153"/>
        <v>8.2544808498903244E-5</v>
      </c>
      <c r="BR51">
        <f t="shared" si="154"/>
        <v>8.3705037999380529E-4</v>
      </c>
      <c r="BS51">
        <f t="shared" si="155"/>
        <v>1.9369423284996976E-6</v>
      </c>
      <c r="BT51">
        <f t="shared" si="156"/>
        <v>9.1020488391061723E-6</v>
      </c>
      <c r="BU51">
        <f t="shared" si="157"/>
        <v>-1.03583769542912E-6</v>
      </c>
      <c r="BV51">
        <f t="shared" si="158"/>
        <v>1.8623039277384082E-2</v>
      </c>
      <c r="BW51">
        <f t="shared" si="159"/>
        <v>6.2050147159466804E-3</v>
      </c>
      <c r="BX51">
        <f t="shared" si="160"/>
        <v>4.7596089340928881E-4</v>
      </c>
      <c r="BY51">
        <f t="shared" si="161"/>
        <v>3.9368278321128875E-4</v>
      </c>
      <c r="BZ51">
        <f t="shared" si="162"/>
        <v>3.1514280983292503E-4</v>
      </c>
      <c r="CA51">
        <f t="shared" si="163"/>
        <v>9.4251732633175494E-4</v>
      </c>
      <c r="CB51">
        <f t="shared" si="164"/>
        <v>2.1689953149120274E-5</v>
      </c>
      <c r="CC51">
        <f t="shared" si="165"/>
        <v>1.1961001459213306E-5</v>
      </c>
      <c r="CD51">
        <f t="shared" si="166"/>
        <v>-9.4851696875699914E-6</v>
      </c>
      <c r="CE51">
        <f t="shared" si="167"/>
        <v>2.7712610288668945E-4</v>
      </c>
      <c r="CF51">
        <f t="shared" si="168"/>
        <v>2.5779581517333173E-3</v>
      </c>
      <c r="CG51">
        <f t="shared" si="169"/>
        <v>8.7756999692000894E-6</v>
      </c>
      <c r="CH51">
        <f t="shared" si="170"/>
        <v>4.649042711669774E-5</v>
      </c>
      <c r="CI51">
        <f t="shared" si="171"/>
        <v>-1.4924627648375852E-5</v>
      </c>
      <c r="CJ51">
        <f t="shared" si="227"/>
        <v>0</v>
      </c>
      <c r="CK51">
        <f t="shared" si="228"/>
        <v>4.4341401329725486E-2</v>
      </c>
      <c r="CL51">
        <f t="shared" si="172"/>
        <v>1.0730565954189744E-2</v>
      </c>
      <c r="CM51">
        <f t="shared" si="189"/>
        <v>147.60134796189101</v>
      </c>
      <c r="CN51">
        <f t="shared" si="190"/>
        <v>77.326641058265182</v>
      </c>
      <c r="CO51">
        <f t="shared" si="191"/>
        <v>7.7915022886817997</v>
      </c>
      <c r="CP51">
        <f t="shared" si="192"/>
        <v>4.1281134578559691</v>
      </c>
      <c r="CQ51">
        <f t="shared" si="193"/>
        <v>5.4136930408187265</v>
      </c>
      <c r="CR51">
        <f t="shared" si="194"/>
        <v>5.6078248689719228</v>
      </c>
      <c r="CS51">
        <f t="shared" si="195"/>
        <v>0.24723494187141229</v>
      </c>
      <c r="CT51">
        <f t="shared" si="196"/>
        <v>0.18488023321491759</v>
      </c>
      <c r="CU51">
        <f t="shared" si="197"/>
        <v>-2.5889073283542095E-2</v>
      </c>
      <c r="CV51">
        <f t="shared" si="198"/>
        <v>4.1393904804136774</v>
      </c>
      <c r="CW51">
        <f t="shared" si="199"/>
        <v>29.612420174181644</v>
      </c>
      <c r="CX51">
        <f t="shared" si="200"/>
        <v>0.12026359186218526</v>
      </c>
      <c r="CY51">
        <f t="shared" si="201"/>
        <v>0.734281887923669</v>
      </c>
      <c r="CZ51">
        <f t="shared" si="202"/>
        <v>-4.8090351491312328E-2</v>
      </c>
      <c r="DA51">
        <f t="shared" si="203"/>
        <v>539.62540624819678</v>
      </c>
      <c r="DB51">
        <f t="shared" si="204"/>
        <v>302.95148285591324</v>
      </c>
      <c r="DC51">
        <f t="shared" si="205"/>
        <v>33.734372049311268</v>
      </c>
      <c r="DD51">
        <f t="shared" si="206"/>
        <v>15.488398428618497</v>
      </c>
      <c r="DE51">
        <f t="shared" si="207"/>
        <v>23.834873442877896</v>
      </c>
      <c r="DF51">
        <f t="shared" si="208"/>
        <v>32.44213846858888</v>
      </c>
      <c r="DG51">
        <f t="shared" si="209"/>
        <v>1.7277172697549938</v>
      </c>
      <c r="DH51">
        <f t="shared" si="210"/>
        <v>1.0852996421786769</v>
      </c>
      <c r="DI51">
        <f t="shared" si="211"/>
        <v>-0.4317825569596756</v>
      </c>
      <c r="DJ51">
        <f t="shared" si="212"/>
        <v>18.700907502169272</v>
      </c>
      <c r="DK51">
        <f t="shared" si="213"/>
        <v>134.38395649808271</v>
      </c>
      <c r="DL51">
        <f t="shared" si="214"/>
        <v>0.70928339233683968</v>
      </c>
      <c r="DM51">
        <f t="shared" si="215"/>
        <v>4.7689119972187743</v>
      </c>
      <c r="DN51">
        <f t="shared" si="216"/>
        <v>-0.96326529447975118</v>
      </c>
      <c r="DO51">
        <f t="shared" si="229"/>
        <v>0</v>
      </c>
      <c r="DP51">
        <f t="shared" si="230"/>
        <v>1390.8913145049855</v>
      </c>
      <c r="DQ51">
        <f t="shared" si="173"/>
        <v>336.59403036051538</v>
      </c>
    </row>
    <row r="52" spans="1:121" x14ac:dyDescent="0.3">
      <c r="A52">
        <v>49</v>
      </c>
      <c r="B52">
        <v>94</v>
      </c>
      <c r="C52">
        <f t="shared" si="118"/>
        <v>36.1</v>
      </c>
      <c r="D52">
        <f t="shared" si="1"/>
        <v>125</v>
      </c>
      <c r="E52">
        <f t="shared" si="217"/>
        <v>5.5</v>
      </c>
      <c r="F52">
        <v>0.19406999999999999</v>
      </c>
      <c r="G52">
        <v>0.23441000000000001</v>
      </c>
      <c r="H52">
        <f t="shared" si="218"/>
        <v>0.20213799999999998</v>
      </c>
      <c r="I52">
        <f t="shared" si="219"/>
        <v>3.2286349135090861E-2</v>
      </c>
      <c r="J52">
        <f t="shared" si="36"/>
        <v>0.41681406859284853</v>
      </c>
      <c r="K52">
        <f t="shared" si="37"/>
        <v>0.5300899054811461</v>
      </c>
      <c r="L52">
        <f t="shared" si="104"/>
        <v>0.25208749950042575</v>
      </c>
      <c r="M52">
        <f t="shared" si="105"/>
        <v>0.33422248989590853</v>
      </c>
      <c r="N52">
        <f t="shared" si="106"/>
        <v>0.83306253209241299</v>
      </c>
      <c r="O52">
        <f t="shared" si="107"/>
        <v>0.92029654220957269</v>
      </c>
      <c r="P52">
        <f t="shared" si="108"/>
        <v>0.58544521109200276</v>
      </c>
      <c r="Q52">
        <f t="shared" si="109"/>
        <v>0.71183083198459451</v>
      </c>
      <c r="R52">
        <f t="shared" si="174"/>
        <v>0.42</v>
      </c>
      <c r="S52">
        <f t="shared" si="175"/>
        <v>0.43099999999999999</v>
      </c>
      <c r="T52">
        <f t="shared" si="176"/>
        <v>3.7235734008839054E-2</v>
      </c>
      <c r="U52">
        <f t="shared" si="41"/>
        <v>0.69073988367791461</v>
      </c>
      <c r="V52">
        <f t="shared" si="42"/>
        <v>0.80671282784744003</v>
      </c>
      <c r="W52">
        <f t="shared" si="110"/>
        <v>0.46855242232508532</v>
      </c>
      <c r="X52">
        <f t="shared" si="111"/>
        <v>0.58741854865614684</v>
      </c>
      <c r="Y52">
        <f t="shared" si="112"/>
        <v>0.95246028730838495</v>
      </c>
      <c r="Z52">
        <f t="shared" si="113"/>
        <v>0.98648874891863447</v>
      </c>
      <c r="AA52">
        <f t="shared" si="114"/>
        <v>0.77651043997967995</v>
      </c>
      <c r="AB52">
        <f t="shared" si="115"/>
        <v>0.87963292976605956</v>
      </c>
      <c r="AC52">
        <f t="shared" si="177"/>
        <v>5.8578551194099299E-2</v>
      </c>
      <c r="AD52">
        <f t="shared" si="220"/>
        <v>9.4711832496083871E-3</v>
      </c>
      <c r="AE52">
        <f t="shared" si="221"/>
        <v>2.0667990549139551E-3</v>
      </c>
      <c r="AF52">
        <f t="shared" si="222"/>
        <v>1.6341364540359331E-4</v>
      </c>
      <c r="AG52">
        <f t="shared" si="223"/>
        <v>1.2784062443843287E-4</v>
      </c>
      <c r="AH52">
        <f t="shared" si="132"/>
        <v>1.0235169384304912E-4</v>
      </c>
      <c r="AI52">
        <f t="shared" si="133"/>
        <v>2.6966495764895235E-4</v>
      </c>
      <c r="AJ52">
        <f t="shared" si="224"/>
        <v>4.7716046346171658E-6</v>
      </c>
      <c r="AK52">
        <f t="shared" si="134"/>
        <v>2.6767370840074894E-6</v>
      </c>
      <c r="AL52">
        <f t="shared" si="135"/>
        <v>-1.6064853022217857E-6</v>
      </c>
      <c r="AM52">
        <f t="shared" si="136"/>
        <v>8.1497491836580871E-5</v>
      </c>
      <c r="AN52">
        <f t="shared" si="225"/>
        <v>7.5604809321245245E-4</v>
      </c>
      <c r="AO52">
        <f t="shared" si="137"/>
        <v>1.8030544654635126E-6</v>
      </c>
      <c r="AP52">
        <f t="shared" si="178"/>
        <v>1.0539431536958584E-5</v>
      </c>
      <c r="AQ52">
        <f t="shared" si="179"/>
        <v>-2.5152907548453067E-6</v>
      </c>
      <c r="AR52">
        <f t="shared" si="180"/>
        <v>1.7330635380254832E-2</v>
      </c>
      <c r="AS52">
        <f t="shared" si="181"/>
        <v>5.4367097372714085E-3</v>
      </c>
      <c r="AT52">
        <f t="shared" si="182"/>
        <v>5.2480702925323044E-4</v>
      </c>
      <c r="AU52">
        <f t="shared" si="183"/>
        <v>2.5944594564354206E-4</v>
      </c>
      <c r="AV52">
        <f t="shared" si="138"/>
        <v>3.4430951965507646E-4</v>
      </c>
      <c r="AW52">
        <f t="shared" si="139"/>
        <v>8.5132050126160473E-4</v>
      </c>
      <c r="AX52">
        <f t="shared" si="184"/>
        <v>2.5147457261875348E-5</v>
      </c>
      <c r="AY52">
        <f t="shared" si="140"/>
        <v>1.2258403772953762E-5</v>
      </c>
      <c r="AZ52">
        <f t="shared" si="141"/>
        <v>-1.274294546448984E-5</v>
      </c>
      <c r="BA52">
        <f t="shared" si="142"/>
        <v>2.7795083390360796E-4</v>
      </c>
      <c r="BB52">
        <f t="shared" si="185"/>
        <v>2.3354952365722582E-3</v>
      </c>
      <c r="BC52">
        <f t="shared" si="143"/>
        <v>8.2426481181836892E-6</v>
      </c>
      <c r="BD52">
        <f t="shared" si="186"/>
        <v>5.4591592711321409E-5</v>
      </c>
      <c r="BE52">
        <f t="shared" si="187"/>
        <v>-2.1913401878826511E-5</v>
      </c>
      <c r="BF52">
        <f t="shared" si="188"/>
        <v>0.90151927419909328</v>
      </c>
      <c r="BG52">
        <f t="shared" si="226"/>
        <v>0.94199999999999928</v>
      </c>
      <c r="BH52">
        <f t="shared" si="144"/>
        <v>7.8709794836708032E-3</v>
      </c>
      <c r="BI52">
        <f t="shared" si="145"/>
        <v>1.647181296746738E-3</v>
      </c>
      <c r="BJ52">
        <f t="shared" si="146"/>
        <v>1.1253896333325538E-4</v>
      </c>
      <c r="BK52">
        <f t="shared" si="147"/>
        <v>1.0018555696746052E-4</v>
      </c>
      <c r="BL52">
        <f t="shared" si="148"/>
        <v>7.3554837518127218E-5</v>
      </c>
      <c r="BM52">
        <f t="shared" si="149"/>
        <v>2.1401904756655177E-4</v>
      </c>
      <c r="BN52">
        <f t="shared" si="150"/>
        <v>3.1178143771973201E-6</v>
      </c>
      <c r="BO52">
        <f t="shared" si="151"/>
        <v>1.8025416279485804E-6</v>
      </c>
      <c r="BP52">
        <f t="shared" si="152"/>
        <v>-1.2023097299779751E-6</v>
      </c>
      <c r="BQ52">
        <f t="shared" si="153"/>
        <v>6.2987117286098163E-5</v>
      </c>
      <c r="BR52">
        <f t="shared" si="154"/>
        <v>5.8432828849008063E-4</v>
      </c>
      <c r="BS52">
        <f t="shared" si="155"/>
        <v>1.3140988280722541E-6</v>
      </c>
      <c r="BT52">
        <f t="shared" si="156"/>
        <v>6.6800830467611611E-6</v>
      </c>
      <c r="BU52">
        <f t="shared" si="157"/>
        <v>-1.8331895661030332E-6</v>
      </c>
      <c r="BV52">
        <f t="shared" si="158"/>
        <v>1.3855241440159689E-2</v>
      </c>
      <c r="BW52">
        <f t="shared" si="159"/>
        <v>4.168255836956616E-3</v>
      </c>
      <c r="BX52">
        <f t="shared" si="160"/>
        <v>3.4768768421386922E-4</v>
      </c>
      <c r="BY52">
        <f t="shared" si="161"/>
        <v>1.9559520056736397E-4</v>
      </c>
      <c r="BZ52">
        <f t="shared" si="162"/>
        <v>2.3803472018855634E-4</v>
      </c>
      <c r="CA52">
        <f t="shared" si="163"/>
        <v>6.4997413780997165E-4</v>
      </c>
      <c r="CB52">
        <f t="shared" si="164"/>
        <v>1.5807200225557352E-5</v>
      </c>
      <c r="CC52">
        <f t="shared" si="165"/>
        <v>7.9412447574397176E-6</v>
      </c>
      <c r="CD52">
        <f t="shared" si="166"/>
        <v>-9.1745442936643411E-6</v>
      </c>
      <c r="CE52">
        <f t="shared" si="167"/>
        <v>2.0665720095021549E-4</v>
      </c>
      <c r="CF52">
        <f t="shared" si="168"/>
        <v>1.7364470602378691E-3</v>
      </c>
      <c r="CG52">
        <f t="shared" si="169"/>
        <v>5.7791107096758798E-6</v>
      </c>
      <c r="CH52">
        <f t="shared" si="170"/>
        <v>3.3286299129478043E-5</v>
      </c>
      <c r="CI52">
        <f t="shared" si="171"/>
        <v>-1.5363991482783765E-5</v>
      </c>
      <c r="CJ52">
        <f t="shared" si="227"/>
        <v>0</v>
      </c>
      <c r="CK52">
        <f t="shared" si="228"/>
        <v>3.2111822230292873E-2</v>
      </c>
      <c r="CL52">
        <f t="shared" si="172"/>
        <v>7.5446820155502066E-3</v>
      </c>
      <c r="CM52">
        <f t="shared" si="189"/>
        <v>111.38111501539463</v>
      </c>
      <c r="CN52">
        <f t="shared" si="190"/>
        <v>53.817380590904477</v>
      </c>
      <c r="CO52">
        <f t="shared" si="191"/>
        <v>5.8136038488782358</v>
      </c>
      <c r="CP52">
        <f t="shared" si="192"/>
        <v>2.3343698022457842</v>
      </c>
      <c r="CQ52">
        <f t="shared" si="193"/>
        <v>4.1873101468129823</v>
      </c>
      <c r="CR52">
        <f t="shared" si="194"/>
        <v>4.0118055749434642</v>
      </c>
      <c r="CS52">
        <f t="shared" si="195"/>
        <v>0.184627698127242</v>
      </c>
      <c r="CT52">
        <f t="shared" si="196"/>
        <v>0.12690678188987908</v>
      </c>
      <c r="CU52">
        <f t="shared" si="197"/>
        <v>-3.4341836305595112E-2</v>
      </c>
      <c r="CV52">
        <f t="shared" si="198"/>
        <v>3.1612877083409718</v>
      </c>
      <c r="CW52">
        <f t="shared" si="199"/>
        <v>20.689256070758763</v>
      </c>
      <c r="CX52">
        <f t="shared" si="200"/>
        <v>8.1660336740842485E-2</v>
      </c>
      <c r="CY52">
        <f t="shared" si="201"/>
        <v>0.53941864549307728</v>
      </c>
      <c r="CZ52">
        <f t="shared" si="202"/>
        <v>-8.518032141283631E-2</v>
      </c>
      <c r="DA52">
        <f t="shared" si="203"/>
        <v>401.81078129120829</v>
      </c>
      <c r="DB52">
        <f t="shared" si="204"/>
        <v>203.68089359713605</v>
      </c>
      <c r="DC52">
        <f t="shared" si="205"/>
        <v>24.666455181931084</v>
      </c>
      <c r="DD52">
        <f t="shared" si="206"/>
        <v>7.7016528964285458</v>
      </c>
      <c r="DE52">
        <f t="shared" si="207"/>
        <v>18.019783020668083</v>
      </c>
      <c r="DF52">
        <f t="shared" si="208"/>
        <v>22.391431824182728</v>
      </c>
      <c r="DG52">
        <f t="shared" si="209"/>
        <v>1.2603402630506688</v>
      </c>
      <c r="DH52">
        <f t="shared" si="210"/>
        <v>0.72123544438550757</v>
      </c>
      <c r="DI52">
        <f t="shared" si="211"/>
        <v>-0.41799409712619573</v>
      </c>
      <c r="DJ52">
        <f t="shared" si="212"/>
        <v>13.957301124469673</v>
      </c>
      <c r="DK52">
        <f t="shared" si="213"/>
        <v>90.593860226637901</v>
      </c>
      <c r="DL52">
        <f t="shared" si="214"/>
        <v>0.46748178802278795</v>
      </c>
      <c r="DM52">
        <f t="shared" si="215"/>
        <v>3.4177612532849881</v>
      </c>
      <c r="DN52">
        <f t="shared" si="216"/>
        <v>-0.99245797109205269</v>
      </c>
      <c r="DO52">
        <f t="shared" si="229"/>
        <v>0</v>
      </c>
      <c r="DP52">
        <f t="shared" si="230"/>
        <v>993.48774590599987</v>
      </c>
      <c r="DQ52">
        <f t="shared" si="173"/>
        <v>233.42023618128843</v>
      </c>
    </row>
    <row r="53" spans="1:121" x14ac:dyDescent="0.3">
      <c r="A53">
        <v>50</v>
      </c>
      <c r="B53">
        <v>95</v>
      </c>
      <c r="C53">
        <f t="shared" si="118"/>
        <v>36.1</v>
      </c>
      <c r="D53">
        <f t="shared" si="1"/>
        <v>125</v>
      </c>
      <c r="E53">
        <f t="shared" si="217"/>
        <v>5.5</v>
      </c>
      <c r="F53">
        <v>0.21340000000000001</v>
      </c>
      <c r="G53">
        <v>0.25403999999999999</v>
      </c>
      <c r="H53">
        <f t="shared" si="218"/>
        <v>0.221528</v>
      </c>
      <c r="I53">
        <f t="shared" si="219"/>
        <v>3.2286349135090861E-2</v>
      </c>
      <c r="J53">
        <f t="shared" si="36"/>
        <v>0.42592913699998902</v>
      </c>
      <c r="K53">
        <f t="shared" si="37"/>
        <v>0.54034364876797891</v>
      </c>
      <c r="L53">
        <f t="shared" si="104"/>
        <v>0.25840709588062583</v>
      </c>
      <c r="M53">
        <f t="shared" si="105"/>
        <v>0.34208771967246332</v>
      </c>
      <c r="N53">
        <f t="shared" si="106"/>
        <v>0.84277681086791278</v>
      </c>
      <c r="O53">
        <f t="shared" si="107"/>
        <v>0.92677036682420422</v>
      </c>
      <c r="P53">
        <f t="shared" si="108"/>
        <v>0.59749202840186744</v>
      </c>
      <c r="Q53">
        <f t="shared" si="109"/>
        <v>0.72359192466394029</v>
      </c>
      <c r="R53">
        <f t="shared" si="174"/>
        <v>0.42</v>
      </c>
      <c r="S53">
        <f t="shared" si="175"/>
        <v>0.43099999999999999</v>
      </c>
      <c r="T53">
        <f t="shared" si="176"/>
        <v>3.8015599338984296E-2</v>
      </c>
      <c r="U53">
        <f t="shared" si="41"/>
        <v>0.7011628210531311</v>
      </c>
      <c r="V53">
        <f t="shared" si="42"/>
        <v>0.81577408842662358</v>
      </c>
      <c r="W53">
        <f t="shared" si="110"/>
        <v>0.47827668734999429</v>
      </c>
      <c r="X53">
        <f t="shared" si="111"/>
        <v>0.59795238146537699</v>
      </c>
      <c r="Y53">
        <f t="shared" si="112"/>
        <v>0.95707105218816058</v>
      </c>
      <c r="Z53">
        <f t="shared" si="113"/>
        <v>0.98830254882065305</v>
      </c>
      <c r="AA53">
        <f t="shared" si="114"/>
        <v>0.7874488755852328</v>
      </c>
      <c r="AB53">
        <f t="shared" si="115"/>
        <v>0.88787221472428945</v>
      </c>
      <c r="AC53">
        <f t="shared" si="177"/>
        <v>5.950380215145485E-2</v>
      </c>
      <c r="AD53">
        <f t="shared" si="220"/>
        <v>6.9714388977039563E-3</v>
      </c>
      <c r="AE53">
        <f t="shared" si="221"/>
        <v>1.3861092590848525E-3</v>
      </c>
      <c r="AF53">
        <f t="shared" si="222"/>
        <v>1.190899116504658E-4</v>
      </c>
      <c r="AG53">
        <f t="shared" si="223"/>
        <v>6.7395075776382173E-5</v>
      </c>
      <c r="AH53">
        <f t="shared" si="132"/>
        <v>7.7028805991058056E-5</v>
      </c>
      <c r="AI53">
        <f t="shared" si="133"/>
        <v>1.8646768324265004E-4</v>
      </c>
      <c r="AJ53">
        <f t="shared" si="224"/>
        <v>3.4606314934034674E-6</v>
      </c>
      <c r="AK53">
        <f t="shared" si="134"/>
        <v>1.7785174871202901E-6</v>
      </c>
      <c r="AL53">
        <f t="shared" si="135"/>
        <v>-1.5475940588723792E-6</v>
      </c>
      <c r="AM53">
        <f t="shared" si="136"/>
        <v>6.0462594607687277E-5</v>
      </c>
      <c r="AN53">
        <f t="shared" si="225"/>
        <v>5.0538559413361027E-4</v>
      </c>
      <c r="AO53">
        <f t="shared" si="137"/>
        <v>1.1833066013016986E-6</v>
      </c>
      <c r="AP53">
        <f t="shared" si="178"/>
        <v>7.4359234277581739E-6</v>
      </c>
      <c r="AQ53">
        <f t="shared" si="179"/>
        <v>-2.5819344699683579E-6</v>
      </c>
      <c r="AR53">
        <f t="shared" si="180"/>
        <v>1.2519366749701962E-2</v>
      </c>
      <c r="AS53">
        <f t="shared" si="181"/>
        <v>3.4967637061409113E-3</v>
      </c>
      <c r="AT53">
        <f t="shared" si="182"/>
        <v>3.7276107313750543E-4</v>
      </c>
      <c r="AU53">
        <f t="shared" si="183"/>
        <v>1.1166515071200773E-4</v>
      </c>
      <c r="AV53">
        <f t="shared" si="138"/>
        <v>2.5163745110858498E-4</v>
      </c>
      <c r="AW53">
        <f t="shared" si="139"/>
        <v>5.6235918428622269E-4</v>
      </c>
      <c r="AX53">
        <f t="shared" si="184"/>
        <v>1.7658343642856768E-5</v>
      </c>
      <c r="AY53">
        <f t="shared" si="140"/>
        <v>7.8405734165004288E-6</v>
      </c>
      <c r="AZ53">
        <f t="shared" si="141"/>
        <v>-1.0501341488565994E-5</v>
      </c>
      <c r="BA53">
        <f t="shared" si="142"/>
        <v>2.0004508535479928E-4</v>
      </c>
      <c r="BB53">
        <f t="shared" si="185"/>
        <v>1.4894131250369554E-3</v>
      </c>
      <c r="BC53">
        <f t="shared" si="143"/>
        <v>5.2109346088191949E-6</v>
      </c>
      <c r="BD53">
        <f t="shared" si="186"/>
        <v>3.7159992064307115E-5</v>
      </c>
      <c r="BE53">
        <f t="shared" si="187"/>
        <v>-1.8264170654395624E-5</v>
      </c>
      <c r="BF53">
        <f t="shared" si="188"/>
        <v>0.91357377747025936</v>
      </c>
      <c r="BG53">
        <f t="shared" si="226"/>
        <v>0.94199999999999928</v>
      </c>
      <c r="BH53">
        <f t="shared" si="144"/>
        <v>5.7886994315139917E-3</v>
      </c>
      <c r="BI53">
        <f t="shared" si="145"/>
        <v>1.1037599881326843E-3</v>
      </c>
      <c r="BJ53">
        <f t="shared" si="146"/>
        <v>8.1935685459315631E-5</v>
      </c>
      <c r="BK53">
        <f t="shared" si="147"/>
        <v>5.2771377836394272E-5</v>
      </c>
      <c r="BL53">
        <f t="shared" si="148"/>
        <v>5.5305101685336719E-5</v>
      </c>
      <c r="BM53">
        <f t="shared" si="149"/>
        <v>1.4786504556222292E-4</v>
      </c>
      <c r="BN53">
        <f t="shared" si="150"/>
        <v>2.2590297974801879E-6</v>
      </c>
      <c r="BO53">
        <f t="shared" si="151"/>
        <v>1.196550363477692E-6</v>
      </c>
      <c r="BP53">
        <f t="shared" si="152"/>
        <v>-1.1572593358316272E-6</v>
      </c>
      <c r="BQ53">
        <f t="shared" si="153"/>
        <v>4.6690476201153693E-5</v>
      </c>
      <c r="BR53">
        <f t="shared" si="154"/>
        <v>3.9026929307961158E-4</v>
      </c>
      <c r="BS53">
        <f t="shared" si="155"/>
        <v>8.6168890978814377E-7</v>
      </c>
      <c r="BT53">
        <f t="shared" si="156"/>
        <v>4.7084584030159597E-6</v>
      </c>
      <c r="BU53">
        <f t="shared" si="157"/>
        <v>-1.8801756840737989E-6</v>
      </c>
      <c r="BV53">
        <f t="shared" si="158"/>
        <v>1.0000368627597588E-2</v>
      </c>
      <c r="BW53">
        <f t="shared" si="159"/>
        <v>2.6786658436335226E-3</v>
      </c>
      <c r="BX53">
        <f t="shared" si="160"/>
        <v>2.467196518944932E-4</v>
      </c>
      <c r="BY53">
        <f t="shared" si="161"/>
        <v>8.4112975427669867E-5</v>
      </c>
      <c r="BZ53">
        <f t="shared" si="162"/>
        <v>1.7380504508586337E-4</v>
      </c>
      <c r="CA53">
        <f t="shared" si="163"/>
        <v>4.2899359766948179E-4</v>
      </c>
      <c r="CB53">
        <f t="shared" si="164"/>
        <v>1.1088981016008058E-5</v>
      </c>
      <c r="CC53">
        <f t="shared" si="165"/>
        <v>5.0745290275934133E-6</v>
      </c>
      <c r="CD53">
        <f t="shared" si="166"/>
        <v>-7.5542872119929192E-6</v>
      </c>
      <c r="CE53">
        <f t="shared" si="167"/>
        <v>1.4860878438866743E-4</v>
      </c>
      <c r="CF53">
        <f t="shared" si="168"/>
        <v>1.1064499463793406E-3</v>
      </c>
      <c r="CG53">
        <f t="shared" si="169"/>
        <v>3.6504290468261006E-6</v>
      </c>
      <c r="CH53">
        <f t="shared" si="170"/>
        <v>2.263573045158068E-5</v>
      </c>
      <c r="CI53">
        <f t="shared" si="171"/>
        <v>-1.2794645121847467E-5</v>
      </c>
      <c r="CJ53">
        <f t="shared" si="227"/>
        <v>0</v>
      </c>
      <c r="CK53">
        <f t="shared" si="228"/>
        <v>2.2563109901209362E-2</v>
      </c>
      <c r="CL53">
        <f t="shared" si="172"/>
        <v>5.1468051105401516E-3</v>
      </c>
      <c r="CM53">
        <f t="shared" si="189"/>
        <v>81.984121436998521</v>
      </c>
      <c r="CN53">
        <f t="shared" si="190"/>
        <v>36.092898997310471</v>
      </c>
      <c r="CO53">
        <f t="shared" si="191"/>
        <v>4.2367426968769708</v>
      </c>
      <c r="CP53">
        <f t="shared" si="192"/>
        <v>1.2306340836767384</v>
      </c>
      <c r="CQ53">
        <f t="shared" si="193"/>
        <v>3.1513254819001761</v>
      </c>
      <c r="CR53">
        <f t="shared" si="194"/>
        <v>2.7740797236009045</v>
      </c>
      <c r="CS53">
        <f t="shared" si="195"/>
        <v>0.13390221437426036</v>
      </c>
      <c r="CT53">
        <f t="shared" si="196"/>
        <v>8.432129258186008E-2</v>
      </c>
      <c r="CU53">
        <f t="shared" si="197"/>
        <v>-3.3082918196514849E-2</v>
      </c>
      <c r="CV53">
        <f t="shared" si="198"/>
        <v>2.3453440448321894</v>
      </c>
      <c r="CW53">
        <f t="shared" si="199"/>
        <v>13.829876783466245</v>
      </c>
      <c r="CX53">
        <f t="shared" si="200"/>
        <v>5.3591955972953929E-2</v>
      </c>
      <c r="CY53">
        <f t="shared" si="201"/>
        <v>0.38057799695609112</v>
      </c>
      <c r="CZ53">
        <f t="shared" si="202"/>
        <v>-8.7437210825478437E-2</v>
      </c>
      <c r="DA53">
        <f t="shared" si="203"/>
        <v>290.26151809184</v>
      </c>
      <c r="DB53">
        <f t="shared" si="204"/>
        <v>131.00275548686309</v>
      </c>
      <c r="DC53">
        <f t="shared" si="205"/>
        <v>17.520143198535894</v>
      </c>
      <c r="DD53">
        <f t="shared" si="206"/>
        <v>3.3147799988859497</v>
      </c>
      <c r="DE53">
        <f t="shared" si="207"/>
        <v>13.169697641218903</v>
      </c>
      <c r="DF53">
        <f t="shared" si="208"/>
        <v>14.79117126509623</v>
      </c>
      <c r="DG53">
        <f t="shared" si="209"/>
        <v>0.88500086669269551</v>
      </c>
      <c r="DH53">
        <f t="shared" si="210"/>
        <v>0.46130797753321923</v>
      </c>
      <c r="DI53">
        <f t="shared" si="211"/>
        <v>-0.34446500350794174</v>
      </c>
      <c r="DJ53">
        <f t="shared" si="212"/>
        <v>10.045263961091246</v>
      </c>
      <c r="DK53">
        <f t="shared" si="213"/>
        <v>57.774335120183501</v>
      </c>
      <c r="DL53">
        <f t="shared" si="214"/>
        <v>0.29553815633918062</v>
      </c>
      <c r="DM53">
        <f t="shared" si="215"/>
        <v>2.3264384631780111</v>
      </c>
      <c r="DN53">
        <f t="shared" si="216"/>
        <v>-0.82718428893757778</v>
      </c>
      <c r="DO53">
        <f t="shared" si="229"/>
        <v>0</v>
      </c>
      <c r="DP53">
        <f t="shared" si="230"/>
        <v>686.85319751453778</v>
      </c>
      <c r="DQ53">
        <f t="shared" si="173"/>
        <v>156.67607712929632</v>
      </c>
    </row>
    <row r="54" spans="1:121" x14ac:dyDescent="0.3">
      <c r="A54">
        <v>51</v>
      </c>
      <c r="B54">
        <v>96</v>
      </c>
      <c r="C54">
        <f t="shared" si="118"/>
        <v>36.1</v>
      </c>
      <c r="D54">
        <f t="shared" si="1"/>
        <v>125</v>
      </c>
      <c r="E54">
        <f t="shared" si="217"/>
        <v>5.5</v>
      </c>
      <c r="F54">
        <v>0.23330999999999999</v>
      </c>
      <c r="G54">
        <v>0.27490999999999999</v>
      </c>
      <c r="H54">
        <f t="shared" si="218"/>
        <v>0.24162999999999998</v>
      </c>
      <c r="I54">
        <f t="shared" si="219"/>
        <v>3.2286349135090861E-2</v>
      </c>
      <c r="J54">
        <f t="shared" si="36"/>
        <v>0.43506446098957607</v>
      </c>
      <c r="K54">
        <f t="shared" si="37"/>
        <v>0.55055496205246479</v>
      </c>
      <c r="L54">
        <f t="shared" si="104"/>
        <v>0.26478735629339034</v>
      </c>
      <c r="M54">
        <f t="shared" si="105"/>
        <v>0.35000126568480627</v>
      </c>
      <c r="N54">
        <f t="shared" si="106"/>
        <v>0.85212533618838671</v>
      </c>
      <c r="O54">
        <f t="shared" si="107"/>
        <v>0.93284643187263039</v>
      </c>
      <c r="P54">
        <f t="shared" si="108"/>
        <v>0.60944789815331757</v>
      </c>
      <c r="Q54">
        <f t="shared" si="109"/>
        <v>0.73512137012676648</v>
      </c>
      <c r="R54">
        <f t="shared" si="174"/>
        <v>0.42</v>
      </c>
      <c r="S54">
        <f t="shared" si="175"/>
        <v>0.43099999999999999</v>
      </c>
      <c r="T54">
        <f t="shared" si="176"/>
        <v>3.8795163735285534E-2</v>
      </c>
      <c r="U54">
        <f t="shared" si="41"/>
        <v>0.71141540781928936</v>
      </c>
      <c r="V54">
        <f t="shared" si="42"/>
        <v>0.82456462046108403</v>
      </c>
      <c r="W54">
        <f t="shared" si="110"/>
        <v>0.48799590800437687</v>
      </c>
      <c r="X54">
        <f t="shared" si="111"/>
        <v>0.60840246875924864</v>
      </c>
      <c r="Y54">
        <f t="shared" si="112"/>
        <v>0.96132347651659789</v>
      </c>
      <c r="Z54">
        <f t="shared" si="113"/>
        <v>0.98990563820099842</v>
      </c>
      <c r="AA54">
        <f t="shared" si="114"/>
        <v>0.79807997015234489</v>
      </c>
      <c r="AB54">
        <f t="shared" si="115"/>
        <v>0.89571395630105299</v>
      </c>
      <c r="AC54">
        <f t="shared" si="177"/>
        <v>6.0417414484385985E-2</v>
      </c>
      <c r="AD54">
        <f t="shared" si="220"/>
        <v>4.9953829163402351E-3</v>
      </c>
      <c r="AE54">
        <f t="shared" si="221"/>
        <v>8.9488557630004392E-4</v>
      </c>
      <c r="AF54">
        <f t="shared" si="222"/>
        <v>8.4981615417097957E-5</v>
      </c>
      <c r="AG54">
        <f t="shared" si="223"/>
        <v>3.2168429012657506E-5</v>
      </c>
      <c r="AH54">
        <f t="shared" si="132"/>
        <v>5.6421299996850577E-5</v>
      </c>
      <c r="AI54">
        <f t="shared" si="133"/>
        <v>1.2421596820473717E-4</v>
      </c>
      <c r="AJ54">
        <f t="shared" si="224"/>
        <v>2.4455478645144748E-6</v>
      </c>
      <c r="AK54">
        <f t="shared" si="134"/>
        <v>1.1566554396792252E-6</v>
      </c>
      <c r="AL54">
        <f t="shared" si="135"/>
        <v>-1.320506471018244E-6</v>
      </c>
      <c r="AM54">
        <f t="shared" si="136"/>
        <v>4.3590709266233982E-5</v>
      </c>
      <c r="AN54">
        <f t="shared" si="225"/>
        <v>3.2201777775374473E-4</v>
      </c>
      <c r="AO54">
        <f t="shared" si="137"/>
        <v>7.6122450527562311E-7</v>
      </c>
      <c r="AP54">
        <f t="shared" si="178"/>
        <v>5.0497788314959821E-6</v>
      </c>
      <c r="AQ54">
        <f t="shared" si="179"/>
        <v>-2.2315319114188222E-6</v>
      </c>
      <c r="AR54">
        <f t="shared" si="180"/>
        <v>8.7516816459208557E-3</v>
      </c>
      <c r="AS54">
        <f t="shared" si="181"/>
        <v>2.1501419906945125E-3</v>
      </c>
      <c r="AT54">
        <f t="shared" si="182"/>
        <v>2.579751134967442E-4</v>
      </c>
      <c r="AU54">
        <f t="shared" si="183"/>
        <v>3.4750140969390388E-5</v>
      </c>
      <c r="AV54">
        <f t="shared" si="138"/>
        <v>1.7791047947911815E-4</v>
      </c>
      <c r="AW54">
        <f t="shared" si="139"/>
        <v>3.5391680624893184E-4</v>
      </c>
      <c r="AX54">
        <f t="shared" si="184"/>
        <v>1.1986359794929703E-5</v>
      </c>
      <c r="AY54">
        <f t="shared" si="140"/>
        <v>4.8978579841874994E-6</v>
      </c>
      <c r="AZ54">
        <f t="shared" si="141"/>
        <v>-8.0524060306228439E-6</v>
      </c>
      <c r="BA54">
        <f t="shared" si="142"/>
        <v>1.3892916539662341E-4</v>
      </c>
      <c r="BB54">
        <f t="shared" si="185"/>
        <v>8.937491584322943E-4</v>
      </c>
      <c r="BC54">
        <f t="shared" si="143"/>
        <v>3.2225709611079457E-6</v>
      </c>
      <c r="BD54">
        <f t="shared" si="186"/>
        <v>2.4101840330972306E-5</v>
      </c>
      <c r="BE54">
        <f t="shared" si="187"/>
        <v>-1.384543292887013E-5</v>
      </c>
      <c r="BF54">
        <f t="shared" si="188"/>
        <v>0.92265910924869898</v>
      </c>
      <c r="BG54">
        <f t="shared" si="226"/>
        <v>0.94199999999999928</v>
      </c>
      <c r="BH54">
        <f t="shared" si="144"/>
        <v>4.1443944596270942E-3</v>
      </c>
      <c r="BI54">
        <f t="shared" si="145"/>
        <v>7.1199741284752247E-4</v>
      </c>
      <c r="BJ54">
        <f t="shared" si="146"/>
        <v>5.8412558235698988E-5</v>
      </c>
      <c r="BK54">
        <f t="shared" si="147"/>
        <v>2.5167138839778478E-5</v>
      </c>
      <c r="BL54">
        <f t="shared" si="148"/>
        <v>4.0471617711508381E-5</v>
      </c>
      <c r="BM54">
        <f t="shared" si="149"/>
        <v>9.8417674878864303E-5</v>
      </c>
      <c r="BN54">
        <f t="shared" si="150"/>
        <v>1.5948622042760263E-6</v>
      </c>
      <c r="BO54">
        <f t="shared" si="151"/>
        <v>7.7744508562373455E-7</v>
      </c>
      <c r="BP54">
        <f t="shared" si="152"/>
        <v>-9.8661541868213642E-7</v>
      </c>
      <c r="BQ54">
        <f t="shared" si="153"/>
        <v>3.3633277009941767E-5</v>
      </c>
      <c r="BR54">
        <f t="shared" si="154"/>
        <v>2.4845920847879014E-4</v>
      </c>
      <c r="BS54">
        <f t="shared" si="155"/>
        <v>5.5385961834278211E-7</v>
      </c>
      <c r="BT54">
        <f t="shared" si="156"/>
        <v>3.1944414521120318E-6</v>
      </c>
      <c r="BU54">
        <f t="shared" si="157"/>
        <v>-1.6236411258603068E-6</v>
      </c>
      <c r="BV54">
        <f t="shared" si="158"/>
        <v>6.9848789402030672E-3</v>
      </c>
      <c r="BW54">
        <f t="shared" si="159"/>
        <v>1.6457092876638513E-3</v>
      </c>
      <c r="BX54">
        <f t="shared" si="160"/>
        <v>1.7058236406076142E-4</v>
      </c>
      <c r="BY54">
        <f t="shared" si="161"/>
        <v>2.6153850425623702E-5</v>
      </c>
      <c r="BZ54">
        <f t="shared" si="162"/>
        <v>1.2276768819696412E-4</v>
      </c>
      <c r="CA54">
        <f t="shared" si="163"/>
        <v>2.697565073745141E-4</v>
      </c>
      <c r="CB54">
        <f t="shared" si="164"/>
        <v>7.519853512944549E-6</v>
      </c>
      <c r="CC54">
        <f t="shared" si="165"/>
        <v>3.1669920882831199E-6</v>
      </c>
      <c r="CD54">
        <f t="shared" si="166"/>
        <v>-5.7877278552150833E-6</v>
      </c>
      <c r="CE54">
        <f t="shared" si="167"/>
        <v>1.0312020020408138E-4</v>
      </c>
      <c r="CF54">
        <f t="shared" si="168"/>
        <v>6.6338548775308071E-4</v>
      </c>
      <c r="CG54">
        <f t="shared" si="169"/>
        <v>2.2556125527267579E-6</v>
      </c>
      <c r="CH54">
        <f t="shared" si="170"/>
        <v>1.4667221559510312E-5</v>
      </c>
      <c r="CI54">
        <f t="shared" si="171"/>
        <v>-9.6909991088477891E-6</v>
      </c>
      <c r="CJ54">
        <f t="shared" si="227"/>
        <v>0</v>
      </c>
      <c r="CK54">
        <f t="shared" si="228"/>
        <v>1.5362948978076357E-2</v>
      </c>
      <c r="CL54">
        <f t="shared" si="172"/>
        <v>3.4023276003378473E-3</v>
      </c>
      <c r="CM54">
        <f t="shared" si="189"/>
        <v>58.745703096161165</v>
      </c>
      <c r="CN54">
        <f t="shared" si="190"/>
        <v>23.301925521276843</v>
      </c>
      <c r="CO54">
        <f t="shared" si="191"/>
        <v>3.0233059500786768</v>
      </c>
      <c r="CP54">
        <f t="shared" si="192"/>
        <v>0.58739551377112609</v>
      </c>
      <c r="CQ54">
        <f t="shared" si="193"/>
        <v>2.3082518041711539</v>
      </c>
      <c r="CR54">
        <f t="shared" si="194"/>
        <v>1.8479609589818748</v>
      </c>
      <c r="CS54">
        <f t="shared" si="195"/>
        <v>9.4625583521658577E-2</v>
      </c>
      <c r="CT54">
        <f t="shared" si="196"/>
        <v>5.483819105063175E-2</v>
      </c>
      <c r="CU54">
        <f t="shared" si="197"/>
        <v>-2.8228466830957002E-2</v>
      </c>
      <c r="CV54">
        <f t="shared" si="198"/>
        <v>1.6908836124372162</v>
      </c>
      <c r="CW54">
        <f t="shared" si="199"/>
        <v>8.8120164882312242</v>
      </c>
      <c r="CX54">
        <f t="shared" si="200"/>
        <v>3.4475857843932971E-2</v>
      </c>
      <c r="CY54">
        <f t="shared" si="201"/>
        <v>0.25845273037479588</v>
      </c>
      <c r="CZ54">
        <f t="shared" si="202"/>
        <v>-7.5570828180198418E-2</v>
      </c>
      <c r="DA54">
        <f t="shared" si="203"/>
        <v>202.90773896067503</v>
      </c>
      <c r="DB54">
        <f t="shared" si="204"/>
        <v>80.552919539379218</v>
      </c>
      <c r="DC54">
        <f t="shared" si="205"/>
        <v>12.125088309460475</v>
      </c>
      <c r="DD54">
        <f t="shared" si="206"/>
        <v>1.0315579346763537</v>
      </c>
      <c r="DE54">
        <f t="shared" si="207"/>
        <v>9.3111228540191266</v>
      </c>
      <c r="DF54">
        <f t="shared" si="208"/>
        <v>9.3087198379594049</v>
      </c>
      <c r="DG54">
        <f t="shared" si="209"/>
        <v>0.60073238020228681</v>
      </c>
      <c r="DH54">
        <f t="shared" si="210"/>
        <v>0.28817037235765569</v>
      </c>
      <c r="DI54">
        <f t="shared" si="211"/>
        <v>-0.26413502261649052</v>
      </c>
      <c r="DJ54">
        <f t="shared" si="212"/>
        <v>6.9763280403914445</v>
      </c>
      <c r="DK54">
        <f t="shared" si="213"/>
        <v>34.668529855588694</v>
      </c>
      <c r="DL54">
        <f t="shared" si="214"/>
        <v>0.18276811205923715</v>
      </c>
      <c r="DM54">
        <f t="shared" si="215"/>
        <v>1.5089198157608521</v>
      </c>
      <c r="DN54">
        <f t="shared" si="216"/>
        <v>-0.6270596573485282</v>
      </c>
      <c r="DO54">
        <f t="shared" si="229"/>
        <v>0</v>
      </c>
      <c r="DP54">
        <f t="shared" si="230"/>
        <v>459.22743734545395</v>
      </c>
      <c r="DQ54">
        <f t="shared" si="173"/>
        <v>101.70197057495506</v>
      </c>
    </row>
    <row r="55" spans="1:121" x14ac:dyDescent="0.3">
      <c r="A55">
        <v>52</v>
      </c>
      <c r="B55">
        <v>97</v>
      </c>
      <c r="C55">
        <f t="shared" si="118"/>
        <v>36.1</v>
      </c>
      <c r="D55">
        <f t="shared" si="1"/>
        <v>125</v>
      </c>
      <c r="E55">
        <f t="shared" si="217"/>
        <v>5.5</v>
      </c>
      <c r="F55">
        <v>0.25402999999999998</v>
      </c>
      <c r="G55">
        <v>0.29626000000000002</v>
      </c>
      <c r="H55">
        <f t="shared" si="218"/>
        <v>0.26247599999999999</v>
      </c>
      <c r="I55">
        <f t="shared" si="219"/>
        <v>3.2286349135090861E-2</v>
      </c>
      <c r="J55">
        <f t="shared" si="36"/>
        <v>0.4442157121356165</v>
      </c>
      <c r="K55">
        <f t="shared" si="37"/>
        <v>0.5607179867643638</v>
      </c>
      <c r="L55">
        <f t="shared" si="104"/>
        <v>0.27122664480623415</v>
      </c>
      <c r="M55">
        <f t="shared" si="105"/>
        <v>0.35796018646290984</v>
      </c>
      <c r="N55">
        <f t="shared" si="106"/>
        <v>0.86110760592586888</v>
      </c>
      <c r="O55">
        <f t="shared" si="107"/>
        <v>0.93853694160849388</v>
      </c>
      <c r="P55">
        <f t="shared" si="108"/>
        <v>0.62130284702897809</v>
      </c>
      <c r="Q55">
        <f t="shared" si="109"/>
        <v>0.74641046672226785</v>
      </c>
      <c r="R55">
        <f t="shared" si="174"/>
        <v>0.42</v>
      </c>
      <c r="S55">
        <f t="shared" si="175"/>
        <v>0.43099999999999999</v>
      </c>
      <c r="T55">
        <f t="shared" si="176"/>
        <v>3.957409261340656E-2</v>
      </c>
      <c r="U55">
        <f t="shared" si="41"/>
        <v>0.72149218389921488</v>
      </c>
      <c r="V55">
        <f t="shared" si="42"/>
        <v>0.83308339499608075</v>
      </c>
      <c r="W55">
        <f t="shared" si="110"/>
        <v>0.49770496313556156</v>
      </c>
      <c r="X55">
        <f t="shared" si="111"/>
        <v>0.61876260215715306</v>
      </c>
      <c r="Y55">
        <f t="shared" si="112"/>
        <v>0.96523546473959176</v>
      </c>
      <c r="Z55">
        <f t="shared" si="113"/>
        <v>0.99131755713448422</v>
      </c>
      <c r="AA55">
        <f t="shared" si="114"/>
        <v>0.80839824648270275</v>
      </c>
      <c r="AB55">
        <f t="shared" si="115"/>
        <v>0.90316364944106708</v>
      </c>
      <c r="AC55">
        <f t="shared" si="177"/>
        <v>6.1319045599387341E-2</v>
      </c>
      <c r="AD55">
        <f t="shared" si="220"/>
        <v>3.4784968882821152E-3</v>
      </c>
      <c r="AE55">
        <f t="shared" si="221"/>
        <v>5.5644669303809451E-4</v>
      </c>
      <c r="AF55">
        <f t="shared" si="222"/>
        <v>5.930818196517832E-5</v>
      </c>
      <c r="AG55">
        <f t="shared" si="223"/>
        <v>1.3055782701799855E-5</v>
      </c>
      <c r="AH55">
        <f t="shared" si="132"/>
        <v>4.016515120929959E-5</v>
      </c>
      <c r="AI55">
        <f t="shared" si="133"/>
        <v>7.9571603739662486E-5</v>
      </c>
      <c r="AJ55">
        <f t="shared" si="224"/>
        <v>1.6787518014953793E-6</v>
      </c>
      <c r="AK55">
        <f t="shared" si="134"/>
        <v>7.3754305472266134E-7</v>
      </c>
      <c r="AL55">
        <f t="shared" si="135"/>
        <v>-1.0356915440278845E-6</v>
      </c>
      <c r="AM55">
        <f t="shared" si="136"/>
        <v>3.0494014054306177E-5</v>
      </c>
      <c r="AN55">
        <f t="shared" si="225"/>
        <v>1.9505604300126207E-4</v>
      </c>
      <c r="AO55">
        <f t="shared" si="137"/>
        <v>4.7980420292706056E-7</v>
      </c>
      <c r="AP55">
        <f t="shared" si="178"/>
        <v>3.2868146665688488E-6</v>
      </c>
      <c r="AQ55">
        <f t="shared" si="179"/>
        <v>-1.7197222242967421E-6</v>
      </c>
      <c r="AR55">
        <f t="shared" si="180"/>
        <v>5.9071134627873894E-3</v>
      </c>
      <c r="AS55">
        <f t="shared" si="181"/>
        <v>1.2658717004459137E-3</v>
      </c>
      <c r="AT55">
        <f t="shared" si="182"/>
        <v>1.7366805417780369E-4</v>
      </c>
      <c r="AU55">
        <f t="shared" si="183"/>
        <v>-4.540097116170566E-7</v>
      </c>
      <c r="AV55">
        <f t="shared" si="138"/>
        <v>1.2151251949642751E-4</v>
      </c>
      <c r="AW55">
        <f t="shared" si="139"/>
        <v>2.1164285530707002E-4</v>
      </c>
      <c r="AX55">
        <f t="shared" si="184"/>
        <v>7.8300939270726893E-6</v>
      </c>
      <c r="AY55">
        <f t="shared" si="140"/>
        <v>2.9881373740521837E-6</v>
      </c>
      <c r="AZ55">
        <f t="shared" si="141"/>
        <v>-5.7602227663728073E-6</v>
      </c>
      <c r="BA55">
        <f t="shared" si="142"/>
        <v>9.2959616132971075E-5</v>
      </c>
      <c r="BB55">
        <f t="shared" si="185"/>
        <v>5.0257792896072533E-4</v>
      </c>
      <c r="BC55">
        <f t="shared" si="143"/>
        <v>1.9406911383790067E-6</v>
      </c>
      <c r="BD55">
        <f t="shared" si="186"/>
        <v>1.4799834184507501E-5</v>
      </c>
      <c r="BE55">
        <f t="shared" si="187"/>
        <v>-9.5322874028515341E-6</v>
      </c>
      <c r="BF55">
        <f t="shared" si="188"/>
        <v>0.92925681976799868</v>
      </c>
      <c r="BG55">
        <f t="shared" si="226"/>
        <v>0.94199999999999928</v>
      </c>
      <c r="BH55">
        <f t="shared" si="144"/>
        <v>2.8834826030570181E-3</v>
      </c>
      <c r="BI55">
        <f t="shared" si="145"/>
        <v>4.4235189209808432E-4</v>
      </c>
      <c r="BJ55">
        <f t="shared" si="146"/>
        <v>4.0726640021182695E-5</v>
      </c>
      <c r="BK55">
        <f t="shared" si="147"/>
        <v>1.0205641821614102E-5</v>
      </c>
      <c r="BL55">
        <f t="shared" si="148"/>
        <v>2.87840533713817E-5</v>
      </c>
      <c r="BM55">
        <f t="shared" si="149"/>
        <v>6.2992261324185662E-5</v>
      </c>
      <c r="BN55">
        <f t="shared" si="150"/>
        <v>1.0937384497347986E-6</v>
      </c>
      <c r="BO55">
        <f t="shared" si="151"/>
        <v>4.9527406682770513E-7</v>
      </c>
      <c r="BP55">
        <f t="shared" si="152"/>
        <v>-7.7316326446750989E-7</v>
      </c>
      <c r="BQ55">
        <f t="shared" si="153"/>
        <v>2.3508410246629557E-5</v>
      </c>
      <c r="BR55">
        <f t="shared" si="154"/>
        <v>1.5037238035608351E-4</v>
      </c>
      <c r="BS55">
        <f t="shared" si="155"/>
        <v>3.4880636839799152E-7</v>
      </c>
      <c r="BT55">
        <f t="shared" si="156"/>
        <v>2.07718954876423E-6</v>
      </c>
      <c r="BU55">
        <f t="shared" si="157"/>
        <v>-1.2501976015442523E-6</v>
      </c>
      <c r="BV55">
        <f t="shared" si="158"/>
        <v>4.7105986269727011E-3</v>
      </c>
      <c r="BW55">
        <f t="shared" si="159"/>
        <v>9.6807518203483229E-4</v>
      </c>
      <c r="BX55">
        <f t="shared" si="160"/>
        <v>1.1472524160827928E-4</v>
      </c>
      <c r="BY55">
        <f t="shared" si="161"/>
        <v>-3.4141108986688149E-7</v>
      </c>
      <c r="BZ55">
        <f t="shared" si="162"/>
        <v>8.3771953472220158E-5</v>
      </c>
      <c r="CA55">
        <f t="shared" si="163"/>
        <v>1.6117874578728427E-4</v>
      </c>
      <c r="CB55">
        <f t="shared" si="164"/>
        <v>4.9075985762748234E-6</v>
      </c>
      <c r="CC55">
        <f t="shared" si="165"/>
        <v>1.93034014257181E-6</v>
      </c>
      <c r="CD55">
        <f t="shared" si="166"/>
        <v>-4.1367105317849182E-6</v>
      </c>
      <c r="CE55">
        <f t="shared" si="167"/>
        <v>6.8941076191775995E-5</v>
      </c>
      <c r="CF55">
        <f t="shared" si="168"/>
        <v>3.727238206666523E-4</v>
      </c>
      <c r="CG55">
        <f t="shared" si="169"/>
        <v>1.3572250053613119E-6</v>
      </c>
      <c r="CH55">
        <f t="shared" si="170"/>
        <v>8.9977274588767813E-6</v>
      </c>
      <c r="CI55">
        <f t="shared" si="171"/>
        <v>-6.6664182494525941E-6</v>
      </c>
      <c r="CJ55">
        <f t="shared" si="227"/>
        <v>0</v>
      </c>
      <c r="CK55">
        <f t="shared" si="228"/>
        <v>1.0130478527909619E-2</v>
      </c>
      <c r="CL55">
        <f t="shared" si="172"/>
        <v>2.178182556201592E-3</v>
      </c>
      <c r="CM55">
        <f t="shared" si="189"/>
        <v>40.907123406197677</v>
      </c>
      <c r="CN55">
        <f t="shared" si="190"/>
        <v>14.489315440018943</v>
      </c>
      <c r="CO55">
        <f t="shared" si="191"/>
        <v>2.1099478815931838</v>
      </c>
      <c r="CP55">
        <f t="shared" si="192"/>
        <v>0.23839859213486536</v>
      </c>
      <c r="CQ55">
        <f t="shared" si="193"/>
        <v>1.6431965011236556</v>
      </c>
      <c r="CR55">
        <f t="shared" si="194"/>
        <v>1.1837867488349587</v>
      </c>
      <c r="CS55">
        <f t="shared" si="195"/>
        <v>6.4955943455260706E-2</v>
      </c>
      <c r="CT55">
        <f t="shared" si="196"/>
        <v>3.49676537674561E-2</v>
      </c>
      <c r="CU55">
        <f t="shared" si="197"/>
        <v>-2.2139978136684085E-2</v>
      </c>
      <c r="CV55">
        <f t="shared" si="198"/>
        <v>1.1828628051665366</v>
      </c>
      <c r="CW55">
        <f t="shared" si="199"/>
        <v>5.3377086167295369</v>
      </c>
      <c r="CX55">
        <f t="shared" si="200"/>
        <v>2.1730332350566574E-2</v>
      </c>
      <c r="CY55">
        <f t="shared" si="201"/>
        <v>0.16822246144966024</v>
      </c>
      <c r="CZ55">
        <f t="shared" si="202"/>
        <v>-5.8238393125809168E-2</v>
      </c>
      <c r="DA55">
        <f t="shared" si="203"/>
        <v>136.95642563472563</v>
      </c>
      <c r="DB55">
        <f t="shared" si="204"/>
        <v>47.424617385505712</v>
      </c>
      <c r="DC55">
        <f t="shared" si="205"/>
        <v>8.1625722144109503</v>
      </c>
      <c r="DD55">
        <f t="shared" si="206"/>
        <v>-1.3477278289352326E-2</v>
      </c>
      <c r="DE55">
        <f t="shared" si="207"/>
        <v>6.3594792203650305</v>
      </c>
      <c r="DF55">
        <f t="shared" si="208"/>
        <v>5.566630380286556</v>
      </c>
      <c r="DG55">
        <f t="shared" si="209"/>
        <v>0.39242864743702904</v>
      </c>
      <c r="DH55">
        <f t="shared" si="210"/>
        <v>0.17581005053973428</v>
      </c>
      <c r="DI55">
        <f t="shared" si="211"/>
        <v>-0.18894682718256081</v>
      </c>
      <c r="DJ55">
        <f t="shared" si="212"/>
        <v>4.6679671241171423</v>
      </c>
      <c r="DK55">
        <f t="shared" si="213"/>
        <v>19.494997864386537</v>
      </c>
      <c r="DL55">
        <f t="shared" si="214"/>
        <v>0.11006629791316537</v>
      </c>
      <c r="DM55">
        <f t="shared" si="215"/>
        <v>0.92655841895527657</v>
      </c>
      <c r="DN55">
        <f t="shared" si="216"/>
        <v>-0.43171729647514601</v>
      </c>
      <c r="DO55">
        <f t="shared" si="229"/>
        <v>0</v>
      </c>
      <c r="DP55">
        <f t="shared" si="230"/>
        <v>296.90524984825549</v>
      </c>
      <c r="DQ55">
        <f t="shared" si="173"/>
        <v>63.83842918006679</v>
      </c>
    </row>
    <row r="56" spans="1:121" x14ac:dyDescent="0.3">
      <c r="A56">
        <v>53</v>
      </c>
      <c r="B56">
        <v>98</v>
      </c>
      <c r="C56">
        <f t="shared" si="118"/>
        <v>36.1</v>
      </c>
      <c r="D56">
        <f t="shared" si="1"/>
        <v>125</v>
      </c>
      <c r="E56">
        <f t="shared" si="217"/>
        <v>5.5</v>
      </c>
      <c r="F56">
        <v>0.27543000000000001</v>
      </c>
      <c r="G56">
        <v>0.31792999999999999</v>
      </c>
      <c r="H56">
        <f t="shared" si="218"/>
        <v>0.28393000000000002</v>
      </c>
      <c r="I56">
        <f t="shared" si="219"/>
        <v>3.2286349135090861E-2</v>
      </c>
      <c r="J56">
        <f t="shared" si="36"/>
        <v>0.45337855491958501</v>
      </c>
      <c r="K56">
        <f t="shared" si="37"/>
        <v>0.57082695768989589</v>
      </c>
      <c r="L56">
        <f t="shared" si="104"/>
        <v>0.2777232871601063</v>
      </c>
      <c r="M56">
        <f t="shared" si="105"/>
        <v>0.3659615046346818</v>
      </c>
      <c r="N56">
        <f t="shared" si="106"/>
        <v>0.86972418192511036</v>
      </c>
      <c r="O56">
        <f t="shared" si="107"/>
        <v>0.94385483432240114</v>
      </c>
      <c r="P56">
        <f t="shared" si="108"/>
        <v>0.63304713121318312</v>
      </c>
      <c r="Q56">
        <f t="shared" si="109"/>
        <v>0.75745118385530541</v>
      </c>
      <c r="R56">
        <f t="shared" si="174"/>
        <v>0.42</v>
      </c>
      <c r="S56">
        <f t="shared" si="175"/>
        <v>0.43099999999999999</v>
      </c>
      <c r="T56">
        <f t="shared" si="176"/>
        <v>4.035205912083796E-2</v>
      </c>
      <c r="U56">
        <f t="shared" si="41"/>
        <v>0.73138805939385487</v>
      </c>
      <c r="V56">
        <f t="shared" si="42"/>
        <v>0.84132996432402019</v>
      </c>
      <c r="W56">
        <f t="shared" si="110"/>
        <v>0.50739876061788469</v>
      </c>
      <c r="X56">
        <f t="shared" si="111"/>
        <v>0.62902674871355557</v>
      </c>
      <c r="Y56">
        <f t="shared" si="112"/>
        <v>0.96882506595090134</v>
      </c>
      <c r="Z56">
        <f t="shared" si="113"/>
        <v>0.99255672750711132</v>
      </c>
      <c r="AA56">
        <f t="shared" si="114"/>
        <v>0.81839914592088481</v>
      </c>
      <c r="AB56">
        <f t="shared" si="115"/>
        <v>0.91022781796569507</v>
      </c>
      <c r="AC56">
        <f t="shared" si="177"/>
        <v>6.2208378471912559E-2</v>
      </c>
      <c r="AD56">
        <f t="shared" si="220"/>
        <v>2.3494312472502467E-3</v>
      </c>
      <c r="AE56">
        <f t="shared" si="221"/>
        <v>3.3361636147314711E-4</v>
      </c>
      <c r="AF56">
        <f t="shared" si="222"/>
        <v>4.0428276712359474E-5</v>
      </c>
      <c r="AG56">
        <f t="shared" si="223"/>
        <v>3.4834401260345027E-6</v>
      </c>
      <c r="AH56">
        <f t="shared" si="132"/>
        <v>2.7762983387504633E-5</v>
      </c>
      <c r="AI56">
        <f t="shared" si="133"/>
        <v>4.8907467381257934E-5</v>
      </c>
      <c r="AJ56">
        <f t="shared" si="224"/>
        <v>1.1177862806573798E-6</v>
      </c>
      <c r="AK56">
        <f t="shared" si="134"/>
        <v>4.6206002093329003E-7</v>
      </c>
      <c r="AL56">
        <f t="shared" si="135"/>
        <v>-7.644072151366701E-7</v>
      </c>
      <c r="AM56">
        <f t="shared" si="136"/>
        <v>2.068144982957477E-5</v>
      </c>
      <c r="AN56">
        <f t="shared" si="225"/>
        <v>1.1201324545263692E-4</v>
      </c>
      <c r="AO56">
        <f t="shared" si="137"/>
        <v>2.9680880540282365E-7</v>
      </c>
      <c r="AP56">
        <f t="shared" si="178"/>
        <v>2.0464299117925799E-6</v>
      </c>
      <c r="AQ56">
        <f t="shared" si="179"/>
        <v>-1.218635369025888E-6</v>
      </c>
      <c r="AR56">
        <f t="shared" si="180"/>
        <v>3.840233396525413E-3</v>
      </c>
      <c r="AS56">
        <f t="shared" si="181"/>
        <v>7.1530245487173318E-4</v>
      </c>
      <c r="AT56">
        <f t="shared" si="182"/>
        <v>1.1354193264226233E-4</v>
      </c>
      <c r="AU56">
        <f t="shared" si="183"/>
        <v>-1.3441685428416196E-5</v>
      </c>
      <c r="AV56">
        <f t="shared" si="138"/>
        <v>8.0112809828942073E-5</v>
      </c>
      <c r="AW56">
        <f t="shared" si="139"/>
        <v>1.1986114836265235E-4</v>
      </c>
      <c r="AX56">
        <f t="shared" si="184"/>
        <v>4.9184250963786633E-6</v>
      </c>
      <c r="AY56">
        <f t="shared" si="140"/>
        <v>1.7833066592152354E-6</v>
      </c>
      <c r="AZ56">
        <f t="shared" si="141"/>
        <v>-3.9042681879478611E-6</v>
      </c>
      <c r="BA56">
        <f t="shared" si="142"/>
        <v>5.9891504265357769E-5</v>
      </c>
      <c r="BB56">
        <f t="shared" si="185"/>
        <v>2.637097539849534E-4</v>
      </c>
      <c r="BC56">
        <f t="shared" si="143"/>
        <v>1.1412222746835432E-6</v>
      </c>
      <c r="BD56">
        <f t="shared" si="186"/>
        <v>8.5912307900092565E-6</v>
      </c>
      <c r="BE56">
        <f t="shared" si="187"/>
        <v>-6.0920018225236539E-6</v>
      </c>
      <c r="BF56">
        <f t="shared" si="188"/>
        <v>0.9338760862560892</v>
      </c>
      <c r="BG56">
        <f t="shared" si="226"/>
        <v>0.94199999999999928</v>
      </c>
      <c r="BH56">
        <f t="shared" si="144"/>
        <v>1.9459046833787805E-3</v>
      </c>
      <c r="BI56">
        <f t="shared" si="145"/>
        <v>2.6498712389268534E-4</v>
      </c>
      <c r="BJ56">
        <f t="shared" si="146"/>
        <v>2.7735214229353215E-5</v>
      </c>
      <c r="BK56">
        <f t="shared" si="147"/>
        <v>2.720688780757762E-6</v>
      </c>
      <c r="BL56">
        <f t="shared" si="148"/>
        <v>1.9877573573810659E-5</v>
      </c>
      <c r="BM56">
        <f t="shared" si="149"/>
        <v>3.8684533881736432E-5</v>
      </c>
      <c r="BN56">
        <f t="shared" si="150"/>
        <v>7.2755418906569638E-7</v>
      </c>
      <c r="BO56">
        <f t="shared" si="151"/>
        <v>3.0999073514375817E-7</v>
      </c>
      <c r="BP56">
        <f t="shared" si="152"/>
        <v>-5.7016251930723817E-7</v>
      </c>
      <c r="BQ56">
        <f t="shared" si="153"/>
        <v>1.5930255895109425E-5</v>
      </c>
      <c r="BR56">
        <f t="shared" si="154"/>
        <v>8.6280201746324921E-5</v>
      </c>
      <c r="BS56">
        <f t="shared" si="155"/>
        <v>2.1559081041597541E-7</v>
      </c>
      <c r="BT56">
        <f t="shared" si="156"/>
        <v>1.2920392741169321E-6</v>
      </c>
      <c r="BU56">
        <f t="shared" si="157"/>
        <v>-8.8517113383241635E-7</v>
      </c>
      <c r="BV56">
        <f t="shared" si="158"/>
        <v>3.0597892533439936E-3</v>
      </c>
      <c r="BW56">
        <f t="shared" si="159"/>
        <v>5.4656550325029825E-4</v>
      </c>
      <c r="BX56">
        <f t="shared" si="160"/>
        <v>7.4933781472302392E-5</v>
      </c>
      <c r="BY56">
        <f t="shared" si="161"/>
        <v>-1.0099487013578436E-5</v>
      </c>
      <c r="BZ56">
        <f t="shared" si="162"/>
        <v>5.5179056799384154E-5</v>
      </c>
      <c r="CA56">
        <f t="shared" si="163"/>
        <v>9.1204381107669934E-5</v>
      </c>
      <c r="CB56">
        <f t="shared" si="164"/>
        <v>3.0796949759640319E-6</v>
      </c>
      <c r="CC56">
        <f t="shared" si="165"/>
        <v>1.1509366609909481E-6</v>
      </c>
      <c r="CD56">
        <f t="shared" si="166"/>
        <v>-2.8014869339467225E-6</v>
      </c>
      <c r="CE56">
        <f t="shared" si="167"/>
        <v>4.437946521524073E-5</v>
      </c>
      <c r="CF56">
        <f t="shared" si="168"/>
        <v>1.9540831370743028E-4</v>
      </c>
      <c r="CG56">
        <f t="shared" si="169"/>
        <v>7.9744139467202048E-7</v>
      </c>
      <c r="CH56">
        <f t="shared" si="170"/>
        <v>5.2180627558265159E-6</v>
      </c>
      <c r="CI56">
        <f t="shared" si="171"/>
        <v>-4.2568520939927002E-6</v>
      </c>
      <c r="CJ56">
        <f t="shared" si="227"/>
        <v>0</v>
      </c>
      <c r="CK56">
        <f t="shared" si="228"/>
        <v>6.4637581813764156E-3</v>
      </c>
      <c r="CL56">
        <f t="shared" si="172"/>
        <v>1.3493114046060045E-3</v>
      </c>
      <c r="CM56">
        <f t="shared" si="189"/>
        <v>27.629311467662902</v>
      </c>
      <c r="CN56">
        <f t="shared" si="190"/>
        <v>8.6870364363992767</v>
      </c>
      <c r="CO56">
        <f t="shared" si="191"/>
        <v>1.4382763723189007</v>
      </c>
      <c r="CP56">
        <f t="shared" si="192"/>
        <v>6.3607616701390021E-2</v>
      </c>
      <c r="CQ56">
        <f t="shared" si="193"/>
        <v>1.1358114133662021</v>
      </c>
      <c r="CR56">
        <f t="shared" si="194"/>
        <v>0.72759639223097428</v>
      </c>
      <c r="CS56">
        <f t="shared" si="195"/>
        <v>4.3250504557475998E-2</v>
      </c>
      <c r="CT56">
        <f t="shared" si="196"/>
        <v>2.1906727652468212E-2</v>
      </c>
      <c r="CU56">
        <f t="shared" si="197"/>
        <v>-1.6340733037976597E-2</v>
      </c>
      <c r="CV56">
        <f t="shared" si="198"/>
        <v>0.8022334388892054</v>
      </c>
      <c r="CW56">
        <f t="shared" si="199"/>
        <v>3.0652424618114091</v>
      </c>
      <c r="CX56">
        <f t="shared" si="200"/>
        <v>1.3442470796693883E-2</v>
      </c>
      <c r="CY56">
        <f t="shared" si="201"/>
        <v>0.10473832931545603</v>
      </c>
      <c r="CZ56">
        <f t="shared" si="202"/>
        <v>-4.1269086772061696E-2</v>
      </c>
      <c r="DA56">
        <f t="shared" si="203"/>
        <v>89.035811298441701</v>
      </c>
      <c r="DB56">
        <f t="shared" si="204"/>
        <v>26.798091169314613</v>
      </c>
      <c r="DC56">
        <f t="shared" si="205"/>
        <v>5.3365843761189717</v>
      </c>
      <c r="DD56">
        <f t="shared" si="206"/>
        <v>-0.39901643194253478</v>
      </c>
      <c r="DE56">
        <f t="shared" si="207"/>
        <v>4.1927840152075122</v>
      </c>
      <c r="DF56">
        <f t="shared" si="208"/>
        <v>3.1525879242344819</v>
      </c>
      <c r="DG56">
        <f t="shared" si="209"/>
        <v>0.24650162898030584</v>
      </c>
      <c r="DH56">
        <f t="shared" si="210"/>
        <v>0.10492263060158759</v>
      </c>
      <c r="DI56">
        <f t="shared" si="211"/>
        <v>-0.12806780510106575</v>
      </c>
      <c r="DJ56">
        <f t="shared" si="212"/>
        <v>3.0074518866849402</v>
      </c>
      <c r="DK56">
        <f t="shared" si="213"/>
        <v>10.229301357076343</v>
      </c>
      <c r="DL56">
        <f t="shared" si="214"/>
        <v>6.4724421308677157E-2</v>
      </c>
      <c r="DM56">
        <f t="shared" si="215"/>
        <v>0.53786259483931953</v>
      </c>
      <c r="DN56">
        <f t="shared" si="216"/>
        <v>-0.27590676254209628</v>
      </c>
      <c r="DO56">
        <f t="shared" si="229"/>
        <v>0</v>
      </c>
      <c r="DP56">
        <f t="shared" si="230"/>
        <v>185.57847611511505</v>
      </c>
      <c r="DQ56">
        <f t="shared" si="173"/>
        <v>38.739560986826085</v>
      </c>
    </row>
    <row r="57" spans="1:121" x14ac:dyDescent="0.3">
      <c r="A57">
        <v>54</v>
      </c>
      <c r="B57">
        <v>99</v>
      </c>
      <c r="C57">
        <f t="shared" si="118"/>
        <v>36.1</v>
      </c>
      <c r="D57">
        <f t="shared" si="1"/>
        <v>125</v>
      </c>
      <c r="E57">
        <f t="shared" si="217"/>
        <v>5.5</v>
      </c>
      <c r="F57">
        <v>0.29732999999999998</v>
      </c>
      <c r="G57">
        <v>0.33972999999999998</v>
      </c>
      <c r="H57">
        <f t="shared" si="218"/>
        <v>0.30580999999999997</v>
      </c>
      <c r="I57">
        <f t="shared" si="219"/>
        <v>3.2286349135090861E-2</v>
      </c>
      <c r="J57">
        <f t="shared" si="36"/>
        <v>0.46254865195093542</v>
      </c>
      <c r="K57">
        <f t="shared" si="37"/>
        <v>0.58087621148818047</v>
      </c>
      <c r="L57">
        <f t="shared" si="104"/>
        <v>0.28427557186325436</v>
      </c>
      <c r="M57">
        <f t="shared" si="105"/>
        <v>0.37400220972690723</v>
      </c>
      <c r="N57">
        <f t="shared" si="106"/>
        <v>0.8779766553700713</v>
      </c>
      <c r="O57">
        <f t="shared" si="107"/>
        <v>0.94881367226381896</v>
      </c>
      <c r="P57">
        <f t="shared" si="108"/>
        <v>0.64467125972390737</v>
      </c>
      <c r="Q57">
        <f t="shared" si="109"/>
        <v>0.76823617851202541</v>
      </c>
      <c r="R57">
        <f t="shared" si="174"/>
        <v>0.42</v>
      </c>
      <c r="S57">
        <f t="shared" si="175"/>
        <v>0.43099999999999999</v>
      </c>
      <c r="T57">
        <f t="shared" si="176"/>
        <v>4.1128744448694216E-2</v>
      </c>
      <c r="U57">
        <f t="shared" si="41"/>
        <v>0.74109831989926445</v>
      </c>
      <c r="V57">
        <f t="shared" si="42"/>
        <v>0.84930444654416359</v>
      </c>
      <c r="W57">
        <f t="shared" si="110"/>
        <v>0.51707224421448261</v>
      </c>
      <c r="X57">
        <f t="shared" si="111"/>
        <v>0.63918906009913556</v>
      </c>
      <c r="Y57">
        <f t="shared" si="112"/>
        <v>0.97211034983388356</v>
      </c>
      <c r="Z57">
        <f t="shared" si="113"/>
        <v>0.99364042234526506</v>
      </c>
      <c r="AA57">
        <f t="shared" si="114"/>
        <v>0.82807902552740742</v>
      </c>
      <c r="AB57">
        <f t="shared" si="115"/>
        <v>0.91691394168943463</v>
      </c>
      <c r="AC57">
        <f t="shared" si="177"/>
        <v>6.308512128750407E-2</v>
      </c>
      <c r="AD57">
        <f t="shared" si="220"/>
        <v>1.5362965592169964E-3</v>
      </c>
      <c r="AE57">
        <f t="shared" si="221"/>
        <v>1.9327739209801817E-4</v>
      </c>
      <c r="AF57">
        <f t="shared" si="222"/>
        <v>2.6860870420992539E-5</v>
      </c>
      <c r="AG57">
        <f t="shared" si="223"/>
        <v>-7.469739669451918E-7</v>
      </c>
      <c r="AH57">
        <f t="shared" si="132"/>
        <v>1.8612947236375221E-5</v>
      </c>
      <c r="AI57">
        <f t="shared" si="133"/>
        <v>2.8788390460150631E-5</v>
      </c>
      <c r="AJ57">
        <f t="shared" si="224"/>
        <v>7.2063195984926025E-7</v>
      </c>
      <c r="AK57">
        <f t="shared" si="134"/>
        <v>2.8408381137295532E-7</v>
      </c>
      <c r="AL57">
        <f t="shared" si="135"/>
        <v>-5.3521286456252914E-7</v>
      </c>
      <c r="AM57">
        <f t="shared" si="136"/>
        <v>1.3586323989324437E-5</v>
      </c>
      <c r="AN57">
        <f t="shared" si="225"/>
        <v>6.0862250641001248E-5</v>
      </c>
      <c r="AO57">
        <f t="shared" si="137"/>
        <v>1.7989956922539217E-7</v>
      </c>
      <c r="AP57">
        <f t="shared" si="178"/>
        <v>1.216579889226876E-6</v>
      </c>
      <c r="AQ57">
        <f t="shared" si="179"/>
        <v>-8.0254678894692708E-7</v>
      </c>
      <c r="AR57">
        <f t="shared" si="180"/>
        <v>2.3986839008692039E-3</v>
      </c>
      <c r="AS57">
        <f t="shared" si="181"/>
        <v>3.8935456052452324E-4</v>
      </c>
      <c r="AT57">
        <f t="shared" si="182"/>
        <v>7.1913093565597436E-5</v>
      </c>
      <c r="AU57">
        <f t="shared" si="183"/>
        <v>-1.5609717196161762E-5</v>
      </c>
      <c r="AV57">
        <f t="shared" si="138"/>
        <v>5.0932195538795164E-5</v>
      </c>
      <c r="AW57">
        <f t="shared" si="139"/>
        <v>6.409051391763267E-5</v>
      </c>
      <c r="AX57">
        <f t="shared" si="184"/>
        <v>2.9651985891139271E-6</v>
      </c>
      <c r="AY57">
        <f t="shared" si="140"/>
        <v>1.0378439609898286E-6</v>
      </c>
      <c r="AZ57">
        <f t="shared" si="141"/>
        <v>-2.5044367350151442E-6</v>
      </c>
      <c r="BA57">
        <f t="shared" si="142"/>
        <v>3.7131269009322617E-5</v>
      </c>
      <c r="BB57">
        <f t="shared" si="185"/>
        <v>1.2869671464015074E-4</v>
      </c>
      <c r="BC57">
        <f t="shared" si="143"/>
        <v>6.5250172744804964E-7</v>
      </c>
      <c r="BD57">
        <f t="shared" si="186"/>
        <v>4.7021533641416386E-6</v>
      </c>
      <c r="BE57">
        <f t="shared" si="187"/>
        <v>-3.5946036196071549E-6</v>
      </c>
      <c r="BF57">
        <f t="shared" si="188"/>
        <v>0.93699294761617113</v>
      </c>
      <c r="BG57">
        <f t="shared" si="226"/>
        <v>0.94199999999999939</v>
      </c>
      <c r="BH57">
        <f t="shared" si="144"/>
        <v>1.2713545360972293E-3</v>
      </c>
      <c r="BI57">
        <f t="shared" si="145"/>
        <v>1.5338796412656052E-4</v>
      </c>
      <c r="BJ57">
        <f t="shared" si="146"/>
        <v>1.8409767318831181E-5</v>
      </c>
      <c r="BK57">
        <f t="shared" si="147"/>
        <v>-5.8291976090154615E-7</v>
      </c>
      <c r="BL57">
        <f t="shared" si="148"/>
        <v>1.3313943064065314E-5</v>
      </c>
      <c r="BM57">
        <f t="shared" si="149"/>
        <v>2.275162259709481E-5</v>
      </c>
      <c r="BN57">
        <f t="shared" si="150"/>
        <v>4.6859674229342634E-7</v>
      </c>
      <c r="BO57">
        <f t="shared" si="151"/>
        <v>1.9040946511918811E-7</v>
      </c>
      <c r="BP57">
        <f t="shared" si="152"/>
        <v>-3.988717026964108E-7</v>
      </c>
      <c r="BQ57">
        <f t="shared" si="153"/>
        <v>1.0456263871743306E-5</v>
      </c>
      <c r="BR57">
        <f t="shared" si="154"/>
        <v>4.6840613622237859E-5</v>
      </c>
      <c r="BS57">
        <f t="shared" si="155"/>
        <v>1.3056187661593788E-7</v>
      </c>
      <c r="BT57">
        <f t="shared" si="156"/>
        <v>7.6735617086273629E-7</v>
      </c>
      <c r="BU57">
        <f t="shared" si="157"/>
        <v>-5.8244728038079278E-7</v>
      </c>
      <c r="BV57">
        <f t="shared" si="158"/>
        <v>1.9095881517325027E-3</v>
      </c>
      <c r="BW57">
        <f t="shared" si="159"/>
        <v>2.9725595534394616E-4</v>
      </c>
      <c r="BX57">
        <f t="shared" si="160"/>
        <v>4.7414509418699786E-5</v>
      </c>
      <c r="BY57">
        <f t="shared" si="161"/>
        <v>-1.1718537624714836E-5</v>
      </c>
      <c r="BZ57">
        <f t="shared" si="162"/>
        <v>3.5047659346409263E-5</v>
      </c>
      <c r="CA57">
        <f t="shared" si="163"/>
        <v>4.8726342850971376E-5</v>
      </c>
      <c r="CB57">
        <f t="shared" si="164"/>
        <v>1.8548748076968487E-6</v>
      </c>
      <c r="CC57">
        <f t="shared" si="165"/>
        <v>6.6918959816081656E-7</v>
      </c>
      <c r="CD57">
        <f t="shared" si="166"/>
        <v>-1.7955265064010849E-6</v>
      </c>
      <c r="CE57">
        <f t="shared" si="167"/>
        <v>2.7490929980382111E-5</v>
      </c>
      <c r="CF57">
        <f t="shared" si="168"/>
        <v>9.5283368041887035E-5</v>
      </c>
      <c r="CG57">
        <f t="shared" si="169"/>
        <v>4.55557287226801E-7</v>
      </c>
      <c r="CH57">
        <f t="shared" si="170"/>
        <v>2.8531737437406348E-6</v>
      </c>
      <c r="CI57">
        <f t="shared" si="171"/>
        <v>-2.5096452694590794E-6</v>
      </c>
      <c r="CJ57">
        <f t="shared" si="227"/>
        <v>0</v>
      </c>
      <c r="CK57">
        <f t="shared" si="228"/>
        <v>3.9871233989597233E-3</v>
      </c>
      <c r="CL57">
        <f t="shared" si="172"/>
        <v>8.0807104059727505E-4</v>
      </c>
      <c r="CM57">
        <f t="shared" si="189"/>
        <v>18.066847536391879</v>
      </c>
      <c r="CN57">
        <f t="shared" si="190"/>
        <v>5.0327500128402951</v>
      </c>
      <c r="CO57">
        <f t="shared" si="191"/>
        <v>0.95560232609723061</v>
      </c>
      <c r="CP57">
        <f t="shared" si="192"/>
        <v>-1.3639744636419203E-2</v>
      </c>
      <c r="CQ57">
        <f t="shared" si="193"/>
        <v>0.76147428438734666</v>
      </c>
      <c r="CR57">
        <f t="shared" si="194"/>
        <v>0.42828488487566096</v>
      </c>
      <c r="CS57">
        <f t="shared" si="195"/>
        <v>2.7883412422447428E-2</v>
      </c>
      <c r="CT57">
        <f t="shared" si="196"/>
        <v>1.3468697581003185E-2</v>
      </c>
      <c r="CU57">
        <f t="shared" si="197"/>
        <v>-1.1441245405753185E-2</v>
      </c>
      <c r="CV57">
        <f t="shared" si="198"/>
        <v>0.52701350754589493</v>
      </c>
      <c r="CW57">
        <f t="shared" si="199"/>
        <v>1.6654954887909992</v>
      </c>
      <c r="CX57">
        <f t="shared" si="200"/>
        <v>8.1476514902180108E-3</v>
      </c>
      <c r="CY57">
        <f t="shared" si="201"/>
        <v>6.2265775310520743E-2</v>
      </c>
      <c r="CZ57">
        <f t="shared" si="202"/>
        <v>-2.7178247007687686E-2</v>
      </c>
      <c r="DA57">
        <f t="shared" si="203"/>
        <v>55.613486241652488</v>
      </c>
      <c r="DB57">
        <f t="shared" si="204"/>
        <v>14.586779255490738</v>
      </c>
      <c r="DC57">
        <f t="shared" si="205"/>
        <v>3.3799873106766452</v>
      </c>
      <c r="DD57">
        <f t="shared" si="206"/>
        <v>-0.4633744549680619</v>
      </c>
      <c r="DE57">
        <f t="shared" si="207"/>
        <v>2.6655873857183838</v>
      </c>
      <c r="DF57">
        <f t="shared" si="208"/>
        <v>1.6857086970615744</v>
      </c>
      <c r="DG57">
        <f t="shared" si="209"/>
        <v>0.14860982288921179</v>
      </c>
      <c r="DH57">
        <f t="shared" si="210"/>
        <v>6.1062587288797557E-2</v>
      </c>
      <c r="DI57">
        <f t="shared" si="211"/>
        <v>-8.2150533781966753E-2</v>
      </c>
      <c r="DJ57">
        <f t="shared" si="212"/>
        <v>1.8645466733031353</v>
      </c>
      <c r="DK57">
        <f t="shared" si="213"/>
        <v>4.9921455608914469</v>
      </c>
      <c r="DL57">
        <f t="shared" si="214"/>
        <v>3.7006635472216137E-2</v>
      </c>
      <c r="DM57">
        <f t="shared" si="215"/>
        <v>0.29438301351545143</v>
      </c>
      <c r="DN57">
        <f t="shared" si="216"/>
        <v>-0.16279959793200804</v>
      </c>
      <c r="DO57">
        <f t="shared" si="229"/>
        <v>0</v>
      </c>
      <c r="DP57">
        <f t="shared" si="230"/>
        <v>112.11795293796169</v>
      </c>
      <c r="DQ57">
        <f t="shared" si="173"/>
        <v>22.722966368147318</v>
      </c>
    </row>
    <row r="58" spans="1:121" x14ac:dyDescent="0.3">
      <c r="A58">
        <v>55</v>
      </c>
      <c r="B58">
        <v>100</v>
      </c>
      <c r="C58">
        <f t="shared" si="118"/>
        <v>36.1</v>
      </c>
      <c r="D58">
        <f t="shared" si="1"/>
        <v>125</v>
      </c>
      <c r="E58">
        <f t="shared" si="217"/>
        <v>5.5</v>
      </c>
      <c r="F58">
        <v>0.31955</v>
      </c>
      <c r="G58">
        <v>0.36148000000000002</v>
      </c>
      <c r="H58">
        <f t="shared" si="218"/>
        <v>0.32793600000000001</v>
      </c>
      <c r="I58">
        <f t="shared" si="219"/>
        <v>3.2286349135090861E-2</v>
      </c>
      <c r="J58">
        <f t="shared" si="36"/>
        <v>0.47172166919435199</v>
      </c>
      <c r="K58">
        <f t="shared" si="37"/>
        <v>0.59086019496749875</v>
      </c>
      <c r="L58">
        <f t="shared" si="104"/>
        <v>0.29088175132406857</v>
      </c>
      <c r="M58">
        <f t="shared" si="105"/>
        <v>0.3820792610152034</v>
      </c>
      <c r="N58">
        <f t="shared" si="106"/>
        <v>0.88586760730960967</v>
      </c>
      <c r="O58">
        <f t="shared" si="107"/>
        <v>0.95342753244545453</v>
      </c>
      <c r="P58">
        <f t="shared" si="108"/>
        <v>0.65616601693644649</v>
      </c>
      <c r="Q58">
        <f t="shared" si="109"/>
        <v>0.77875880871476222</v>
      </c>
      <c r="R58">
        <f t="shared" si="174"/>
        <v>0.42</v>
      </c>
      <c r="S58">
        <f t="shared" si="175"/>
        <v>0.43099999999999999</v>
      </c>
      <c r="T58">
        <f t="shared" si="176"/>
        <v>4.1903838110141159E-2</v>
      </c>
      <c r="U58">
        <f t="shared" si="41"/>
        <v>0.75061863065707224</v>
      </c>
      <c r="V58">
        <f t="shared" si="42"/>
        <v>0.8570075083707317</v>
      </c>
      <c r="W58">
        <f t="shared" si="110"/>
        <v>0.5267204003680237</v>
      </c>
      <c r="X58">
        <f t="shared" si="111"/>
        <v>0.6492438812911514</v>
      </c>
      <c r="Y58">
        <f t="shared" si="112"/>
        <v>0.97510929054704409</v>
      </c>
      <c r="Z58">
        <f t="shared" si="113"/>
        <v>0.99458475090016196</v>
      </c>
      <c r="AA58">
        <f t="shared" si="114"/>
        <v>0.83743515083526887</v>
      </c>
      <c r="AB58">
        <f t="shared" si="115"/>
        <v>0.92323038011736913</v>
      </c>
      <c r="AC58">
        <f t="shared" si="177"/>
        <v>6.3949007021778137E-2</v>
      </c>
      <c r="AD58">
        <f t="shared" si="220"/>
        <v>9.7090300267276117E-4</v>
      </c>
      <c r="AE58">
        <f t="shared" si="221"/>
        <v>1.0852985603194229E-4</v>
      </c>
      <c r="AF58">
        <f t="shared" si="222"/>
        <v>1.7356121958724896E-5</v>
      </c>
      <c r="AG58">
        <f t="shared" si="223"/>
        <v>-2.1791904242540682E-6</v>
      </c>
      <c r="AH58">
        <f t="shared" si="132"/>
        <v>1.2090366735911043E-5</v>
      </c>
      <c r="AI58">
        <f t="shared" si="133"/>
        <v>1.620438875737902E-5</v>
      </c>
      <c r="AJ58">
        <f t="shared" si="224"/>
        <v>4.4936701629634182E-7</v>
      </c>
      <c r="AK58">
        <f t="shared" si="134"/>
        <v>1.7103594168527723E-7</v>
      </c>
      <c r="AL58">
        <f t="shared" si="135"/>
        <v>-3.573203916283713E-7</v>
      </c>
      <c r="AM58">
        <f t="shared" si="136"/>
        <v>8.6393336713176588E-6</v>
      </c>
      <c r="AN58">
        <f t="shared" si="225"/>
        <v>3.126505152316481E-5</v>
      </c>
      <c r="AO58">
        <f t="shared" si="137"/>
        <v>1.0665066688606565E-7</v>
      </c>
      <c r="AP58">
        <f t="shared" si="178"/>
        <v>6.9044856749640184E-7</v>
      </c>
      <c r="AQ58">
        <f t="shared" si="179"/>
        <v>-4.9548471786247414E-7</v>
      </c>
      <c r="AR58">
        <f t="shared" si="180"/>
        <v>1.4361826409575952E-3</v>
      </c>
      <c r="AS58">
        <f t="shared" si="181"/>
        <v>2.0498436790201887E-4</v>
      </c>
      <c r="AT58">
        <f t="shared" si="182"/>
        <v>4.4011954683652271E-5</v>
      </c>
      <c r="AU58">
        <f t="shared" si="183"/>
        <v>-1.3283832296202581E-5</v>
      </c>
      <c r="AV58">
        <f t="shared" si="138"/>
        <v>3.1189256861017078E-5</v>
      </c>
      <c r="AW58">
        <f t="shared" si="139"/>
        <v>3.2256267459407307E-5</v>
      </c>
      <c r="AX58">
        <f t="shared" si="184"/>
        <v>1.715855040234886E-6</v>
      </c>
      <c r="AY58">
        <f t="shared" si="140"/>
        <v>5.8759410637486597E-7</v>
      </c>
      <c r="AZ58">
        <f t="shared" si="141"/>
        <v>-1.5304672713614404E-6</v>
      </c>
      <c r="BA58">
        <f t="shared" si="142"/>
        <v>2.2144374033398292E-5</v>
      </c>
      <c r="BB58">
        <f t="shared" si="185"/>
        <v>5.8325088334460123E-5</v>
      </c>
      <c r="BC58">
        <f t="shared" si="143"/>
        <v>3.6262755981103495E-7</v>
      </c>
      <c r="BD58">
        <f t="shared" si="186"/>
        <v>2.4309520105081366E-6</v>
      </c>
      <c r="BE58">
        <f t="shared" si="187"/>
        <v>-1.9937532911285037E-6</v>
      </c>
      <c r="BF58">
        <f t="shared" si="188"/>
        <v>0.93901924344589971</v>
      </c>
      <c r="BG58">
        <f t="shared" si="226"/>
        <v>0.94199999999999928</v>
      </c>
      <c r="BH58">
        <f t="shared" si="144"/>
        <v>8.0278629324495923E-4</v>
      </c>
      <c r="BI58">
        <f t="shared" si="145"/>
        <v>8.6058136689491345E-5</v>
      </c>
      <c r="BJ58">
        <f t="shared" si="146"/>
        <v>1.1883994183208195E-5</v>
      </c>
      <c r="BK58">
        <f t="shared" si="147"/>
        <v>-1.699147102080841E-6</v>
      </c>
      <c r="BL58">
        <f t="shared" si="148"/>
        <v>8.6402231107920911E-6</v>
      </c>
      <c r="BM58">
        <f t="shared" si="149"/>
        <v>1.2795584520100777E-5</v>
      </c>
      <c r="BN58">
        <f t="shared" si="150"/>
        <v>2.9192124661432452E-7</v>
      </c>
      <c r="BO58">
        <f t="shared" si="151"/>
        <v>1.1453039867655052E-7</v>
      </c>
      <c r="BP58">
        <f t="shared" si="152"/>
        <v>-2.6607064974162163E-7</v>
      </c>
      <c r="BQ58">
        <f t="shared" si="153"/>
        <v>6.6433525599984047E-6</v>
      </c>
      <c r="BR58">
        <f t="shared" si="154"/>
        <v>2.4041756919804225E-5</v>
      </c>
      <c r="BS58">
        <f t="shared" si="155"/>
        <v>7.7336109634349059E-8</v>
      </c>
      <c r="BT58">
        <f t="shared" si="156"/>
        <v>4.350756676075842E-7</v>
      </c>
      <c r="BU58">
        <f t="shared" si="157"/>
        <v>-3.5929321008083943E-7</v>
      </c>
      <c r="BV58">
        <f t="shared" si="158"/>
        <v>1.1423754192036047E-3</v>
      </c>
      <c r="BW58">
        <f t="shared" si="159"/>
        <v>1.5636463189028539E-4</v>
      </c>
      <c r="BX58">
        <f t="shared" si="160"/>
        <v>2.8990484034253154E-5</v>
      </c>
      <c r="BY58">
        <f t="shared" si="161"/>
        <v>-9.9640122649352186E-6</v>
      </c>
      <c r="BZ58">
        <f t="shared" si="162"/>
        <v>2.1442014320980341E-5</v>
      </c>
      <c r="CA58">
        <f t="shared" si="163"/>
        <v>2.45028532859027E-5</v>
      </c>
      <c r="CB58">
        <f t="shared" si="164"/>
        <v>1.0723095649449841E-6</v>
      </c>
      <c r="CC58">
        <f t="shared" si="165"/>
        <v>3.7851743855238862E-7</v>
      </c>
      <c r="CD58">
        <f t="shared" si="166"/>
        <v>-1.0963223999190952E-6</v>
      </c>
      <c r="CE58">
        <f t="shared" si="167"/>
        <v>1.6381193240060263E-5</v>
      </c>
      <c r="CF58">
        <f t="shared" si="168"/>
        <v>4.3145701084590753E-5</v>
      </c>
      <c r="CG58">
        <f t="shared" si="169"/>
        <v>2.5296161505833192E-7</v>
      </c>
      <c r="CH58">
        <f t="shared" si="170"/>
        <v>1.4736180074429128E-6</v>
      </c>
      <c r="CI58">
        <f t="shared" si="171"/>
        <v>-1.390801771422293E-6</v>
      </c>
      <c r="CJ58">
        <f t="shared" si="227"/>
        <v>0</v>
      </c>
      <c r="CK58">
        <f t="shared" si="228"/>
        <v>2.3753722609383835E-3</v>
      </c>
      <c r="CL58">
        <f t="shared" si="172"/>
        <v>4.6739527939794294E-4</v>
      </c>
      <c r="CM58">
        <f t="shared" si="189"/>
        <v>11.417819311431671</v>
      </c>
      <c r="CN58">
        <f t="shared" si="190"/>
        <v>2.8260089212157453</v>
      </c>
      <c r="CO58">
        <f t="shared" si="191"/>
        <v>0.61746139480359685</v>
      </c>
      <c r="CP58">
        <f t="shared" si="192"/>
        <v>-3.9792017146879285E-2</v>
      </c>
      <c r="CQ58">
        <f t="shared" si="193"/>
        <v>0.49462899353285666</v>
      </c>
      <c r="CR58">
        <f t="shared" si="194"/>
        <v>0.24107269154352767</v>
      </c>
      <c r="CS58">
        <f t="shared" si="195"/>
        <v>1.7387357961554353E-2</v>
      </c>
      <c r="CT58">
        <f t="shared" si="196"/>
        <v>8.1089850312406793E-3</v>
      </c>
      <c r="CU58">
        <f t="shared" si="197"/>
        <v>-7.6384380118396933E-3</v>
      </c>
      <c r="CV58">
        <f t="shared" si="198"/>
        <v>0.33511975311041198</v>
      </c>
      <c r="CW58">
        <f t="shared" si="199"/>
        <v>0.85556813493140504</v>
      </c>
      <c r="CX58">
        <f t="shared" si="200"/>
        <v>4.8302087032699136E-3</v>
      </c>
      <c r="CY58">
        <f t="shared" si="201"/>
        <v>3.5337848133033339E-2</v>
      </c>
      <c r="CZ58">
        <f t="shared" si="202"/>
        <v>-1.6779589970412685E-2</v>
      </c>
      <c r="DA58">
        <f t="shared" si="203"/>
        <v>33.297894530601845</v>
      </c>
      <c r="DB58">
        <f t="shared" si="204"/>
        <v>7.6795343590812353</v>
      </c>
      <c r="DC58">
        <f t="shared" si="205"/>
        <v>2.0686058820863402</v>
      </c>
      <c r="DD58">
        <f t="shared" si="206"/>
        <v>-0.39433056171277359</v>
      </c>
      <c r="DE58">
        <f t="shared" si="207"/>
        <v>1.6323209470781899</v>
      </c>
      <c r="DF58">
        <f t="shared" si="208"/>
        <v>0.848404346717331</v>
      </c>
      <c r="DG58">
        <f t="shared" si="209"/>
        <v>8.5995222906492017E-2</v>
      </c>
      <c r="DH58">
        <f t="shared" si="210"/>
        <v>3.4571686842671617E-2</v>
      </c>
      <c r="DI58">
        <f t="shared" si="211"/>
        <v>-5.0202387435197969E-2</v>
      </c>
      <c r="DJ58">
        <f t="shared" si="212"/>
        <v>1.1119797420870952</v>
      </c>
      <c r="DK58">
        <f t="shared" si="213"/>
        <v>2.2624301764937083</v>
      </c>
      <c r="DL58">
        <f t="shared" si="214"/>
        <v>2.0566422054682846E-2</v>
      </c>
      <c r="DM58">
        <f t="shared" si="215"/>
        <v>0.15219218156987241</v>
      </c>
      <c r="DN58">
        <f t="shared" si="216"/>
        <v>-9.0297086555209932E-2</v>
      </c>
      <c r="DO58">
        <f t="shared" si="229"/>
        <v>0</v>
      </c>
      <c r="DP58">
        <f t="shared" si="230"/>
        <v>65.448799017085463</v>
      </c>
      <c r="DQ58">
        <f t="shared" si="173"/>
        <v>12.878175015298783</v>
      </c>
    </row>
    <row r="59" spans="1:121" x14ac:dyDescent="0.3">
      <c r="A59">
        <v>56</v>
      </c>
      <c r="B59">
        <v>101</v>
      </c>
      <c r="C59">
        <f t="shared" si="118"/>
        <v>36.1</v>
      </c>
      <c r="D59">
        <f t="shared" si="1"/>
        <v>125</v>
      </c>
      <c r="E59">
        <f t="shared" si="217"/>
        <v>5.5</v>
      </c>
      <c r="F59">
        <v>0.34189000000000003</v>
      </c>
      <c r="G59">
        <v>0.38297999999999999</v>
      </c>
      <c r="H59">
        <f t="shared" si="218"/>
        <v>0.35010800000000003</v>
      </c>
      <c r="I59">
        <f t="shared" si="219"/>
        <v>3.2286349135090861E-2</v>
      </c>
      <c r="J59">
        <f t="shared" si="36"/>
        <v>0.4808932811940646</v>
      </c>
      <c r="K59">
        <f t="shared" si="37"/>
        <v>0.60077347310130214</v>
      </c>
      <c r="L59">
        <f t="shared" si="104"/>
        <v>0.29754004302203618</v>
      </c>
      <c r="M59">
        <f t="shared" si="105"/>
        <v>0.390189590419177</v>
      </c>
      <c r="N59">
        <f t="shared" si="106"/>
        <v>0.89340056472706353</v>
      </c>
      <c r="O59">
        <f t="shared" si="107"/>
        <v>0.9577108992895349</v>
      </c>
      <c r="P59">
        <f t="shared" si="108"/>
        <v>0.66752248420418825</v>
      </c>
      <c r="Q59">
        <f t="shared" si="109"/>
        <v>0.78901314385302979</v>
      </c>
      <c r="R59">
        <f t="shared" si="174"/>
        <v>0.42</v>
      </c>
      <c r="S59">
        <f t="shared" si="175"/>
        <v>0.43099999999999999</v>
      </c>
      <c r="T59">
        <f t="shared" si="176"/>
        <v>4.2677038185749361E-2</v>
      </c>
      <c r="U59">
        <f t="shared" si="41"/>
        <v>0.75994503953751624</v>
      </c>
      <c r="V59">
        <f t="shared" si="42"/>
        <v>0.864440346313323</v>
      </c>
      <c r="W59">
        <f t="shared" si="110"/>
        <v>0.53633826490583791</v>
      </c>
      <c r="X59">
        <f t="shared" si="111"/>
        <v>0.65918575875078111</v>
      </c>
      <c r="Y59">
        <f t="shared" si="112"/>
        <v>0.97783965929124983</v>
      </c>
      <c r="Z59">
        <f t="shared" si="113"/>
        <v>0.9954046581116307</v>
      </c>
      <c r="AA59">
        <f t="shared" si="114"/>
        <v>0.84646568429351465</v>
      </c>
      <c r="AB59">
        <f t="shared" si="115"/>
        <v>0.92918629344330017</v>
      </c>
      <c r="AC59">
        <f t="shared" si="177"/>
        <v>6.4799792964233022E-2</v>
      </c>
      <c r="AD59">
        <f t="shared" si="220"/>
        <v>5.9207081737076004E-4</v>
      </c>
      <c r="AE59">
        <f t="shared" si="221"/>
        <v>5.9260111478154566E-5</v>
      </c>
      <c r="AF59">
        <f t="shared" si="222"/>
        <v>1.0883589761268934E-5</v>
      </c>
      <c r="AG59">
        <f t="shared" si="223"/>
        <v>-2.2861448902107232E-6</v>
      </c>
      <c r="AH59">
        <f t="shared" si="132"/>
        <v>7.6015288533287618E-6</v>
      </c>
      <c r="AI59">
        <f t="shared" si="133"/>
        <v>8.7106027080948069E-6</v>
      </c>
      <c r="AJ59">
        <f t="shared" si="224"/>
        <v>2.7089181978270164E-7</v>
      </c>
      <c r="AK59">
        <f t="shared" si="134"/>
        <v>1.0057848482539324E-7</v>
      </c>
      <c r="AL59">
        <f t="shared" si="135"/>
        <v>-2.2807947594897269E-7</v>
      </c>
      <c r="AM59">
        <f t="shared" si="136"/>
        <v>5.3150524958418316E-6</v>
      </c>
      <c r="AN59">
        <f t="shared" si="225"/>
        <v>1.5196121345149345E-5</v>
      </c>
      <c r="AO59">
        <f t="shared" si="137"/>
        <v>6.1709163845839725E-8</v>
      </c>
      <c r="AP59">
        <f t="shared" si="178"/>
        <v>3.746256884380939E-7</v>
      </c>
      <c r="AQ59">
        <f t="shared" si="179"/>
        <v>-2.8840905580670765E-7</v>
      </c>
      <c r="AR59">
        <f t="shared" si="180"/>
        <v>8.2247137401246896E-4</v>
      </c>
      <c r="AS59">
        <f t="shared" si="181"/>
        <v>1.0469646651805334E-4</v>
      </c>
      <c r="AT59">
        <f t="shared" si="182"/>
        <v>2.5963131470682338E-5</v>
      </c>
      <c r="AU59">
        <f t="shared" si="183"/>
        <v>-9.7394821442513114E-6</v>
      </c>
      <c r="AV59">
        <f t="shared" si="138"/>
        <v>1.837304170867737E-5</v>
      </c>
      <c r="AW59">
        <f t="shared" si="139"/>
        <v>1.5221379675122468E-5</v>
      </c>
      <c r="AX59">
        <f t="shared" si="184"/>
        <v>9.528951920872834E-7</v>
      </c>
      <c r="AY59">
        <f t="shared" si="140"/>
        <v>3.2256520305506966E-7</v>
      </c>
      <c r="AZ59">
        <f t="shared" si="141"/>
        <v>-8.8814480572566691E-7</v>
      </c>
      <c r="BA59">
        <f t="shared" si="142"/>
        <v>1.2700833862595269E-5</v>
      </c>
      <c r="BB59">
        <f t="shared" si="185"/>
        <v>2.4561063250772259E-5</v>
      </c>
      <c r="BC59">
        <f t="shared" si="143"/>
        <v>1.9510621901597224E-7</v>
      </c>
      <c r="BD59">
        <f t="shared" si="186"/>
        <v>1.1896810313118745E-6</v>
      </c>
      <c r="BE59">
        <f t="shared" si="187"/>
        <v>-1.0240726093330082E-6</v>
      </c>
      <c r="BF59">
        <f t="shared" si="188"/>
        <v>0.94028796116566726</v>
      </c>
      <c r="BG59">
        <f t="shared" si="226"/>
        <v>0.94199999999999928</v>
      </c>
      <c r="BH59">
        <f t="shared" si="144"/>
        <v>4.8913634541676652E-4</v>
      </c>
      <c r="BI59">
        <f t="shared" si="145"/>
        <v>4.6950189560438082E-5</v>
      </c>
      <c r="BJ59">
        <f t="shared" si="146"/>
        <v>7.4449711099935341E-6</v>
      </c>
      <c r="BK59">
        <f t="shared" si="147"/>
        <v>-1.781032001614719E-6</v>
      </c>
      <c r="BL59">
        <f t="shared" si="148"/>
        <v>5.4272519630796347E-6</v>
      </c>
      <c r="BM59">
        <f t="shared" si="149"/>
        <v>6.8723909349364296E-6</v>
      </c>
      <c r="BN59">
        <f t="shared" si="150"/>
        <v>1.758080520257721E-7</v>
      </c>
      <c r="BO59">
        <f t="shared" si="151"/>
        <v>6.7286731962538095E-8</v>
      </c>
      <c r="BP59">
        <f t="shared" si="152"/>
        <v>-1.6969050788811933E-7</v>
      </c>
      <c r="BQ59">
        <f t="shared" si="153"/>
        <v>4.0836337610848432E-6</v>
      </c>
      <c r="BR59">
        <f t="shared" si="154"/>
        <v>1.1675405691880218E-5</v>
      </c>
      <c r="BS59">
        <f t="shared" si="155"/>
        <v>4.47095791469028E-8</v>
      </c>
      <c r="BT59">
        <f t="shared" si="156"/>
        <v>2.3583470187858971E-7</v>
      </c>
      <c r="BU59">
        <f t="shared" si="157"/>
        <v>-2.0895838970507824E-7</v>
      </c>
      <c r="BV59">
        <f t="shared" si="158"/>
        <v>6.5366034997875694E-4</v>
      </c>
      <c r="BW59">
        <f t="shared" si="159"/>
        <v>7.979615817967672E-5</v>
      </c>
      <c r="BX59">
        <f t="shared" si="160"/>
        <v>1.7085315303265752E-5</v>
      </c>
      <c r="BY59">
        <f t="shared" si="161"/>
        <v>-7.2992612730517132E-6</v>
      </c>
      <c r="BZ59">
        <f t="shared" si="162"/>
        <v>1.2619297212201257E-5</v>
      </c>
      <c r="CA59">
        <f t="shared" si="163"/>
        <v>1.155283953870963E-5</v>
      </c>
      <c r="CB59">
        <f t="shared" si="164"/>
        <v>5.9492617765148215E-7</v>
      </c>
      <c r="CC59">
        <f t="shared" si="165"/>
        <v>2.075950217090278E-7</v>
      </c>
      <c r="CD59">
        <f t="shared" si="166"/>
        <v>-6.3566777465795359E-7</v>
      </c>
      <c r="CE59">
        <f t="shared" si="167"/>
        <v>9.3874261719822426E-6</v>
      </c>
      <c r="CF59">
        <f t="shared" si="168"/>
        <v>1.8153545701518014E-5</v>
      </c>
      <c r="CG59">
        <f t="shared" si="169"/>
        <v>1.359869097942687E-7</v>
      </c>
      <c r="CH59">
        <f t="shared" si="170"/>
        <v>7.2046977281257275E-7</v>
      </c>
      <c r="CI59">
        <f t="shared" si="171"/>
        <v>-7.137674557505965E-7</v>
      </c>
      <c r="CJ59">
        <f t="shared" si="227"/>
        <v>0</v>
      </c>
      <c r="CK59">
        <f t="shared" si="228"/>
        <v>1.3652193600686023E-3</v>
      </c>
      <c r="CL59">
        <f t="shared" si="172"/>
        <v>2.6080616603053636E-4</v>
      </c>
      <c r="CM59">
        <f t="shared" si="189"/>
        <v>6.9627528122801383</v>
      </c>
      <c r="CN59">
        <f t="shared" si="190"/>
        <v>1.5430740427796668</v>
      </c>
      <c r="CO59">
        <f t="shared" si="191"/>
        <v>0.38719458934690359</v>
      </c>
      <c r="CP59">
        <f t="shared" si="192"/>
        <v>-4.1745005695247805E-2</v>
      </c>
      <c r="CQ59">
        <f t="shared" si="193"/>
        <v>0.31098614691853299</v>
      </c>
      <c r="CR59">
        <f t="shared" si="194"/>
        <v>0.12958763648832644</v>
      </c>
      <c r="CS59">
        <f t="shared" si="195"/>
        <v>1.0481617182852074E-2</v>
      </c>
      <c r="CT59">
        <f t="shared" si="196"/>
        <v>4.7685265440567184E-3</v>
      </c>
      <c r="CU59">
        <f t="shared" si="197"/>
        <v>-4.8756549573611896E-3</v>
      </c>
      <c r="CV59">
        <f t="shared" si="198"/>
        <v>0.20617088631370464</v>
      </c>
      <c r="CW59">
        <f t="shared" si="199"/>
        <v>0.41584186061001183</v>
      </c>
      <c r="CX59">
        <f t="shared" si="200"/>
        <v>2.7948080305780811E-3</v>
      </c>
      <c r="CY59">
        <f t="shared" si="201"/>
        <v>1.9173717359950083E-2</v>
      </c>
      <c r="CZ59">
        <f t="shared" si="202"/>
        <v>-9.766972674894155E-3</v>
      </c>
      <c r="DA59">
        <f t="shared" si="203"/>
        <v>19.068998806479094</v>
      </c>
      <c r="DB59">
        <f t="shared" si="204"/>
        <v>3.9223484216323503</v>
      </c>
      <c r="DC59">
        <f t="shared" si="205"/>
        <v>1.2202931422535406</v>
      </c>
      <c r="DD59">
        <f t="shared" si="206"/>
        <v>-0.2891165274521002</v>
      </c>
      <c r="DE59">
        <f t="shared" si="207"/>
        <v>0.96157151086533887</v>
      </c>
      <c r="DF59">
        <f t="shared" si="208"/>
        <v>0.40035272821507117</v>
      </c>
      <c r="DG59">
        <f t="shared" si="209"/>
        <v>4.7757201237030471E-2</v>
      </c>
      <c r="DH59">
        <f t="shared" si="210"/>
        <v>1.8978446286948079E-2</v>
      </c>
      <c r="DI59">
        <f t="shared" si="211"/>
        <v>-2.9132925917413326E-2</v>
      </c>
      <c r="DJ59">
        <f t="shared" si="212"/>
        <v>0.63777237241022144</v>
      </c>
      <c r="DK59">
        <f t="shared" si="213"/>
        <v>0.95272364349745597</v>
      </c>
      <c r="DL59">
        <f t="shared" si="214"/>
        <v>1.1065449211490865E-2</v>
      </c>
      <c r="DM59">
        <f t="shared" si="215"/>
        <v>7.4481170646311212E-2</v>
      </c>
      <c r="DN59">
        <f t="shared" si="216"/>
        <v>-4.6380248476691942E-2</v>
      </c>
      <c r="DO59">
        <f t="shared" si="229"/>
        <v>0</v>
      </c>
      <c r="DP59">
        <f t="shared" si="230"/>
        <v>36.888152201415856</v>
      </c>
      <c r="DQ59">
        <f t="shared" si="173"/>
        <v>7.0469682960829978</v>
      </c>
    </row>
    <row r="60" spans="1:121" x14ac:dyDescent="0.3">
      <c r="A60">
        <v>57</v>
      </c>
      <c r="B60">
        <v>102</v>
      </c>
      <c r="C60">
        <f t="shared" si="118"/>
        <v>36.1</v>
      </c>
      <c r="D60">
        <f t="shared" si="1"/>
        <v>125</v>
      </c>
      <c r="E60">
        <f t="shared" si="217"/>
        <v>5.5</v>
      </c>
      <c r="F60">
        <v>0.36415999999999998</v>
      </c>
      <c r="G60">
        <v>0.40406999999999998</v>
      </c>
      <c r="H60">
        <f t="shared" si="218"/>
        <v>0.37214199999999997</v>
      </c>
      <c r="I60">
        <f t="shared" si="219"/>
        <v>3.2286349135090861E-2</v>
      </c>
      <c r="J60">
        <f t="shared" si="36"/>
        <v>0.49005917628551277</v>
      </c>
      <c r="K60">
        <f t="shared" si="37"/>
        <v>0.61061073676462385</v>
      </c>
      <c r="L60">
        <f t="shared" si="104"/>
        <v>0.30424863071588548</v>
      </c>
      <c r="M60">
        <f t="shared" si="105"/>
        <v>0.39833010543885139</v>
      </c>
      <c r="N60">
        <f t="shared" si="106"/>
        <v>0.9005799525692787</v>
      </c>
      <c r="O60">
        <f t="shared" si="107"/>
        <v>0.96167856001556029</v>
      </c>
      <c r="P60">
        <f t="shared" si="108"/>
        <v>0.67873206048543766</v>
      </c>
      <c r="Q60">
        <f t="shared" si="109"/>
        <v>0.79899397185752896</v>
      </c>
      <c r="R60">
        <f t="shared" si="174"/>
        <v>0.42</v>
      </c>
      <c r="S60">
        <f t="shared" si="175"/>
        <v>0.43099999999999999</v>
      </c>
      <c r="T60">
        <f t="shared" si="176"/>
        <v>4.344805153620989E-2</v>
      </c>
      <c r="U60">
        <f t="shared" si="41"/>
        <v>0.76907397885916418</v>
      </c>
      <c r="V60">
        <f t="shared" si="42"/>
        <v>0.87160466636007461</v>
      </c>
      <c r="W60">
        <f t="shared" si="110"/>
        <v>0.54592092964508687</v>
      </c>
      <c r="X60">
        <f t="shared" si="111"/>
        <v>0.66900944806696017</v>
      </c>
      <c r="Y60">
        <f t="shared" si="112"/>
        <v>0.98031892614324634</v>
      </c>
      <c r="Z60">
        <f t="shared" si="113"/>
        <v>0.99611393696937012</v>
      </c>
      <c r="AA60">
        <f t="shared" si="114"/>
        <v>0.8551696695322909</v>
      </c>
      <c r="AB60">
        <f t="shared" si="115"/>
        <v>0.93479156157404975</v>
      </c>
      <c r="AC60">
        <f t="shared" si="177"/>
        <v>6.5637260190892166E-2</v>
      </c>
      <c r="AD60">
        <f t="shared" si="220"/>
        <v>3.4790685588371333E-4</v>
      </c>
      <c r="AE60">
        <f t="shared" si="221"/>
        <v>3.1546702785945202E-5</v>
      </c>
      <c r="AF60">
        <f t="shared" si="222"/>
        <v>6.6104293503020971E-6</v>
      </c>
      <c r="AG60">
        <f t="shared" si="223"/>
        <v>-1.8738580847616009E-6</v>
      </c>
      <c r="AH60">
        <f t="shared" si="132"/>
        <v>4.6210988170736783E-6</v>
      </c>
      <c r="AI60">
        <f t="shared" si="133"/>
        <v>4.4659254712543636E-6</v>
      </c>
      <c r="AJ60">
        <f t="shared" si="224"/>
        <v>1.5786934053436912E-7</v>
      </c>
      <c r="AK60">
        <f t="shared" si="134"/>
        <v>5.7634837812918176E-8</v>
      </c>
      <c r="AL60">
        <f t="shared" si="135"/>
        <v>-1.3952779383538372E-7</v>
      </c>
      <c r="AM60">
        <f t="shared" si="136"/>
        <v>3.1623078568492339E-6</v>
      </c>
      <c r="AN60">
        <f t="shared" si="225"/>
        <v>7.0064331303228102E-6</v>
      </c>
      <c r="AO60">
        <f t="shared" si="137"/>
        <v>3.4791294441024782E-8</v>
      </c>
      <c r="AP60">
        <f t="shared" si="178"/>
        <v>1.9504884980811022E-7</v>
      </c>
      <c r="AQ60">
        <f t="shared" si="179"/>
        <v>-1.5952976319422554E-7</v>
      </c>
      <c r="AR60">
        <f t="shared" si="180"/>
        <v>4.4963592315018649E-4</v>
      </c>
      <c r="AS60">
        <f t="shared" si="181"/>
        <v>5.1917493932997487E-5</v>
      </c>
      <c r="AT60">
        <f t="shared" si="182"/>
        <v>1.4724626300169839E-5</v>
      </c>
      <c r="AU60">
        <f t="shared" si="183"/>
        <v>-6.4622566215269706E-6</v>
      </c>
      <c r="AV60">
        <f t="shared" si="138"/>
        <v>1.0395146148160373E-5</v>
      </c>
      <c r="AW60">
        <f t="shared" si="139"/>
        <v>6.6948657428599702E-6</v>
      </c>
      <c r="AX60">
        <f t="shared" si="184"/>
        <v>5.0866120455220553E-7</v>
      </c>
      <c r="AY60">
        <f t="shared" si="140"/>
        <v>1.7143226852618699E-7</v>
      </c>
      <c r="AZ60">
        <f t="shared" si="141"/>
        <v>-4.9470143332195247E-7</v>
      </c>
      <c r="BA60">
        <f t="shared" si="142"/>
        <v>7.0025379288955186E-6</v>
      </c>
      <c r="BB60">
        <f t="shared" si="185"/>
        <v>9.6356813977669783E-6</v>
      </c>
      <c r="BC60">
        <f t="shared" si="143"/>
        <v>1.0182163694810763E-7</v>
      </c>
      <c r="BD60">
        <f t="shared" si="186"/>
        <v>5.5725199268297269E-7</v>
      </c>
      <c r="BE60">
        <f t="shared" si="187"/>
        <v>-5.1522473202314887E-7</v>
      </c>
      <c r="BF60">
        <f t="shared" si="188"/>
        <v>0.9410525345591062</v>
      </c>
      <c r="BG60">
        <f t="shared" si="226"/>
        <v>0.94199999999999939</v>
      </c>
      <c r="BH60">
        <f t="shared" si="144"/>
        <v>2.8717797465493175E-4</v>
      </c>
      <c r="BI60">
        <f t="shared" si="145"/>
        <v>2.4972425289817608E-5</v>
      </c>
      <c r="BJ60">
        <f t="shared" si="146"/>
        <v>4.5175319530429883E-6</v>
      </c>
      <c r="BK60">
        <f t="shared" si="147"/>
        <v>-1.4586010799298053E-6</v>
      </c>
      <c r="BL60">
        <f t="shared" si="148"/>
        <v>3.2962296706911841E-6</v>
      </c>
      <c r="BM60">
        <f t="shared" si="149"/>
        <v>3.5204889373416778E-6</v>
      </c>
      <c r="BN60">
        <f t="shared" si="150"/>
        <v>1.0235725120554355E-7</v>
      </c>
      <c r="BO60">
        <f t="shared" si="151"/>
        <v>3.8521216522281601E-8</v>
      </c>
      <c r="BP60">
        <f t="shared" si="152"/>
        <v>-1.0372034027788057E-7</v>
      </c>
      <c r="BQ60">
        <f t="shared" si="153"/>
        <v>2.4275894242741316E-6</v>
      </c>
      <c r="BR60">
        <f t="shared" si="154"/>
        <v>5.3785854315911602E-6</v>
      </c>
      <c r="BS60">
        <f t="shared" si="155"/>
        <v>2.5185661951967084E-8</v>
      </c>
      <c r="BT60">
        <f t="shared" si="156"/>
        <v>1.2266758904403456E-7</v>
      </c>
      <c r="BU60">
        <f t="shared" si="157"/>
        <v>-1.1548471396768125E-7</v>
      </c>
      <c r="BV60">
        <f t="shared" si="158"/>
        <v>3.5704603505048684E-4</v>
      </c>
      <c r="BW60">
        <f t="shared" si="159"/>
        <v>3.9536256098685277E-5</v>
      </c>
      <c r="BX60">
        <f t="shared" si="160"/>
        <v>9.6803468525111602E-6</v>
      </c>
      <c r="BY60">
        <f t="shared" si="161"/>
        <v>-4.839038820590606E-6</v>
      </c>
      <c r="BZ60">
        <f t="shared" si="162"/>
        <v>7.1330929030751832E-6</v>
      </c>
      <c r="CA60">
        <f t="shared" si="163"/>
        <v>5.0770151228113257E-6</v>
      </c>
      <c r="CB60">
        <f t="shared" si="164"/>
        <v>3.1726671145263605E-7</v>
      </c>
      <c r="CC60">
        <f t="shared" si="165"/>
        <v>1.1022562313963405E-7</v>
      </c>
      <c r="CD60">
        <f t="shared" si="166"/>
        <v>-3.5377036219995283E-7</v>
      </c>
      <c r="CE60">
        <f t="shared" si="167"/>
        <v>5.1713226076688158E-6</v>
      </c>
      <c r="CF60">
        <f t="shared" si="168"/>
        <v>7.115879636574219E-6</v>
      </c>
      <c r="CG60">
        <f t="shared" si="169"/>
        <v>7.0908439733540372E-8</v>
      </c>
      <c r="CH60">
        <f t="shared" si="170"/>
        <v>3.371422168173103E-7</v>
      </c>
      <c r="CI60">
        <f t="shared" si="171"/>
        <v>-3.588017532905311E-7</v>
      </c>
      <c r="CJ60">
        <f t="shared" si="227"/>
        <v>0</v>
      </c>
      <c r="CK60">
        <f t="shared" si="228"/>
        <v>7.5594563127311391E-4</v>
      </c>
      <c r="CL60">
        <f t="shared" si="172"/>
        <v>1.4020669539958273E-4</v>
      </c>
      <c r="CM60">
        <f t="shared" si="189"/>
        <v>4.091384625192469</v>
      </c>
      <c r="CN60">
        <f t="shared" si="190"/>
        <v>0.8214445938432271</v>
      </c>
      <c r="CO60">
        <f t="shared" si="191"/>
        <v>0.2351726345663474</v>
      </c>
      <c r="CP60">
        <f t="shared" si="192"/>
        <v>-3.4216648627746836E-2</v>
      </c>
      <c r="CQ60">
        <f t="shared" si="193"/>
        <v>0.18905377370530124</v>
      </c>
      <c r="CR60">
        <f t="shared" si="194"/>
        <v>6.6439573235851174E-2</v>
      </c>
      <c r="CS60">
        <f t="shared" si="195"/>
        <v>6.1084383932963442E-3</v>
      </c>
      <c r="CT60">
        <f t="shared" si="196"/>
        <v>2.7325252955482638E-3</v>
      </c>
      <c r="CU60">
        <f t="shared" si="197"/>
        <v>-2.9826856488189978E-3</v>
      </c>
      <c r="CV60">
        <f t="shared" si="198"/>
        <v>0.12266592176718179</v>
      </c>
      <c r="CW60">
        <f t="shared" si="199"/>
        <v>0.19173104261128371</v>
      </c>
      <c r="CX60">
        <f t="shared" si="200"/>
        <v>1.5756977252340124E-3</v>
      </c>
      <c r="CY60">
        <f t="shared" si="201"/>
        <v>9.9827951820288894E-3</v>
      </c>
      <c r="CZ60">
        <f t="shared" si="202"/>
        <v>-5.4024754305724478E-3</v>
      </c>
      <c r="DA60">
        <f t="shared" si="203"/>
        <v>10.424808878237073</v>
      </c>
      <c r="DB60">
        <f t="shared" si="204"/>
        <v>1.9450369927058178</v>
      </c>
      <c r="DC60">
        <f t="shared" si="205"/>
        <v>0.69207216073428257</v>
      </c>
      <c r="DD60">
        <f t="shared" si="206"/>
        <v>-0.19183208781002811</v>
      </c>
      <c r="DE60">
        <f t="shared" si="207"/>
        <v>0.5440403688101213</v>
      </c>
      <c r="DF60">
        <f t="shared" si="208"/>
        <v>0.17608835876870294</v>
      </c>
      <c r="DG60">
        <f t="shared" si="209"/>
        <v>2.5493082249747438E-2</v>
      </c>
      <c r="DH60">
        <f t="shared" si="210"/>
        <v>1.0086388951006739E-2</v>
      </c>
      <c r="DI60">
        <f t="shared" si="211"/>
        <v>-1.6227196415826685E-2</v>
      </c>
      <c r="DJ60">
        <f t="shared" si="212"/>
        <v>0.35163244209948846</v>
      </c>
      <c r="DK60">
        <f t="shared" si="213"/>
        <v>0.37376808141938106</v>
      </c>
      <c r="DL60">
        <f t="shared" si="214"/>
        <v>5.7748141395119242E-3</v>
      </c>
      <c r="DM60">
        <f t="shared" si="215"/>
        <v>3.4887318253910185E-2</v>
      </c>
      <c r="DN60">
        <f t="shared" si="216"/>
        <v>-2.3334528113328413E-2</v>
      </c>
      <c r="DO60">
        <f t="shared" si="229"/>
        <v>0</v>
      </c>
      <c r="DP60">
        <f t="shared" si="230"/>
        <v>20.047984885840492</v>
      </c>
      <c r="DQ60">
        <f t="shared" si="173"/>
        <v>3.7183384544872728</v>
      </c>
    </row>
    <row r="61" spans="1:121" x14ac:dyDescent="0.3">
      <c r="A61">
        <v>58</v>
      </c>
      <c r="B61">
        <v>103</v>
      </c>
      <c r="C61">
        <f t="shared" si="118"/>
        <v>36.1</v>
      </c>
      <c r="D61">
        <f t="shared" si="1"/>
        <v>125</v>
      </c>
      <c r="E61">
        <f t="shared" si="217"/>
        <v>5.5</v>
      </c>
      <c r="F61">
        <v>0.38614999999999999</v>
      </c>
      <c r="G61">
        <v>0.42459000000000002</v>
      </c>
      <c r="H61">
        <f t="shared" si="218"/>
        <v>0.39383800000000002</v>
      </c>
      <c r="I61">
        <f t="shared" si="219"/>
        <v>3.2286349135090861E-2</v>
      </c>
      <c r="J61">
        <f t="shared" si="36"/>
        <v>0.49921506178458852</v>
      </c>
      <c r="K61">
        <f t="shared" si="37"/>
        <v>0.6203668101723443</v>
      </c>
      <c r="L61">
        <f t="shared" si="104"/>
        <v>0.31100566568792132</v>
      </c>
      <c r="M61">
        <f t="shared" si="105"/>
        <v>0.40649769212830122</v>
      </c>
      <c r="N61">
        <f t="shared" si="106"/>
        <v>0.90741104217683199</v>
      </c>
      <c r="O61">
        <f t="shared" si="107"/>
        <v>0.96534550359966509</v>
      </c>
      <c r="P61">
        <f t="shared" si="108"/>
        <v>0.68978648188936864</v>
      </c>
      <c r="Q61">
        <f t="shared" si="109"/>
        <v>0.80869680320440618</v>
      </c>
      <c r="R61">
        <f t="shared" si="174"/>
        <v>0.42</v>
      </c>
      <c r="S61">
        <f t="shared" si="175"/>
        <v>0.43099999999999999</v>
      </c>
      <c r="T61">
        <f t="shared" si="176"/>
        <v>4.4216593982973465E-2</v>
      </c>
      <c r="U61">
        <f t="shared" si="41"/>
        <v>0.77800226605436296</v>
      </c>
      <c r="V61">
        <f t="shared" si="42"/>
        <v>0.87850266229951446</v>
      </c>
      <c r="W61">
        <f t="shared" si="110"/>
        <v>0.55546354888378857</v>
      </c>
      <c r="X61">
        <f t="shared" si="111"/>
        <v>0.67870992104807271</v>
      </c>
      <c r="Y61">
        <f t="shared" si="112"/>
        <v>0.98256417158625964</v>
      </c>
      <c r="Z61">
        <f t="shared" si="113"/>
        <v>0.99672525222270714</v>
      </c>
      <c r="AA61">
        <f t="shared" si="114"/>
        <v>0.86354701161340286</v>
      </c>
      <c r="AB61">
        <f t="shared" si="115"/>
        <v>0.94005670190270574</v>
      </c>
      <c r="AC61">
        <f t="shared" si="177"/>
        <v>6.6461212990807511E-2</v>
      </c>
      <c r="AD61">
        <f t="shared" si="220"/>
        <v>1.9675575985889646E-4</v>
      </c>
      <c r="AE61">
        <f t="shared" si="221"/>
        <v>1.6391060236267193E-5</v>
      </c>
      <c r="AF61">
        <f t="shared" si="222"/>
        <v>3.8819490808781947E-6</v>
      </c>
      <c r="AG61">
        <f t="shared" si="223"/>
        <v>-1.3492555402136787E-6</v>
      </c>
      <c r="AH61">
        <f t="shared" si="132"/>
        <v>2.7133232727317069E-6</v>
      </c>
      <c r="AI61">
        <f t="shared" si="133"/>
        <v>2.1801413557174283E-6</v>
      </c>
      <c r="AJ61">
        <f t="shared" si="224"/>
        <v>8.8962234653442748E-8</v>
      </c>
      <c r="AK61">
        <f t="shared" si="134"/>
        <v>3.211828764619978E-8</v>
      </c>
      <c r="AL61">
        <f t="shared" si="135"/>
        <v>-8.1941153683833023E-8</v>
      </c>
      <c r="AM61">
        <f t="shared" si="136"/>
        <v>1.8187833841425463E-6</v>
      </c>
      <c r="AN61">
        <f t="shared" si="225"/>
        <v>3.0771860176465025E-6</v>
      </c>
      <c r="AO61">
        <f t="shared" si="137"/>
        <v>1.9083866290396942E-8</v>
      </c>
      <c r="AP61">
        <f t="shared" si="178"/>
        <v>9.7980698990279174E-8</v>
      </c>
      <c r="AQ61">
        <f t="shared" si="179"/>
        <v>-8.4366188991647752E-8</v>
      </c>
      <c r="AR61">
        <f t="shared" si="180"/>
        <v>2.3425984745960925E-4</v>
      </c>
      <c r="AS61">
        <f t="shared" si="181"/>
        <v>2.4947275417684376E-5</v>
      </c>
      <c r="AT61">
        <f t="shared" si="182"/>
        <v>8.007678456188177E-6</v>
      </c>
      <c r="AU61">
        <f t="shared" si="183"/>
        <v>-3.9610926759290696E-6</v>
      </c>
      <c r="AV61">
        <f t="shared" si="138"/>
        <v>5.6383289570123758E-6</v>
      </c>
      <c r="AW61">
        <f t="shared" si="139"/>
        <v>2.7152190651105944E-6</v>
      </c>
      <c r="AX61">
        <f t="shared" si="184"/>
        <v>2.6079588939332295E-7</v>
      </c>
      <c r="AY61">
        <f t="shared" si="140"/>
        <v>8.7818743933730682E-8</v>
      </c>
      <c r="AZ61">
        <f t="shared" si="141"/>
        <v>-2.6053069259682104E-7</v>
      </c>
      <c r="BA61">
        <f t="shared" si="142"/>
        <v>3.7082672365418494E-6</v>
      </c>
      <c r="BB61">
        <f t="shared" si="185"/>
        <v>3.5303090992259934E-6</v>
      </c>
      <c r="BC61">
        <f t="shared" si="143"/>
        <v>5.1124878300489819E-8</v>
      </c>
      <c r="BD61">
        <f t="shared" si="186"/>
        <v>2.5023553779626307E-7</v>
      </c>
      <c r="BE61">
        <f t="shared" si="187"/>
        <v>-2.2692209236758328E-7</v>
      </c>
      <c r="BF61">
        <f t="shared" si="188"/>
        <v>0.94149545085930841</v>
      </c>
      <c r="BG61">
        <f t="shared" si="226"/>
        <v>0.94199999999999928</v>
      </c>
      <c r="BH61">
        <f t="shared" si="144"/>
        <v>1.6227332916482557E-4</v>
      </c>
      <c r="BI61">
        <f t="shared" si="145"/>
        <v>1.2964188730603219E-5</v>
      </c>
      <c r="BJ61">
        <f t="shared" si="146"/>
        <v>2.6503407006270518E-6</v>
      </c>
      <c r="BK61">
        <f t="shared" si="147"/>
        <v>-1.0493626301642592E-6</v>
      </c>
      <c r="BL61">
        <f t="shared" si="148"/>
        <v>1.9335995659986239E-6</v>
      </c>
      <c r="BM61">
        <f t="shared" si="149"/>
        <v>1.7171479517122179E-6</v>
      </c>
      <c r="BN61">
        <f t="shared" si="150"/>
        <v>5.7624084809645092E-8</v>
      </c>
      <c r="BO61">
        <f t="shared" si="151"/>
        <v>2.1446552366210343E-8</v>
      </c>
      <c r="BP61">
        <f t="shared" si="152"/>
        <v>-6.0860684130064738E-8</v>
      </c>
      <c r="BQ61">
        <f t="shared" si="153"/>
        <v>1.3950302270038193E-6</v>
      </c>
      <c r="BR61">
        <f t="shared" si="154"/>
        <v>2.3602412173751943E-6</v>
      </c>
      <c r="BS61">
        <f t="shared" si="155"/>
        <v>1.3803229144088561E-8</v>
      </c>
      <c r="BT61">
        <f t="shared" si="156"/>
        <v>6.156059882833066E-8</v>
      </c>
      <c r="BU61">
        <f t="shared" si="157"/>
        <v>-6.1021483851581401E-8</v>
      </c>
      <c r="BV61">
        <f t="shared" si="158"/>
        <v>1.8586286165313856E-4</v>
      </c>
      <c r="BW61">
        <f t="shared" si="159"/>
        <v>1.8981760621028879E-5</v>
      </c>
      <c r="BX61">
        <f t="shared" si="160"/>
        <v>5.2593681193809769E-6</v>
      </c>
      <c r="BY61">
        <f t="shared" si="161"/>
        <v>-2.9636127847301878E-6</v>
      </c>
      <c r="BZ61">
        <f t="shared" si="162"/>
        <v>3.8653647552864458E-6</v>
      </c>
      <c r="CA61">
        <f t="shared" si="163"/>
        <v>2.0573255013075338E-6</v>
      </c>
      <c r="CB61">
        <f t="shared" si="164"/>
        <v>1.6250778519319377E-7</v>
      </c>
      <c r="CC61">
        <f t="shared" si="165"/>
        <v>5.641146743028763E-8</v>
      </c>
      <c r="CD61">
        <f t="shared" si="166"/>
        <v>-1.8615243510020781E-7</v>
      </c>
      <c r="CE61">
        <f t="shared" si="167"/>
        <v>2.7362056540384478E-6</v>
      </c>
      <c r="CF61">
        <f t="shared" si="168"/>
        <v>2.6048963307222886E-6</v>
      </c>
      <c r="CG61">
        <f t="shared" si="169"/>
        <v>3.557309825113326E-8</v>
      </c>
      <c r="CH61">
        <f t="shared" si="170"/>
        <v>1.5124685804959004E-7</v>
      </c>
      <c r="CI61">
        <f t="shared" si="171"/>
        <v>-1.578942024995967E-7</v>
      </c>
      <c r="CJ61">
        <f t="shared" si="227"/>
        <v>0</v>
      </c>
      <c r="CK61">
        <f t="shared" si="228"/>
        <v>4.0274292964664546E-4</v>
      </c>
      <c r="CL61">
        <f t="shared" si="172"/>
        <v>7.2521852968799317E-5</v>
      </c>
      <c r="CM61">
        <f t="shared" si="189"/>
        <v>2.3138477359406222</v>
      </c>
      <c r="CN61">
        <f t="shared" si="190"/>
        <v>0.42680681749216143</v>
      </c>
      <c r="CO61">
        <f t="shared" si="191"/>
        <v>0.13810422050132265</v>
      </c>
      <c r="CP61">
        <f t="shared" si="192"/>
        <v>-2.4637406164301774E-2</v>
      </c>
      <c r="CQ61">
        <f t="shared" si="193"/>
        <v>0.11100476841072686</v>
      </c>
      <c r="CR61">
        <f t="shared" si="194"/>
        <v>3.2433962949008181E-2</v>
      </c>
      <c r="CS61">
        <f t="shared" si="195"/>
        <v>3.4422157454456603E-3</v>
      </c>
      <c r="CT61">
        <f t="shared" si="196"/>
        <v>1.5227601355939778E-3</v>
      </c>
      <c r="CU61">
        <f t="shared" si="197"/>
        <v>-1.7516560422992985E-3</v>
      </c>
      <c r="CV61">
        <f t="shared" si="198"/>
        <v>7.055060747088937E-2</v>
      </c>
      <c r="CW61">
        <f t="shared" si="199"/>
        <v>8.4207195372896546E-2</v>
      </c>
      <c r="CX61">
        <f t="shared" si="200"/>
        <v>8.6430830429207748E-4</v>
      </c>
      <c r="CY61">
        <f t="shared" si="201"/>
        <v>5.0147501550214784E-3</v>
      </c>
      <c r="CZ61">
        <f t="shared" si="202"/>
        <v>-2.857060990202151E-3</v>
      </c>
      <c r="DA61">
        <f t="shared" si="203"/>
        <v>5.4313145633510409</v>
      </c>
      <c r="DB61">
        <f t="shared" si="204"/>
        <v>0.93462472624812742</v>
      </c>
      <c r="DC61">
        <f t="shared" si="205"/>
        <v>0.3763688951193005</v>
      </c>
      <c r="DD61">
        <f t="shared" si="206"/>
        <v>-0.11758503608495444</v>
      </c>
      <c r="DE61">
        <f t="shared" si="207"/>
        <v>0.29508758429419968</v>
      </c>
      <c r="DF61">
        <f t="shared" si="208"/>
        <v>7.1415691850538851E-2</v>
      </c>
      <c r="DG61">
        <f t="shared" si="209"/>
        <v>1.307056838461456E-2</v>
      </c>
      <c r="DH61">
        <f t="shared" si="210"/>
        <v>5.1669036180849786E-3</v>
      </c>
      <c r="DI61">
        <f t="shared" si="211"/>
        <v>-8.5459277785609241E-3</v>
      </c>
      <c r="DJ61">
        <f t="shared" si="212"/>
        <v>0.18621063928294898</v>
      </c>
      <c r="DK61">
        <f t="shared" si="213"/>
        <v>0.13694068995897629</v>
      </c>
      <c r="DL61">
        <f t="shared" si="214"/>
        <v>2.8995474728122799E-3</v>
      </c>
      <c r="DM61">
        <f t="shared" si="215"/>
        <v>1.5666246079272847E-2</v>
      </c>
      <c r="DN61">
        <f t="shared" si="216"/>
        <v>-1.0277301563327847E-2</v>
      </c>
      <c r="DO61">
        <f t="shared" si="229"/>
        <v>0</v>
      </c>
      <c r="DP61">
        <f t="shared" si="230"/>
        <v>10.490911009514253</v>
      </c>
      <c r="DQ61">
        <f t="shared" si="173"/>
        <v>1.8890966165644956</v>
      </c>
    </row>
    <row r="62" spans="1:121" x14ac:dyDescent="0.3">
      <c r="A62">
        <v>59</v>
      </c>
      <c r="B62">
        <v>104</v>
      </c>
      <c r="C62">
        <f t="shared" si="118"/>
        <v>36.1</v>
      </c>
      <c r="D62">
        <f t="shared" si="1"/>
        <v>125</v>
      </c>
      <c r="E62">
        <f t="shared" si="217"/>
        <v>5.5</v>
      </c>
      <c r="F62">
        <v>0.40767999999999999</v>
      </c>
      <c r="G62">
        <v>0.44438</v>
      </c>
      <c r="H62">
        <f t="shared" si="218"/>
        <v>0.41501999999999994</v>
      </c>
      <c r="I62">
        <f t="shared" si="219"/>
        <v>3.2286349135090861E-2</v>
      </c>
      <c r="J62">
        <f t="shared" si="36"/>
        <v>0.50835666914468103</v>
      </c>
      <c r="K62">
        <f t="shared" si="37"/>
        <v>0.63003665800165276</v>
      </c>
      <c r="L62">
        <f t="shared" si="104"/>
        <v>0.31780926802349141</v>
      </c>
      <c r="M62">
        <f t="shared" si="105"/>
        <v>0.41468921810233716</v>
      </c>
      <c r="N62">
        <f t="shared" si="106"/>
        <v>0.91389989657860593</v>
      </c>
      <c r="O62">
        <f t="shared" si="107"/>
        <v>0.96872682405816501</v>
      </c>
      <c r="P62">
        <f t="shared" si="108"/>
        <v>0.7006778400589122</v>
      </c>
      <c r="Q62">
        <f t="shared" si="109"/>
        <v>0.81811787175753159</v>
      </c>
      <c r="R62">
        <f t="shared" si="174"/>
        <v>0.42</v>
      </c>
      <c r="S62">
        <f t="shared" si="175"/>
        <v>0.43099999999999999</v>
      </c>
      <c r="T62">
        <f t="shared" si="176"/>
        <v>4.4982390457495386E-2</v>
      </c>
      <c r="U62">
        <f t="shared" si="41"/>
        <v>0.78672710319432304</v>
      </c>
      <c r="V62">
        <f t="shared" si="42"/>
        <v>0.88513699282158953</v>
      </c>
      <c r="W62">
        <f t="shared" si="110"/>
        <v>0.5649613457637519</v>
      </c>
      <c r="X62">
        <f t="shared" si="111"/>
        <v>0.68828237224480371</v>
      </c>
      <c r="Y62">
        <f t="shared" si="112"/>
        <v>0.98459200801671576</v>
      </c>
      <c r="Z62">
        <f t="shared" si="113"/>
        <v>0.99725017385967196</v>
      </c>
      <c r="AA62">
        <f t="shared" si="114"/>
        <v>0.87159845345837272</v>
      </c>
      <c r="AB62">
        <f t="shared" si="115"/>
        <v>0.94499278654274566</v>
      </c>
      <c r="AC62">
        <f t="shared" si="177"/>
        <v>6.7271478251439865E-2</v>
      </c>
      <c r="AD62">
        <f t="shared" si="220"/>
        <v>1.0699622303143123E-4</v>
      </c>
      <c r="AE62">
        <f t="shared" si="221"/>
        <v>8.3073817486835731E-6</v>
      </c>
      <c r="AF62">
        <f t="shared" si="222"/>
        <v>2.2004456657710635E-6</v>
      </c>
      <c r="AG62">
        <f t="shared" si="223"/>
        <v>-8.8831365824965896E-7</v>
      </c>
      <c r="AH62">
        <f t="shared" si="132"/>
        <v>1.5370073467239523E-6</v>
      </c>
      <c r="AI62">
        <f t="shared" si="133"/>
        <v>1.0108630561530031E-6</v>
      </c>
      <c r="AJ62">
        <f t="shared" si="224"/>
        <v>4.8487653581563917E-8</v>
      </c>
      <c r="AK62">
        <f t="shared" si="134"/>
        <v>1.7374693956090735E-8</v>
      </c>
      <c r="AL62">
        <f t="shared" si="135"/>
        <v>-4.627601844559441E-8</v>
      </c>
      <c r="AM62">
        <f t="shared" si="136"/>
        <v>1.010613827632002E-6</v>
      </c>
      <c r="AN62">
        <f t="shared" si="225"/>
        <v>1.2936590399712564E-6</v>
      </c>
      <c r="AO62">
        <f t="shared" si="137"/>
        <v>1.0171801472114674E-8</v>
      </c>
      <c r="AP62">
        <f t="shared" si="178"/>
        <v>4.7822204985503228E-8</v>
      </c>
      <c r="AQ62">
        <f t="shared" si="179"/>
        <v>-4.3145962065798409E-8</v>
      </c>
      <c r="AR62">
        <f t="shared" si="180"/>
        <v>1.1616093189669975E-4</v>
      </c>
      <c r="AS62">
        <f t="shared" si="181"/>
        <v>1.1573354405851436E-5</v>
      </c>
      <c r="AT62">
        <f t="shared" si="182"/>
        <v>4.1654374282775259E-6</v>
      </c>
      <c r="AU62">
        <f t="shared" si="183"/>
        <v>-2.2643292701439369E-6</v>
      </c>
      <c r="AV62">
        <f t="shared" si="138"/>
        <v>2.9259390445384038E-6</v>
      </c>
      <c r="AW62">
        <f t="shared" si="139"/>
        <v>9.9446982121890833E-7</v>
      </c>
      <c r="AX62">
        <f t="shared" si="184"/>
        <v>1.2881974193141717E-7</v>
      </c>
      <c r="AY62">
        <f t="shared" si="140"/>
        <v>4.3412195228769422E-8</v>
      </c>
      <c r="AZ62">
        <f t="shared" si="141"/>
        <v>-1.3489768103689737E-7</v>
      </c>
      <c r="BA62">
        <f t="shared" si="142"/>
        <v>1.8836098114970666E-6</v>
      </c>
      <c r="BB62">
        <f t="shared" si="185"/>
        <v>1.2043082144102257E-6</v>
      </c>
      <c r="BC62">
        <f t="shared" si="143"/>
        <v>2.4992085210449876E-8</v>
      </c>
      <c r="BD62">
        <f t="shared" si="186"/>
        <v>1.1161100245084291E-7</v>
      </c>
      <c r="BE62">
        <f t="shared" si="187"/>
        <v>-1.2798972765355933E-7</v>
      </c>
      <c r="BF62">
        <f t="shared" si="188"/>
        <v>0.94174180801659924</v>
      </c>
      <c r="BG62">
        <f t="shared" si="226"/>
        <v>0.94199999999999928</v>
      </c>
      <c r="BH62">
        <f t="shared" si="144"/>
        <v>8.8169702607935756E-5</v>
      </c>
      <c r="BI62">
        <f t="shared" si="145"/>
        <v>6.5649844809771028E-6</v>
      </c>
      <c r="BJ62">
        <f t="shared" si="146"/>
        <v>1.500867734228997E-6</v>
      </c>
      <c r="BK62">
        <f t="shared" si="147"/>
        <v>-6.9028583408713677E-7</v>
      </c>
      <c r="BL62">
        <f t="shared" si="148"/>
        <v>1.0942923231704417E-6</v>
      </c>
      <c r="BM62">
        <f t="shared" si="149"/>
        <v>7.9551179798775939E-7</v>
      </c>
      <c r="BN62">
        <f t="shared" si="150"/>
        <v>3.1376655700609309E-8</v>
      </c>
      <c r="BO62">
        <f t="shared" si="151"/>
        <v>1.1590764070505099E-8</v>
      </c>
      <c r="BP62">
        <f t="shared" si="152"/>
        <v>-3.4341714897715163E-8</v>
      </c>
      <c r="BQ62">
        <f t="shared" si="153"/>
        <v>7.7449588257964217E-7</v>
      </c>
      <c r="BR62">
        <f t="shared" si="154"/>
        <v>9.9141093514159607E-7</v>
      </c>
      <c r="BS62">
        <f t="shared" si="155"/>
        <v>7.3509496001443823E-9</v>
      </c>
      <c r="BT62">
        <f t="shared" si="156"/>
        <v>3.0017004541571814E-8</v>
      </c>
      <c r="BU62">
        <f t="shared" si="157"/>
        <v>-3.1180690408174914E-8</v>
      </c>
      <c r="BV62">
        <f t="shared" si="158"/>
        <v>9.2084405390072946E-5</v>
      </c>
      <c r="BW62">
        <f t="shared" si="159"/>
        <v>8.7984032008989019E-6</v>
      </c>
      <c r="BX62">
        <f t="shared" si="160"/>
        <v>2.7331751219642769E-6</v>
      </c>
      <c r="BY62">
        <f t="shared" si="161"/>
        <v>-1.6926893974975216E-6</v>
      </c>
      <c r="BZ62">
        <f t="shared" si="162"/>
        <v>2.0040001766791273E-6</v>
      </c>
      <c r="CA62">
        <f t="shared" si="163"/>
        <v>7.5287171375009247E-7</v>
      </c>
      <c r="CB62">
        <f t="shared" si="164"/>
        <v>8.0192357447483568E-8</v>
      </c>
      <c r="CC62">
        <f t="shared" si="165"/>
        <v>2.7860039113256966E-8</v>
      </c>
      <c r="CD62">
        <f t="shared" si="166"/>
        <v>-9.6304271186928475E-8</v>
      </c>
      <c r="CE62">
        <f t="shared" si="167"/>
        <v>1.3886726852239956E-6</v>
      </c>
      <c r="CF62">
        <f t="shared" si="168"/>
        <v>8.8786430806132383E-7</v>
      </c>
      <c r="CG62">
        <f t="shared" si="169"/>
        <v>1.7374932850903977E-8</v>
      </c>
      <c r="CH62">
        <f t="shared" si="170"/>
        <v>6.7393782985748705E-8</v>
      </c>
      <c r="CI62">
        <f t="shared" si="171"/>
        <v>-8.8980687480060447E-8</v>
      </c>
      <c r="CJ62">
        <f t="shared" si="227"/>
        <v>0</v>
      </c>
      <c r="CK62">
        <f t="shared" si="228"/>
        <v>2.061800322494246E-4</v>
      </c>
      <c r="CL62">
        <f t="shared" si="172"/>
        <v>3.6045441192580873E-5</v>
      </c>
      <c r="CM62">
        <f t="shared" si="189"/>
        <v>1.2582755828496313</v>
      </c>
      <c r="CN62">
        <f t="shared" si="190"/>
        <v>0.21631591335397157</v>
      </c>
      <c r="CO62">
        <f t="shared" si="191"/>
        <v>7.828305500547135E-2</v>
      </c>
      <c r="CP62">
        <f t="shared" si="192"/>
        <v>-1.6220607399638771E-2</v>
      </c>
      <c r="CQ62">
        <f t="shared" si="193"/>
        <v>6.2880507561823618E-2</v>
      </c>
      <c r="CR62">
        <f t="shared" si="194"/>
        <v>1.5038609686388227E-2</v>
      </c>
      <c r="CS62">
        <f t="shared" si="195"/>
        <v>1.8761327800314526E-3</v>
      </c>
      <c r="CT62">
        <f t="shared" si="196"/>
        <v>8.2375161515221786E-4</v>
      </c>
      <c r="CU62">
        <f t="shared" si="197"/>
        <v>-9.8924244631147171E-4</v>
      </c>
      <c r="CV62">
        <f t="shared" si="198"/>
        <v>3.9201710373845358E-2</v>
      </c>
      <c r="CW62">
        <f t="shared" si="199"/>
        <v>3.5400979628813431E-2</v>
      </c>
      <c r="CX62">
        <f t="shared" si="200"/>
        <v>4.6068088867207358E-4</v>
      </c>
      <c r="CY62">
        <f t="shared" si="201"/>
        <v>2.4475882733630406E-3</v>
      </c>
      <c r="CZ62">
        <f t="shared" si="202"/>
        <v>-1.4611380053582632E-3</v>
      </c>
      <c r="DA62">
        <f t="shared" si="203"/>
        <v>2.6931912060249839</v>
      </c>
      <c r="DB62">
        <f t="shared" si="204"/>
        <v>0.43358414946081819</v>
      </c>
      <c r="DC62">
        <f t="shared" si="205"/>
        <v>0.195779724566472</v>
      </c>
      <c r="DD62">
        <f t="shared" si="206"/>
        <v>-6.7216614384222773E-2</v>
      </c>
      <c r="DE62">
        <f t="shared" si="207"/>
        <v>0.1531319458349619</v>
      </c>
      <c r="DF62">
        <f t="shared" si="208"/>
        <v>2.6156545237699728E-2</v>
      </c>
      <c r="DG62">
        <f t="shared" si="209"/>
        <v>6.4561878261187658E-3</v>
      </c>
      <c r="DH62">
        <f t="shared" si="210"/>
        <v>2.5541999184798777E-3</v>
      </c>
      <c r="DI62">
        <f t="shared" si="211"/>
        <v>-4.4249137333723073E-3</v>
      </c>
      <c r="DJ62">
        <f t="shared" si="212"/>
        <v>9.4585466684325201E-2</v>
      </c>
      <c r="DK62">
        <f t="shared" si="213"/>
        <v>4.6715115636972657E-2</v>
      </c>
      <c r="DL62">
        <f t="shared" si="214"/>
        <v>1.4174261127106646E-3</v>
      </c>
      <c r="DM62">
        <f t="shared" si="215"/>
        <v>6.9875184194374707E-3</v>
      </c>
      <c r="DN62">
        <f t="shared" si="216"/>
        <v>-5.7966547654297023E-3</v>
      </c>
      <c r="DO62">
        <f t="shared" si="229"/>
        <v>0</v>
      </c>
      <c r="DP62">
        <f t="shared" si="230"/>
        <v>5.2754548270058113</v>
      </c>
      <c r="DQ62">
        <f t="shared" si="173"/>
        <v>0.9222818265006143</v>
      </c>
    </row>
    <row r="63" spans="1:121" x14ac:dyDescent="0.3">
      <c r="A63">
        <v>60</v>
      </c>
      <c r="B63">
        <v>105</v>
      </c>
      <c r="C63">
        <f t="shared" si="118"/>
        <v>36.1</v>
      </c>
      <c r="D63">
        <f t="shared" si="1"/>
        <v>125</v>
      </c>
      <c r="E63">
        <f t="shared" si="217"/>
        <v>5.5</v>
      </c>
      <c r="F63">
        <v>0.42858000000000002</v>
      </c>
      <c r="G63">
        <v>0.46333000000000002</v>
      </c>
      <c r="H63">
        <f t="shared" si="218"/>
        <v>0.43553000000000003</v>
      </c>
      <c r="I63">
        <f t="shared" si="219"/>
        <v>3.2286349135090861E-2</v>
      </c>
      <c r="J63">
        <f t="shared" si="36"/>
        <v>0.51747975907178678</v>
      </c>
      <c r="K63">
        <f t="shared" si="37"/>
        <v>0.63961539218200669</v>
      </c>
      <c r="L63">
        <f t="shared" si="104"/>
        <v>0.32465752792447666</v>
      </c>
      <c r="M63">
        <f t="shared" si="105"/>
        <v>0.42290153557199517</v>
      </c>
      <c r="N63">
        <f t="shared" si="106"/>
        <v>0.92005331313022332</v>
      </c>
      <c r="O63">
        <f t="shared" si="107"/>
        <v>0.97183762872358492</v>
      </c>
      <c r="P63">
        <f t="shared" si="108"/>
        <v>0.7113985993136529</v>
      </c>
      <c r="Q63">
        <f t="shared" si="109"/>
        <v>0.82725413247699797</v>
      </c>
      <c r="R63">
        <f t="shared" si="174"/>
        <v>0.42</v>
      </c>
      <c r="S63">
        <f t="shared" si="175"/>
        <v>0.43099999999999999</v>
      </c>
      <c r="T63">
        <f t="shared" si="176"/>
        <v>4.5745175119876372E-2</v>
      </c>
      <c r="U63">
        <f t="shared" si="41"/>
        <v>0.79524607539253733</v>
      </c>
      <c r="V63">
        <f t="shared" si="42"/>
        <v>0.89151075754184594</v>
      </c>
      <c r="W63">
        <f t="shared" si="110"/>
        <v>0.5744096184917924</v>
      </c>
      <c r="X63">
        <f t="shared" si="111"/>
        <v>0.69772222488946789</v>
      </c>
      <c r="Y63">
        <f t="shared" si="112"/>
        <v>0.9864185113589774</v>
      </c>
      <c r="Z63">
        <f t="shared" si="113"/>
        <v>0.99769921878015544</v>
      </c>
      <c r="AA63">
        <f t="shared" si="114"/>
        <v>0.87932554867205726</v>
      </c>
      <c r="AB63">
        <f t="shared" si="115"/>
        <v>0.94961135971621213</v>
      </c>
      <c r="AC63">
        <f t="shared" si="177"/>
        <v>6.8067904807902396E-2</v>
      </c>
      <c r="AD63">
        <f t="shared" si="220"/>
        <v>5.5912273521945012E-5</v>
      </c>
      <c r="AE63">
        <f t="shared" si="221"/>
        <v>4.0989032387271997E-6</v>
      </c>
      <c r="AF63">
        <f t="shared" si="222"/>
        <v>1.2022396894110274E-6</v>
      </c>
      <c r="AG63">
        <f t="shared" si="223"/>
        <v>-5.446145988374952E-7</v>
      </c>
      <c r="AH63">
        <f t="shared" si="132"/>
        <v>8.3907183049205841E-7</v>
      </c>
      <c r="AI63">
        <f t="shared" si="133"/>
        <v>4.4337184611747405E-7</v>
      </c>
      <c r="AJ63">
        <f t="shared" si="224"/>
        <v>2.5560858273536245E-8</v>
      </c>
      <c r="AK63">
        <f t="shared" si="134"/>
        <v>9.1086178859658433E-9</v>
      </c>
      <c r="AL63">
        <f t="shared" si="135"/>
        <v>-2.5143181744959174E-8</v>
      </c>
      <c r="AM63">
        <f t="shared" si="136"/>
        <v>5.4214327365172411E-7</v>
      </c>
      <c r="AN63">
        <f t="shared" si="225"/>
        <v>5.2249937701954374E-7</v>
      </c>
      <c r="AO63">
        <f t="shared" si="137"/>
        <v>5.2603497613887718E-9</v>
      </c>
      <c r="AP63">
        <f t="shared" si="178"/>
        <v>2.2810872837646019E-8</v>
      </c>
      <c r="AQ63">
        <f t="shared" si="179"/>
        <v>-2.1326000245918522E-8</v>
      </c>
      <c r="AR63">
        <f t="shared" si="180"/>
        <v>5.4771568988914891E-5</v>
      </c>
      <c r="AS63">
        <f t="shared" si="181"/>
        <v>5.1626982996903145E-6</v>
      </c>
      <c r="AT63">
        <f t="shared" si="182"/>
        <v>2.0682455017438649E-6</v>
      </c>
      <c r="AU63">
        <f t="shared" si="183"/>
        <v>-1.2133289369944593E-6</v>
      </c>
      <c r="AV63">
        <f t="shared" si="138"/>
        <v>1.4499637850352134E-6</v>
      </c>
      <c r="AW63">
        <f t="shared" si="139"/>
        <v>3.140616461815148E-7</v>
      </c>
      <c r="AX63">
        <f t="shared" si="184"/>
        <v>6.07801301557523E-8</v>
      </c>
      <c r="AY63">
        <f t="shared" si="140"/>
        <v>2.0452225763729923E-8</v>
      </c>
      <c r="AZ63">
        <f t="shared" si="141"/>
        <v>-6.1858193710356488E-8</v>
      </c>
      <c r="BA63">
        <f t="shared" si="142"/>
        <v>9.1621100796372415E-7</v>
      </c>
      <c r="BB63">
        <f t="shared" si="185"/>
        <v>3.7529340829654194E-7</v>
      </c>
      <c r="BC63">
        <f t="shared" si="143"/>
        <v>1.1444073279947259E-8</v>
      </c>
      <c r="BD63">
        <f t="shared" si="186"/>
        <v>4.5667382583912443E-8</v>
      </c>
      <c r="BE63">
        <f t="shared" si="187"/>
        <v>-1.655004460043389E-8</v>
      </c>
      <c r="BF63">
        <f t="shared" si="188"/>
        <v>0.9418730631910297</v>
      </c>
      <c r="BG63">
        <f t="shared" si="226"/>
        <v>0.94199999999999928</v>
      </c>
      <c r="BH63">
        <f t="shared" si="144"/>
        <v>4.6035090842925815E-5</v>
      </c>
      <c r="BI63">
        <f t="shared" si="145"/>
        <v>3.2364442161191622E-6</v>
      </c>
      <c r="BJ63">
        <f t="shared" si="146"/>
        <v>8.1922335847062162E-7</v>
      </c>
      <c r="BK63">
        <f t="shared" si="147"/>
        <v>-4.2284658158770554E-7</v>
      </c>
      <c r="BL63">
        <f t="shared" si="148"/>
        <v>5.9682715715713762E-7</v>
      </c>
      <c r="BM63">
        <f t="shared" si="149"/>
        <v>3.4862083297272005E-7</v>
      </c>
      <c r="BN63">
        <f t="shared" si="150"/>
        <v>1.6524473487459485E-8</v>
      </c>
      <c r="BO63">
        <f t="shared" si="151"/>
        <v>6.0706723898122798E-9</v>
      </c>
      <c r="BP63">
        <f t="shared" si="152"/>
        <v>-1.8643058031253268E-8</v>
      </c>
      <c r="BQ63">
        <f t="shared" si="153"/>
        <v>4.1512498688964432E-7</v>
      </c>
      <c r="BR63">
        <f t="shared" si="154"/>
        <v>4.0008344210210533E-7</v>
      </c>
      <c r="BS63">
        <f t="shared" si="155"/>
        <v>3.7983161945261474E-9</v>
      </c>
      <c r="BT63">
        <f t="shared" si="156"/>
        <v>1.4303907538883392E-8</v>
      </c>
      <c r="BU63">
        <f t="shared" si="157"/>
        <v>-1.539876543820454E-8</v>
      </c>
      <c r="BV63">
        <f t="shared" si="158"/>
        <v>4.3382253365349357E-5</v>
      </c>
      <c r="BW63">
        <f t="shared" si="159"/>
        <v>3.9215005291589662E-6</v>
      </c>
      <c r="BX63">
        <f t="shared" si="160"/>
        <v>1.3557775121264103E-6</v>
      </c>
      <c r="BY63">
        <f t="shared" si="161"/>
        <v>-9.0624823252220306E-7</v>
      </c>
      <c r="BZ63">
        <f t="shared" si="162"/>
        <v>9.9215988253430071E-7</v>
      </c>
      <c r="CA63">
        <f t="shared" si="163"/>
        <v>2.3756102958825656E-7</v>
      </c>
      <c r="CB63">
        <f t="shared" si="164"/>
        <v>3.7799747266276755E-8</v>
      </c>
      <c r="CC63">
        <f t="shared" si="165"/>
        <v>1.3112936647881177E-8</v>
      </c>
      <c r="CD63">
        <f t="shared" si="166"/>
        <v>-4.4123425678262629E-8</v>
      </c>
      <c r="CE63">
        <f t="shared" si="167"/>
        <v>6.7489370671914413E-7</v>
      </c>
      <c r="CF63">
        <f t="shared" si="168"/>
        <v>2.7644631774882879E-7</v>
      </c>
      <c r="CG63">
        <f t="shared" si="169"/>
        <v>7.9493605616152442E-9</v>
      </c>
      <c r="CH63">
        <f t="shared" si="170"/>
        <v>2.7548247969763689E-8</v>
      </c>
      <c r="CI63">
        <f t="shared" si="171"/>
        <v>-1.149610533079956E-8</v>
      </c>
      <c r="CJ63">
        <f t="shared" si="227"/>
        <v>0</v>
      </c>
      <c r="CK63">
        <f t="shared" si="228"/>
        <v>1.0140035867333025E-4</v>
      </c>
      <c r="CL63">
        <f t="shared" si="172"/>
        <v>1.7210996206397403E-5</v>
      </c>
      <c r="CM63">
        <f t="shared" si="189"/>
        <v>0.65752833661807331</v>
      </c>
      <c r="CN63">
        <f t="shared" si="190"/>
        <v>0.10673134143321755</v>
      </c>
      <c r="CO63">
        <f t="shared" si="191"/>
        <v>4.2770879190486707E-2</v>
      </c>
      <c r="CP63">
        <f t="shared" si="192"/>
        <v>-9.9446625747726617E-3</v>
      </c>
      <c r="CQ63">
        <f t="shared" si="193"/>
        <v>3.4327267657260602E-2</v>
      </c>
      <c r="CR63">
        <f t="shared" si="194"/>
        <v>6.5960429546896614E-3</v>
      </c>
      <c r="CS63">
        <f t="shared" si="195"/>
        <v>9.8902628917793794E-4</v>
      </c>
      <c r="CT63">
        <f t="shared" si="196"/>
        <v>4.3184868259152657E-4</v>
      </c>
      <c r="CU63">
        <f t="shared" si="197"/>
        <v>-5.3748579616199222E-4</v>
      </c>
      <c r="CV63">
        <f t="shared" si="198"/>
        <v>2.102973758495038E-2</v>
      </c>
      <c r="CW63">
        <f t="shared" si="199"/>
        <v>1.4298195452139815E-2</v>
      </c>
      <c r="CX63">
        <f t="shared" si="200"/>
        <v>2.3824124069329747E-4</v>
      </c>
      <c r="CY63">
        <f t="shared" si="201"/>
        <v>1.1674832827035608E-3</v>
      </c>
      <c r="CZ63">
        <f t="shared" si="202"/>
        <v>-7.2220499832803076E-4</v>
      </c>
      <c r="DA63">
        <f t="shared" si="203"/>
        <v>1.2698788270079917</v>
      </c>
      <c r="DB63">
        <f t="shared" si="204"/>
        <v>0.19341532909959794</v>
      </c>
      <c r="DC63">
        <f t="shared" si="205"/>
        <v>9.7209606827463393E-2</v>
      </c>
      <c r="DD63">
        <f t="shared" si="206"/>
        <v>-3.6017669494680521E-2</v>
      </c>
      <c r="DE63">
        <f t="shared" si="207"/>
        <v>7.5885304653602922E-2</v>
      </c>
      <c r="DF63">
        <f t="shared" si="208"/>
        <v>8.260449417866203E-3</v>
      </c>
      <c r="DG63">
        <f t="shared" si="209"/>
        <v>3.0461785631459939E-3</v>
      </c>
      <c r="DH63">
        <f t="shared" si="210"/>
        <v>1.2033271550348137E-3</v>
      </c>
      <c r="DI63">
        <f t="shared" si="211"/>
        <v>-2.0290724700871136E-3</v>
      </c>
      <c r="DJ63">
        <f t="shared" si="212"/>
        <v>4.6007535764898411E-2</v>
      </c>
      <c r="DK63">
        <f t="shared" si="213"/>
        <v>1.4557631307822862E-2</v>
      </c>
      <c r="DL63">
        <f t="shared" si="214"/>
        <v>6.4905061607220885E-4</v>
      </c>
      <c r="DM63">
        <f t="shared" si="215"/>
        <v>2.8590521540484224E-3</v>
      </c>
      <c r="DN63">
        <f t="shared" si="216"/>
        <v>-7.4955151995365087E-4</v>
      </c>
      <c r="DO63">
        <f t="shared" si="229"/>
        <v>0</v>
      </c>
      <c r="DP63">
        <f t="shared" si="230"/>
        <v>2.549080046099546</v>
      </c>
      <c r="DQ63">
        <f t="shared" si="173"/>
        <v>0.43266323292366843</v>
      </c>
    </row>
    <row r="64" spans="1:121" x14ac:dyDescent="0.3">
      <c r="A64">
        <v>61</v>
      </c>
      <c r="B64">
        <v>106</v>
      </c>
      <c r="C64">
        <f t="shared" si="118"/>
        <v>36.1</v>
      </c>
      <c r="D64">
        <f t="shared" si="1"/>
        <v>125</v>
      </c>
      <c r="E64">
        <f t="shared" si="217"/>
        <v>5.5</v>
      </c>
      <c r="F64">
        <v>0.44868999999999998</v>
      </c>
      <c r="G64">
        <v>0.48133999999999999</v>
      </c>
      <c r="H64">
        <f t="shared" si="218"/>
        <v>0.45521999999999996</v>
      </c>
      <c r="I64">
        <f t="shared" si="219"/>
        <v>3.2286349135090861E-2</v>
      </c>
      <c r="J64">
        <f t="shared" si="36"/>
        <v>0.52658012658795328</v>
      </c>
      <c r="K64">
        <f t="shared" si="37"/>
        <v>0.64909827833686329</v>
      </c>
      <c r="L64">
        <f t="shared" si="104"/>
        <v>0.33154850705560956</v>
      </c>
      <c r="M64">
        <f t="shared" si="105"/>
        <v>0.43113148440447191</v>
      </c>
      <c r="N64">
        <f t="shared" si="106"/>
        <v>0.92587876398699964</v>
      </c>
      <c r="O64">
        <f t="shared" si="107"/>
        <v>0.97469295209200502</v>
      </c>
      <c r="P64">
        <f t="shared" si="108"/>
        <v>0.72194161248151678</v>
      </c>
      <c r="Q64">
        <f t="shared" si="109"/>
        <v>0.83610325604222946</v>
      </c>
      <c r="R64">
        <f t="shared" si="174"/>
        <v>0.42</v>
      </c>
      <c r="S64">
        <f t="shared" si="175"/>
        <v>0.43099999999999999</v>
      </c>
      <c r="T64">
        <f t="shared" si="176"/>
        <v>4.6504691447786337E-2</v>
      </c>
      <c r="U64">
        <f t="shared" si="41"/>
        <v>0.80355714810980283</v>
      </c>
      <c r="V64">
        <f t="shared" si="42"/>
        <v>0.89762747209517324</v>
      </c>
      <c r="W64">
        <f t="shared" si="110"/>
        <v>0.58380374640588106</v>
      </c>
      <c r="X64">
        <f t="shared" si="111"/>
        <v>0.70702513623915797</v>
      </c>
      <c r="Y64">
        <f t="shared" si="112"/>
        <v>0.98805916277982531</v>
      </c>
      <c r="Z64">
        <f t="shared" si="113"/>
        <v>0.99808189912265755</v>
      </c>
      <c r="AA64">
        <f t="shared" si="114"/>
        <v>0.88673063100374316</v>
      </c>
      <c r="AB64">
        <f t="shared" si="115"/>
        <v>0.95392435596292013</v>
      </c>
      <c r="AC64">
        <f t="shared" si="177"/>
        <v>6.8850362760992809E-2</v>
      </c>
      <c r="AD64">
        <f t="shared" si="220"/>
        <v>2.8066680585896449E-5</v>
      </c>
      <c r="AE64">
        <f t="shared" si="221"/>
        <v>1.9638771680334529E-6</v>
      </c>
      <c r="AF64">
        <f t="shared" si="222"/>
        <v>6.3239191056416402E-7</v>
      </c>
      <c r="AG64">
        <f t="shared" si="223"/>
        <v>-3.1391527167609746E-7</v>
      </c>
      <c r="AH64">
        <f t="shared" si="132"/>
        <v>4.4101959820502426E-7</v>
      </c>
      <c r="AI64">
        <f t="shared" si="133"/>
        <v>1.8273197358346793E-7</v>
      </c>
      <c r="AJ64">
        <f t="shared" si="224"/>
        <v>1.3030599234134959E-8</v>
      </c>
      <c r="AK64">
        <f t="shared" si="134"/>
        <v>4.6211969104450978E-9</v>
      </c>
      <c r="AL64">
        <f t="shared" si="135"/>
        <v>-1.3164063519881501E-8</v>
      </c>
      <c r="AM64">
        <f t="shared" si="136"/>
        <v>2.8056105453984669E-7</v>
      </c>
      <c r="AN64">
        <f t="shared" si="225"/>
        <v>2.0277141753109266E-7</v>
      </c>
      <c r="AO64">
        <f t="shared" si="137"/>
        <v>2.637008398270877E-9</v>
      </c>
      <c r="AP64">
        <f t="shared" si="178"/>
        <v>1.0693305241579666E-8</v>
      </c>
      <c r="AQ64">
        <f t="shared" si="179"/>
        <v>-1.0450699832700639E-8</v>
      </c>
      <c r="AR64">
        <f t="shared" si="180"/>
        <v>2.4546926092218599E-5</v>
      </c>
      <c r="AS64">
        <f t="shared" si="181"/>
        <v>2.207591800809712E-6</v>
      </c>
      <c r="AT64">
        <f t="shared" si="182"/>
        <v>9.7872497907422902E-7</v>
      </c>
      <c r="AU64">
        <f t="shared" si="183"/>
        <v>-6.1119342021175689E-7</v>
      </c>
      <c r="AV64">
        <f t="shared" si="138"/>
        <v>6.8511751073872274E-7</v>
      </c>
      <c r="AW64">
        <f t="shared" si="139"/>
        <v>7.4693133710487423E-8</v>
      </c>
      <c r="AX64">
        <f t="shared" si="184"/>
        <v>2.7981210174954604E-8</v>
      </c>
      <c r="AY64">
        <f t="shared" si="140"/>
        <v>9.4373221363673766E-9</v>
      </c>
      <c r="AZ64">
        <f t="shared" si="141"/>
        <v>-3.4364337510632073E-8</v>
      </c>
      <c r="BA64">
        <f t="shared" si="142"/>
        <v>4.2604718757846923E-7</v>
      </c>
      <c r="BB64">
        <f t="shared" si="185"/>
        <v>1.007609815661989E-7</v>
      </c>
      <c r="BC64">
        <f t="shared" si="143"/>
        <v>5.4536831999443054E-9</v>
      </c>
      <c r="BD64">
        <f t="shared" si="186"/>
        <v>2.3436502205950168E-8</v>
      </c>
      <c r="BE64">
        <f t="shared" si="187"/>
        <v>-8.0384295994266767E-8</v>
      </c>
      <c r="BF64">
        <f t="shared" si="188"/>
        <v>0.94194017628586646</v>
      </c>
      <c r="BG64">
        <f t="shared" si="226"/>
        <v>0.94199999999999928</v>
      </c>
      <c r="BH64">
        <f t="shared" si="144"/>
        <v>2.3088914450584784E-5</v>
      </c>
      <c r="BI64">
        <f t="shared" si="145"/>
        <v>1.5493352098481075E-6</v>
      </c>
      <c r="BJ64">
        <f t="shared" si="146"/>
        <v>4.3050347129629587E-7</v>
      </c>
      <c r="BK64">
        <f t="shared" si="147"/>
        <v>-2.4352110143390816E-7</v>
      </c>
      <c r="BL64">
        <f t="shared" si="148"/>
        <v>3.1339998196855361E-7</v>
      </c>
      <c r="BM64">
        <f t="shared" si="149"/>
        <v>1.4355898491018623E-7</v>
      </c>
      <c r="BN64">
        <f t="shared" si="150"/>
        <v>8.4157511989040709E-9</v>
      </c>
      <c r="BO64">
        <f t="shared" si="151"/>
        <v>3.0770022174312162E-9</v>
      </c>
      <c r="BP64">
        <f t="shared" si="152"/>
        <v>-9.7525345142160106E-9</v>
      </c>
      <c r="BQ64">
        <f t="shared" si="153"/>
        <v>2.1464599830209692E-7</v>
      </c>
      <c r="BR64">
        <f t="shared" si="154"/>
        <v>1.5513227028062513E-7</v>
      </c>
      <c r="BS64">
        <f t="shared" si="155"/>
        <v>1.9024735024009557E-9</v>
      </c>
      <c r="BT64">
        <f t="shared" si="156"/>
        <v>6.698836451441838E-9</v>
      </c>
      <c r="BU64">
        <f t="shared" si="157"/>
        <v>-7.5396724281561211E-9</v>
      </c>
      <c r="BV64">
        <f t="shared" si="158"/>
        <v>1.9426056586558105E-5</v>
      </c>
      <c r="BW64">
        <f t="shared" si="159"/>
        <v>1.6754247010440843E-6</v>
      </c>
      <c r="BX64">
        <f t="shared" si="160"/>
        <v>6.4095286977767515E-7</v>
      </c>
      <c r="BY64">
        <f t="shared" si="161"/>
        <v>-4.5611872053633554E-7</v>
      </c>
      <c r="BZ64">
        <f t="shared" si="162"/>
        <v>4.6836153169406323E-7</v>
      </c>
      <c r="CA64">
        <f t="shared" si="163"/>
        <v>5.6450993089216976E-8</v>
      </c>
      <c r="CB64">
        <f t="shared" si="164"/>
        <v>1.7384814672706529E-8</v>
      </c>
      <c r="CC64">
        <f t="shared" si="165"/>
        <v>6.0450122680871274E-9</v>
      </c>
      <c r="CD64">
        <f t="shared" si="166"/>
        <v>-2.4491228746634483E-8</v>
      </c>
      <c r="CE64">
        <f t="shared" si="167"/>
        <v>3.1356543671968068E-7</v>
      </c>
      <c r="CF64">
        <f t="shared" si="168"/>
        <v>7.4158830548059117E-8</v>
      </c>
      <c r="CG64">
        <f t="shared" si="169"/>
        <v>3.7850540215759462E-9</v>
      </c>
      <c r="CH64">
        <f t="shared" si="170"/>
        <v>1.4123920961680818E-8</v>
      </c>
      <c r="CI64">
        <f t="shared" si="171"/>
        <v>-5.5789618074580837E-8</v>
      </c>
      <c r="CJ64">
        <f t="shared" si="227"/>
        <v>0</v>
      </c>
      <c r="CK64">
        <f t="shared" si="228"/>
        <v>4.7814681306181922E-5</v>
      </c>
      <c r="CL64">
        <f t="shared" si="172"/>
        <v>7.8793530157752442E-6</v>
      </c>
      <c r="CM64">
        <f t="shared" si="189"/>
        <v>0.33006416369014224</v>
      </c>
      <c r="CN64">
        <f t="shared" si="190"/>
        <v>5.1137397578423081E-2</v>
      </c>
      <c r="CO64">
        <f t="shared" si="191"/>
        <v>2.24979746102307E-2</v>
      </c>
      <c r="CP64">
        <f t="shared" si="192"/>
        <v>-5.73209286080554E-3</v>
      </c>
      <c r="CQ64">
        <f t="shared" si="193"/>
        <v>1.8042552782165749E-2</v>
      </c>
      <c r="CR64">
        <f t="shared" si="194"/>
        <v>2.7185035710012525E-3</v>
      </c>
      <c r="CS64">
        <f t="shared" si="195"/>
        <v>5.0419297616638393E-4</v>
      </c>
      <c r="CT64">
        <f t="shared" si="196"/>
        <v>2.1909556672111255E-4</v>
      </c>
      <c r="CU64">
        <f t="shared" si="197"/>
        <v>-2.8140818586450686E-4</v>
      </c>
      <c r="CV64">
        <f t="shared" si="198"/>
        <v>1.0882963305600653E-2</v>
      </c>
      <c r="CW64">
        <f t="shared" si="199"/>
        <v>5.5488398407383503E-3</v>
      </c>
      <c r="CX64">
        <f t="shared" si="200"/>
        <v>1.1943011035768802E-4</v>
      </c>
      <c r="CY64">
        <f t="shared" si="201"/>
        <v>5.472940555692889E-4</v>
      </c>
      <c r="CZ64">
        <f t="shared" si="202"/>
        <v>-3.5391294983440715E-4</v>
      </c>
      <c r="DA64">
        <f t="shared" si="203"/>
        <v>0.56912048144808824</v>
      </c>
      <c r="DB64">
        <f t="shared" si="204"/>
        <v>8.2705219225535045E-2</v>
      </c>
      <c r="DC64">
        <f t="shared" si="205"/>
        <v>4.6001052741467839E-2</v>
      </c>
      <c r="DD64">
        <f t="shared" si="206"/>
        <v>-1.8143276678986003E-2</v>
      </c>
      <c r="DE64">
        <f t="shared" si="207"/>
        <v>3.5856310042021791E-2</v>
      </c>
      <c r="DF64">
        <f t="shared" si="208"/>
        <v>1.9645788028532403E-3</v>
      </c>
      <c r="DG64">
        <f t="shared" si="209"/>
        <v>1.4023622915483749E-3</v>
      </c>
      <c r="DH64">
        <f t="shared" si="210"/>
        <v>5.5525428521531093E-4</v>
      </c>
      <c r="DI64">
        <f t="shared" si="211"/>
        <v>-1.1272189990237532E-3</v>
      </c>
      <c r="DJ64">
        <f t="shared" si="212"/>
        <v>2.1393959524252833E-2</v>
      </c>
      <c r="DK64">
        <f t="shared" si="213"/>
        <v>3.9085184749528554E-3</v>
      </c>
      <c r="DL64">
        <f t="shared" si="214"/>
        <v>3.0930564268484128E-4</v>
      </c>
      <c r="DM64">
        <f t="shared" si="215"/>
        <v>1.4672656571057163E-3</v>
      </c>
      <c r="DN64">
        <f t="shared" si="216"/>
        <v>-3.6406047655803417E-3</v>
      </c>
      <c r="DO64">
        <f t="shared" si="229"/>
        <v>0</v>
      </c>
      <c r="DP64">
        <f t="shared" si="230"/>
        <v>1.1776882017827484</v>
      </c>
      <c r="DQ64">
        <f t="shared" si="173"/>
        <v>0.19407054132472268</v>
      </c>
    </row>
    <row r="65" spans="1:121" x14ac:dyDescent="0.3">
      <c r="A65">
        <v>62</v>
      </c>
      <c r="B65">
        <v>107</v>
      </c>
      <c r="C65">
        <f t="shared" si="118"/>
        <v>36.1</v>
      </c>
      <c r="D65">
        <f t="shared" si="1"/>
        <v>125</v>
      </c>
      <c r="E65">
        <f t="shared" si="217"/>
        <v>5.5</v>
      </c>
      <c r="F65">
        <v>0.46788999999999997</v>
      </c>
      <c r="G65">
        <v>0.49833</v>
      </c>
      <c r="H65">
        <f t="shared" si="218"/>
        <v>0.47397799999999995</v>
      </c>
      <c r="I65">
        <f t="shared" si="219"/>
        <v>3.2286349135090861E-2</v>
      </c>
      <c r="J65">
        <f t="shared" si="36"/>
        <v>0.53565360603342849</v>
      </c>
      <c r="K65">
        <f t="shared" si="37"/>
        <v>0.65848074186254779</v>
      </c>
      <c r="L65">
        <f t="shared" si="104"/>
        <v>0.33848023992238985</v>
      </c>
      <c r="M65">
        <f t="shared" si="105"/>
        <v>0.4393758952030854</v>
      </c>
      <c r="N65">
        <f t="shared" si="106"/>
        <v>0.93138433490805583</v>
      </c>
      <c r="O65">
        <f t="shared" si="107"/>
        <v>0.97730767572753419</v>
      </c>
      <c r="P65">
        <f t="shared" si="108"/>
        <v>0.73230013535430682</v>
      </c>
      <c r="Q65">
        <f t="shared" si="109"/>
        <v>0.84466362045790788</v>
      </c>
      <c r="R65">
        <f t="shared" si="174"/>
        <v>0.42</v>
      </c>
      <c r="S65">
        <f t="shared" si="175"/>
        <v>0.43099999999999999</v>
      </c>
      <c r="T65">
        <f t="shared" si="176"/>
        <v>4.7260692296649622E-2</v>
      </c>
      <c r="U65">
        <f t="shared" si="41"/>
        <v>0.81165866338861459</v>
      </c>
      <c r="V65">
        <f t="shared" si="42"/>
        <v>0.90349104244695166</v>
      </c>
      <c r="W65">
        <f t="shared" si="110"/>
        <v>0.59313919587329011</v>
      </c>
      <c r="X65">
        <f t="shared" si="111"/>
        <v>0.71618700231218546</v>
      </c>
      <c r="Y65">
        <f t="shared" si="112"/>
        <v>0.98952880036328972</v>
      </c>
      <c r="Z65">
        <f t="shared" si="113"/>
        <v>0.9984067757658156</v>
      </c>
      <c r="AA65">
        <f t="shared" si="114"/>
        <v>0.89381678070916126</v>
      </c>
      <c r="AB65">
        <f t="shared" si="115"/>
        <v>0.95794401980459842</v>
      </c>
      <c r="AC65">
        <f t="shared" si="177"/>
        <v>6.9618742768861541E-2</v>
      </c>
      <c r="AD65">
        <f t="shared" si="220"/>
        <v>1.3533411469511947E-5</v>
      </c>
      <c r="AE65">
        <f t="shared" si="221"/>
        <v>9.1164815036851487E-7</v>
      </c>
      <c r="AF65">
        <f t="shared" si="222"/>
        <v>3.1999610113360526E-7</v>
      </c>
      <c r="AG65">
        <f t="shared" si="223"/>
        <v>-1.7106923618255174E-7</v>
      </c>
      <c r="AH65">
        <f t="shared" si="132"/>
        <v>2.2301760632059701E-7</v>
      </c>
      <c r="AI65">
        <f t="shared" si="133"/>
        <v>6.9992732420864245E-8</v>
      </c>
      <c r="AJ65">
        <f t="shared" si="224"/>
        <v>6.4192376365049039E-9</v>
      </c>
      <c r="AK65">
        <f t="shared" si="134"/>
        <v>2.2656668257488283E-9</v>
      </c>
      <c r="AL65">
        <f t="shared" si="135"/>
        <v>-6.6243294143158455E-9</v>
      </c>
      <c r="AM65">
        <f t="shared" si="136"/>
        <v>1.3995884650243497E-7</v>
      </c>
      <c r="AN65">
        <f t="shared" si="225"/>
        <v>7.521221777845064E-8</v>
      </c>
      <c r="AO65">
        <f t="shared" si="137"/>
        <v>1.2787135737463151E-9</v>
      </c>
      <c r="AP65">
        <f t="shared" si="178"/>
        <v>4.9102668352964821E-9</v>
      </c>
      <c r="AQ65">
        <f t="shared" si="179"/>
        <v>-4.7740917947531336E-9</v>
      </c>
      <c r="AR65">
        <f t="shared" si="180"/>
        <v>1.045799433550939E-5</v>
      </c>
      <c r="AS65">
        <f t="shared" si="181"/>
        <v>9.0335238668020819E-7</v>
      </c>
      <c r="AT65">
        <f t="shared" si="182"/>
        <v>4.4103121383790641E-7</v>
      </c>
      <c r="AU65">
        <f t="shared" si="183"/>
        <v>-2.9007085721148267E-7</v>
      </c>
      <c r="AV65">
        <f t="shared" si="138"/>
        <v>3.0837437670605548E-7</v>
      </c>
      <c r="AW65">
        <f t="shared" si="139"/>
        <v>4.5612044799775549E-9</v>
      </c>
      <c r="AX65">
        <f t="shared" si="184"/>
        <v>1.1620832837954082E-8</v>
      </c>
      <c r="AY65">
        <f t="shared" si="140"/>
        <v>3.8528520454315533E-9</v>
      </c>
      <c r="AZ65">
        <f t="shared" si="141"/>
        <v>-5.9110728944745105E-9</v>
      </c>
      <c r="BA65">
        <f t="shared" si="142"/>
        <v>1.891510563351439E-7</v>
      </c>
      <c r="BB65">
        <f t="shared" si="185"/>
        <v>1.9045304267599387E-8</v>
      </c>
      <c r="BC65">
        <f t="shared" si="143"/>
        <v>1.8396146348190295E-9</v>
      </c>
      <c r="BD65">
        <f t="shared" si="186"/>
        <v>2.1538035943049765E-9</v>
      </c>
      <c r="BE65">
        <f t="shared" si="187"/>
        <v>1.0809097904601912E-7</v>
      </c>
      <c r="BF65">
        <f t="shared" si="188"/>
        <v>0.94197273927061786</v>
      </c>
      <c r="BG65">
        <f t="shared" si="226"/>
        <v>0.94199999999999928</v>
      </c>
      <c r="BH65">
        <f t="shared" si="144"/>
        <v>1.1123719890307998E-5</v>
      </c>
      <c r="BI65">
        <f t="shared" si="145"/>
        <v>7.186023287575083E-7</v>
      </c>
      <c r="BJ65">
        <f t="shared" si="146"/>
        <v>2.176274716038318E-7</v>
      </c>
      <c r="BK65">
        <f t="shared" si="147"/>
        <v>-1.3259476164402566E-7</v>
      </c>
      <c r="BL65">
        <f t="shared" si="148"/>
        <v>1.5833301666391512E-7</v>
      </c>
      <c r="BM65">
        <f t="shared" si="149"/>
        <v>5.4941318509432234E-8</v>
      </c>
      <c r="BN65">
        <f t="shared" si="150"/>
        <v>4.1417877628130675E-9</v>
      </c>
      <c r="BO65">
        <f t="shared" si="151"/>
        <v>1.5071553284882326E-9</v>
      </c>
      <c r="BP65">
        <f t="shared" si="152"/>
        <v>-4.9034273278637087E-9</v>
      </c>
      <c r="BQ65">
        <f t="shared" si="153"/>
        <v>1.0698578090225284E-7</v>
      </c>
      <c r="BR65">
        <f t="shared" si="154"/>
        <v>5.7492884897975011E-8</v>
      </c>
      <c r="BS65">
        <f t="shared" si="155"/>
        <v>9.217447539607628E-10</v>
      </c>
      <c r="BT65">
        <f t="shared" si="156"/>
        <v>3.0730293441975173E-9</v>
      </c>
      <c r="BU65">
        <f t="shared" si="157"/>
        <v>-3.4413446115602439E-9</v>
      </c>
      <c r="BV65">
        <f t="shared" si="158"/>
        <v>8.2692521002444563E-6</v>
      </c>
      <c r="BW65">
        <f t="shared" si="159"/>
        <v>6.8500482956264254E-7</v>
      </c>
      <c r="BX65">
        <f t="shared" si="160"/>
        <v>2.8854491769153354E-7</v>
      </c>
      <c r="BY65">
        <f t="shared" si="161"/>
        <v>-2.1628859579299905E-7</v>
      </c>
      <c r="BZ65">
        <f t="shared" si="162"/>
        <v>2.1061325147497462E-7</v>
      </c>
      <c r="CA65">
        <f t="shared" si="163"/>
        <v>3.4442981926025184E-9</v>
      </c>
      <c r="CB65">
        <f t="shared" si="164"/>
        <v>7.2130129745361992E-9</v>
      </c>
      <c r="CC65">
        <f t="shared" si="165"/>
        <v>2.4655815497836908E-9</v>
      </c>
      <c r="CD65">
        <f t="shared" si="166"/>
        <v>-4.2091965845671305E-9</v>
      </c>
      <c r="CE65">
        <f t="shared" si="167"/>
        <v>1.3909436927435413E-7</v>
      </c>
      <c r="CF65">
        <f t="shared" si="168"/>
        <v>1.4005179966038101E-8</v>
      </c>
      <c r="CG65">
        <f t="shared" si="169"/>
        <v>1.2756728927922183E-9</v>
      </c>
      <c r="CH65">
        <f t="shared" si="170"/>
        <v>1.2967097711644442E-9</v>
      </c>
      <c r="CI65">
        <f t="shared" si="171"/>
        <v>7.4955226662427011E-8</v>
      </c>
      <c r="CJ65">
        <f t="shared" si="227"/>
        <v>0</v>
      </c>
      <c r="CK65">
        <f t="shared" si="228"/>
        <v>2.1783074233128668E-5</v>
      </c>
      <c r="CL65">
        <f t="shared" si="172"/>
        <v>3.4850678665717201E-6</v>
      </c>
      <c r="CM65">
        <f t="shared" si="189"/>
        <v>0.15915291888146049</v>
      </c>
      <c r="CN65">
        <f t="shared" si="190"/>
        <v>2.3738406187445757E-2</v>
      </c>
      <c r="CO65">
        <f t="shared" si="191"/>
        <v>1.138418129392914E-2</v>
      </c>
      <c r="CP65">
        <f t="shared" si="192"/>
        <v>-3.1237242526933949E-3</v>
      </c>
      <c r="CQ65">
        <f t="shared" si="193"/>
        <v>9.1238732921819447E-3</v>
      </c>
      <c r="CR65">
        <f t="shared" si="194"/>
        <v>1.0412818802251974E-3</v>
      </c>
      <c r="CS65">
        <f t="shared" si="195"/>
        <v>2.4837956186928424E-4</v>
      </c>
      <c r="CT65">
        <f t="shared" si="196"/>
        <v>1.0741752987557771E-4</v>
      </c>
      <c r="CU65">
        <f t="shared" si="197"/>
        <v>-1.4160828988982982E-4</v>
      </c>
      <c r="CV65">
        <f t="shared" si="198"/>
        <v>5.4290036558294523E-3</v>
      </c>
      <c r="CW65">
        <f t="shared" si="199"/>
        <v>2.0581823395073016E-3</v>
      </c>
      <c r="CX65">
        <f t="shared" si="200"/>
        <v>5.791293775497061E-5</v>
      </c>
      <c r="CY65">
        <f t="shared" si="201"/>
        <v>2.5131236689730926E-4</v>
      </c>
      <c r="CZ65">
        <f t="shared" si="202"/>
        <v>-1.6167461862931487E-4</v>
      </c>
      <c r="DA65">
        <f t="shared" si="203"/>
        <v>0.2424685986687852</v>
      </c>
      <c r="DB65">
        <f t="shared" si="204"/>
        <v>3.3843193814587322E-2</v>
      </c>
      <c r="DC65">
        <f t="shared" si="205"/>
        <v>2.0728908081595439E-2</v>
      </c>
      <c r="DD65">
        <f t="shared" si="206"/>
        <v>-8.6107533963228639E-3</v>
      </c>
      <c r="DE65">
        <f t="shared" si="207"/>
        <v>1.6139081379288118E-2</v>
      </c>
      <c r="DF65">
        <f t="shared" si="208"/>
        <v>1.1996880023236965E-4</v>
      </c>
      <c r="DG65">
        <f t="shared" si="209"/>
        <v>5.8241290017258267E-4</v>
      </c>
      <c r="DH65">
        <f t="shared" si="210"/>
        <v>2.2668640294501086E-4</v>
      </c>
      <c r="DI65">
        <f t="shared" si="211"/>
        <v>-1.9389501308455289E-4</v>
      </c>
      <c r="DJ65">
        <f t="shared" si="212"/>
        <v>9.4982202938692518E-3</v>
      </c>
      <c r="DK65">
        <f t="shared" si="213"/>
        <v>7.3876735254018019E-4</v>
      </c>
      <c r="DL65">
        <f t="shared" si="214"/>
        <v>1.0433374401376126E-4</v>
      </c>
      <c r="DM65">
        <f t="shared" si="215"/>
        <v>1.3484102782505735E-4</v>
      </c>
      <c r="DN65">
        <f t="shared" si="216"/>
        <v>4.8954404409942056E-3</v>
      </c>
      <c r="DO65">
        <f t="shared" si="229"/>
        <v>0</v>
      </c>
      <c r="DP65">
        <f t="shared" si="230"/>
        <v>0.52984166726320503</v>
      </c>
      <c r="DQ65">
        <f t="shared" si="173"/>
        <v>8.4769218026236617E-2</v>
      </c>
    </row>
    <row r="66" spans="1:121" x14ac:dyDescent="0.3">
      <c r="A66">
        <v>63</v>
      </c>
      <c r="B66">
        <v>108</v>
      </c>
      <c r="C66">
        <f t="shared" si="118"/>
        <v>36.1</v>
      </c>
      <c r="D66">
        <f t="shared" si="1"/>
        <v>125</v>
      </c>
      <c r="E66">
        <f t="shared" si="217"/>
        <v>5.5</v>
      </c>
      <c r="F66">
        <v>0.48608000000000001</v>
      </c>
      <c r="G66">
        <v>0.51426000000000005</v>
      </c>
      <c r="H66">
        <f t="shared" si="218"/>
        <v>0.49171600000000004</v>
      </c>
      <c r="I66">
        <f t="shared" si="219"/>
        <v>3.2286349135090861E-2</v>
      </c>
      <c r="J66">
        <f t="shared" si="36"/>
        <v>0.54469607599797509</v>
      </c>
      <c r="K66">
        <f t="shared" si="37"/>
        <v>0.66775837363072776</v>
      </c>
      <c r="L66">
        <f t="shared" si="104"/>
        <v>0.3454507352792977</v>
      </c>
      <c r="M66">
        <f t="shared" si="105"/>
        <v>0.44763159240275918</v>
      </c>
      <c r="N66">
        <f t="shared" si="106"/>
        <v>0.93657866288896563</v>
      </c>
      <c r="O66">
        <f t="shared" si="107"/>
        <v>0.97969645461465948</v>
      </c>
      <c r="P66">
        <f t="shared" si="108"/>
        <v>0.74246783970878316</v>
      </c>
      <c r="Q66">
        <f t="shared" si="109"/>
        <v>0.85293429973010637</v>
      </c>
      <c r="R66">
        <f t="shared" si="174"/>
        <v>0.42</v>
      </c>
      <c r="S66">
        <f t="shared" si="175"/>
        <v>0.43099999999999999</v>
      </c>
      <c r="T66">
        <f t="shared" si="176"/>
        <v>4.8012939932147079E-2</v>
      </c>
      <c r="U66">
        <f t="shared" si="41"/>
        <v>0.819549335048956</v>
      </c>
      <c r="V66">
        <f t="shared" si="42"/>
        <v>0.90910573856982591</v>
      </c>
      <c r="W66">
        <f t="shared" si="110"/>
        <v>0.60241152600819869</v>
      </c>
      <c r="X66">
        <f t="shared" si="111"/>
        <v>0.72520396200941328</v>
      </c>
      <c r="Y66">
        <f t="shared" si="112"/>
        <v>0.99084158048611792</v>
      </c>
      <c r="Z66">
        <f t="shared" si="113"/>
        <v>0.99868151561032203</v>
      </c>
      <c r="AA66">
        <f t="shared" si="114"/>
        <v>0.90058778809573015</v>
      </c>
      <c r="AB66">
        <f t="shared" si="115"/>
        <v>0.96168282745851097</v>
      </c>
      <c r="AC66">
        <f t="shared" si="177"/>
        <v>7.0372955317057367E-2</v>
      </c>
      <c r="AD66">
        <f t="shared" si="220"/>
        <v>6.2700816776595996E-6</v>
      </c>
      <c r="AE66">
        <f t="shared" si="221"/>
        <v>4.0938811025304285E-7</v>
      </c>
      <c r="AF66">
        <f t="shared" si="222"/>
        <v>1.5570256999434638E-7</v>
      </c>
      <c r="AG66">
        <f t="shared" si="223"/>
        <v>-8.8481372744096219E-8</v>
      </c>
      <c r="AH66">
        <f t="shared" si="132"/>
        <v>1.0846172427356304E-7</v>
      </c>
      <c r="AI66">
        <f t="shared" si="133"/>
        <v>2.4426367273429205E-8</v>
      </c>
      <c r="AJ66">
        <f t="shared" si="224"/>
        <v>3.0557465754341888E-9</v>
      </c>
      <c r="AK66">
        <f t="shared" si="134"/>
        <v>1.0733291138444421E-9</v>
      </c>
      <c r="AL66">
        <f t="shared" si="135"/>
        <v>-3.2265883456355668E-9</v>
      </c>
      <c r="AM66">
        <f t="shared" si="136"/>
        <v>6.7266434913467066E-8</v>
      </c>
      <c r="AN66">
        <f t="shared" si="225"/>
        <v>2.6338267565089074E-8</v>
      </c>
      <c r="AO66">
        <f t="shared" si="137"/>
        <v>6.0070808788007894E-10</v>
      </c>
      <c r="AP66">
        <f t="shared" si="178"/>
        <v>2.2334756965862958E-9</v>
      </c>
      <c r="AQ66">
        <f t="shared" si="179"/>
        <v>-2.4920431506919827E-9</v>
      </c>
      <c r="AR66">
        <f t="shared" si="180"/>
        <v>4.2387258881293331E-6</v>
      </c>
      <c r="AS66">
        <f t="shared" si="181"/>
        <v>3.536006261736239E-7</v>
      </c>
      <c r="AT66">
        <f t="shared" si="182"/>
        <v>1.8922851367738407E-7</v>
      </c>
      <c r="AU66">
        <f t="shared" si="183"/>
        <v>-1.2997008562020725E-7</v>
      </c>
      <c r="AV66">
        <f t="shared" si="138"/>
        <v>1.3219327204918816E-7</v>
      </c>
      <c r="AW66">
        <f t="shared" si="139"/>
        <v>-8.9894271852671531E-9</v>
      </c>
      <c r="AX66">
        <f t="shared" si="184"/>
        <v>5.7676189281865384E-9</v>
      </c>
      <c r="AY66">
        <f t="shared" si="140"/>
        <v>2.0053175386595051E-9</v>
      </c>
      <c r="AZ66">
        <f t="shared" si="141"/>
        <v>-1.8943246011511481E-8</v>
      </c>
      <c r="BA66">
        <f t="shared" si="142"/>
        <v>8.0128777046525906E-8</v>
      </c>
      <c r="BB66">
        <f t="shared" si="185"/>
        <v>-7.9688171264873097E-10</v>
      </c>
      <c r="BC66">
        <f t="shared" si="143"/>
        <v>1.5946028610663975E-9</v>
      </c>
      <c r="BD66">
        <f t="shared" si="186"/>
        <v>1.5515642559552807E-8</v>
      </c>
      <c r="BE66">
        <f t="shared" si="187"/>
        <v>-2.4947905746440747E-7</v>
      </c>
      <c r="BF66">
        <f t="shared" si="188"/>
        <v>0.94198841499003116</v>
      </c>
      <c r="BG66">
        <f t="shared" si="226"/>
        <v>0.94199999999999928</v>
      </c>
      <c r="BH66">
        <f t="shared" si="144"/>
        <v>5.1492732273695583E-6</v>
      </c>
      <c r="BI66">
        <f t="shared" si="145"/>
        <v>3.2242341312196501E-7</v>
      </c>
      <c r="BJ66">
        <f t="shared" si="146"/>
        <v>1.0578962539112869E-7</v>
      </c>
      <c r="BK66">
        <f t="shared" si="147"/>
        <v>-6.852298651654945E-8</v>
      </c>
      <c r="BL66">
        <f t="shared" si="148"/>
        <v>7.693070523672815E-8</v>
      </c>
      <c r="BM66">
        <f t="shared" si="149"/>
        <v>1.9157330551851335E-8</v>
      </c>
      <c r="BN66">
        <f t="shared" si="150"/>
        <v>1.9696868889188907E-9</v>
      </c>
      <c r="BO66">
        <f t="shared" si="151"/>
        <v>7.1331789613590376E-10</v>
      </c>
      <c r="BP66">
        <f t="shared" si="152"/>
        <v>-2.3863347393637728E-9</v>
      </c>
      <c r="BQ66">
        <f t="shared" si="153"/>
        <v>5.137526770667455E-8</v>
      </c>
      <c r="BR66">
        <f t="shared" si="154"/>
        <v>2.0116058608237169E-8</v>
      </c>
      <c r="BS66">
        <f t="shared" si="155"/>
        <v>4.3264417316931691E-10</v>
      </c>
      <c r="BT66">
        <f t="shared" si="156"/>
        <v>1.3964218329013396E-9</v>
      </c>
      <c r="BU66">
        <f t="shared" si="157"/>
        <v>-1.7948284203035901E-9</v>
      </c>
      <c r="BV66">
        <f t="shared" si="158"/>
        <v>3.3487532092008967E-6</v>
      </c>
      <c r="BW66">
        <f t="shared" si="159"/>
        <v>2.6790415118748802E-7</v>
      </c>
      <c r="BX66">
        <f t="shared" si="160"/>
        <v>1.2368269746665239E-7</v>
      </c>
      <c r="BY66">
        <f t="shared" si="161"/>
        <v>-9.6828434038378783E-8</v>
      </c>
      <c r="BZ66">
        <f t="shared" si="162"/>
        <v>9.020022767718556E-8</v>
      </c>
      <c r="CA66">
        <f t="shared" si="163"/>
        <v>-6.7823969049174381E-9</v>
      </c>
      <c r="CB66">
        <f t="shared" si="164"/>
        <v>3.5764445070244995E-9</v>
      </c>
      <c r="CC66">
        <f t="shared" si="165"/>
        <v>1.2820602481351704E-9</v>
      </c>
      <c r="CD66">
        <f t="shared" si="166"/>
        <v>-1.3477746209283438E-8</v>
      </c>
      <c r="CE66">
        <f t="shared" si="167"/>
        <v>5.8873421145936993E-8</v>
      </c>
      <c r="CF66">
        <f t="shared" si="168"/>
        <v>-5.8549692634174997E-10</v>
      </c>
      <c r="CG66">
        <f t="shared" si="169"/>
        <v>1.1048288104792921E-9</v>
      </c>
      <c r="CH66">
        <f t="shared" si="170"/>
        <v>9.3321183376595713E-9</v>
      </c>
      <c r="CI66">
        <f t="shared" si="171"/>
        <v>-1.7285285071768051E-7</v>
      </c>
      <c r="CJ66">
        <f t="shared" si="227"/>
        <v>0</v>
      </c>
      <c r="CK66">
        <f t="shared" si="228"/>
        <v>9.2910557828859073E-6</v>
      </c>
      <c r="CL66">
        <f t="shared" si="172"/>
        <v>1.4431780376472184E-6</v>
      </c>
      <c r="CM66">
        <f t="shared" si="189"/>
        <v>7.3736160529276895E-2</v>
      </c>
      <c r="CN66">
        <f t="shared" si="190"/>
        <v>1.0660057002878982E-2</v>
      </c>
      <c r="CO66">
        <f t="shared" si="191"/>
        <v>5.5392746301188671E-3</v>
      </c>
      <c r="CP66">
        <f t="shared" si="192"/>
        <v>-1.6156698663071969E-3</v>
      </c>
      <c r="CQ66">
        <f t="shared" si="193"/>
        <v>4.437277601755738E-3</v>
      </c>
      <c r="CR66">
        <f t="shared" si="194"/>
        <v>3.633910659268063E-4</v>
      </c>
      <c r="CS66">
        <f t="shared" si="195"/>
        <v>1.1823600224327506E-4</v>
      </c>
      <c r="CT66">
        <f t="shared" si="196"/>
        <v>5.0887606616478839E-5</v>
      </c>
      <c r="CU66">
        <f t="shared" si="197"/>
        <v>-6.8974779064651516E-5</v>
      </c>
      <c r="CV66">
        <f t="shared" si="198"/>
        <v>2.6092650102933876E-3</v>
      </c>
      <c r="CW66">
        <f t="shared" si="199"/>
        <v>7.2074669191866253E-4</v>
      </c>
      <c r="CX66">
        <f t="shared" si="200"/>
        <v>2.7206069300088776E-5</v>
      </c>
      <c r="CY66">
        <f t="shared" si="201"/>
        <v>1.143115196269832E-4</v>
      </c>
      <c r="CZ66">
        <f t="shared" si="202"/>
        <v>-8.4393041298183992E-5</v>
      </c>
      <c r="DA66">
        <f t="shared" si="203"/>
        <v>9.8274859716278584E-2</v>
      </c>
      <c r="DB66">
        <f t="shared" si="204"/>
        <v>1.3247293858968646E-2</v>
      </c>
      <c r="DC66">
        <f t="shared" si="205"/>
        <v>8.893929371350728E-3</v>
      </c>
      <c r="DD66">
        <f t="shared" si="206"/>
        <v>-3.8581619916358521E-3</v>
      </c>
      <c r="DE66">
        <f t="shared" si="207"/>
        <v>6.9184670859663115E-3</v>
      </c>
      <c r="DF66">
        <f t="shared" si="208"/>
        <v>-2.3643991382689666E-4</v>
      </c>
      <c r="DG66">
        <f t="shared" si="209"/>
        <v>2.8906152544285293E-4</v>
      </c>
      <c r="DH66">
        <f t="shared" si="210"/>
        <v>1.1798486270457064E-4</v>
      </c>
      <c r="DI66">
        <f t="shared" si="211"/>
        <v>-6.2137635566959955E-4</v>
      </c>
      <c r="DJ66">
        <f t="shared" si="212"/>
        <v>4.0236665393912985E-3</v>
      </c>
      <c r="DK66">
        <f t="shared" si="213"/>
        <v>-3.0911041633644275E-5</v>
      </c>
      <c r="DL66">
        <f t="shared" si="214"/>
        <v>9.0437901265380728E-5</v>
      </c>
      <c r="DM66">
        <f t="shared" si="215"/>
        <v>9.71372318083363E-4</v>
      </c>
      <c r="DN66">
        <f t="shared" si="216"/>
        <v>-1.1298906512563014E-2</v>
      </c>
      <c r="DO66">
        <f t="shared" si="229"/>
        <v>0</v>
      </c>
      <c r="DP66">
        <f t="shared" si="230"/>
        <v>0.21338905340740882</v>
      </c>
      <c r="DQ66">
        <f t="shared" si="173"/>
        <v>3.3145683606717768E-2</v>
      </c>
    </row>
    <row r="67" spans="1:121" x14ac:dyDescent="0.3">
      <c r="A67">
        <v>64</v>
      </c>
      <c r="B67">
        <v>109</v>
      </c>
      <c r="C67">
        <f t="shared" si="118"/>
        <v>36.1</v>
      </c>
      <c r="D67">
        <f t="shared" ref="D67" si="231">SBP_BL</f>
        <v>125</v>
      </c>
      <c r="E67">
        <f t="shared" si="217"/>
        <v>5.5</v>
      </c>
      <c r="F67">
        <v>0.50319000000000003</v>
      </c>
      <c r="G67">
        <v>0.52910000000000001</v>
      </c>
      <c r="H67">
        <f t="shared" si="218"/>
        <v>0.50837200000000005</v>
      </c>
      <c r="I67">
        <f t="shared" si="219"/>
        <v>3.2286349135090861E-2</v>
      </c>
      <c r="J67">
        <f t="shared" si="36"/>
        <v>0.5537034641719194</v>
      </c>
      <c r="K67">
        <f t="shared" si="37"/>
        <v>0.67692693530213766</v>
      </c>
      <c r="L67">
        <f t="shared" si="104"/>
        <v>0.35245797756694064</v>
      </c>
      <c r="M67">
        <f t="shared" si="105"/>
        <v>0.45589539737647022</v>
      </c>
      <c r="N67">
        <f t="shared" si="106"/>
        <v>0.94147087311594135</v>
      </c>
      <c r="O67">
        <f t="shared" si="107"/>
        <v>0.98187365025370732</v>
      </c>
      <c r="P67">
        <f t="shared" si="108"/>
        <v>0.75243882484204971</v>
      </c>
      <c r="Q67">
        <f t="shared" si="109"/>
        <v>0.86091504971844945</v>
      </c>
      <c r="R67">
        <f t="shared" si="174"/>
        <v>0.42</v>
      </c>
      <c r="S67">
        <f t="shared" si="175"/>
        <v>0.43099999999999999</v>
      </c>
      <c r="T67">
        <f t="shared" si="176"/>
        <v>4.8761206036160985E-2</v>
      </c>
      <c r="U67">
        <f>1 - 0.94833 ^ (EXP(2.72107*(LN($B67)-3.8686) + 0.51125*(LN($C67)-LN(28)) + 2.81291*(LN($D67)*(1-0) - 4.24) + 2.88267*(LN($D67)*0 - 0.5826) + 0.61868*(1-0.3423) + 0.77763*(1-0.0376)))</f>
        <v>0.82722824288155805</v>
      </c>
      <c r="V67">
        <f>1 - 0.94833 ^ (EXP(2.72107*(LN($B67)-3.8686) + 0.51125*(LN($C67)-LN(28)) + 2.81291*(LN($D67)*(1-1) - 4.24) + 2.88267*(LN($D67)*1 - 0.5826) + 0.61868*(1-0.3423) + 0.77763*(1-0.0376)))</f>
        <v>0.91447616763371098</v>
      </c>
      <c r="W67">
        <f t="shared" si="110"/>
        <v>0.61161639419666158</v>
      </c>
      <c r="X67">
        <f t="shared" si="111"/>
        <v>0.73407240061426293</v>
      </c>
      <c r="Y67">
        <f t="shared" si="112"/>
        <v>0.99201094852613525</v>
      </c>
      <c r="Z67">
        <f t="shared" si="113"/>
        <v>0.99891295134964053</v>
      </c>
      <c r="AA67">
        <f t="shared" si="114"/>
        <v>0.90704811454945145</v>
      </c>
      <c r="AB67">
        <f t="shared" si="115"/>
        <v>0.96515341115019826</v>
      </c>
      <c r="AC67">
        <f t="shared" si="177"/>
        <v>7.1112929971562766E-2</v>
      </c>
      <c r="AD67">
        <f t="shared" si="220"/>
        <v>2.7927607663886708E-6</v>
      </c>
      <c r="AE67">
        <f t="shared" si="221"/>
        <v>1.7771347393614655E-7</v>
      </c>
      <c r="AF67">
        <f t="shared" si="222"/>
        <v>7.2850981566239321E-8</v>
      </c>
      <c r="AG67">
        <f t="shared" si="223"/>
        <v>-4.3560269657197992E-8</v>
      </c>
      <c r="AH67">
        <f t="shared" si="132"/>
        <v>5.0729095752874182E-8</v>
      </c>
      <c r="AI67">
        <f t="shared" si="133"/>
        <v>7.4516847569941023E-9</v>
      </c>
      <c r="AJ67">
        <f t="shared" si="224"/>
        <v>1.4029101861059841E-9</v>
      </c>
      <c r="AK67">
        <f t="shared" si="134"/>
        <v>4.9019808912043703E-10</v>
      </c>
      <c r="AL67">
        <f t="shared" si="135"/>
        <v>-1.4897874885407102E-9</v>
      </c>
      <c r="AM67">
        <f t="shared" si="136"/>
        <v>3.1139646522748454E-8</v>
      </c>
      <c r="AN67">
        <f t="shared" si="225"/>
        <v>8.5178306411400208E-9</v>
      </c>
      <c r="AO67">
        <f t="shared" si="137"/>
        <v>2.7136041185427584E-10</v>
      </c>
      <c r="AP67">
        <f t="shared" si="178"/>
        <v>9.5682964592375981E-10</v>
      </c>
      <c r="AQ67">
        <f t="shared" si="179"/>
        <v>-6.3606809516605997E-10</v>
      </c>
      <c r="AR67">
        <f t="shared" si="180"/>
        <v>1.6367238550739741E-6</v>
      </c>
      <c r="AS67">
        <f t="shared" si="181"/>
        <v>1.3248410688526182E-7</v>
      </c>
      <c r="AT67">
        <f t="shared" si="182"/>
        <v>7.7356651342761782E-8</v>
      </c>
      <c r="AU67">
        <f t="shared" si="183"/>
        <v>-5.5106722685947837E-8</v>
      </c>
      <c r="AV67">
        <f t="shared" si="138"/>
        <v>5.400118043288164E-8</v>
      </c>
      <c r="AW67">
        <f t="shared" si="139"/>
        <v>-7.6036287079339878E-9</v>
      </c>
      <c r="AX67">
        <f t="shared" si="184"/>
        <v>6.4822214109854681E-10</v>
      </c>
      <c r="AY67">
        <f t="shared" si="140"/>
        <v>7.4853497870494634E-11</v>
      </c>
      <c r="AZ67">
        <f t="shared" si="141"/>
        <v>2.3079450704253506E-8</v>
      </c>
      <c r="BA67">
        <f t="shared" si="142"/>
        <v>3.2396349521692942E-8</v>
      </c>
      <c r="BB67">
        <f t="shared" si="185"/>
        <v>-3.3133076814448385E-9</v>
      </c>
      <c r="BC67">
        <f t="shared" si="143"/>
        <v>-8.6052571966371953E-10</v>
      </c>
      <c r="BD67">
        <f t="shared" si="186"/>
        <v>-2.4440268933142719E-8</v>
      </c>
      <c r="BE67">
        <f t="shared" si="187"/>
        <v>5.4401824796331778E-7</v>
      </c>
      <c r="BF67">
        <f t="shared" si="188"/>
        <v>0.94199449194288276</v>
      </c>
      <c r="BG67">
        <f t="shared" si="226"/>
        <v>0.94199999999999928</v>
      </c>
      <c r="BH67">
        <f t="shared" si="144"/>
        <v>2.2915858830563916E-6</v>
      </c>
      <c r="BI67">
        <f t="shared" si="145"/>
        <v>1.39843204469627E-7</v>
      </c>
      <c r="BJ67">
        <f t="shared" si="146"/>
        <v>4.9449347426328725E-8</v>
      </c>
      <c r="BK67">
        <f t="shared" si="147"/>
        <v>-3.3705801262311185E-8</v>
      </c>
      <c r="BL67">
        <f t="shared" si="148"/>
        <v>3.5947675928722185E-8</v>
      </c>
      <c r="BM67">
        <f t="shared" si="149"/>
        <v>5.8392927488259776E-9</v>
      </c>
      <c r="BN67">
        <f t="shared" si="150"/>
        <v>9.0340977739277462E-10</v>
      </c>
      <c r="BO67">
        <f t="shared" si="151"/>
        <v>3.2546903496849942E-10</v>
      </c>
      <c r="BP67">
        <f t="shared" si="152"/>
        <v>-1.1008845845924265E-9</v>
      </c>
      <c r="BQ67">
        <f t="shared" si="153"/>
        <v>2.3762877568088027E-8</v>
      </c>
      <c r="BR67">
        <f t="shared" si="154"/>
        <v>6.500014909393842E-9</v>
      </c>
      <c r="BS67">
        <f t="shared" si="155"/>
        <v>1.9527360072584442E-10</v>
      </c>
      <c r="BT67">
        <f t="shared" si="156"/>
        <v>5.9764513507075138E-10</v>
      </c>
      <c r="BU67">
        <f t="shared" si="157"/>
        <v>-4.5772080901987497E-10</v>
      </c>
      <c r="BV67">
        <f t="shared" si="158"/>
        <v>1.2919713637865305E-6</v>
      </c>
      <c r="BW67">
        <f t="shared" si="159"/>
        <v>1.0029051582609026E-7</v>
      </c>
      <c r="BX67">
        <f t="shared" si="160"/>
        <v>5.051238684239617E-8</v>
      </c>
      <c r="BY67">
        <f t="shared" si="161"/>
        <v>-4.1019820122668557E-8</v>
      </c>
      <c r="BZ67">
        <f t="shared" si="162"/>
        <v>3.6812221128010739E-8</v>
      </c>
      <c r="CA67">
        <f t="shared" si="163"/>
        <v>-5.7319414925211425E-9</v>
      </c>
      <c r="CB67">
        <f t="shared" si="164"/>
        <v>4.015631488052309E-10</v>
      </c>
      <c r="CC67">
        <f t="shared" si="165"/>
        <v>4.7810714482330682E-11</v>
      </c>
      <c r="CD67">
        <f t="shared" si="166"/>
        <v>1.6406578020111355E-8</v>
      </c>
      <c r="CE67">
        <f t="shared" si="167"/>
        <v>2.3782444938068177E-8</v>
      </c>
      <c r="CF67">
        <f t="shared" si="168"/>
        <v>-2.4323282919291833E-9</v>
      </c>
      <c r="CG67">
        <f t="shared" si="169"/>
        <v>-5.9571148337767558E-10</v>
      </c>
      <c r="CH67">
        <f t="shared" si="170"/>
        <v>-1.4685536542604241E-8</v>
      </c>
      <c r="CI67">
        <f t="shared" si="171"/>
        <v>3.7660456866460299E-7</v>
      </c>
      <c r="CJ67">
        <f t="shared" si="227"/>
        <v>0</v>
      </c>
      <c r="CK67">
        <f t="shared" si="228"/>
        <v>4.3520498021356083E-6</v>
      </c>
      <c r="CL67">
        <f t="shared" ref="CL67:CL98" si="232">CK67/(1+r_)^A67</f>
        <v>6.5631370830568279E-7</v>
      </c>
      <c r="CM67">
        <f t="shared" si="189"/>
        <v>3.2842866612730767E-2</v>
      </c>
      <c r="CN67">
        <f t="shared" si="190"/>
        <v>4.6274811478233197E-3</v>
      </c>
      <c r="CO67">
        <f t="shared" si="191"/>
        <v>2.59174652020053E-3</v>
      </c>
      <c r="CP67">
        <f t="shared" si="192"/>
        <v>-7.9541052394043528E-4</v>
      </c>
      <c r="CQ67">
        <f t="shared" si="193"/>
        <v>2.0753780363458357E-3</v>
      </c>
      <c r="CR67">
        <f t="shared" si="194"/>
        <v>1.1085871412980126E-4</v>
      </c>
      <c r="CS67">
        <f t="shared" si="195"/>
        <v>5.428280383099884E-5</v>
      </c>
      <c r="CT67">
        <f t="shared" si="196"/>
        <v>2.324078160328904E-5</v>
      </c>
      <c r="CU67">
        <f t="shared" si="197"/>
        <v>-3.1847187142534761E-5</v>
      </c>
      <c r="CV67">
        <f t="shared" si="198"/>
        <v>1.2079068886174124E-3</v>
      </c>
      <c r="CW67">
        <f t="shared" si="199"/>
        <v>2.3309043549479667E-4</v>
      </c>
      <c r="CX67">
        <f t="shared" si="200"/>
        <v>1.2289913052880153E-5</v>
      </c>
      <c r="CY67">
        <f t="shared" si="201"/>
        <v>4.8971498108023953E-5</v>
      </c>
      <c r="CZ67">
        <f t="shared" si="202"/>
        <v>-2.154044604279862E-5</v>
      </c>
      <c r="DA67">
        <f t="shared" si="203"/>
        <v>3.7947442579890092E-2</v>
      </c>
      <c r="DB67">
        <f t="shared" si="204"/>
        <v>4.9633845803494486E-3</v>
      </c>
      <c r="DC67">
        <f t="shared" si="205"/>
        <v>3.6358399697611465E-3</v>
      </c>
      <c r="DD67">
        <f t="shared" si="206"/>
        <v>-1.6358430629323615E-3</v>
      </c>
      <c r="DE67">
        <f t="shared" si="207"/>
        <v>2.8262057791352936E-3</v>
      </c>
      <c r="DF67">
        <f t="shared" si="208"/>
        <v>-1.9999064227607975E-4</v>
      </c>
      <c r="DG67">
        <f t="shared" si="209"/>
        <v>3.2487597267576972E-5</v>
      </c>
      <c r="DH67">
        <f t="shared" si="210"/>
        <v>4.4040804007084219E-6</v>
      </c>
      <c r="DI67">
        <f t="shared" si="211"/>
        <v>7.5705214200092353E-4</v>
      </c>
      <c r="DJ67">
        <f t="shared" si="212"/>
        <v>1.6267826912318112E-3</v>
      </c>
      <c r="DK67">
        <f t="shared" si="213"/>
        <v>-1.2852320496324529E-4</v>
      </c>
      <c r="DL67">
        <f t="shared" si="214"/>
        <v>-4.8804716190727853E-5</v>
      </c>
      <c r="DM67">
        <f t="shared" si="215"/>
        <v>-1.5301074768283331E-3</v>
      </c>
      <c r="DN67">
        <f t="shared" si="216"/>
        <v>2.4638586450258661E-2</v>
      </c>
      <c r="DO67">
        <f t="shared" si="229"/>
        <v>0</v>
      </c>
      <c r="DP67">
        <f t="shared" si="230"/>
        <v>0.11586823196191681</v>
      </c>
      <c r="DQ67">
        <f t="shared" ref="DQ67:DQ98" si="233">DP67/(1+r_)^A67</f>
        <v>1.7473584276639465E-2</v>
      </c>
    </row>
    <row r="68" spans="1:121" x14ac:dyDescent="0.3">
      <c r="CF68" s="20" t="s">
        <v>192</v>
      </c>
      <c r="CG68" s="20"/>
      <c r="CH68" s="20"/>
      <c r="CI68" s="20"/>
      <c r="CJ68" s="20"/>
      <c r="CK68">
        <f>SUM(CK3:CK67)</f>
        <v>26.503272232211824</v>
      </c>
      <c r="CL68">
        <f>SUM(CL3:CL67)</f>
        <v>16.531131603822239</v>
      </c>
      <c r="DK68" s="20" t="s">
        <v>196</v>
      </c>
      <c r="DL68" s="20"/>
      <c r="DM68" s="20"/>
      <c r="DN68" s="20"/>
      <c r="DO68" s="20"/>
      <c r="DP68" s="9">
        <f>SUM(DP3:DP67)</f>
        <v>593837.63526006229</v>
      </c>
      <c r="DQ68" s="9">
        <f>SUM(DQ3:DQ67)</f>
        <v>335982.79420299415</v>
      </c>
    </row>
    <row r="69" spans="1:121" x14ac:dyDescent="0.3">
      <c r="CF69" s="20" t="s">
        <v>193</v>
      </c>
      <c r="CG69" s="20"/>
      <c r="CH69" s="20"/>
      <c r="CI69" s="20"/>
      <c r="CJ69" s="20"/>
      <c r="CK69">
        <f>disc_SEM*TRT_DISC!CK68</f>
        <v>1.1493675467384177</v>
      </c>
      <c r="CL69">
        <f>disc_SEM*TRT_DISC!CL68</f>
        <v>0.72182032012025599</v>
      </c>
      <c r="DK69" s="20" t="s">
        <v>195</v>
      </c>
      <c r="DL69" s="20"/>
      <c r="DM69" s="20"/>
      <c r="DN69" s="20"/>
      <c r="DO69" s="20"/>
      <c r="DP69" s="9">
        <f>disc_SEM*TRT_DISC!DP68</f>
        <v>12825.552588550801</v>
      </c>
      <c r="DQ69" s="9">
        <f>disc_SEM*TRT_DISC!DQ68</f>
        <v>6568.8851919839963</v>
      </c>
    </row>
    <row r="70" spans="1:121" x14ac:dyDescent="0.3">
      <c r="CI70" s="20" t="s">
        <v>194</v>
      </c>
      <c r="CJ70" s="20"/>
      <c r="CK70">
        <f>CK68+CK69</f>
        <v>27.652639778950242</v>
      </c>
      <c r="CL70">
        <f>CL68+CL69</f>
        <v>17.252951923942494</v>
      </c>
      <c r="DN70" s="20" t="s">
        <v>197</v>
      </c>
      <c r="DO70" s="20"/>
      <c r="DP70" s="9">
        <f>DP68+DP69</f>
        <v>606663.18784861313</v>
      </c>
      <c r="DQ70" s="9">
        <f>DQ68+DQ69</f>
        <v>342551.67939497816</v>
      </c>
    </row>
  </sheetData>
  <mergeCells count="11">
    <mergeCell ref="J1:T1"/>
    <mergeCell ref="U1:AC1"/>
    <mergeCell ref="AD1:BF1"/>
    <mergeCell ref="BH1:CL1"/>
    <mergeCell ref="CM1:DQ1"/>
    <mergeCell ref="CF69:CJ69"/>
    <mergeCell ref="DK69:DO69"/>
    <mergeCell ref="CI70:CJ70"/>
    <mergeCell ref="DN70:DO70"/>
    <mergeCell ref="CF68:CJ68"/>
    <mergeCell ref="DK68:DO68"/>
  </mergeCells>
  <conditionalFormatting sqref="BG3:BG67">
    <cfRule type="cellIs" dxfId="5" priority="1" operator="equal">
      <formula>$AD$3</formula>
    </cfRule>
    <cfRule type="cellIs" dxfId="4" priority="2" operator="equal">
      <formula>"$AB$3"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1A720-DB15-4F6B-B237-602A04FB95EA}">
  <dimension ref="A1:DQ70"/>
  <sheetViews>
    <sheetView topLeftCell="O38" workbookViewId="0">
      <selection activeCell="X68" sqref="X68"/>
    </sheetView>
  </sheetViews>
  <sheetFormatPr defaultRowHeight="14.4" x14ac:dyDescent="0.3"/>
  <cols>
    <col min="6" max="6" width="17" customWidth="1"/>
    <col min="7" max="9" width="18" customWidth="1"/>
    <col min="10" max="10" width="15.33203125" customWidth="1"/>
    <col min="11" max="11" width="14" customWidth="1"/>
    <col min="12" max="12" width="15.33203125" customWidth="1"/>
    <col min="13" max="13" width="12.6640625" customWidth="1"/>
    <col min="14" max="14" width="12.5546875" customWidth="1"/>
    <col min="15" max="15" width="12.21875" customWidth="1"/>
    <col min="16" max="16" width="13.33203125" customWidth="1"/>
    <col min="17" max="19" width="12.77734375" customWidth="1"/>
    <col min="20" max="20" width="13.33203125" customWidth="1"/>
    <col min="22" max="22" width="10.5546875" bestFit="1" customWidth="1"/>
    <col min="24" max="24" width="11.77734375" bestFit="1" customWidth="1"/>
    <col min="25" max="25" width="13.6640625" bestFit="1" customWidth="1"/>
    <col min="26" max="26" width="10.5546875" bestFit="1" customWidth="1"/>
    <col min="27" max="27" width="18.21875" bestFit="1" customWidth="1"/>
    <col min="28" max="28" width="10.44140625" bestFit="1" customWidth="1"/>
    <col min="29" max="29" width="18.109375" bestFit="1" customWidth="1"/>
    <col min="55" max="56" width="12" bestFit="1" customWidth="1"/>
    <col min="59" max="59" width="14.6640625" bestFit="1" customWidth="1"/>
    <col min="120" max="121" width="11" bestFit="1" customWidth="1"/>
  </cols>
  <sheetData>
    <row r="1" spans="1:121" x14ac:dyDescent="0.3">
      <c r="J1" s="20" t="s">
        <v>29</v>
      </c>
      <c r="K1" s="20"/>
      <c r="L1" s="20"/>
      <c r="M1" s="20"/>
      <c r="N1" s="20"/>
      <c r="O1" s="20"/>
      <c r="P1" s="20"/>
      <c r="Q1" s="20"/>
      <c r="R1" s="20"/>
      <c r="S1" s="20"/>
      <c r="T1" s="20"/>
      <c r="U1" s="20" t="s">
        <v>28</v>
      </c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H1" s="20" t="s">
        <v>114</v>
      </c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 t="s">
        <v>123</v>
      </c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</row>
    <row r="2" spans="1:121" ht="72" x14ac:dyDescent="0.3">
      <c r="A2" s="2" t="s">
        <v>15</v>
      </c>
      <c r="B2" s="2" t="s">
        <v>22</v>
      </c>
      <c r="C2" s="2" t="s">
        <v>6</v>
      </c>
      <c r="D2" s="2" t="s">
        <v>27</v>
      </c>
      <c r="E2" s="2" t="s">
        <v>12</v>
      </c>
      <c r="F2" s="2" t="s">
        <v>24</v>
      </c>
      <c r="G2" s="2" t="s">
        <v>23</v>
      </c>
      <c r="H2" s="2" t="s">
        <v>25</v>
      </c>
      <c r="I2" s="2" t="s">
        <v>83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36</v>
      </c>
      <c r="Q2" s="2" t="s">
        <v>37</v>
      </c>
      <c r="R2" s="2" t="s">
        <v>199</v>
      </c>
      <c r="S2" s="2" t="s">
        <v>198</v>
      </c>
      <c r="T2" s="2" t="s">
        <v>26</v>
      </c>
      <c r="U2" s="2" t="s">
        <v>30</v>
      </c>
      <c r="V2" s="2" t="s">
        <v>31</v>
      </c>
      <c r="W2" s="2" t="s">
        <v>32</v>
      </c>
      <c r="X2" s="2" t="s">
        <v>33</v>
      </c>
      <c r="Y2" s="2" t="s">
        <v>34</v>
      </c>
      <c r="Z2" s="2" t="s">
        <v>35</v>
      </c>
      <c r="AA2" s="2" t="s">
        <v>36</v>
      </c>
      <c r="AB2" s="2" t="s">
        <v>37</v>
      </c>
      <c r="AC2" s="2" t="s">
        <v>26</v>
      </c>
      <c r="AD2" s="4" t="s">
        <v>16</v>
      </c>
      <c r="AE2" s="4" t="s">
        <v>17</v>
      </c>
      <c r="AF2" s="4" t="s">
        <v>87</v>
      </c>
      <c r="AG2" s="4" t="s">
        <v>88</v>
      </c>
      <c r="AH2" s="4" t="s">
        <v>85</v>
      </c>
      <c r="AI2" s="4" t="s">
        <v>86</v>
      </c>
      <c r="AJ2" s="4" t="s">
        <v>89</v>
      </c>
      <c r="AK2" s="4" t="s">
        <v>105</v>
      </c>
      <c r="AL2" s="4" t="s">
        <v>90</v>
      </c>
      <c r="AM2" s="4" t="s">
        <v>68</v>
      </c>
      <c r="AN2" s="4" t="s">
        <v>69</v>
      </c>
      <c r="AO2" s="4" t="s">
        <v>118</v>
      </c>
      <c r="AP2" s="4" t="s">
        <v>117</v>
      </c>
      <c r="AQ2" s="4" t="s">
        <v>119</v>
      </c>
      <c r="AR2" s="4" t="s">
        <v>18</v>
      </c>
      <c r="AS2" s="4" t="s">
        <v>19</v>
      </c>
      <c r="AT2" s="4" t="s">
        <v>91</v>
      </c>
      <c r="AU2" s="4" t="s">
        <v>92</v>
      </c>
      <c r="AV2" s="4" t="s">
        <v>93</v>
      </c>
      <c r="AW2" s="4" t="s">
        <v>94</v>
      </c>
      <c r="AX2" s="4" t="s">
        <v>95</v>
      </c>
      <c r="AY2" s="4" t="s">
        <v>96</v>
      </c>
      <c r="AZ2" s="4" t="s">
        <v>97</v>
      </c>
      <c r="BA2" s="4" t="s">
        <v>71</v>
      </c>
      <c r="BB2" s="4" t="s">
        <v>70</v>
      </c>
      <c r="BC2" s="4" t="s">
        <v>120</v>
      </c>
      <c r="BD2" s="4" t="s">
        <v>121</v>
      </c>
      <c r="BE2" s="4" t="s">
        <v>122</v>
      </c>
      <c r="BF2" s="4" t="s">
        <v>20</v>
      </c>
      <c r="BG2" s="4" t="s">
        <v>113</v>
      </c>
      <c r="BH2" s="5" t="s">
        <v>16</v>
      </c>
      <c r="BI2" s="5" t="s">
        <v>17</v>
      </c>
      <c r="BJ2" s="5" t="s">
        <v>87</v>
      </c>
      <c r="BK2" s="5" t="s">
        <v>88</v>
      </c>
      <c r="BL2" s="5" t="s">
        <v>85</v>
      </c>
      <c r="BM2" s="5" t="s">
        <v>86</v>
      </c>
      <c r="BN2" s="5" t="s">
        <v>89</v>
      </c>
      <c r="BO2" s="5" t="s">
        <v>105</v>
      </c>
      <c r="BP2" s="5" t="s">
        <v>90</v>
      </c>
      <c r="BQ2" s="5" t="s">
        <v>68</v>
      </c>
      <c r="BR2" s="5" t="s">
        <v>69</v>
      </c>
      <c r="BS2" s="5" t="s">
        <v>118</v>
      </c>
      <c r="BT2" s="5" t="s">
        <v>117</v>
      </c>
      <c r="BU2" s="5" t="s">
        <v>119</v>
      </c>
      <c r="BV2" s="5" t="s">
        <v>18</v>
      </c>
      <c r="BW2" s="5" t="s">
        <v>19</v>
      </c>
      <c r="BX2" s="5" t="s">
        <v>91</v>
      </c>
      <c r="BY2" s="5" t="s">
        <v>92</v>
      </c>
      <c r="BZ2" s="5" t="s">
        <v>93</v>
      </c>
      <c r="CA2" s="5" t="s">
        <v>94</v>
      </c>
      <c r="CB2" s="5" t="s">
        <v>95</v>
      </c>
      <c r="CC2" s="5" t="s">
        <v>96</v>
      </c>
      <c r="CD2" s="5" t="s">
        <v>97</v>
      </c>
      <c r="CE2" s="5" t="s">
        <v>71</v>
      </c>
      <c r="CF2" s="5" t="s">
        <v>70</v>
      </c>
      <c r="CG2" s="5" t="s">
        <v>120</v>
      </c>
      <c r="CH2" s="5" t="s">
        <v>121</v>
      </c>
      <c r="CI2" s="5" t="s">
        <v>122</v>
      </c>
      <c r="CJ2" s="5" t="s">
        <v>20</v>
      </c>
      <c r="CK2" s="5" t="s">
        <v>115</v>
      </c>
      <c r="CL2" s="5" t="s">
        <v>116</v>
      </c>
      <c r="CM2" s="6" t="s">
        <v>16</v>
      </c>
      <c r="CN2" s="6" t="s">
        <v>17</v>
      </c>
      <c r="CO2" s="6" t="s">
        <v>87</v>
      </c>
      <c r="CP2" s="6" t="s">
        <v>88</v>
      </c>
      <c r="CQ2" s="6" t="s">
        <v>85</v>
      </c>
      <c r="CR2" s="6" t="s">
        <v>86</v>
      </c>
      <c r="CS2" s="6" t="s">
        <v>89</v>
      </c>
      <c r="CT2" s="6" t="s">
        <v>105</v>
      </c>
      <c r="CU2" s="6" t="s">
        <v>90</v>
      </c>
      <c r="CV2" s="6" t="s">
        <v>68</v>
      </c>
      <c r="CW2" s="6" t="s">
        <v>69</v>
      </c>
      <c r="CX2" s="6" t="s">
        <v>118</v>
      </c>
      <c r="CY2" s="6" t="s">
        <v>117</v>
      </c>
      <c r="CZ2" s="6" t="s">
        <v>119</v>
      </c>
      <c r="DA2" s="6" t="s">
        <v>18</v>
      </c>
      <c r="DB2" s="6" t="s">
        <v>19</v>
      </c>
      <c r="DC2" s="6" t="s">
        <v>91</v>
      </c>
      <c r="DD2" s="6" t="s">
        <v>92</v>
      </c>
      <c r="DE2" s="6" t="s">
        <v>93</v>
      </c>
      <c r="DF2" s="6" t="s">
        <v>94</v>
      </c>
      <c r="DG2" s="6" t="s">
        <v>95</v>
      </c>
      <c r="DH2" s="6" t="s">
        <v>96</v>
      </c>
      <c r="DI2" s="6" t="s">
        <v>97</v>
      </c>
      <c r="DJ2" s="6" t="s">
        <v>71</v>
      </c>
      <c r="DK2" s="6" t="s">
        <v>70</v>
      </c>
      <c r="DL2" s="6" t="s">
        <v>120</v>
      </c>
      <c r="DM2" s="6" t="s">
        <v>121</v>
      </c>
      <c r="DN2" s="6" t="s">
        <v>122</v>
      </c>
      <c r="DO2" s="6" t="s">
        <v>20</v>
      </c>
      <c r="DP2" s="6" t="s">
        <v>115</v>
      </c>
      <c r="DQ2" s="6" t="s">
        <v>116</v>
      </c>
    </row>
    <row r="3" spans="1:121" x14ac:dyDescent="0.3">
      <c r="A3">
        <v>0</v>
      </c>
      <c r="B3">
        <f>AGE_BL</f>
        <v>45</v>
      </c>
      <c r="C3">
        <f t="shared" ref="C3" si="0">BMI_BL</f>
        <v>38</v>
      </c>
      <c r="D3">
        <f t="shared" ref="D3:D66" si="1">SBP_BL</f>
        <v>125</v>
      </c>
      <c r="E3">
        <f t="shared" ref="E3" si="2">HbA1C_BL</f>
        <v>5.7</v>
      </c>
      <c r="F3">
        <v>2.0300000000000001E-3</v>
      </c>
      <c r="G3">
        <v>3.3300000000000001E-3</v>
      </c>
      <c r="H3">
        <f t="shared" ref="H3:H44" si="3">(PREV_FEMALE*F3 + (1-PREV_FEMALE)*G3)</f>
        <v>2.2899999999999999E-3</v>
      </c>
      <c r="I3">
        <f>0.00000146 * EXP(1.87 * E3) * 0.0197 * EXP(0.101*C3)</f>
        <v>5.6857293942168513E-2</v>
      </c>
      <c r="J3">
        <f>1 - 0.94833 ^ (EXP(2.72107*(LN($B3)-3.8686) + 0.51125*(LN($C3)-LN(28)) + 2.81291*(LN($D3)*(1-0) - 4.24) + 2.88267*(LN($D3)*0 - 0.5826) + 0.61868*(1-0.3423) + 0.77763*(0-0.0376)))</f>
        <v>7.1873780256160202E-2</v>
      </c>
      <c r="K3">
        <f>1 - 0.94833 ^ (EXP(2.72107*(LN($B3)-3.8686) + 0.51125*(LN($C3)-LN(28)) + 2.81291*(LN($D3)*(1-1) - 4.24) + 2.88267*(LN($D3)*1 - 0.5826) + 0.61868*(1-0.3423) + 0.77763*(0-0.0376)))</f>
        <v>9.9188460422785285E-2</v>
      </c>
      <c r="L3">
        <f>1 - 0.94833 ^ (EXP(2.72107*(LN($B3)-3.8686) + 0.51125*(LN($C3)-LN(28)) + 2.81291*(LN($D3)*(1-0) - 4.24) + 2.88267*(LN($D3)*0 - 0.5826) + 0.61868*(0-0.3423) + 0.77763*(0-0.0376)))</f>
        <v>3.9380559753545485E-2</v>
      </c>
      <c r="M3">
        <f>1 - 0.94833 ^ (EXP(2.72107*(LN($B3)-3.8686) + 0.51125*(LN($C3)-LN(28)) + 2.81291*(LN($D3)*(1-1) - 4.24) + 2.88267*(LN($D3)*1 - 0.5826) + 0.61868*(0-0.3423) + 0.77763*(0-0.0376)))</f>
        <v>5.4713739079456869E-2</v>
      </c>
      <c r="N3">
        <f>1 - 0.8843 ^ (EXP(3.113*(LN($B3)-3.856) + 0.7928*(LN($C3)-LN(28)) + 1.8551*(LN($D3)*(1-0) - 4.3544) + 1.9267*(LN($D3)*0 - 0.5019) + 0.7095*(1-0.3522) + 0.5316*(0-0.065)))</f>
        <v>0.17156201208969857</v>
      </c>
      <c r="O3">
        <f>1 - 0.8843 ^ (EXP(3.113*(LN($B3)-3.856) + 0.7928*(LN($C3)-LN(28)) + 1.8551*(LN($D3)*(1-1) - 4.3544) + 1.9267*(LN($D3)*1 - 0.5019) + 0.7095*(1-0.3522) + 0.5316*(0-0.065)))</f>
        <v>0.23351741320871933</v>
      </c>
      <c r="P3">
        <f>1 - 0.8843 ^ (EXP(3.113*(LN($B3)-3.856) + 0.7928*(LN($C3)-LN(28)) + 1.8551*(LN($D3)*(1-0) - 4.3544) + 1.9267*(LN($D3)*0 - 0.5019) + 0.7095*(0-0.3522) + 0.5316*(0-0.065)))</f>
        <v>8.8423947966266958E-2</v>
      </c>
      <c r="Q3">
        <f>1 - 0.8843 ^ (EXP(3.113*(LN($B3)-3.856) + 0.7928*(LN($C3)-LN(28)) + 1.8551*(LN($D3)*(1-1) - 4.3544) + 1.9267*(LN($D3)*1 - 0.5019) + 0.7095*(0-0.3522) + 0.5316*(0-0.065)))</f>
        <v>0.12261981192392346</v>
      </c>
      <c r="R3">
        <f>PREV_HT</f>
        <v>0.35</v>
      </c>
      <c r="S3">
        <f>PREV_HT</f>
        <v>0.35</v>
      </c>
      <c r="T3">
        <f>PREV_FEMALE*PREV_SMOKE*(1-R3)*(1-EXP(-J3/10))+PREV_FEMALE*PREV_SMOKE*R3*(1-EXP(-K3/10))+PREV_FEMALE*(1-PREV_SMOKE)*(1-R3)*(1-EXP(-L3/10))+PREV_FEMALE*(1-PREV_SMOKE)*R3*(1-EXP(-M3/10))+(1-PREV_FEMALE)*PREV_SMOKE*(1-S3)*(1-EXP(-N3/10))+(1-PREV_FEMALE)*PREV_SMOKE*S3*(1-EXP(-O3/10))+(1-PREV_FEMALE)*(1-PREV_SMOKE)*(1-S3)*(1-EXP(-P3/10))+(1-PREV_FEMALE)*(1-PREV_SMOKE)*S3*(1-EXP(-Q3/10))</f>
        <v>6.1622862708026593E-3</v>
      </c>
      <c r="U3">
        <f>1 - 0.94833 ^ (EXP(2.72107*(LN($B3)-3.8686) + 0.51125*(LN($C3)-LN(28)) + 2.81291*(LN($D3)*(1-0) - 4.24) + 2.88267*(LN($D3)*0 - 0.5826) + 0.61868*(1-0.3423) + 0.77763*(1-0.0376)))</f>
        <v>0.14983555907503632</v>
      </c>
      <c r="V3">
        <f>1 - 0.94833 ^ (EXP(2.72107*(LN($B3)-3.8686) + 0.51125*(LN($C3)-LN(28)) + 2.81291*(LN($D3)*(1-1) - 4.24) + 2.88267*(LN($D3)*1 - 0.5826) + 0.61868*(1-0.3423) + 0.77763*(1-0.0376)))</f>
        <v>0.20334649866183629</v>
      </c>
      <c r="W3">
        <f>1 - 0.94833 ^ (EXP(2.72107*(LN($B3)-3.8686) + 0.51125*(LN($C3)-LN(28)) + 2.81291*(LN($D3)*(1-0) - 4.24) + 2.88267*(LN($D3)*0 - 0.5826) + 0.61868*(0-0.3423) + 0.77763*(1-0.0376)))</f>
        <v>8.3723803121629192E-2</v>
      </c>
      <c r="X3">
        <f>1 - 0.94833 ^ (EXP(2.72107*(LN($B3)-3.8686) + 0.51125*(LN($C3)-LN(28)) + 2.81291*(LN($D3)*(1-1) - 4.24) + 2.88267*(LN($D3)*1 - 0.5826) + 0.61868*(0-0.3423) + 0.77763*(1-0.0376)))</f>
        <v>0.11525461362704936</v>
      </c>
      <c r="Y3">
        <f>1 - 0.8843 ^ (EXP(3.113*(LN($B3)-3.856) + 0.7928*(LN($C3)-LN(28)) + 1.8551*(LN($D3)*(1-0) - 4.3544) + 1.9267*(LN($D3)*0 - 0.5019) + 0.7095*(1-0.3522) + 0.5316*(1-0.065)))</f>
        <v>0.2740496634575037</v>
      </c>
      <c r="Z3">
        <f>1 - 0.8843 ^ (EXP(3.113*(LN($B3)-3.856) + 0.7928*(LN($C3)-LN(28)) + 1.8551*(LN($D3)*(1-1) - 4.3544) + 1.9267*(LN($D3)*1 - 0.5019) + 0.7095*(1-0.3522) + 0.5316*(1-0.065)))</f>
        <v>0.36399137384752422</v>
      </c>
      <c r="AA3">
        <f>1 - 0.8843 ^ (EXP(3.113*(LN($B3)-3.856) + 0.7928*(LN($C3)-LN(28)) + 1.8551*(LN($D3)*(1-0) - 4.3544) + 1.9267*(LN($D3)*0 - 0.5019) + 0.7095*(0-0.3522) + 0.5316*(1-0.065)))</f>
        <v>0.14575688112990093</v>
      </c>
      <c r="AB3">
        <f>1 - 0.8843 ^ (EXP(3.113*(LN($B3)-3.856) + 0.7928*(LN($C3)-LN(28)) + 1.8551*(LN($D3)*(1-1) - 4.3544) + 1.9267*(LN($D3)*1 - 0.5019) + 0.7095*(0-0.3522) + 0.5316*(1-0.065)))</f>
        <v>0.19956623179474475</v>
      </c>
      <c r="AC3">
        <f t="shared" ref="AC3" si="4">PREV_FEMALE*PREV_SMOKE*(1-PREV_HT)*(1-EXP(-U3/10))+PREV_FEMALE*PREV_SMOKE*PREV_HT*(1-EXP(-V3/10))+PREV_FEMALE*(1-PREV_SMOKE)*(1-PREV_HT)*(1-EXP(-W3/10))+PREV_FEMALE*(1-PREV_SMOKE)*PREV_HT*(1-EXP(-X3/10))+(1-PREV_FEMALE)*PREV_SMOKE*(1-PREV_HT)*(1-EXP(-Y3/10))+(1-PREV_FEMALE)*PREV_SMOKE*PREV_HT*(1-EXP(-Z3/10))+(1-PREV_FEMALE)*(1-PREV_SMOKE)*(1-PREV_HT)*(1-EXP(-AA3/10))+(1-PREV_FEMALE)*(1-PREV_SMOKE)*PREV_HT*(1-EXP(-AB3/10))</f>
        <v>1.1880491181364982E-2</v>
      </c>
      <c r="AD3">
        <f>1-disc_PT</f>
        <v>0.94199999999999995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f>SUM(AD3:BF3)</f>
        <v>0.94199999999999995</v>
      </c>
      <c r="BH3">
        <f t="shared" ref="BH3:BH34" si="5">(0.9442 - 0.0007*$B3 - dis_BMI*($C3-21.75))*AD3</f>
        <v>0.80924865000000001</v>
      </c>
      <c r="BI3">
        <f t="shared" ref="BI3:BI34" si="6">0.959*(0.9442 - 0.0007*$B3 - dis_BMI*($C3-21.75))*AE3</f>
        <v>0</v>
      </c>
      <c r="BJ3">
        <f t="shared" ref="BJ3:BJ34" si="7">(0.943*(0.9442 - 0.0007*$B3 - dis_BMI*($C3-21.75)) - 0.19*0.5)*AF3</f>
        <v>0</v>
      </c>
      <c r="BK3">
        <f t="shared" ref="BK3:BK34" si="8">(0.943*(0.9442 - 0.0007*$B3 - dis_BMI*($C3-21.75)))*AG3</f>
        <v>0</v>
      </c>
      <c r="BL3">
        <f t="shared" ref="BL3:BL34" si="9">(0.955*(0.9442 - 0.0007*$B3 - dis_BMI*($C3-21.75)) - 0.15*0.5)*AH3</f>
        <v>0</v>
      </c>
      <c r="BM3">
        <f t="shared" ref="BM3:BM34" si="10">(0.955*(0.9442 - 0.0007*$B3 - dis_BMI*($C3-21.75)))*AI3</f>
        <v>0</v>
      </c>
      <c r="BN3">
        <f t="shared" ref="BN3:BN34" si="11">(0.955*0.943*(0.9442 - 0.0007*$B3 - dis_BMI*($C3-21.75)) - 0.19*0.5)*AJ3</f>
        <v>0</v>
      </c>
      <c r="BO3">
        <f t="shared" ref="BO3:BO34" si="12">(0.955*0.943*(0.9442 - 0.0007*$B3 - dis_BMI*($C3-21.75)) - 0.15*0.5)*AK3</f>
        <v>0</v>
      </c>
      <c r="BP3">
        <f t="shared" ref="BP3:BP34" si="13">(0.955*0.943*(0.9442 - 0.0007*$B3 - dis_BMI*($C3-21.75)))*AL3</f>
        <v>0</v>
      </c>
      <c r="BQ3">
        <f t="shared" ref="BQ3:BQ34" si="14">(0.93*(0.9442 - 0.0007*$B3 - dis_BMI*($C3-21.75)))*AM3</f>
        <v>0</v>
      </c>
      <c r="BR3">
        <f t="shared" ref="BR3:BR34" si="15">(0.93*(0.9442 - 0.0007*$B3 - dis_BMI*($C3-21.75)))*AN3</f>
        <v>0</v>
      </c>
      <c r="BS3">
        <f t="shared" ref="BS3:BS34" si="16">(0.93*0.943*(0.9442 - 0.0007*$B3 - dis_BMI*($C3-21.75)))*AO3</f>
        <v>0</v>
      </c>
      <c r="BT3">
        <f t="shared" ref="BT3:BT34" si="17">(0.93*0.943*(0.9442 - 0.0007*$B3 - dis_BMI*($C3-21.75))-0.19*0.5)*AP3</f>
        <v>0</v>
      </c>
      <c r="BU3">
        <f t="shared" ref="BU3:BU34" si="18">(0.93*0.943*(0.9442 - 0.0007*$B3 - dis_BMI*($C3-21.75)))*AQ3</f>
        <v>0</v>
      </c>
      <c r="BV3">
        <f t="shared" ref="BV3:BV34" si="19">0.962*(0.9442 - 0.0007*$B3 - dis_BMI*($C3-21.75))*AR3</f>
        <v>0</v>
      </c>
      <c r="BW3">
        <f t="shared" ref="BW3:BW34" si="20">0.962*0.959*(0.9442 - 0.0007*$B3 - dis_BMI*($C3-21.75))*AS3</f>
        <v>0</v>
      </c>
      <c r="BX3">
        <f t="shared" ref="BX3:BX34" si="21">0.962*(0.943*(0.9442 - 0.0007*$B3 - dis_BMI*($C3-21.75)) - 0.19*0.5)*AT3</f>
        <v>0</v>
      </c>
      <c r="BY3">
        <f t="shared" ref="BY3:BY34" si="22">0.962*(0.943*(0.9442 - 0.0007*$B3 - dis_BMI*($C3-21.75)))*AU3</f>
        <v>0</v>
      </c>
      <c r="BZ3">
        <f t="shared" ref="BZ3:BZ34" si="23">0.962*(0.955*(0.9442 - 0.0007*$B3 - dis_BMI*($C3-21.75)) - 0.15*0.5)*AV3</f>
        <v>0</v>
      </c>
      <c r="CA3">
        <f t="shared" ref="CA3:CA34" si="24">0.962*(0.955*(0.9442 - 0.0007*$B3 - dis_BMI*($C3-21.75)))*AW3</f>
        <v>0</v>
      </c>
      <c r="CB3">
        <f t="shared" ref="CB3:CB34" si="25">0.962*(0.955*0.943*(0.9442 - 0.0007*$B3 - dis_BMI*($C3-21.75)) - 0.19*0.5)*AX3</f>
        <v>0</v>
      </c>
      <c r="CC3">
        <f t="shared" ref="CC3:CC34" si="26">0.962*(0.955*0.943*(0.9442 - 0.0007*$B3 - dis_BMI*($C3-21.75)) - 0.15*0.5)*AY3</f>
        <v>0</v>
      </c>
      <c r="CD3">
        <f t="shared" ref="CD3:CD34" si="27">0.962*(0.955*0.943*(0.9442 - 0.0007*$B3 - dis_BMI*($C3-21.75)))*AZ3</f>
        <v>0</v>
      </c>
      <c r="CE3">
        <f t="shared" ref="CE3:CE34" si="28">0.962*(0.93*(0.9442 - 0.0007*$B3 - dis_BMI*($C3-21.75)))*BA3</f>
        <v>0</v>
      </c>
      <c r="CF3">
        <f t="shared" ref="CF3:CF34" si="29">0.962*(0.93*(0.9442 - 0.0007*$B3 - dis_BMI*($C3-21.75)))*BB3</f>
        <v>0</v>
      </c>
      <c r="CG3">
        <f t="shared" ref="CG3:CG34" si="30">0.962*(0.93*0.943*(0.9442 - 0.0007*$B3 - dis_BMI*($C3-21.75)))*BC3</f>
        <v>0</v>
      </c>
      <c r="CH3">
        <f t="shared" ref="CH3:CH34" si="31">0.962*(0.93*0.943*(0.9442 - 0.0007*$B3 - dis_BMI*($C3-21.75))-0.19*0.5)*BD3</f>
        <v>0</v>
      </c>
      <c r="CI3">
        <f t="shared" ref="CI3:CI34" si="32">0.962*(0.93*0.943*(0.9442 - 0.0007*$B3 - dis_BMI*($C3-21.75)))*BE3</f>
        <v>0</v>
      </c>
      <c r="CJ3">
        <f>0*BF3</f>
        <v>0</v>
      </c>
      <c r="CK3">
        <f>SUM(BH3:CJ3)</f>
        <v>0.80924865000000001</v>
      </c>
      <c r="CL3">
        <f t="shared" ref="CL3:CL34" si="33">CK3/(1+r_)^A3</f>
        <v>0.80924865000000001</v>
      </c>
      <c r="CM3">
        <f>AD3*c_PT_1</f>
        <v>1276.4099999999999</v>
      </c>
      <c r="CN3">
        <f>AE3*(c_Other+c_PT_1)</f>
        <v>0</v>
      </c>
      <c r="CO3">
        <f>AF3*(c_Stroke1+c_Stroke2+c_PT_1)</f>
        <v>0</v>
      </c>
      <c r="CP3">
        <f>AG3*(c_Stroke2 + c_PT_1)</f>
        <v>0</v>
      </c>
      <c r="CQ3">
        <f>AH3*(c_MI1+c_MI2 + c_PT_1)</f>
        <v>0</v>
      </c>
      <c r="CR3">
        <f>AI3*(c_MI2+c_PT_1)</f>
        <v>0</v>
      </c>
      <c r="CS3">
        <f>AJ3*(c_Stroke1+c_Stroke2+c_MI2+c_PT_1)</f>
        <v>0</v>
      </c>
      <c r="CT3">
        <f>AK3*(c_Stroke2+c_MI1+c_MI2+c_PT_1)</f>
        <v>0</v>
      </c>
      <c r="CU3">
        <f>AL3*(c_Stroke2+c_MI2+c_PT_1)</f>
        <v>0</v>
      </c>
      <c r="CV3">
        <f>AM3*(c_HF1+c_PT_1)</f>
        <v>0</v>
      </c>
      <c r="CW3">
        <f>AN3*(c_HF2+c_PT_1)</f>
        <v>0</v>
      </c>
      <c r="CX3">
        <f>AO3*(c_Stroke2+c_HF1+c_PT_1)</f>
        <v>0</v>
      </c>
      <c r="CY3">
        <f>AP3*(c_Stroke1+c_Stroke2+c_HF2+c_PT_1)</f>
        <v>0</v>
      </c>
      <c r="CZ3">
        <f>AQ3*(c_Stroke2+c_HF2+c_PT_1)</f>
        <v>0</v>
      </c>
      <c r="DA3">
        <f>AR3*(c_DM+c_PT_1)</f>
        <v>0</v>
      </c>
      <c r="DB3">
        <f>AS3*(c_Other+c_DM+c_PT_1)</f>
        <v>0</v>
      </c>
      <c r="DC3">
        <f>AT3*(c_Stroke1+c_Stroke2+c_DM+c_PT_1)</f>
        <v>0</v>
      </c>
      <c r="DD3">
        <f>AU3*(c_Stroke2+c_DM+c_PT_1)</f>
        <v>0</v>
      </c>
      <c r="DE3">
        <f>AV3*(c_MI1+c_MI2+c_DM+c_PT_1)</f>
        <v>0</v>
      </c>
      <c r="DF3">
        <f>AW3*(c_MI2+c_DM+c_PT_1)</f>
        <v>0</v>
      </c>
      <c r="DG3">
        <f>AX3*(c_Stroke1+c_Stroke2+c_MI2+c_DM+c_PT_1)</f>
        <v>0</v>
      </c>
      <c r="DH3">
        <f>AY3*(c_Stroke2+c_MI1+c_MI2+c_DM+c_PT_1)</f>
        <v>0</v>
      </c>
      <c r="DI3">
        <f>AZ3*(c_Stroke2+c_MI2+c_DM+c_PT_1)</f>
        <v>0</v>
      </c>
      <c r="DJ3">
        <f>BA3*(c_HF1+c_DM+c_PT_1)</f>
        <v>0</v>
      </c>
      <c r="DK3">
        <f>BB3*(c_HF2+c_DM+c_PT_1)</f>
        <v>0</v>
      </c>
      <c r="DL3">
        <f>BC3*(c_Stroke2+c_HF1+c_DM+c_PT_1)</f>
        <v>0</v>
      </c>
      <c r="DM3">
        <f>BD3*(c_Stroke1+c_Stroke2+c_HF2+c_DM+c_PT_1)</f>
        <v>0</v>
      </c>
      <c r="DN3">
        <f>BE3*(c_Stroke2+c_HF2+c_DM+c_PT_1)</f>
        <v>0</v>
      </c>
      <c r="DO3">
        <f t="shared" ref="DO3:DO44" si="34">BF3*0</f>
        <v>0</v>
      </c>
      <c r="DP3">
        <f>SUM(CM3:DO3)</f>
        <v>1276.4099999999999</v>
      </c>
      <c r="DQ3">
        <f t="shared" ref="DQ3:DQ34" si="35">DP3/(1+r_)^A3</f>
        <v>1276.4099999999999</v>
      </c>
    </row>
    <row r="4" spans="1:121" x14ac:dyDescent="0.3">
      <c r="A4">
        <v>1</v>
      </c>
      <c r="B4">
        <v>46</v>
      </c>
      <c r="C4">
        <f>C3*(1+w_red_LSM+w_red_PT)</f>
        <v>34.542000000000002</v>
      </c>
      <c r="D4">
        <f t="shared" si="1"/>
        <v>125</v>
      </c>
      <c r="E4">
        <f>E3+h_red_LSM+h_red_PT</f>
        <v>5.7</v>
      </c>
      <c r="F4">
        <v>2.2300000000000002E-3</v>
      </c>
      <c r="G4">
        <v>3.62E-3</v>
      </c>
      <c r="H4">
        <f t="shared" si="3"/>
        <v>2.5079999999999998E-3</v>
      </c>
      <c r="I4">
        <f>0.00000146 * EXP(1.87 * E4) * 0.0197 * EXP(0.101*C4)</f>
        <v>4.0096398347168494E-2</v>
      </c>
      <c r="J4">
        <f t="shared" ref="J4:J67" si="36">1 - 0.94833 ^ (EXP(2.72107*(LN($B4)-3.8686) + 0.51125*(LN($C4)-LN(28)) + 2.81291*(LN($D4)*(1-0) - 4.24) + 2.88267*(LN($D4)*0 - 0.5826) + 0.61868*(1-0.3423) + 0.77763*(0-0.0376)))</f>
        <v>7.2641097588808656E-2</v>
      </c>
      <c r="K4">
        <f t="shared" ref="K4:K67" si="37">1 - 0.94833 ^ (EXP(2.72107*(LN($B4)-3.8686) + 0.51125*(LN($C4)-LN(28)) + 2.81291*(LN($D4)*(1-1) - 4.24) + 2.88267*(LN($D4)*1 - 0.5826) + 0.61868*(1-0.3423) + 0.77763*(0-0.0376)))</f>
        <v>0.10023128302257289</v>
      </c>
      <c r="L4">
        <f>1 - 0.94833 ^ (EXP(2.72107*(LN($B4)-3.8686) + 0.51125*(LN($C4)-LN(28)) + 2.81291*(LN($D4)*(1-0) - 4.24) + 2.88267*(LN($D4)*0 - 0.5826) + 0.61868*(0-0.3423) + 0.77763*(0-0.0376)))</f>
        <v>3.9808430776918535E-2</v>
      </c>
      <c r="M4">
        <f>1 - 0.94833 ^ (EXP(2.72107*(LN($B4)-3.8686) + 0.51125*(LN($C4)-LN(28)) + 2.81291*(LN($D4)*(1-1) - 4.24) + 2.88267*(LN($D4)*1 - 0.5826) + 0.61868*(0-0.3423) + 0.77763*(0-0.0376)))</f>
        <v>5.5303351402977152E-2</v>
      </c>
      <c r="N4">
        <f>1 - 0.8843 ^ (EXP(3.113*(LN($B4)-3.856) + 0.7928*(LN($C4)-LN(28)) + 1.8551*(LN($D4)*(1-0) - 4.3544) + 1.9267*(LN($D4)*0 - 0.5019) + 0.7095*(1-0.3522) + 0.5316*(0-0.065)))</f>
        <v>0.17043940924362444</v>
      </c>
      <c r="O4">
        <f>1 - 0.8843 ^ (EXP(3.113*(LN($B4)-3.856) + 0.7928*(LN($C4)-LN(28)) + 1.8551*(LN($D4)*(1-1) - 4.3544) + 1.9267*(LN($D4)*1 - 0.5019) + 0.7095*(1-0.3522) + 0.5316*(0-0.065)))</f>
        <v>0.23204940441392863</v>
      </c>
      <c r="P4">
        <f>1 - 0.8843 ^ (EXP(3.113*(LN($B4)-3.856) + 0.7928*(LN($C4)-LN(28)) + 1.8551*(LN($D4)*(1-0) - 4.3544) + 1.9267*(LN($D4)*0 - 0.5019) + 0.7095*(0-0.3522) + 0.5316*(0-0.065)))</f>
        <v>8.7816543935632874E-2</v>
      </c>
      <c r="Q4">
        <f>1 - 0.8843 ^ (EXP(3.113*(LN($B4)-3.856) + 0.7928*(LN($C4)-LN(28)) + 1.8551*(LN($D4)*(1-1) - 4.3544) + 1.9267*(LN($D4)*1 - 0.5019) + 0.7095*(0-0.3522) + 0.5316*(0-0.065)))</f>
        <v>0.1217936387558689</v>
      </c>
      <c r="R4">
        <f t="shared" ref="R4:R35" si="38">IF(C4&lt;25, HT_f_low, IF(C4&lt;30, HT_f_mod, HT_f_high))</f>
        <v>0.42</v>
      </c>
      <c r="S4">
        <f t="shared" ref="S4:S35" si="39">IF(C4&lt;25, HT_m_low, IF(C4&lt;30, HT_m_mod, HT_m_high))</f>
        <v>0.43099999999999999</v>
      </c>
      <c r="T4">
        <f t="shared" ref="T4:T35" si="40">PREV_FEMALE*PREV_SMOKE*(1-$R4)*(1-EXP(-J4/10))+PREV_FEMALE*PREV_SMOKE*$R4*(1-EXP(-K4/10))+PREV_FEMALE*(1-PREV_SMOKE)*(1-$R4)*(1-EXP(-L4/10))+PREV_FEMALE*(1-PREV_SMOKE)*$R4*(1-EXP(-M4/10))+(1-PREV_FEMALE)*PREV_SMOKE*(1-$S4)*(1-EXP(-N4/10))+(1-PREV_FEMALE)*PREV_SMOKE*$S4*(1-EXP(-O4/10))+(1-PREV_FEMALE)*(1-PREV_SMOKE)*(1-$S4)*(1-EXP(-P4/10))+(1-PREV_FEMALE)*(1-PREV_SMOKE)*$S4*(1-EXP(-Q4/10))</f>
        <v>6.3443130768554871E-3</v>
      </c>
      <c r="U4">
        <f t="shared" ref="U4:U67" si="41">1 - 0.94833 ^ (EXP(2.72107*(LN($B4)-3.8686) + 0.51125*(LN($C4)-LN(28)) + 2.81291*(LN($D4)*(1-0) - 4.24) + 2.88267*(LN($D4)*0 - 0.5826) + 0.61868*(1-0.3423) + 0.77763*(1-0.0376)))</f>
        <v>0.15136446267853565</v>
      </c>
      <c r="V4">
        <f t="shared" ref="V4:V67" si="42">1 - 0.94833 ^ (EXP(2.72107*(LN($B4)-3.8686) + 0.51125*(LN($C4)-LN(28)) + 2.81291*(LN($D4)*(1-1) - 4.24) + 2.88267*(LN($D4)*1 - 0.5826) + 0.61868*(1-0.3423) + 0.77763*(1-0.0376)))</f>
        <v>0.2053522200227057</v>
      </c>
      <c r="W4">
        <f>1 - 0.94833 ^ (EXP(2.72107*(LN($B4)-3.8686) + 0.51125*(LN($C4)-LN(28)) + 2.81291*(LN($D4)*(1-0) - 4.24) + 2.88267*(LN($D4)*0 - 0.5826) + 0.61868*(0-0.3423) + 0.77763*(1-0.0376)))</f>
        <v>8.4611765452893839E-2</v>
      </c>
      <c r="X4">
        <f>1 - 0.94833 ^ (EXP(2.72107*(LN($B4)-3.8686) + 0.51125*(LN($C4)-LN(28)) + 2.81291*(LN($D4)*(1-1) - 4.24) + 2.88267*(LN($D4)*1 - 0.5826) + 0.61868*(0-0.3423) + 0.77763*(1-0.0376)))</f>
        <v>0.1164551700747638</v>
      </c>
      <c r="Y4">
        <f>1 - 0.8843 ^ (EXP(3.113*(LN($B4)-3.856) + 0.7928*(LN($C4)-LN(28)) + 1.8551*(LN($D4)*(1-0) - 4.3544) + 1.9267*(LN($D4)*0 - 0.5019) + 0.7095*(1-0.3522) + 0.5316*(1-0.065)))</f>
        <v>0.27237491194920327</v>
      </c>
      <c r="Z4">
        <f>1 - 0.8843 ^ (EXP(3.113*(LN($B4)-3.856) + 0.7928*(LN($C4)-LN(28)) + 1.8551*(LN($D4)*(1-1) - 4.3544) + 1.9267*(LN($D4)*1 - 0.5019) + 0.7095*(1-0.3522) + 0.5316*(1-0.065)))</f>
        <v>0.36191716742098368</v>
      </c>
      <c r="AA4">
        <f>1 - 0.8843 ^ (EXP(3.113*(LN($B4)-3.856) + 0.7928*(LN($C4)-LN(28)) + 1.8551*(LN($D4)*(1-0) - 4.3544) + 1.9267*(LN($D4)*0 - 0.5019) + 0.7095*(0-0.3522) + 0.5316*(1-0.065)))</f>
        <v>0.1447880709321413</v>
      </c>
      <c r="AB4">
        <f>1 - 0.8843 ^ (EXP(3.113*(LN($B4)-3.856) + 0.7928*(LN($C4)-LN(28)) + 1.8551*(LN($D4)*(1-1) - 4.3544) + 1.9267*(LN($D4)*1 - 0.5019) + 0.7095*(0-0.3522) + 0.5316*(1-0.065)))</f>
        <v>0.19828324246707651</v>
      </c>
      <c r="AC4">
        <f t="shared" ref="AC4:AC35" si="43">PREV_FEMALE*PREV_SMOKE*(1-$R4)*(1-EXP(-U4/10))+PREV_FEMALE*PREV_SMOKE*$R4*(1-EXP(-V4/10))+PREV_FEMALE*(1-PREV_SMOKE)*(1-$R4)*(1-EXP(-W4/10))+PREV_FEMALE*(1-PREV_SMOKE)*$R4*(1-EXP(-X4/10))+(1-PREV_FEMALE)*PREV_SMOKE*(1-$S4)*(1-EXP(-Y4/10))+(1-PREV_FEMALE)*PREV_SMOKE*$S4*(1-EXP(-Z4/10))+(1-PREV_FEMALE)*(1-PREV_SMOKE)*(1-$S4)*(1-EXP(-AA4/10))+(1-PREV_FEMALE)*(1-PREV_SMOKE)*$S4*(1-EXP(-AB4/10))</f>
        <v>1.2227035385287122E-2</v>
      </c>
      <c r="AD4">
        <f>AD3*(1-T3-H3)*(1-I3)</f>
        <v>0.88093107626511447</v>
      </c>
      <c r="AE4">
        <f t="shared" ref="AE4:AE44" si="44">AD3*T3*p_Other*(1-I3) + AE3*(1-T3*(1-p_Other)-H3*rr_Other)*(1-I3)</f>
        <v>3.0111533422898774E-3</v>
      </c>
      <c r="AF4">
        <f t="shared" ref="AF4:AF44" si="45">AD3*T3*p_Stroke*p_Stroke_rec*(1-I3)+AE3*T3*p_Stroke*p_Stroke_rec*(1-I3) + AF3*p_recur_Stroke*p_Stroke_rec*(1-I3) + AG3*p_recur_Stroke*p_Stroke_rec*(1-I3)</f>
        <v>1.1584728131427966E-3</v>
      </c>
      <c r="AG4">
        <f t="shared" ref="AG4:AG44" si="46">AF3*(1-p_recur_Stroke-T3*p_MI-H3*rr_Stroke)*(1-I3) + AG3*(1-p_recur_Stroke-T3*p_MI-H3*rr_Stroke)*(1-I3)</f>
        <v>0</v>
      </c>
      <c r="AH4">
        <f t="shared" ref="AH4:AH12" si="47">AD3*T3*p_MI*p_MI_rec_young*(1-I3)+AE3*T3*p_MI*p_MI_rec_young*(1-I3) + AH3*(PREV_FEMALE*p_recur_MI_F + (1-PREV_FEMALE)*p_recur_MI_M)*p_MI_rec_young*(1-I3) + AI3*(PREV_FEMALE*p_recur_MI_F + (1-PREV_FEMALE)*p_recur_MI_M)*p_MI_rec_young*(1-I3)</f>
        <v>9.8838097307322906E-4</v>
      </c>
      <c r="AI4">
        <f t="shared" ref="AI4:AI12" si="48">AH3*(1-(PREV_FEMALE*p_recur_MI_F + (1-PREV_FEMALE)*p_recur_MI_M) - T3*p_Stroke - p_toHF_young - H3*rr_MI)*(1-I3) + AI3*(1-(PREV_FEMALE*p_recur_MI_F + (1-PREV_FEMALE)*p_recur_MI_M) - T3*p_Stroke - p_toHF_young - H3*rr_MI)*(1-I3)</f>
        <v>0</v>
      </c>
      <c r="AJ4">
        <f t="shared" ref="AJ4:AJ44" si="49">AH3*T3*p_Stroke*p_Stroke_rec*(1-I3) + AI3*T3*p_Stroke*p_Stroke_rec*(1-I3) + AJ3*p_recur_Stroke*p_Stroke_rec*(1-I3) + AK3*p_recur_Stroke*p_Stroke_rec*(1-I3) + AL3*p_recur_Stroke*p_Stroke_rec*(1-I3)</f>
        <v>0</v>
      </c>
      <c r="AK4">
        <f t="shared" ref="AK4:AK12" si="50">AF3*T3*p_MI*p_MI_rec_young*(1-I3) + AG3*T3*p_MI*p_MI_rec_young*(1-I3) + AJ3*(PREV_FEMALE*p_recur_MI_F + (1-PREV_FEMALE)*p_recur_MI_M)*p_MI_rec_young*(1-I3) + AK3*(PREV_FEMALE*p_recur_MI_F + (1-PREV_FEMALE)*p_recur_MI_M)*p_MI_rec_young*(1-I3) + AL3*(PREV_FEMALE*p_recur_MI_F + (1-PREV_FEMALE)*p_recur_MI_M)*p_MI_rec_young*(1-I3)</f>
        <v>0</v>
      </c>
      <c r="AL4">
        <f t="shared" ref="AL4:AL12" si="51">AJ3*(1-p_recur_Stroke-(PREV_FEMALE*p_recur_MI_F + (1-PREV_FEMALE)*p_recur_MI_M) - p_toHF_young - H3*rr_MI*rr_Stroke)*(1-I3) + AK3*(1-p_recur_Stroke-(PREV_FEMALE*p_recur_MI_F + (1-PREV_FEMALE)*p_recur_MI_M) - p_toHF_young - H3*rr_MI*rr_Stroke)*(1-I3) + AL3*(1-p_recur_Stroke-(PREV_FEMALE*p_recur_MI_F + (1-PREV_FEMALE)*p_recur_MI_M) - p_toHF_young - H3*rr_MI*rr_Stroke)*(1-I3)</f>
        <v>0</v>
      </c>
      <c r="AM4">
        <f t="shared" ref="AM4:AM12" si="52">AD3*T3*p_MI*p_MI_HF_young*(1-I3) + AE3*T3*p_MI*p_MI_HF_young*(1-I3) + AH3*p_toHF_young*(1-I3) + AH3*(PREV_FEMALE*p_recur_MI_F + (1-PREV_FEMALE)*p_recur_MI_M)*p_MI_HF_young*(1-I3) + AI3*p_toHF_young*(1-I3) + AI3*(PREV_FEMALE*p_recur_MI_F + (1-PREV_FEMALE)*p_recur_MI_M)*p_MI_HF_young*(1-I3)</f>
        <v>1.197234568894455E-4</v>
      </c>
      <c r="AN4">
        <f t="shared" ref="AN4:AN44" si="53">AM3*(1-T3*p_Stroke - H3*rr_HF)*(1-I3) + AN3*(1-T3*p_Stroke-H3*rr_HF)*(1-I3)</f>
        <v>0</v>
      </c>
      <c r="AO4">
        <f t="shared" ref="AO4:AO12" si="54">AF3*T3*p_MI*p_MI_HF_young*(1-I3) + AG3*T3*p_MI*p_MI_HF_young*(1-I3) + AJ3*(PREV_FEMALE*p_recur_MI_F + (1-PREV_FEMALE)*p_recur_MI_M)*p_MI_HF_young*(1-I3) + AJ3*p_toHF_young*(1-I3) + AK3*(PREV_FEMALE*p_recur_MI_F + (1-PREV_FEMALE)*p_recur_MI_M)*p_MI_HF_young*(1-I3) + AK3*p_toHF_young*(1-I3) + AL3*(PREV_FEMALE*p_recur_MI_F + (1-PREV_FEMALE)*p_recur_MI_M)*p_MI_HF_young*(1-I3) + AL3*p_toHF_young*(1-I3)</f>
        <v>0</v>
      </c>
      <c r="AP4">
        <f t="shared" ref="AP4:AP35" si="55">AM3*T3*p_Stroke*p_Stroke_rec*(1-I3) + AN3*T3*p_Stroke*p_Stroke_rec*(1-I3) + AO3*(p_recur_Stroke*p_Stroke_rec)*(1-I3) + AP3*(p_recur_Stroke*p_Stroke_rec)*(1-I3) + AQ3*(p_recur_Stroke*p_Stroke_rec)*(1-I3)</f>
        <v>0</v>
      </c>
      <c r="AQ4">
        <f t="shared" ref="AQ4:AQ35" si="56">AO3*(1-p_recur_Stroke-H3*rr_Stroke*rr_HF)*(1-I3) + AP3*(1-p_recur_Stroke-H3*rr_Stroke*rr_HF)*(1-I3) + AQ3*(1-p_recur_Stroke-H3*rr_Stroke*rr_HF)*(1-I3)</f>
        <v>0</v>
      </c>
      <c r="AR4">
        <f t="shared" ref="AR4:AR35" si="57">AR3*(1-AC3-H3*rr_DM) + AD3*(1-T3-H3)*I3</f>
        <v>5.310687006778933E-2</v>
      </c>
      <c r="AS4">
        <f t="shared" ref="AS4:AS35" si="58">AR3*AC3*p_Other + AD3*T3*p_Other*I3 + AE3*(1-T3*p_Stroke-T3*p_MI-H3*rr_Other)*I3 + AS3*(1-AC3*p_Stroke-AC3*p_MI-H3*rr_Other*rr_DM)</f>
        <v>1.8152717461298028E-4</v>
      </c>
      <c r="AT4">
        <f t="shared" ref="AT4:AT35" si="59">AR3*AC3*p_Stroke*p_Stroke_rec + AD3*T3*p_Stroke*p_Stroke_rec*I3 + AE3*T3*p_Stroke*p_Stroke_rec*I3 + AF3*p_recur_Stroke*p_Stroke_rec*I3 + AG3*p_recur_Stroke*p_Stroke_rec*I3 + AS3*AC3*p_Stroke*p_Stroke_rec + AT3*p_recur_Stroke*p_Stroke_rec + AU3*p_recur_Stroke*p_Stroke_rec</f>
        <v>6.9838454814739328E-5</v>
      </c>
      <c r="AU4">
        <f t="shared" ref="AU4:AU35" si="60">AF3*(1-p_recur_Stroke-T3*p_MI-H3*rr_Stroke)*I3 + AG3*(1-p_recur_Stroke-T3*p_MI-H3*rr_Stroke)*I3 + AT3*(1-p_recur_Stroke-AC3*p_MI-H3*rr_Stroke*rr_DM) + AU3*(1-p_recur_Stroke-AC3*p_MI-H3*rr_Stroke*rr_DM)</f>
        <v>0</v>
      </c>
      <c r="AV4">
        <f t="shared" ref="AV4:AV12" si="61">AR3*AC3*p_MI*p_MI_rec_young + AD3*T3*p_MI*p_MI_rec_young*I3 + AE3*T3*p_MI*p_MI_rec_young*I3 +AH3*(PREV_FEMALE*p_recur_MI_F + (1-PREV_FEMALE)*p_recur_MI_M)*p_MI_rec_young*I3 + AI3*(PREV_FEMALE*p_recur_MI_F + (1-PREV_FEMALE)*p_recur_MI_M)*p_MI_rec_young*I3 + AS3*AC3*p_MI*p_MI_rec_young + AV3*(PREV_FEMALE*p_recur_MI_F + (1-PREV_FEMALE)*p_recur_MI_M)*p_MI_rec_young + AW3*(PREV_FEMALE*p_recur_MI_F + (1-PREV_FEMALE)*p_recur_MI_M)*p_MI_rec_young</f>
        <v>5.9584479794964634E-5</v>
      </c>
      <c r="AW4">
        <f t="shared" ref="AW4:AW12" si="62">AH3*(1-(PREV_FEMALE*p_recur_MI_F + (1-PREV_FEMALE)*p_recur_MI_M) - T3*p_Stroke - p_toHF_young - H3*rr_MI)*I3 + AI3*(1-(PREV_FEMALE*p_recur_MI_F + (1-PREV_FEMALE)*p_recur_MI_M) - T3*p_Stroke - p_toHF_young - H3*rr_MI)*I3 + AV3*(1-(PREV_FEMALE*p_recur_MI_F + (1-PREV_FEMALE)*p_recur_MI_M) - AC3*p_Stroke - p_toHF_young - H3*rr_MI*rr_DM) + AW3*(1-(PREV_FEMALE*p_recur_MI_F + (1-PREV_FEMALE)*p_recur_MI_M) - AC3*p_Stroke - p_toHF_young - H3*rr_MI*rr_DM)</f>
        <v>0</v>
      </c>
      <c r="AX4">
        <f t="shared" ref="AX4:AX35" si="63">AH3*T3*p_Stroke*p_Stroke_rec*I3 + AI3*T3*p_Stroke*p_Stroke_rec*I3 + AJ3*p_recur_Stroke*p_Stroke_rec*I3 + AK3*p_recur_Stroke*p_Stroke_rec*I3 + AL3*p_recur_Stroke*p_Stroke_rec*I3 + AV3*AC3*p_Stroke*p_Stroke_rec + AW3*AC3*p_Stroke*p_Stroke_rec + AX3*p_recur_Stroke*p_Stroke_rec + AY3*p_recur_Stroke*p_Stroke_rec + AZ3*p_recur_Stroke*p_Stroke_rec</f>
        <v>0</v>
      </c>
      <c r="AY4">
        <f t="shared" ref="AY4:AY12" si="64">AF3*T3*p_MI*p_MI_rec_young*I3 + AG3*T3*p_MI*p_MI_rec_young*I3 + AJ3*(PREV_FEMALE*p_recur_MI_F+(1-PREV_FEMALE)*p_recur_MI_M)*p_MI_rec_young*I3 + AK3*(PREV_FEMALE*p_recur_MI_F+(1-PREV_FEMALE)*p_recur_MI_M)*p_MI_rec_young*I3 + AL3*(PREV_FEMALE*p_recur_MI_F+(1-PREV_FEMALE)*p_recur_MI_M)*p_MI_rec_young*I3 + AT3*AC3*p_MI*p_MI_rec_young + AU3*AC3*p_MI*p_MI_rec_young + AX3*(PREV_FEMALE*p_recur_MI_F+(1-PREV_FEMALE)*p_recur_MI_M)*p_MI_rec_young + AY3*(PREV_FEMALE*p_recur_MI_F+(1-PREV_FEMALE)*p_recur_MI_M)*p_MI_rec_young + AZ3*(PREV_FEMALE*p_recur_MI_F+(1-PREV_FEMALE)*p_recur_MI_M)*p_MI_rec_young</f>
        <v>0</v>
      </c>
      <c r="AZ4">
        <f t="shared" ref="AZ4:AZ12" si="65">AJ3*(1-p_recur_Stroke-(PREV_FEMALE*p_recur_MI_F + (1-PREV_FEMALE)*p_recur_MI_M) - p_toHF_young - H3*rr_MI*rr_Stroke)*I3 + AK3*(1-p_recur_Stroke-(PREV_FEMALE*p_recur_MI_F + (1-PREV_FEMALE)*p_recur_MI_M) - p_toHF_young - H3*rr_MI*rr_Stroke)*I3 + AL3*(1-p_recur_Stroke-(PREV_FEMALE*p_recur_MI_F + (1-PREV_FEMALE)*p_recur_MI_M) - p_toHF_young - H3*rr_MI*rr_Stroke)*I3 + AX3*(1-p_recur_Stroke-(PREV_FEMALE*p_recur_MI_F + (1-PREV_FEMALE)*p_recur_MI_M) - p_toHF_young - H3*rr_MI*rr_Stroke*rr_DM) + AY3*(1-p_recur_Stroke-(PREV_FEMALE*p_recur_MI_F + (1-PREV_FEMALE)*p_recur_MI_M) - p_toHF_young - H3*rr_MI*rr_Stroke*rr_DM) + AZ3*(1-p_recur_Stroke-(PREV_FEMALE*p_recur_MI_F + (1-PREV_FEMALE)*p_recur_MI_M) - p_toHF_young - H3*rr_MI*rr_Stroke*rr_DM)</f>
        <v>0</v>
      </c>
      <c r="BA4">
        <f t="shared" ref="BA4:BA12" si="66">AR3*AC3*p_MI*p_MI_HF_young + AD3*T3*p_MI*p_MI_HF_young*I3 + AE3*T3*p_MI*p_MI_HF_young*I3 + AH3*p_toHF_young*I3 + AH3*(PREV_FEMALE*p_recur_MI_F + (1-PREV_FEMALE)*p_recur_MI_M)*p_MI_HF_young*I3 + AI3*p_toHF_young*I3 + AI3*(PREV_FEMALE*p_recur_MI_F + (1-PREV_FEMALE)*p_recur_MI_M)*p_MI_HF_young*I3 + AS3*AC3*p_MI*p_MI_HF_young + AV3*(PREV_FEMALE*p_recur_MI_F + (1-PREV_FEMALE)*p_recur_MI_M)*p_MI_HF_young + AV3*p_toHF_young + AW3*(PREV_FEMALE*p_recur_MI_F + (1-PREV_FEMALE)*p_recur_MI_M)*p_MI_HF_young + AW3*p_toHF_young</f>
        <v>7.2175204626120955E-6</v>
      </c>
      <c r="BB4">
        <f t="shared" ref="BB4:BB35" si="67">AM3*(1-T3*p_Stroke - H3*rr_HF)*I3 + AN3*(1-T3*p_Stroke - H3*rr_HF)*I3 + BA3*(1-AC3*p_Stroke - H3*rr_HF*rr_DM) + BB3*(1-AC3*p_Stroke - H3*rr_HF*rr_DM)</f>
        <v>0</v>
      </c>
      <c r="BC4">
        <f t="shared" ref="BC4:BC12" si="68">AF3*T3*p_MI*p_MI_HF_young*I3 + AG3*T3*p_MI*p_MI_HF_young*I3 + AJ3*(PREV_FEMALE*p_recur_MI_F + (1-PREV_FEMALE)*p_recur_MI_M)*p_MI_HF_young*I3 + AJ3*p_toHF_young*I3 + AK3*(PREV_FEMALE*p_recur_MI_F + (1-PREV_FEMALE)*p_recur_MI_M)*p_MI_HF_young*I3 + AK3*p_toHF_young*I3 + AL3*(PREV_FEMALE*p_recur_MI_F + (1-PREV_FEMALE)*p_recur_MI_M)*p_MI_HF_young*I3 + AL3*p_toHF_young*I3 + AT3*AC3*p_MI*p_MI_HF_young + AU3*AC3*p_MI*p_MI_HF_young + AX3*(PREV_FEMALE*p_recur_MI_F + (1-PREV_FEMALE)*p_recur_MI_M)*p_MI_HF_young + AX3*p_toHF_young + AY3*(PREV_FEMALE*p_recur_MI_F + (1-PREV_FEMALE)*p_recur_MI_M)*p_MI_HF_young + AY3*p_toHF_young + AZ3*(PREV_FEMALE*p_recur_MI_F + (1-PREV_FEMALE)*p_recur_MI_M)*p_MI_HF_young + AZ3*p_toHF_young</f>
        <v>0</v>
      </c>
      <c r="BD4">
        <f t="shared" ref="BD4:BD35" si="69">AM3*T3*p_Stroke*p_Stroke_rec*I3 + AN3*T3*p_Stroke*p_Stroke_rec*I3 + AO3*(p_recur_Stroke*p_Stroke_rec)*I3 + AP3*(p_recur_Stroke*p_Stroke_rec)*I3 + AQ3*(p_recur_Stroke*p_Stroke_rec)*I3 + BA3*AC3*p_Stroke*p_Stroke_rec + BB3*AC3*p_Stroke*p_Stroke_rec + BC3*(p_recur_Stroke*p_Stroke_rec) + BD3*(p_recur_Stroke*p_Stroke_rec) + BE3*(p_recur_Stroke*p_Stroke_rec)</f>
        <v>0</v>
      </c>
      <c r="BE4">
        <f t="shared" ref="BE4:BE35" si="70">AO3*(1-p_recur_Stroke - H3*rr_Stroke*rr_HF)*I3 + AP3*(1-p_recur_Stroke-H3*rr_Stroke*rr_HF)*I3 + AQ3*(1-p_recur_Stroke-H3*rr_Stroke*rr_HF)*I3 + BC3*(1-p_recur_Stroke - H3*rr_Stroke*rr_HF*rr_DM) + BD3*(1-p_recur_Stroke-H3*rr_Stroke*rr_HF*rr_DM) + BE3*(1-p_recur_Stroke-H3*rr_Stroke*rr_HF*rr_DM)</f>
        <v>0</v>
      </c>
      <c r="BF4">
        <f t="shared" ref="BF4:BF35" si="71">AD3*H3 + AE3*H3*rr_Other + AF3*H3*rr_Stroke + AG3*H3*rr_Stroke + AH3*H3*rr_MI + AI3*H3*rr_MI + AJ3*H3*rr_Stroke*rr_MI + AK3*H3*rr_Stroke*rr_MI + AL3*H3*rr_Stroke*rr_MI + AM3*H3*rr_HF + AN3*H3*rr_HF + AO3*H3*rr_Stroke*rr_HF + AP3*H3*rr_Stroke*rr_HF + AR3*H3*rr_DM + AS3*H3*rr_DM*rr_Other + AT3*H3*rr_DM*rr_Stroke + AU3*H3*rr_DM*rr_Stroke + AV3*H3*rr_DM*rr_MI + AW3*H3*rr_DM*rr_MI + AX3*H3*rr_DM*rr_Stroke*rr_MI + AY3*H3*rr_DM*rr_Stroke*rr_MI + AZ3*H3*rr_DM*rr_Stroke*rr_MI + BA3*H3*rr_DM*rr_HF + BB3*H3*rr_DM*rr_HF + BC3*H3*rr_DM*rr_Stroke*rr_HF + BD3*H3*rr_DM*rr_Stroke*rr_HF + AQ3*H3*rr_Stroke*rr_HF + BE3*H3*rr_DM*rr_Stroke*rr_HF
+ AD3*T3*p_MI*p_MI_mort + AD3*T3*p_Stroke*p_Stroke_mort + AE3*T3*p_MI*p_MI_mort + AE3*T3*p_Stroke*p_Stroke_mort + AF3*T3*p_MI*p_MI_mort + AF3*p_recur_Stroke*p_Stroke_mort + AG3*T3*p_MI*p_MI_mort + AG3*p_recur_Stroke*p_Stroke_mort + AH3*(PREV_FEMALE*p_recur_MI_F + (1-PREV_FEMALE)*p_recur_MI_M)*p_MI_mort + AH3*T3*p_Stroke*p_Stroke_mort + AI3*(PREV_FEMALE*p_recur_MI_F + (1-PREV_FEMALE)*p_recur_MI_M)*p_MI_mort + AI3*T3*p_Stroke*p_Stroke_mort + AJ3*(PREV_FEMALE*p_recur_MI_F + (1-PREV_FEMALE)*p_recur_MI_M)*p_MI_mort + AJ3*p_recur_Stroke*p_Stroke_mort + AK3*(PREV_FEMALE*p_recur_MI_F + (1-PREV_FEMALE)*p_recur_MI_M)*p_MI_mort + AK3*p_recur_Stroke*p_Stroke_mort + AL3*(PREV_FEMALE*p_recur_MI_F + (1-PREV_FEMALE)*p_recur_MI_M)*p_MI_mort + AL3*p_recur_Stroke*p_Stroke_mort + AM3*T3*p_Stroke*p_Stroke_mort + AN3*T3*p_Stroke*p_Stroke_mort + AO3*p_recur_Stroke*p_Stroke_mort + AP3*p_recur_Stroke*p_Stroke_mort + AQ3*p_recur_Stroke*p_Stroke_mort
+ AR3*AC3*p_MI*p_MI_mort + AR3*AC3*p_Stroke*p_Stroke_mort + AS3*AC3*p_MI*p_MI_mort + AS3*AC3*p_Stroke*p_Stroke_mort + AT3*AC3*p_MI*p_MI_mort + AT3*p_recur_Stroke*p_Stroke_mort + AU3*AC3*p_MI*p_MI_mort + AU3*p_recur_Stroke*p_Stroke_mort + AV3*(PREV_FEMALE*p_recur_MI_F + (1-PREV_FEMALE)*p_recur_MI_M)*p_MI_mort + AV3*AC3*p_Stroke*p_Stroke_mort + AW3*(PREV_FEMALE*p_recur_MI_F + (1-PREV_FEMALE)*p_recur_MI_M)*p_MI_mort + AW3*AC3*p_Stroke*p_Stroke_mort + AX3*(PREV_FEMALE*p_recur_MI_F + (1-PREV_FEMALE)*p_recur_MI_M)*p_MI_mort + AX3*p_recur_Stroke*p_Stroke_mort + AY3*(PREV_FEMALE*p_recur_MI_F + (1-PREV_FEMALE)*p_recur_MI_M)*p_MI_mort + AY3*p_recur_Stroke*p_Stroke_mort + AZ3*(PREV_FEMALE*p_recur_MI_F + (1-PREV_FEMALE)*p_recur_MI_M)*p_MI_mort + AZ3*p_recur_Stroke*p_Stroke_mort + BA3*AC3*p_Stroke*p_Stroke_mort + BB3*AC3*p_Stroke*p_Stroke_mort + BC3*p_recur_Stroke*p_Stroke_mort + BD3*p_recur_Stroke*p_Stroke_mort + BE3*p_recur_Stroke*p_Stroke_mort
+BF3</f>
        <v>2.3661554520154598E-3</v>
      </c>
      <c r="BG4">
        <f t="shared" ref="BG4:BG44" si="72">SUM(AD4:BF4)</f>
        <v>0.94199999999999984</v>
      </c>
      <c r="BH4">
        <f t="shared" si="5"/>
        <v>0.76622186947275939</v>
      </c>
      <c r="BI4">
        <f t="shared" si="6"/>
        <v>2.5116787561953111E-3</v>
      </c>
      <c r="BJ4">
        <f t="shared" si="7"/>
        <v>8.4013441822722345E-4</v>
      </c>
      <c r="BK4">
        <f t="shared" si="8"/>
        <v>0</v>
      </c>
      <c r="BL4">
        <f t="shared" si="9"/>
        <v>7.4686614063946492E-4</v>
      </c>
      <c r="BM4">
        <f t="shared" si="10"/>
        <v>0</v>
      </c>
      <c r="BN4">
        <f t="shared" si="11"/>
        <v>0</v>
      </c>
      <c r="BO4">
        <f t="shared" si="12"/>
        <v>0</v>
      </c>
      <c r="BP4">
        <f t="shared" si="13"/>
        <v>0</v>
      </c>
      <c r="BQ4">
        <f t="shared" si="14"/>
        <v>9.68444661439862E-5</v>
      </c>
      <c r="BR4">
        <f t="shared" si="15"/>
        <v>0</v>
      </c>
      <c r="BS4">
        <f t="shared" si="16"/>
        <v>0</v>
      </c>
      <c r="BT4">
        <f t="shared" si="17"/>
        <v>0</v>
      </c>
      <c r="BU4">
        <f t="shared" si="18"/>
        <v>0</v>
      </c>
      <c r="BV4">
        <f t="shared" si="19"/>
        <v>4.4436351264932089E-2</v>
      </c>
      <c r="BW4">
        <f t="shared" si="20"/>
        <v>1.4566256057369097E-4</v>
      </c>
      <c r="BX4">
        <f t="shared" si="21"/>
        <v>4.8722843350572759E-5</v>
      </c>
      <c r="BY4">
        <f t="shared" si="22"/>
        <v>0</v>
      </c>
      <c r="BZ4">
        <f t="shared" si="23"/>
        <v>4.3313833101861535E-5</v>
      </c>
      <c r="CA4">
        <f t="shared" si="24"/>
        <v>0</v>
      </c>
      <c r="CB4">
        <f t="shared" si="25"/>
        <v>0</v>
      </c>
      <c r="CC4">
        <f t="shared" si="26"/>
        <v>0</v>
      </c>
      <c r="CD4">
        <f t="shared" si="27"/>
        <v>0</v>
      </c>
      <c r="CE4">
        <f t="shared" si="28"/>
        <v>5.6164081020033958E-6</v>
      </c>
      <c r="CF4">
        <f t="shared" si="29"/>
        <v>0</v>
      </c>
      <c r="CG4">
        <f t="shared" si="30"/>
        <v>0</v>
      </c>
      <c r="CH4">
        <f t="shared" si="31"/>
        <v>0</v>
      </c>
      <c r="CI4">
        <f t="shared" si="32"/>
        <v>0</v>
      </c>
      <c r="CJ4">
        <f t="shared" ref="CJ4:CJ44" si="73">0*BF4</f>
        <v>0</v>
      </c>
      <c r="CK4">
        <f t="shared" ref="CK4:CK44" si="74">SUM(BH4:CJ4)</f>
        <v>0.81509706016402561</v>
      </c>
      <c r="CL4">
        <f t="shared" si="33"/>
        <v>0.79135636909128693</v>
      </c>
      <c r="CM4">
        <f t="shared" ref="CM4:CM35" si="75">AD4*c_PT_2</f>
        <v>1290.5640267283927</v>
      </c>
      <c r="CN4">
        <f t="shared" ref="CN4:CN35" si="76">AE4*(c_Other+c_PT_2)</f>
        <v>47.407598221011831</v>
      </c>
      <c r="CO4">
        <f t="shared" ref="CO4:CO35" si="77">AF4*(c_Stroke1+c_Stroke2+c_PT_2)</f>
        <v>29.287351189063042</v>
      </c>
      <c r="CP4">
        <f t="shared" ref="CP4:CP35" si="78">AG4*(c_Stroke2 + c_PT_2)</f>
        <v>0</v>
      </c>
      <c r="CQ4">
        <f t="shared" ref="CQ4:CQ35" si="79">AH4*(c_MI1+c_MI2 + c_PT_2)</f>
        <v>30.26027187160998</v>
      </c>
      <c r="CR4">
        <f t="shared" ref="CR4:CR35" si="80">AI4*(c_MI2+c_PT_2)</f>
        <v>0</v>
      </c>
      <c r="CS4">
        <f t="shared" ref="CS4:CS35" si="81">AJ4*(c_Stroke1+c_Stroke2+c_MI2+c_PT_2)</f>
        <v>0</v>
      </c>
      <c r="CT4">
        <f t="shared" ref="CT4:CT35" si="82">AK4*(c_Stroke2+c_MI1+c_MI2+c_PT_2)</f>
        <v>0</v>
      </c>
      <c r="CU4">
        <f t="shared" ref="CU4:CU35" si="83">AL4*(c_Stroke2+c_MI2+c_PT_2)</f>
        <v>0</v>
      </c>
      <c r="CV4">
        <f t="shared" ref="CV4:CV35" si="84">AM4*(c_HF1+c_PT_2)</f>
        <v>3.4115199040647495</v>
      </c>
      <c r="CW4">
        <f t="shared" ref="CW4:CW35" si="85">AN4*(c_HF2+c_PT_2)</f>
        <v>0</v>
      </c>
      <c r="CX4">
        <f t="shared" ref="CX4:CX35" si="86">AO4*(c_Stroke2+c_HF1+c_PT_2)</f>
        <v>0</v>
      </c>
      <c r="CY4">
        <f t="shared" ref="CY4:CY35" si="87">AP4*(c_Stroke1+c_Stroke2+c_HF2+c_PT_2)</f>
        <v>0</v>
      </c>
      <c r="CZ4">
        <f t="shared" ref="CZ4:CZ35" si="88">AQ4*(c_Stroke2+c_HF2+c_PT_2)</f>
        <v>0</v>
      </c>
      <c r="DA4">
        <f t="shared" ref="DA4:DA35" si="89">AR4*(c_DM+c_PT_2)</f>
        <v>684.54755517380443</v>
      </c>
      <c r="DB4">
        <f t="shared" ref="DB4:DB35" si="90">AS4*(c_Other+c_DM+c_PT_2)</f>
        <v>4.9319118070600609</v>
      </c>
      <c r="DC4">
        <f t="shared" ref="DC4:DC35" si="91">AT4*(c_Stroke1+c_Stroke2+c_DM+c_PT_2)</f>
        <v>2.5634903224298218</v>
      </c>
      <c r="DD4">
        <f t="shared" ref="DD4:DD35" si="92">AU4*(c_Stroke2+c_DM+c_PT_2)</f>
        <v>0</v>
      </c>
      <c r="DE4">
        <f t="shared" ref="DE4:DE35" si="93">AV4*(c_MI1+c_MI2+c_DM+c_PT_2)</f>
        <v>2.5049911150601081</v>
      </c>
      <c r="DF4">
        <f t="shared" ref="DF4:DF35" si="94">AW4*(c_MI2+c_DM+c_PT_2)</f>
        <v>0</v>
      </c>
      <c r="DG4">
        <f t="shared" ref="DG4:DG35" si="95">AX4*(c_Stroke1+c_Stroke2+c_MI2+c_DM+c_PT_2)</f>
        <v>0</v>
      </c>
      <c r="DH4">
        <f t="shared" ref="DH4:DH35" si="96">AY4*(c_Stroke2+c_MI1+c_MI2+c_DM+c_PT_2)</f>
        <v>0</v>
      </c>
      <c r="DI4">
        <f t="shared" ref="DI4:DI35" si="97">AZ4*(c_Stroke2+c_MI2+c_DM+c_PT_2)</f>
        <v>0</v>
      </c>
      <c r="DJ4">
        <f t="shared" ref="DJ4:DJ35" si="98">BA4*(c_HF1+c_DM+c_PT_2)</f>
        <v>0.28812341686747484</v>
      </c>
      <c r="DK4">
        <f t="shared" ref="DK4:DK35" si="99">BB4*(c_HF2+c_DM+c_PT_2)</f>
        <v>0</v>
      </c>
      <c r="DL4">
        <f t="shared" ref="DL4:DL35" si="100">BC4*(c_Stroke2+c_HF1+c_DM+c_PT_2)</f>
        <v>0</v>
      </c>
      <c r="DM4">
        <f t="shared" ref="DM4:DM35" si="101">BD4*(c_Stroke1+c_Stroke2+c_HF2+c_DM+c_PT_2)</f>
        <v>0</v>
      </c>
      <c r="DN4">
        <f t="shared" ref="DN4:DN35" si="102">BE4*(c_Stroke2+c_HF2+c_DM+c_PT_2)</f>
        <v>0</v>
      </c>
      <c r="DO4">
        <f t="shared" si="34"/>
        <v>0</v>
      </c>
      <c r="DP4">
        <f>BG4*0</f>
        <v>0</v>
      </c>
      <c r="DQ4">
        <f t="shared" si="35"/>
        <v>0</v>
      </c>
    </row>
    <row r="5" spans="1:121" x14ac:dyDescent="0.3">
      <c r="A5">
        <v>2</v>
      </c>
      <c r="B5">
        <v>47</v>
      </c>
      <c r="C5">
        <f>C$4</f>
        <v>34.542000000000002</v>
      </c>
      <c r="D5">
        <f t="shared" si="1"/>
        <v>125</v>
      </c>
      <c r="E5">
        <f>E$4</f>
        <v>5.7</v>
      </c>
      <c r="F5">
        <v>2.3600000000000001E-3</v>
      </c>
      <c r="G5">
        <v>3.8800000000000002E-3</v>
      </c>
      <c r="H5">
        <f t="shared" si="3"/>
        <v>2.6640000000000001E-3</v>
      </c>
      <c r="I5">
        <f t="shared" ref="I5:I44" si="103">0.00000146 * EXP(1.87 * E5) * 0.0197 * EXP(0.101*C5)</f>
        <v>4.0096398347168494E-2</v>
      </c>
      <c r="J5">
        <f t="shared" si="36"/>
        <v>7.6846327660615499E-2</v>
      </c>
      <c r="K5">
        <f t="shared" si="37"/>
        <v>0.10594026081627039</v>
      </c>
      <c r="L5">
        <f t="shared" ref="L5:L67" si="104">1 - 0.94833 ^ (EXP(2.72107*(LN($B5)-3.8686) + 0.51125*(LN($C5)-LN(28)) + 2.81291*(LN($D5)*(1-0) - 4.24) + 2.88267*(LN($D5)*0 - 0.5826) + 0.61868*(0-0.3423) + 0.77763*(0-0.0376)))</f>
        <v>4.2156254791530623E-2</v>
      </c>
      <c r="M5">
        <f t="shared" ref="M5:M67" si="105">1 - 0.94833 ^ (EXP(2.72107*(LN($B5)-3.8686) + 0.51125*(LN($C5)-LN(28)) + 2.81291*(LN($D5)*(1-1) - 4.24) + 2.88267*(LN($D5)*1 - 0.5826) + 0.61868*(0-0.3423) + 0.77763*(0-0.0376)))</f>
        <v>5.8536812708064767E-2</v>
      </c>
      <c r="N5">
        <f t="shared" ref="N5:N67" si="106">1 - 0.8843 ^ (EXP(3.113*(LN($B5)-3.856) + 0.7928*(LN($C5)-LN(28)) + 1.8551*(LN($D5)*(1-0) - 4.3544) + 1.9267*(LN($D5)*0 - 0.5019) + 0.7095*(1-0.3522) + 0.5316*(0-0.065)))</f>
        <v>0.18110334965609165</v>
      </c>
      <c r="O5">
        <f t="shared" ref="O5:O67" si="107">1 - 0.8843 ^ (EXP(3.113*(LN($B5)-3.856) + 0.7928*(LN($C5)-LN(28)) + 1.8551*(LN($D5)*(1-1) - 4.3544) + 1.9267*(LN($D5)*1 - 0.5019) + 0.7095*(1-0.3522) + 0.5316*(0-0.065)))</f>
        <v>0.24596123750856047</v>
      </c>
      <c r="P5">
        <f t="shared" ref="P5:P67" si="108">1 - 0.8843 ^ (EXP(3.113*(LN($B5)-3.856) + 0.7928*(LN($C5)-LN(28)) + 1.8551*(LN($D5)*(1-0) - 4.3544) + 1.9267*(LN($D5)*0 - 0.5019) + 0.7095*(0-0.3522) + 0.5316*(0-0.065)))</f>
        <v>9.3603432200278114E-2</v>
      </c>
      <c r="Q5">
        <f t="shared" ref="Q5:Q67" si="109">1 - 0.8843 ^ (EXP(3.113*(LN($B5)-3.856) + 0.7928*(LN($C5)-LN(28)) + 1.8551*(LN($D5)*(1-1) - 4.3544) + 1.9267*(LN($D5)*1 - 0.5019) + 0.7095*(0-0.3522) + 0.5316*(0-0.065)))</f>
        <v>0.12965555175197041</v>
      </c>
      <c r="R5">
        <f t="shared" si="38"/>
        <v>0.42</v>
      </c>
      <c r="S5">
        <f t="shared" si="39"/>
        <v>0.43099999999999999</v>
      </c>
      <c r="T5">
        <f t="shared" si="40"/>
        <v>6.7269109455964354E-3</v>
      </c>
      <c r="U5">
        <f t="shared" si="41"/>
        <v>0.15971710761631541</v>
      </c>
      <c r="V5">
        <f t="shared" si="42"/>
        <v>0.21628421519299068</v>
      </c>
      <c r="W5">
        <f t="shared" ref="W5:W67" si="110">1 - 0.94833 ^ (EXP(2.72107*(LN($B5)-3.8686) + 0.51125*(LN($C5)-LN(28)) + 2.81291*(LN($D5)*(1-0) - 4.24) + 2.88267*(LN($D5)*0 - 0.5826) + 0.61868*(0-0.3423) + 0.77763*(1-0.0376)))</f>
        <v>8.9475932303360484E-2</v>
      </c>
      <c r="X5">
        <f t="shared" ref="X5:X67" si="111">1 - 0.94833 ^ (EXP(2.72107*(LN($B5)-3.8686) + 0.51125*(LN($C5)-LN(28)) + 2.81291*(LN($D5)*(1-1) - 4.24) + 2.88267*(LN($D5)*1 - 0.5826) + 0.61868*(0-0.3423) + 0.77763*(1-0.0376)))</f>
        <v>0.1230234146536181</v>
      </c>
      <c r="Y5">
        <f t="shared" ref="Y5:Y67" si="112">1 - 0.8843 ^ (EXP(3.113*(LN($B5)-3.856) + 0.7928*(LN($C5)-LN(28)) + 1.8551*(LN($D5)*(1-0) - 4.3544) + 1.9267*(LN($D5)*0 - 0.5019) + 0.7095*(1-0.3522) + 0.5316*(1-0.065)))</f>
        <v>0.28821956199033016</v>
      </c>
      <c r="Z5">
        <f t="shared" ref="Z5:Z67" si="113">1 - 0.8843 ^ (EXP(3.113*(LN($B5)-3.856) + 0.7928*(LN($C5)-LN(28)) + 1.8551*(LN($D5)*(1-1) - 4.3544) + 1.9267*(LN($D5)*1 - 0.5019) + 0.7095*(1-0.3522) + 0.5316*(1-0.065)))</f>
        <v>0.38146169258651885</v>
      </c>
      <c r="AA5">
        <f t="shared" ref="AA5:AA67" si="114">1 - 0.8843 ^ (EXP(3.113*(LN($B5)-3.856) + 0.7928*(LN($C5)-LN(28)) + 1.8551*(LN($D5)*(1-0) - 4.3544) + 1.9267*(LN($D5)*0 - 0.5019) + 0.7095*(0-0.3522) + 0.5316*(1-0.065)))</f>
        <v>0.15399976124155912</v>
      </c>
      <c r="AB5">
        <f t="shared" ref="AB5:AB67" si="115">1 - 0.8843 ^ (EXP(3.113*(LN($B5)-3.856) + 0.7928*(LN($C5)-LN(28)) + 1.8551*(LN($D5)*(1-1) - 4.3544) + 1.9267*(LN($D5)*1 - 0.5019) + 0.7095*(0-0.3522) + 0.5316*(1-0.065)))</f>
        <v>0.21045788487215999</v>
      </c>
      <c r="AC5">
        <f t="shared" si="43"/>
        <v>1.2928812940422333E-2</v>
      </c>
      <c r="AD5">
        <f t="shared" ref="AD5:AD44" si="116">AD4*(1-T4-H4)*(1-I4)</f>
        <v>0.83812331807708751</v>
      </c>
      <c r="AE5">
        <f t="shared" si="44"/>
        <v>5.8190357803682355E-3</v>
      </c>
      <c r="AF5">
        <f t="shared" si="45"/>
        <v>1.2618408191126765E-3</v>
      </c>
      <c r="AG5">
        <f t="shared" si="46"/>
        <v>9.6829803593660062E-4</v>
      </c>
      <c r="AH5">
        <f t="shared" si="47"/>
        <v>1.0295201609300932E-3</v>
      </c>
      <c r="AI5">
        <f t="shared" si="48"/>
        <v>8.6191907601986884E-4</v>
      </c>
      <c r="AJ5">
        <f t="shared" si="49"/>
        <v>1.273656355870429E-6</v>
      </c>
      <c r="AK5">
        <f t="shared" si="50"/>
        <v>1.2736563558704294E-6</v>
      </c>
      <c r="AL5">
        <f t="shared" si="51"/>
        <v>0</v>
      </c>
      <c r="AM5">
        <f t="shared" si="52"/>
        <v>1.3609168838091322E-4</v>
      </c>
      <c r="AN5">
        <f t="shared" si="53"/>
        <v>1.1423070995424009E-4</v>
      </c>
      <c r="AO5">
        <f t="shared" si="54"/>
        <v>1.5427911500550899E-7</v>
      </c>
      <c r="AP5">
        <f t="shared" si="55"/>
        <v>1.5427911500550894E-7</v>
      </c>
      <c r="AQ5">
        <f t="shared" si="56"/>
        <v>0</v>
      </c>
      <c r="AR5">
        <f t="shared" si="57"/>
        <v>8.73138401554161E-2</v>
      </c>
      <c r="AS5">
        <f t="shared" si="58"/>
        <v>7.7973893548344449E-4</v>
      </c>
      <c r="AT5">
        <f t="shared" si="59"/>
        <v>1.9828877614428081E-4</v>
      </c>
      <c r="AU5">
        <f t="shared" si="60"/>
        <v>1.0108655315584569E-4</v>
      </c>
      <c r="AV5">
        <f t="shared" si="61"/>
        <v>1.6425476296980549E-4</v>
      </c>
      <c r="AW5">
        <f t="shared" si="62"/>
        <v>9.0018622586459767E-5</v>
      </c>
      <c r="AX5">
        <f t="shared" si="63"/>
        <v>2.0736164173259734E-7</v>
      </c>
      <c r="AY5">
        <f t="shared" si="64"/>
        <v>2.0736164173259742E-7</v>
      </c>
      <c r="AZ5">
        <f t="shared" si="65"/>
        <v>0</v>
      </c>
      <c r="BA5">
        <f t="shared" si="66"/>
        <v>2.1086903921223778E-5</v>
      </c>
      <c r="BB5">
        <f t="shared" si="67"/>
        <v>1.1930899216069677E-5</v>
      </c>
      <c r="BC5">
        <f t="shared" si="68"/>
        <v>2.5117898108969268E-8</v>
      </c>
      <c r="BD5">
        <f t="shared" si="69"/>
        <v>2.5117898108969264E-8</v>
      </c>
      <c r="BE5">
        <f t="shared" si="70"/>
        <v>0</v>
      </c>
      <c r="BF5">
        <f t="shared" si="71"/>
        <v>5.0021792132951886E-3</v>
      </c>
      <c r="BG5">
        <f t="shared" si="72"/>
        <v>0.94199999999999973</v>
      </c>
      <c r="BH5">
        <f t="shared" si="5"/>
        <v>0.72840157726367094</v>
      </c>
      <c r="BI5">
        <f t="shared" si="6"/>
        <v>4.8498978186603319E-3</v>
      </c>
      <c r="BJ5">
        <f t="shared" si="7"/>
        <v>9.1426484143320873E-4</v>
      </c>
      <c r="BK5">
        <f t="shared" si="8"/>
        <v>7.9356717889099578E-4</v>
      </c>
      <c r="BL5">
        <f t="shared" si="9"/>
        <v>7.7726456965284145E-4</v>
      </c>
      <c r="BM5">
        <f t="shared" si="10"/>
        <v>7.1537345026030966E-4</v>
      </c>
      <c r="BN5">
        <f t="shared" si="11"/>
        <v>8.7585372997749997E-7</v>
      </c>
      <c r="BO5">
        <f t="shared" si="12"/>
        <v>9.0132685709490884E-7</v>
      </c>
      <c r="BP5">
        <f t="shared" si="13"/>
        <v>0</v>
      </c>
      <c r="BQ5">
        <f t="shared" si="14"/>
        <v>1.0999615503814744E-4</v>
      </c>
      <c r="BR5">
        <f t="shared" si="15"/>
        <v>9.2327011529724467E-5</v>
      </c>
      <c r="BS5">
        <f t="shared" si="16"/>
        <v>1.1758846851591243E-7</v>
      </c>
      <c r="BT5">
        <f t="shared" si="17"/>
        <v>1.0293195259038904E-7</v>
      </c>
      <c r="BU5">
        <f t="shared" si="18"/>
        <v>0</v>
      </c>
      <c r="BV5">
        <f t="shared" si="19"/>
        <v>7.2999706712433873E-2</v>
      </c>
      <c r="BW5">
        <f t="shared" si="20"/>
        <v>6.2518111959900967E-4</v>
      </c>
      <c r="BX5">
        <f t="shared" si="21"/>
        <v>1.3821037684923752E-4</v>
      </c>
      <c r="BY5">
        <f t="shared" si="22"/>
        <v>7.9697207943017385E-5</v>
      </c>
      <c r="BZ5">
        <f t="shared" si="23"/>
        <v>1.1929632349441194E-4</v>
      </c>
      <c r="CA5">
        <f t="shared" si="24"/>
        <v>7.1874321976473759E-5</v>
      </c>
      <c r="CB5">
        <f t="shared" si="25"/>
        <v>1.3717747711191023E-7</v>
      </c>
      <c r="CC5">
        <f t="shared" si="26"/>
        <v>1.4116711509884544E-7</v>
      </c>
      <c r="CD5">
        <f t="shared" si="27"/>
        <v>0</v>
      </c>
      <c r="CE5">
        <f t="shared" si="28"/>
        <v>1.6395844611276366E-5</v>
      </c>
      <c r="CF5">
        <f t="shared" si="29"/>
        <v>9.2767136584043776E-6</v>
      </c>
      <c r="CG5">
        <f t="shared" si="30"/>
        <v>1.8416875896481634E-8</v>
      </c>
      <c r="CH5">
        <f t="shared" si="31"/>
        <v>1.612135118830293E-8</v>
      </c>
      <c r="CI5">
        <f t="shared" si="32"/>
        <v>0</v>
      </c>
      <c r="CJ5">
        <f t="shared" si="73"/>
        <v>0</v>
      </c>
      <c r="CK5">
        <f t="shared" si="74"/>
        <v>0.81071621749352973</v>
      </c>
      <c r="CL5">
        <f t="shared" si="33"/>
        <v>0.76417779007779219</v>
      </c>
      <c r="CM5">
        <f t="shared" si="75"/>
        <v>1227.8506609829333</v>
      </c>
      <c r="CN5">
        <f t="shared" si="76"/>
        <v>91.614899326117495</v>
      </c>
      <c r="CO5">
        <f t="shared" si="77"/>
        <v>31.900597747987575</v>
      </c>
      <c r="CP5">
        <f t="shared" si="78"/>
        <v>7.7124938562350236</v>
      </c>
      <c r="CQ5">
        <f t="shared" si="79"/>
        <v>31.519789247035732</v>
      </c>
      <c r="CR5">
        <f t="shared" si="80"/>
        <v>3.9493132063230392</v>
      </c>
      <c r="CS5">
        <f t="shared" si="81"/>
        <v>3.6169293194008439E-2</v>
      </c>
      <c r="CT5">
        <f t="shared" si="82"/>
        <v>4.727302930448686E-2</v>
      </c>
      <c r="CU5">
        <f t="shared" si="83"/>
        <v>0</v>
      </c>
      <c r="CV5">
        <f t="shared" si="84"/>
        <v>3.8779326604141224</v>
      </c>
      <c r="CW5">
        <f t="shared" si="85"/>
        <v>1.9499182189188782</v>
      </c>
      <c r="CX5">
        <f t="shared" si="86"/>
        <v>5.3989976296177867E-3</v>
      </c>
      <c r="CY5">
        <f t="shared" si="87"/>
        <v>6.3078558961152387E-3</v>
      </c>
      <c r="CZ5">
        <f t="shared" si="88"/>
        <v>0</v>
      </c>
      <c r="DA5">
        <f t="shared" si="89"/>
        <v>1125.4753996033135</v>
      </c>
      <c r="DB5">
        <f t="shared" si="90"/>
        <v>21.184727138149704</v>
      </c>
      <c r="DC5">
        <f t="shared" si="91"/>
        <v>7.2783878171519714</v>
      </c>
      <c r="DD5">
        <f t="shared" si="92"/>
        <v>1.9600682656918478</v>
      </c>
      <c r="DE5">
        <f t="shared" si="93"/>
        <v>6.9054344900135929</v>
      </c>
      <c r="DF5">
        <f t="shared" si="94"/>
        <v>1.4409280917414615</v>
      </c>
      <c r="DG5">
        <f t="shared" si="95"/>
        <v>8.2577626587172232E-3</v>
      </c>
      <c r="DH5">
        <f t="shared" si="96"/>
        <v>1.0065541451342011E-2</v>
      </c>
      <c r="DI5">
        <f t="shared" si="97"/>
        <v>0</v>
      </c>
      <c r="DJ5">
        <f t="shared" si="98"/>
        <v>0.84178920453525319</v>
      </c>
      <c r="DK5">
        <f t="shared" si="99"/>
        <v>0.33997097316190544</v>
      </c>
      <c r="DL5">
        <f t="shared" si="100"/>
        <v>1.1659728302183534E-3</v>
      </c>
      <c r="DM5">
        <f t="shared" si="101"/>
        <v>1.3139423679782911E-3</v>
      </c>
      <c r="DN5">
        <f t="shared" si="102"/>
        <v>0</v>
      </c>
      <c r="DO5">
        <f t="shared" si="34"/>
        <v>0</v>
      </c>
      <c r="DP5">
        <f t="shared" ref="DP5:DP44" si="117">SUM(CM5:DO5)</f>
        <v>2565.9182632250572</v>
      </c>
      <c r="DQ5">
        <f t="shared" si="35"/>
        <v>2418.6240580875269</v>
      </c>
    </row>
    <row r="6" spans="1:121" x14ac:dyDescent="0.3">
      <c r="A6">
        <v>3</v>
      </c>
      <c r="B6">
        <v>48</v>
      </c>
      <c r="C6">
        <f t="shared" ref="C6:C67" si="118">C$4</f>
        <v>34.542000000000002</v>
      </c>
      <c r="D6">
        <f t="shared" si="1"/>
        <v>125</v>
      </c>
      <c r="E6">
        <f t="shared" ref="E6:E43" si="119">E$4</f>
        <v>5.7</v>
      </c>
      <c r="F6">
        <v>2.5300000000000001E-3</v>
      </c>
      <c r="G6">
        <v>4.1099999999999999E-3</v>
      </c>
      <c r="H6">
        <f t="shared" si="3"/>
        <v>2.846E-3</v>
      </c>
      <c r="I6">
        <f t="shared" si="103"/>
        <v>4.0096398347168494E-2</v>
      </c>
      <c r="J6">
        <f t="shared" si="36"/>
        <v>8.1188254691926032E-2</v>
      </c>
      <c r="K6">
        <f t="shared" si="37"/>
        <v>0.11182389809189475</v>
      </c>
      <c r="L6">
        <f t="shared" si="104"/>
        <v>4.458558127395218E-2</v>
      </c>
      <c r="M6">
        <f t="shared" si="105"/>
        <v>6.187918073665577E-2</v>
      </c>
      <c r="N6">
        <f t="shared" si="106"/>
        <v>0.19211099617217242</v>
      </c>
      <c r="O6">
        <f t="shared" si="107"/>
        <v>0.26024318597548213</v>
      </c>
      <c r="P6">
        <f t="shared" si="108"/>
        <v>9.9617140622988321E-2</v>
      </c>
      <c r="Q6">
        <f t="shared" si="109"/>
        <v>0.13780367992461129</v>
      </c>
      <c r="R6">
        <f t="shared" si="38"/>
        <v>0.42</v>
      </c>
      <c r="S6">
        <f t="shared" si="39"/>
        <v>0.43099999999999999</v>
      </c>
      <c r="T6">
        <f t="shared" si="40"/>
        <v>7.1225388832773431E-3</v>
      </c>
      <c r="U6">
        <f t="shared" si="41"/>
        <v>0.16829443007057754</v>
      </c>
      <c r="V6">
        <f t="shared" si="42"/>
        <v>0.22746506480879836</v>
      </c>
      <c r="W6">
        <f t="shared" si="110"/>
        <v>9.4494211724163835E-2</v>
      </c>
      <c r="X6">
        <f t="shared" si="111"/>
        <v>0.12978505009939789</v>
      </c>
      <c r="Y6">
        <f t="shared" si="112"/>
        <v>0.30442372901162185</v>
      </c>
      <c r="Z6">
        <f t="shared" si="113"/>
        <v>0.40126466459770749</v>
      </c>
      <c r="AA6">
        <f t="shared" si="114"/>
        <v>0.16352888168701962</v>
      </c>
      <c r="AB6">
        <f t="shared" si="115"/>
        <v>0.22299457367438313</v>
      </c>
      <c r="AC6">
        <f t="shared" si="43"/>
        <v>1.3650671538250119E-2</v>
      </c>
      <c r="AD6">
        <f t="shared" si="116"/>
        <v>0.7969624385940538</v>
      </c>
      <c r="AE6">
        <f t="shared" si="44"/>
        <v>8.5170871945350196E-3</v>
      </c>
      <c r="AF6">
        <f t="shared" si="45"/>
        <v>1.3894479767638983E-3</v>
      </c>
      <c r="AG6">
        <f t="shared" si="46"/>
        <v>1.8628140337467276E-3</v>
      </c>
      <c r="AH6">
        <f t="shared" si="47"/>
        <v>1.0942080007270028E-3</v>
      </c>
      <c r="AI6">
        <f t="shared" si="48"/>
        <v>1.6488250813016417E-3</v>
      </c>
      <c r="AJ6">
        <f t="shared" si="49"/>
        <v>2.8542974405388739E-6</v>
      </c>
      <c r="AK6">
        <f t="shared" si="50"/>
        <v>2.7484193072240801E-6</v>
      </c>
      <c r="AL6">
        <f t="shared" si="51"/>
        <v>1.9090100870042493E-6</v>
      </c>
      <c r="AM6">
        <f t="shared" si="52"/>
        <v>1.5432956989069315E-4</v>
      </c>
      <c r="AN6">
        <f t="shared" si="53"/>
        <v>2.3874858590877655E-4</v>
      </c>
      <c r="AO6">
        <f t="shared" si="54"/>
        <v>3.6226054462276841E-7</v>
      </c>
      <c r="AP6">
        <f t="shared" si="55"/>
        <v>3.7472459934373885E-7</v>
      </c>
      <c r="AQ6">
        <f t="shared" si="56"/>
        <v>2.5614897273977089E-7</v>
      </c>
      <c r="AR6">
        <f t="shared" si="57"/>
        <v>0.11920761920978062</v>
      </c>
      <c r="AS6">
        <f t="shared" si="58"/>
        <v>1.747308674516597E-3</v>
      </c>
      <c r="AT6">
        <f t="shared" si="59"/>
        <v>3.3209089914525418E-4</v>
      </c>
      <c r="AU6">
        <f t="shared" si="60"/>
        <v>3.3754015378947144E-4</v>
      </c>
      <c r="AV6">
        <f t="shared" si="61"/>
        <v>2.6678402083944107E-4</v>
      </c>
      <c r="AW6">
        <f t="shared" si="62"/>
        <v>2.9926705325524655E-4</v>
      </c>
      <c r="AX6">
        <f t="shared" si="63"/>
        <v>8.6063815962792427E-7</v>
      </c>
      <c r="AY6">
        <f t="shared" si="64"/>
        <v>8.3878415204054548E-7</v>
      </c>
      <c r="AZ6">
        <f t="shared" si="65"/>
        <v>4.0270724268074401E-7</v>
      </c>
      <c r="BA6">
        <f t="shared" si="66"/>
        <v>3.6277142612411652E-5</v>
      </c>
      <c r="BB6">
        <f t="shared" si="67"/>
        <v>4.2708354519108282E-5</v>
      </c>
      <c r="BC6">
        <f t="shared" si="68"/>
        <v>1.078049985199282E-7</v>
      </c>
      <c r="BD6">
        <f t="shared" si="69"/>
        <v>1.1152677629117964E-7</v>
      </c>
      <c r="BE6">
        <f t="shared" si="70"/>
        <v>5.403044979960199E-8</v>
      </c>
      <c r="BF6">
        <f t="shared" si="71"/>
        <v>7.8516251018838287E-3</v>
      </c>
      <c r="BG6">
        <f t="shared" si="72"/>
        <v>0.94199999999999995</v>
      </c>
      <c r="BH6">
        <f t="shared" si="5"/>
        <v>0.69207134298591155</v>
      </c>
      <c r="BI6">
        <f t="shared" si="6"/>
        <v>7.0928816571670834E-3</v>
      </c>
      <c r="BJ6">
        <f t="shared" si="7"/>
        <v>1.0058052383245457E-3</v>
      </c>
      <c r="BK6">
        <f t="shared" si="8"/>
        <v>1.5254367573946158E-3</v>
      </c>
      <c r="BL6">
        <f t="shared" si="9"/>
        <v>8.2537095595088092E-4</v>
      </c>
      <c r="BM6">
        <f t="shared" si="10"/>
        <v>1.3673854991350842E-3</v>
      </c>
      <c r="BN6">
        <f t="shared" si="11"/>
        <v>1.9610119418652865E-6</v>
      </c>
      <c r="BO6">
        <f t="shared" si="12"/>
        <v>1.9432379848804844E-6</v>
      </c>
      <c r="BP6">
        <f t="shared" si="13"/>
        <v>1.4929191908098911E-6</v>
      </c>
      <c r="BQ6">
        <f t="shared" si="14"/>
        <v>1.2463646063816251E-4</v>
      </c>
      <c r="BR6">
        <f t="shared" si="15"/>
        <v>1.9281320327084429E-4</v>
      </c>
      <c r="BS6">
        <f t="shared" si="16"/>
        <v>2.7588538237024154E-7</v>
      </c>
      <c r="BT6">
        <f t="shared" si="17"/>
        <v>2.4977874808512561E-7</v>
      </c>
      <c r="BU6">
        <f t="shared" si="18"/>
        <v>1.9507439696929871E-7</v>
      </c>
      <c r="BV6">
        <f t="shared" si="19"/>
        <v>9.9584580836822464E-2</v>
      </c>
      <c r="BW6">
        <f t="shared" si="20"/>
        <v>1.3998333157791349E-3</v>
      </c>
      <c r="BX6">
        <f t="shared" si="21"/>
        <v>2.3126166522772847E-4</v>
      </c>
      <c r="BY6">
        <f t="shared" si="22"/>
        <v>2.6590421519356449E-4</v>
      </c>
      <c r="BZ6">
        <f t="shared" si="23"/>
        <v>1.9359056271206834E-4</v>
      </c>
      <c r="CA6">
        <f t="shared" si="24"/>
        <v>2.3875383941740803E-4</v>
      </c>
      <c r="CB6">
        <f t="shared" si="25"/>
        <v>5.6882238713702395E-7</v>
      </c>
      <c r="CC6">
        <f t="shared" si="26"/>
        <v>5.7051660446271109E-7</v>
      </c>
      <c r="CD6">
        <f t="shared" si="27"/>
        <v>3.0296509102816231E-7</v>
      </c>
      <c r="CE6">
        <f t="shared" si="28"/>
        <v>2.818409578527982E-5</v>
      </c>
      <c r="CF6">
        <f t="shared" si="29"/>
        <v>3.3180572336102635E-5</v>
      </c>
      <c r="CG6">
        <f t="shared" si="30"/>
        <v>7.8980817479972075E-8</v>
      </c>
      <c r="CH6">
        <f t="shared" si="31"/>
        <v>7.1515059063733754E-8</v>
      </c>
      <c r="CI6">
        <f t="shared" si="32"/>
        <v>3.9584148718246286E-8</v>
      </c>
      <c r="CJ6">
        <f t="shared" si="73"/>
        <v>0</v>
      </c>
      <c r="CK6">
        <f t="shared" si="74"/>
        <v>0.80618871215281929</v>
      </c>
      <c r="CL6">
        <f t="shared" si="33"/>
        <v>0.73777687579131779</v>
      </c>
      <c r="CM6">
        <f t="shared" si="75"/>
        <v>1167.5499725402888</v>
      </c>
      <c r="CN6">
        <f t="shared" si="76"/>
        <v>134.09302079075934</v>
      </c>
      <c r="CO6">
        <f t="shared" si="77"/>
        <v>35.126634300568114</v>
      </c>
      <c r="CP6">
        <f t="shared" si="78"/>
        <v>14.837313778792685</v>
      </c>
      <c r="CQ6">
        <f t="shared" si="79"/>
        <v>33.500272150257921</v>
      </c>
      <c r="CR6">
        <f t="shared" si="80"/>
        <v>7.5549165225241222</v>
      </c>
      <c r="CS6">
        <f t="shared" si="81"/>
        <v>8.105633871642294E-2</v>
      </c>
      <c r="CT6">
        <f t="shared" si="82"/>
        <v>0.10201033100692895</v>
      </c>
      <c r="CU6">
        <f t="shared" si="83"/>
        <v>2.115564978418109E-2</v>
      </c>
      <c r="CV6">
        <f t="shared" si="84"/>
        <v>4.3976210940353013</v>
      </c>
      <c r="CW6">
        <f t="shared" si="85"/>
        <v>4.0754383614628154</v>
      </c>
      <c r="CX6">
        <f t="shared" si="86"/>
        <v>1.267730775907378E-2</v>
      </c>
      <c r="CY6">
        <f t="shared" si="87"/>
        <v>1.5320989968768106E-2</v>
      </c>
      <c r="CZ6">
        <f t="shared" si="88"/>
        <v>6.0374312874763997E-3</v>
      </c>
      <c r="DA6">
        <f t="shared" si="89"/>
        <v>1536.5862116140722</v>
      </c>
      <c r="DB6">
        <f t="shared" si="90"/>
        <v>47.472629377941423</v>
      </c>
      <c r="DC6">
        <f t="shared" si="91"/>
        <v>12.1897285440257</v>
      </c>
      <c r="DD6">
        <f t="shared" si="92"/>
        <v>6.5449035819778514</v>
      </c>
      <c r="DE6">
        <f t="shared" si="93"/>
        <v>11.215867020110942</v>
      </c>
      <c r="DF6">
        <f t="shared" si="94"/>
        <v>4.7903677214567315</v>
      </c>
      <c r="DG6">
        <f t="shared" si="95"/>
        <v>3.4273193430862825E-2</v>
      </c>
      <c r="DH6">
        <f t="shared" si="96"/>
        <v>4.0715421524200116E-2</v>
      </c>
      <c r="DI6">
        <f t="shared" si="97"/>
        <v>9.0637319110155046E-3</v>
      </c>
      <c r="DJ6">
        <f t="shared" si="98"/>
        <v>1.4481835330874731</v>
      </c>
      <c r="DK6">
        <f t="shared" si="99"/>
        <v>1.2169745620219905</v>
      </c>
      <c r="DL6">
        <f t="shared" si="100"/>
        <v>5.0043080312950671E-3</v>
      </c>
      <c r="DM6">
        <f t="shared" si="101"/>
        <v>5.8340771945678983E-3</v>
      </c>
      <c r="DN6">
        <f t="shared" si="102"/>
        <v>1.8907955907370717E-3</v>
      </c>
      <c r="DO6">
        <f t="shared" si="34"/>
        <v>0</v>
      </c>
      <c r="DP6">
        <f t="shared" si="117"/>
        <v>3022.9350950695894</v>
      </c>
      <c r="DQ6">
        <f t="shared" si="35"/>
        <v>2766.413839018885</v>
      </c>
    </row>
    <row r="7" spans="1:121" x14ac:dyDescent="0.3">
      <c r="A7">
        <v>4</v>
      </c>
      <c r="B7">
        <v>49</v>
      </c>
      <c r="C7">
        <f t="shared" si="118"/>
        <v>34.542000000000002</v>
      </c>
      <c r="D7">
        <f t="shared" si="1"/>
        <v>125</v>
      </c>
      <c r="E7">
        <f t="shared" si="119"/>
        <v>5.7</v>
      </c>
      <c r="F7">
        <v>2.7299999999999998E-3</v>
      </c>
      <c r="G7">
        <v>4.5100000000000001E-3</v>
      </c>
      <c r="H7">
        <f t="shared" si="3"/>
        <v>3.0859999999999993E-3</v>
      </c>
      <c r="I7">
        <f t="shared" si="103"/>
        <v>4.0096398347168494E-2</v>
      </c>
      <c r="J7">
        <f t="shared" si="36"/>
        <v>8.566713824421468E-2</v>
      </c>
      <c r="K7">
        <f t="shared" si="37"/>
        <v>0.11788146487949425</v>
      </c>
      <c r="L7">
        <f t="shared" si="104"/>
        <v>4.7097091453607631E-2</v>
      </c>
      <c r="M7">
        <f t="shared" si="105"/>
        <v>6.5331043970311531E-2</v>
      </c>
      <c r="N7">
        <f t="shared" si="106"/>
        <v>0.20345595844271247</v>
      </c>
      <c r="O7">
        <f t="shared" si="107"/>
        <v>0.27487891727548275</v>
      </c>
      <c r="P7">
        <f t="shared" si="108"/>
        <v>0.10585886059095551</v>
      </c>
      <c r="Q7">
        <f t="shared" si="109"/>
        <v>0.14623700822201102</v>
      </c>
      <c r="R7">
        <f t="shared" si="38"/>
        <v>0.42</v>
      </c>
      <c r="S7">
        <f t="shared" si="39"/>
        <v>0.43099999999999999</v>
      </c>
      <c r="T7">
        <f t="shared" si="40"/>
        <v>7.5311979844092571E-3</v>
      </c>
      <c r="U7">
        <f t="shared" si="41"/>
        <v>0.17709248540705158</v>
      </c>
      <c r="V7">
        <f t="shared" si="42"/>
        <v>0.23888576592715938</v>
      </c>
      <c r="W7">
        <f t="shared" si="110"/>
        <v>9.9666502440329707E-2</v>
      </c>
      <c r="X7">
        <f t="shared" si="111"/>
        <v>0.13673851191273578</v>
      </c>
      <c r="Y7">
        <f t="shared" si="112"/>
        <v>0.32096310736317679</v>
      </c>
      <c r="Z7">
        <f t="shared" si="113"/>
        <v>0.42128172779698081</v>
      </c>
      <c r="AA7">
        <f t="shared" si="114"/>
        <v>0.1733721817020194</v>
      </c>
      <c r="AB7">
        <f t="shared" si="115"/>
        <v>0.23588281125347377</v>
      </c>
      <c r="AC7">
        <f t="shared" si="43"/>
        <v>1.439226409773859E-2</v>
      </c>
      <c r="AD7">
        <f t="shared" si="116"/>
        <v>0.75738111201471581</v>
      </c>
      <c r="AE7">
        <f t="shared" si="44"/>
        <v>1.1102006228559641E-2</v>
      </c>
      <c r="AF7">
        <f t="shared" si="45"/>
        <v>1.5099393674228539E-3</v>
      </c>
      <c r="AG7">
        <f t="shared" si="46"/>
        <v>2.7145337844112281E-3</v>
      </c>
      <c r="AH7">
        <f t="shared" si="47"/>
        <v>1.1543003134164588E-3</v>
      </c>
      <c r="AI7">
        <f t="shared" si="48"/>
        <v>2.3901885722025003E-3</v>
      </c>
      <c r="AJ7">
        <f t="shared" si="49"/>
        <v>4.7643855105605891E-6</v>
      </c>
      <c r="AK7">
        <f t="shared" si="50"/>
        <v>4.4526762619542952E-6</v>
      </c>
      <c r="AL7">
        <f t="shared" si="51"/>
        <v>5.6229572220510984E-6</v>
      </c>
      <c r="AM7">
        <f t="shared" si="52"/>
        <v>1.7141798058706569E-4</v>
      </c>
      <c r="AN7">
        <f t="shared" si="53"/>
        <v>3.7474462548349918E-4</v>
      </c>
      <c r="AO7">
        <f t="shared" si="54"/>
        <v>6.2588299699099367E-7</v>
      </c>
      <c r="AP7">
        <f t="shared" si="55"/>
        <v>6.7391144293002748E-7</v>
      </c>
      <c r="AQ7">
        <f t="shared" si="56"/>
        <v>8.2345984392177837E-7</v>
      </c>
      <c r="AR7">
        <f t="shared" si="57"/>
        <v>0.14882697605988099</v>
      </c>
      <c r="AS7">
        <f t="shared" si="58"/>
        <v>3.084449843700438E-3</v>
      </c>
      <c r="AT7">
        <f t="shared" si="59"/>
        <v>4.863755062100649E-4</v>
      </c>
      <c r="AU7">
        <f t="shared" si="60"/>
        <v>6.9379404668487707E-4</v>
      </c>
      <c r="AV7">
        <f t="shared" si="61"/>
        <v>3.8071543123073282E-4</v>
      </c>
      <c r="AW7">
        <f t="shared" si="62"/>
        <v>6.1245094542749991E-4</v>
      </c>
      <c r="AX7">
        <f t="shared" si="63"/>
        <v>2.06611795906492E-6</v>
      </c>
      <c r="AY7">
        <f t="shared" si="64"/>
        <v>1.9640444320466834E-6</v>
      </c>
      <c r="AZ7">
        <f t="shared" si="65"/>
        <v>1.8697341038352448E-6</v>
      </c>
      <c r="BA7">
        <f t="shared" si="66"/>
        <v>5.4228837009946884E-5</v>
      </c>
      <c r="BB7">
        <f t="shared" si="67"/>
        <v>9.3920579998160836E-5</v>
      </c>
      <c r="BC7">
        <f t="shared" si="68"/>
        <v>2.6674630305605046E-7</v>
      </c>
      <c r="BD7">
        <f t="shared" si="69"/>
        <v>2.8647752495378448E-7</v>
      </c>
      <c r="BE7">
        <f t="shared" si="70"/>
        <v>2.6985905088657822E-7</v>
      </c>
      <c r="BF7">
        <f t="shared" si="71"/>
        <v>1.0945159610405894E-2</v>
      </c>
      <c r="BG7">
        <f t="shared" si="72"/>
        <v>0.94199999999999984</v>
      </c>
      <c r="BH7">
        <f t="shared" si="5"/>
        <v>0.65716929051204553</v>
      </c>
      <c r="BI7">
        <f t="shared" si="6"/>
        <v>9.2381043647297972E-3</v>
      </c>
      <c r="BJ7">
        <f t="shared" si="7"/>
        <v>1.0920308443578099E-3</v>
      </c>
      <c r="BK7">
        <f t="shared" si="8"/>
        <v>2.2211082963909281E-3</v>
      </c>
      <c r="BL7">
        <f t="shared" si="9"/>
        <v>8.6992747920494053E-4</v>
      </c>
      <c r="BM7">
        <f t="shared" si="10"/>
        <v>1.980607082246429E-3</v>
      </c>
      <c r="BN7">
        <f t="shared" si="11"/>
        <v>3.2703123429493824E-6</v>
      </c>
      <c r="BO7">
        <f t="shared" si="12"/>
        <v>3.1454061453933462E-6</v>
      </c>
      <c r="BP7">
        <f t="shared" si="13"/>
        <v>4.3938237728027522E-6</v>
      </c>
      <c r="BQ7">
        <f t="shared" si="14"/>
        <v>1.3832545693790067E-4</v>
      </c>
      <c r="BR7">
        <f t="shared" si="15"/>
        <v>3.0239955795476693E-4</v>
      </c>
      <c r="BS7">
        <f t="shared" si="16"/>
        <v>4.7626710354760128E-7</v>
      </c>
      <c r="BT7">
        <f t="shared" si="17"/>
        <v>4.4879287267679454E-7</v>
      </c>
      <c r="BU7">
        <f t="shared" si="18"/>
        <v>6.2661365884337753E-7</v>
      </c>
      <c r="BV7">
        <f t="shared" si="19"/>
        <v>0.12422800764323352</v>
      </c>
      <c r="BW7">
        <f t="shared" si="20"/>
        <v>2.4690744317847585E-3</v>
      </c>
      <c r="BX7">
        <f t="shared" si="21"/>
        <v>3.3839361875451056E-4</v>
      </c>
      <c r="BY7">
        <f t="shared" si="22"/>
        <v>5.4610999372880142E-4</v>
      </c>
      <c r="BZ7">
        <f t="shared" si="23"/>
        <v>2.7601951476330714E-4</v>
      </c>
      <c r="CA7">
        <f t="shared" si="24"/>
        <v>4.8821660172415832E-4</v>
      </c>
      <c r="CB7">
        <f t="shared" si="25"/>
        <v>1.364308305593189E-6</v>
      </c>
      <c r="CC7">
        <f t="shared" si="26"/>
        <v>1.3346948699059913E-6</v>
      </c>
      <c r="CD7">
        <f t="shared" si="27"/>
        <v>1.4055062345836174E-6</v>
      </c>
      <c r="CE7">
        <f t="shared" si="28"/>
        <v>4.2096995571123234E-5</v>
      </c>
      <c r="CF7">
        <f t="shared" si="29"/>
        <v>7.2909073072960866E-5</v>
      </c>
      <c r="CG7">
        <f t="shared" si="30"/>
        <v>1.952679256967099E-7</v>
      </c>
      <c r="CH7">
        <f t="shared" si="31"/>
        <v>1.8353071158890819E-7</v>
      </c>
      <c r="CI7">
        <f t="shared" si="32"/>
        <v>1.9754656950590402E-7</v>
      </c>
      <c r="CJ7">
        <f t="shared" si="73"/>
        <v>0</v>
      </c>
      <c r="CK7">
        <f t="shared" si="74"/>
        <v>0.80148966353701456</v>
      </c>
      <c r="CL7">
        <f t="shared" si="33"/>
        <v>0.7121131850909409</v>
      </c>
      <c r="CM7">
        <f t="shared" si="75"/>
        <v>1109.5633291015586</v>
      </c>
      <c r="CN7">
        <f t="shared" si="76"/>
        <v>174.78998606244298</v>
      </c>
      <c r="CO7">
        <f t="shared" si="77"/>
        <v>38.172777147817172</v>
      </c>
      <c r="CP7">
        <f t="shared" si="78"/>
        <v>21.621261592835431</v>
      </c>
      <c r="CQ7">
        <f t="shared" si="79"/>
        <v>35.340058395558302</v>
      </c>
      <c r="CR7">
        <f t="shared" si="80"/>
        <v>10.951844037831856</v>
      </c>
      <c r="CS7">
        <f t="shared" si="81"/>
        <v>0.1352990197288996</v>
      </c>
      <c r="CT7">
        <f t="shared" si="82"/>
        <v>0.16526553213869563</v>
      </c>
      <c r="CU7">
        <f t="shared" si="83"/>
        <v>6.2313611934770273E-2</v>
      </c>
      <c r="CV7">
        <f t="shared" si="84"/>
        <v>4.8845553568284368</v>
      </c>
      <c r="CW7">
        <f t="shared" si="85"/>
        <v>6.3968907570033311</v>
      </c>
      <c r="CX7">
        <f t="shared" si="86"/>
        <v>2.1902775479699824E-2</v>
      </c>
      <c r="CY7">
        <f t="shared" si="87"/>
        <v>2.7553543255637105E-2</v>
      </c>
      <c r="CZ7">
        <f t="shared" si="88"/>
        <v>1.9408948521236317E-2</v>
      </c>
      <c r="DA7">
        <f t="shared" si="89"/>
        <v>1918.3797214118661</v>
      </c>
      <c r="DB7">
        <f t="shared" si="90"/>
        <v>83.801417803497202</v>
      </c>
      <c r="DC7">
        <f t="shared" si="91"/>
        <v>17.852899330946641</v>
      </c>
      <c r="DD7">
        <f t="shared" si="92"/>
        <v>13.452666565219767</v>
      </c>
      <c r="DE7">
        <f t="shared" si="93"/>
        <v>16.005657444371238</v>
      </c>
      <c r="DF7">
        <f t="shared" si="94"/>
        <v>9.8035022834579912</v>
      </c>
      <c r="DG7">
        <f t="shared" si="95"/>
        <v>8.227901548384231E-2</v>
      </c>
      <c r="DH7">
        <f t="shared" si="96"/>
        <v>9.5336680775978053E-2</v>
      </c>
      <c r="DI7">
        <f t="shared" si="97"/>
        <v>4.2082105475019851E-2</v>
      </c>
      <c r="DJ7">
        <f t="shared" si="98"/>
        <v>2.1648151734370797</v>
      </c>
      <c r="DK7">
        <f t="shared" si="99"/>
        <v>2.6762669270475929</v>
      </c>
      <c r="DL7">
        <f t="shared" si="100"/>
        <v>1.2382363387861863E-2</v>
      </c>
      <c r="DM7">
        <f t="shared" si="101"/>
        <v>1.498592580785742E-2</v>
      </c>
      <c r="DN7">
        <f t="shared" si="102"/>
        <v>9.443717485775804E-3</v>
      </c>
      <c r="DO7">
        <f t="shared" si="34"/>
        <v>0</v>
      </c>
      <c r="DP7">
        <f t="shared" si="117"/>
        <v>3466.5459026311946</v>
      </c>
      <c r="DQ7">
        <f t="shared" si="35"/>
        <v>3079.9811354930175</v>
      </c>
    </row>
    <row r="8" spans="1:121" x14ac:dyDescent="0.3">
      <c r="A8">
        <v>5</v>
      </c>
      <c r="B8">
        <v>50</v>
      </c>
      <c r="C8">
        <f t="shared" si="118"/>
        <v>34.542000000000002</v>
      </c>
      <c r="D8">
        <f t="shared" si="1"/>
        <v>125</v>
      </c>
      <c r="E8">
        <f t="shared" si="119"/>
        <v>5.7</v>
      </c>
      <c r="F8">
        <v>2.99E-3</v>
      </c>
      <c r="G8">
        <v>4.8500000000000001E-3</v>
      </c>
      <c r="H8">
        <f t="shared" si="3"/>
        <v>3.362E-3</v>
      </c>
      <c r="I8">
        <f t="shared" si="103"/>
        <v>4.0096398347168494E-2</v>
      </c>
      <c r="J8">
        <f t="shared" si="36"/>
        <v>9.0283118201881618E-2</v>
      </c>
      <c r="K8">
        <f t="shared" si="37"/>
        <v>0.12411202751472317</v>
      </c>
      <c r="L8">
        <f t="shared" si="104"/>
        <v>4.9691423942895274E-2</v>
      </c>
      <c r="M8">
        <f t="shared" si="105"/>
        <v>6.8892915739004468E-2</v>
      </c>
      <c r="N8">
        <f t="shared" si="106"/>
        <v>0.21513087870540959</v>
      </c>
      <c r="O8">
        <f t="shared" si="107"/>
        <v>0.28985068892085875</v>
      </c>
      <c r="P8">
        <f t="shared" si="108"/>
        <v>0.11232945862820942</v>
      </c>
      <c r="Q8">
        <f t="shared" si="109"/>
        <v>0.15495394786366679</v>
      </c>
      <c r="R8">
        <f t="shared" si="38"/>
        <v>0.42</v>
      </c>
      <c r="S8">
        <f t="shared" si="39"/>
        <v>0.43099999999999999</v>
      </c>
      <c r="T8">
        <f t="shared" si="40"/>
        <v>7.9528730501520518E-3</v>
      </c>
      <c r="U8">
        <f t="shared" si="41"/>
        <v>0.18610695040733971</v>
      </c>
      <c r="V8">
        <f t="shared" si="42"/>
        <v>0.25053677157691656</v>
      </c>
      <c r="W8">
        <f t="shared" si="110"/>
        <v>0.10499254869997587</v>
      </c>
      <c r="X8">
        <f t="shared" si="111"/>
        <v>0.14388197758965993</v>
      </c>
      <c r="Y8">
        <f t="shared" si="112"/>
        <v>0.33781180100439923</v>
      </c>
      <c r="Z8">
        <f t="shared" si="113"/>
        <v>0.44146710851030457</v>
      </c>
      <c r="AA8">
        <f t="shared" si="114"/>
        <v>0.18352565230668927</v>
      </c>
      <c r="AB8">
        <f t="shared" si="115"/>
        <v>0.24911091604862956</v>
      </c>
      <c r="AC8">
        <f t="shared" si="43"/>
        <v>1.5153205885078555E-2</v>
      </c>
      <c r="AD8">
        <f t="shared" si="116"/>
        <v>0.71929401780415247</v>
      </c>
      <c r="AE8">
        <f t="shared" si="44"/>
        <v>1.3569656626309046E-2</v>
      </c>
      <c r="AF8">
        <f t="shared" si="45"/>
        <v>1.6232331604508197E-3</v>
      </c>
      <c r="AG8">
        <f t="shared" si="46"/>
        <v>3.5225890132629979E-3</v>
      </c>
      <c r="AH8">
        <f t="shared" si="47"/>
        <v>1.2098380757952221E-3</v>
      </c>
      <c r="AI8">
        <f t="shared" si="48"/>
        <v>3.0869407585206515E-3</v>
      </c>
      <c r="AJ8">
        <f t="shared" si="49"/>
        <v>6.9946648042505455E-6</v>
      </c>
      <c r="AK8">
        <f t="shared" si="50"/>
        <v>6.3795737129779015E-6</v>
      </c>
      <c r="AL8">
        <f t="shared" si="51"/>
        <v>1.1091695778148369E-5</v>
      </c>
      <c r="AM8">
        <f t="shared" si="52"/>
        <v>1.8737716235775606E-4</v>
      </c>
      <c r="AN8">
        <f t="shared" si="53"/>
        <v>5.2041080016079929E-4</v>
      </c>
      <c r="AO8">
        <f t="shared" si="54"/>
        <v>9.4370322906053652E-7</v>
      </c>
      <c r="AP8">
        <f t="shared" si="55"/>
        <v>1.0604754066844875E-6</v>
      </c>
      <c r="AQ8">
        <f t="shared" si="56"/>
        <v>1.7577155584626291E-6</v>
      </c>
      <c r="AR8">
        <f t="shared" si="57"/>
        <v>0.17620267585487148</v>
      </c>
      <c r="AS8">
        <f t="shared" si="58"/>
        <v>4.7885734809857972E-3</v>
      </c>
      <c r="AT8">
        <f t="shared" si="59"/>
        <v>6.6072676391612485E-4</v>
      </c>
      <c r="AU8">
        <f t="shared" si="60"/>
        <v>1.1688460854308248E-3</v>
      </c>
      <c r="AV8">
        <f t="shared" si="61"/>
        <v>5.0563343467449845E-4</v>
      </c>
      <c r="AW8">
        <f t="shared" si="62"/>
        <v>1.0277436622458404E-3</v>
      </c>
      <c r="AX8">
        <f t="shared" si="63"/>
        <v>3.9681165930995862E-6</v>
      </c>
      <c r="AY8">
        <f t="shared" si="64"/>
        <v>3.6916270803010913E-6</v>
      </c>
      <c r="AZ8">
        <f t="shared" si="65"/>
        <v>5.0436946230294659E-6</v>
      </c>
      <c r="BA8">
        <f t="shared" si="66"/>
        <v>7.4871274200111532E-5</v>
      </c>
      <c r="BB8">
        <f t="shared" si="67"/>
        <v>1.6844033615116317E-4</v>
      </c>
      <c r="BC8">
        <f t="shared" si="68"/>
        <v>5.2510916998925939E-7</v>
      </c>
      <c r="BD8">
        <f t="shared" si="69"/>
        <v>5.8634045212358739E-7</v>
      </c>
      <c r="BE8">
        <f t="shared" si="70"/>
        <v>7.8109496548467424E-7</v>
      </c>
      <c r="BF8">
        <f t="shared" si="71"/>
        <v>1.4345601895140669E-2</v>
      </c>
      <c r="BG8">
        <f t="shared" si="72"/>
        <v>0.94199999999999984</v>
      </c>
      <c r="BH8">
        <f t="shared" si="5"/>
        <v>0.62361813103755814</v>
      </c>
      <c r="BI8">
        <f t="shared" si="6"/>
        <v>1.1282354730024952E-2</v>
      </c>
      <c r="BJ8">
        <f t="shared" si="7"/>
        <v>1.1728966226710778E-3</v>
      </c>
      <c r="BK8">
        <f t="shared" si="8"/>
        <v>2.879956671552998E-3</v>
      </c>
      <c r="BL8">
        <f t="shared" si="9"/>
        <v>9.1097421012573696E-4</v>
      </c>
      <c r="BM8">
        <f t="shared" si="10"/>
        <v>2.5559005507571502E-3</v>
      </c>
      <c r="BN8">
        <f t="shared" si="11"/>
        <v>4.7967844934363769E-6</v>
      </c>
      <c r="BO8">
        <f t="shared" si="12"/>
        <v>4.5025602708415933E-6</v>
      </c>
      <c r="BP8">
        <f t="shared" si="13"/>
        <v>8.6601476907396634E-6</v>
      </c>
      <c r="BQ8">
        <f t="shared" si="14"/>
        <v>1.5108170983433279E-4</v>
      </c>
      <c r="BR8">
        <f t="shared" si="15"/>
        <v>4.196058501218537E-4</v>
      </c>
      <c r="BS8">
        <f t="shared" si="16"/>
        <v>7.1753380602943464E-7</v>
      </c>
      <c r="BT8">
        <f t="shared" si="17"/>
        <v>7.0557501343636211E-7</v>
      </c>
      <c r="BU8">
        <f t="shared" si="18"/>
        <v>1.3364586405372348E-6</v>
      </c>
      <c r="BV8">
        <f t="shared" si="19"/>
        <v>0.14696024131261023</v>
      </c>
      <c r="BW8">
        <f t="shared" si="20"/>
        <v>3.8301177013794936E-3</v>
      </c>
      <c r="BX8">
        <f t="shared" si="21"/>
        <v>4.5927816708854588E-4</v>
      </c>
      <c r="BY8">
        <f t="shared" si="22"/>
        <v>9.1929812943143977E-4</v>
      </c>
      <c r="BZ8">
        <f t="shared" si="23"/>
        <v>3.6626016730495725E-4</v>
      </c>
      <c r="CA8">
        <f t="shared" si="24"/>
        <v>8.1860715431163926E-4</v>
      </c>
      <c r="CB8">
        <f t="shared" si="25"/>
        <v>2.6178381736616154E-6</v>
      </c>
      <c r="CC8">
        <f t="shared" si="26"/>
        <v>2.5064599541800168E-6</v>
      </c>
      <c r="CD8">
        <f t="shared" si="27"/>
        <v>3.7883596746490632E-6</v>
      </c>
      <c r="CE8">
        <f t="shared" si="28"/>
        <v>5.8074506743536042E-5</v>
      </c>
      <c r="CF8">
        <f t="shared" si="29"/>
        <v>1.3065210312234317E-4</v>
      </c>
      <c r="CG8">
        <f t="shared" si="30"/>
        <v>3.8408876230496813E-7</v>
      </c>
      <c r="CH8">
        <f t="shared" si="31"/>
        <v>3.7529045683295799E-7</v>
      </c>
      <c r="CI8">
        <f t="shared" si="32"/>
        <v>5.713284316512445E-7</v>
      </c>
      <c r="CJ8">
        <f t="shared" si="73"/>
        <v>0</v>
      </c>
      <c r="CK8">
        <f t="shared" si="74"/>
        <v>0.79656439305000692</v>
      </c>
      <c r="CL8">
        <f t="shared" si="33"/>
        <v>0.68712344277257598</v>
      </c>
      <c r="CM8">
        <f t="shared" si="75"/>
        <v>1053.7657360830833</v>
      </c>
      <c r="CN8">
        <f t="shared" si="76"/>
        <v>213.64067392460962</v>
      </c>
      <c r="CO8">
        <f t="shared" si="77"/>
        <v>41.036957529357174</v>
      </c>
      <c r="CP8">
        <f t="shared" si="78"/>
        <v>28.057421490639779</v>
      </c>
      <c r="CQ8">
        <f t="shared" si="79"/>
        <v>37.040402528546522</v>
      </c>
      <c r="CR8">
        <f t="shared" si="80"/>
        <v>14.144362555541624</v>
      </c>
      <c r="CS8">
        <f t="shared" si="81"/>
        <v>0.19863449111110698</v>
      </c>
      <c r="CT8">
        <f t="shared" si="82"/>
        <v>0.23678425793088778</v>
      </c>
      <c r="CU8">
        <f t="shared" si="83"/>
        <v>0.12291817261344024</v>
      </c>
      <c r="CV8">
        <f t="shared" si="84"/>
        <v>5.3393122413842589</v>
      </c>
      <c r="CW8">
        <f t="shared" si="85"/>
        <v>8.8834123587448435</v>
      </c>
      <c r="CX8">
        <f t="shared" si="86"/>
        <v>3.3024894500973477E-2</v>
      </c>
      <c r="CY8">
        <f t="shared" si="87"/>
        <v>4.335859747770196E-2</v>
      </c>
      <c r="CZ8">
        <f t="shared" si="88"/>
        <v>4.1429355712964168E-2</v>
      </c>
      <c r="DA8">
        <f t="shared" si="89"/>
        <v>2271.2524917692936</v>
      </c>
      <c r="DB8">
        <f t="shared" si="90"/>
        <v>130.10075290490312</v>
      </c>
      <c r="DC8">
        <f t="shared" si="91"/>
        <v>24.25263659630528</v>
      </c>
      <c r="DD8">
        <f t="shared" si="92"/>
        <v>22.663925596503692</v>
      </c>
      <c r="DE8">
        <f t="shared" si="93"/>
        <v>21.257335227150591</v>
      </c>
      <c r="DF8">
        <f t="shared" si="94"/>
        <v>16.451092801569168</v>
      </c>
      <c r="DG8">
        <f t="shared" si="95"/>
        <v>0.15802230708700482</v>
      </c>
      <c r="DH8">
        <f t="shared" si="96"/>
        <v>0.17919527010489528</v>
      </c>
      <c r="DI8">
        <f t="shared" si="97"/>
        <v>0.11351843488052418</v>
      </c>
      <c r="DJ8">
        <f t="shared" si="98"/>
        <v>2.9888612660684521</v>
      </c>
      <c r="DK8">
        <f t="shared" si="99"/>
        <v>4.7997073786273949</v>
      </c>
      <c r="DL8">
        <f t="shared" si="100"/>
        <v>2.4375567670901422E-2</v>
      </c>
      <c r="DM8">
        <f t="shared" si="101"/>
        <v>3.0672055391036981E-2</v>
      </c>
      <c r="DN8">
        <f t="shared" si="102"/>
        <v>2.7334418317136174E-2</v>
      </c>
      <c r="DO8">
        <f t="shared" si="34"/>
        <v>0</v>
      </c>
      <c r="DP8">
        <f t="shared" si="117"/>
        <v>3896.8843500751273</v>
      </c>
      <c r="DQ8">
        <f t="shared" si="35"/>
        <v>3361.4866721039789</v>
      </c>
    </row>
    <row r="9" spans="1:121" x14ac:dyDescent="0.3">
      <c r="A9">
        <v>6</v>
      </c>
      <c r="B9">
        <v>51</v>
      </c>
      <c r="C9">
        <f t="shared" si="118"/>
        <v>34.542000000000002</v>
      </c>
      <c r="D9">
        <f t="shared" si="1"/>
        <v>125</v>
      </c>
      <c r="E9">
        <f t="shared" si="119"/>
        <v>5.7</v>
      </c>
      <c r="F9">
        <v>3.3800000000000002E-3</v>
      </c>
      <c r="G9">
        <v>5.3099999999999996E-3</v>
      </c>
      <c r="H9">
        <f t="shared" si="3"/>
        <v>3.7660000000000003E-3</v>
      </c>
      <c r="I9">
        <f t="shared" si="103"/>
        <v>4.0096398347168494E-2</v>
      </c>
      <c r="J9">
        <f t="shared" si="36"/>
        <v>9.5036213767854205E-2</v>
      </c>
      <c r="K9">
        <f t="shared" si="37"/>
        <v>0.13051444817320446</v>
      </c>
      <c r="L9">
        <f t="shared" si="104"/>
        <v>5.2369174205510571E-2</v>
      </c>
      <c r="M9">
        <f t="shared" si="105"/>
        <v>7.2565233381571503E-2</v>
      </c>
      <c r="N9">
        <f t="shared" si="106"/>
        <v>0.22712743333650354</v>
      </c>
      <c r="O9">
        <f t="shared" si="107"/>
        <v>0.3051393933323544</v>
      </c>
      <c r="P9">
        <f t="shared" si="108"/>
        <v>0.11902946743959197</v>
      </c>
      <c r="Q9">
        <f t="shared" si="109"/>
        <v>0.16395232686186778</v>
      </c>
      <c r="R9">
        <f t="shared" si="38"/>
        <v>0.42</v>
      </c>
      <c r="S9">
        <f t="shared" si="39"/>
        <v>0.43099999999999999</v>
      </c>
      <c r="T9">
        <f t="shared" si="40"/>
        <v>8.3875324914038599E-3</v>
      </c>
      <c r="U9">
        <f t="shared" si="41"/>
        <v>0.19533312827893368</v>
      </c>
      <c r="V9">
        <f t="shared" si="42"/>
        <v>0.26240801079104403</v>
      </c>
      <c r="W9">
        <f t="shared" si="110"/>
        <v>0.11047193935413202</v>
      </c>
      <c r="X9">
        <f t="shared" si="111"/>
        <v>0.15121336715202827</v>
      </c>
      <c r="Y9">
        <f t="shared" si="112"/>
        <v>0.35494241832383033</v>
      </c>
      <c r="Z9">
        <f t="shared" si="113"/>
        <v>0.46177388357855276</v>
      </c>
      <c r="AA9">
        <f t="shared" si="114"/>
        <v>0.19398451974311959</v>
      </c>
      <c r="AB9">
        <f t="shared" si="115"/>
        <v>0.26266603906549735</v>
      </c>
      <c r="AC9">
        <f t="shared" si="43"/>
        <v>1.5933075347074634E-2</v>
      </c>
      <c r="AD9">
        <f t="shared" si="116"/>
        <v>0.68264053121944557</v>
      </c>
      <c r="AE9">
        <f t="shared" si="44"/>
        <v>1.5915838216371991E-2</v>
      </c>
      <c r="AF9">
        <f t="shared" si="45"/>
        <v>1.7291532940092212E-3</v>
      </c>
      <c r="AG9">
        <f t="shared" si="46"/>
        <v>4.2861331699542643E-3</v>
      </c>
      <c r="AH9">
        <f t="shared" si="47"/>
        <v>1.2608137238108088E-3</v>
      </c>
      <c r="AI9">
        <f t="shared" si="48"/>
        <v>3.7399210838853967E-3</v>
      </c>
      <c r="AJ9">
        <f t="shared" si="49"/>
        <v>9.5335500580561663E-6</v>
      </c>
      <c r="AK9">
        <f t="shared" si="50"/>
        <v>8.5199038905888631E-6</v>
      </c>
      <c r="AL9">
        <f t="shared" si="51"/>
        <v>1.8254221835928009E-5</v>
      </c>
      <c r="AM9">
        <f t="shared" si="52"/>
        <v>2.022173974273997E-4</v>
      </c>
      <c r="AN9">
        <f t="shared" si="53"/>
        <v>6.740082773952368E-4</v>
      </c>
      <c r="AO9">
        <f t="shared" si="54"/>
        <v>1.3138427158286939E-6</v>
      </c>
      <c r="AP9">
        <f t="shared" si="55"/>
        <v>1.5419876829275661E-6</v>
      </c>
      <c r="AQ9">
        <f t="shared" si="56"/>
        <v>3.1085702625359449E-6</v>
      </c>
      <c r="AR9">
        <f t="shared" si="57"/>
        <v>0.20136615411200229</v>
      </c>
      <c r="AS9">
        <f t="shared" si="58"/>
        <v>6.8540881115732918E-3</v>
      </c>
      <c r="AT9">
        <f t="shared" si="59"/>
        <v>8.5454744800874749E-4</v>
      </c>
      <c r="AU9">
        <f t="shared" si="60"/>
        <v>1.76082149205573E-3</v>
      </c>
      <c r="AV9">
        <f t="shared" si="61"/>
        <v>6.4103167282414646E-4</v>
      </c>
      <c r="AW9">
        <f t="shared" si="62"/>
        <v>1.5428633983484365E-3</v>
      </c>
      <c r="AX9">
        <f t="shared" si="63"/>
        <v>6.7173366238165173E-6</v>
      </c>
      <c r="AY9">
        <f t="shared" si="64"/>
        <v>6.1333884140220984E-6</v>
      </c>
      <c r="AZ9">
        <f t="shared" si="65"/>
        <v>1.0604866981467238E-5</v>
      </c>
      <c r="BA9">
        <f t="shared" si="66"/>
        <v>9.8116679969119632E-5</v>
      </c>
      <c r="BB9">
        <f t="shared" si="67"/>
        <v>2.6890569493226191E-4</v>
      </c>
      <c r="BC9">
        <f t="shared" si="68"/>
        <v>9.0715594474207279E-7</v>
      </c>
      <c r="BD9">
        <f t="shared" si="69"/>
        <v>1.0535065315908078E-6</v>
      </c>
      <c r="BE9">
        <f t="shared" si="70"/>
        <v>1.7536053347124963E-6</v>
      </c>
      <c r="BF9">
        <f t="shared" si="71"/>
        <v>1.8095413071709775E-2</v>
      </c>
      <c r="BG9">
        <f t="shared" si="72"/>
        <v>0.94199999999999995</v>
      </c>
      <c r="BH9">
        <f t="shared" si="5"/>
        <v>0.59136220828418118</v>
      </c>
      <c r="BI9">
        <f t="shared" si="6"/>
        <v>1.3222379549594139E-2</v>
      </c>
      <c r="BJ9">
        <f t="shared" si="7"/>
        <v>1.2482897262039367E-3</v>
      </c>
      <c r="BK9">
        <f t="shared" si="8"/>
        <v>3.5013767979182129E-3</v>
      </c>
      <c r="BL9">
        <f t="shared" si="9"/>
        <v>9.4851459240066955E-4</v>
      </c>
      <c r="BM9">
        <f t="shared" si="10"/>
        <v>3.0940498473012354E-3</v>
      </c>
      <c r="BN9">
        <f t="shared" si="11"/>
        <v>6.5318852409854482E-6</v>
      </c>
      <c r="BO9">
        <f t="shared" si="12"/>
        <v>6.0077864733890285E-6</v>
      </c>
      <c r="BP9">
        <f t="shared" si="13"/>
        <v>1.4240980269169983E-5</v>
      </c>
      <c r="BQ9">
        <f t="shared" si="14"/>
        <v>1.6291570854831878E-4</v>
      </c>
      <c r="BR9">
        <f t="shared" si="15"/>
        <v>5.4301230990127668E-4</v>
      </c>
      <c r="BS9">
        <f t="shared" si="16"/>
        <v>9.9815851341593806E-7</v>
      </c>
      <c r="BT9">
        <f t="shared" si="17"/>
        <v>1.0249970068613748E-6</v>
      </c>
      <c r="BU9">
        <f t="shared" si="18"/>
        <v>2.3616570193067443E-6</v>
      </c>
      <c r="BV9">
        <f t="shared" si="19"/>
        <v>0.16781201181988548</v>
      </c>
      <c r="BW9">
        <f t="shared" si="20"/>
        <v>5.4777834395019556E-3</v>
      </c>
      <c r="BX9">
        <f t="shared" si="21"/>
        <v>5.9346232463142255E-4</v>
      </c>
      <c r="BY9">
        <f t="shared" si="22"/>
        <v>1.3837689826038892E-3</v>
      </c>
      <c r="BZ9">
        <f t="shared" si="23"/>
        <v>4.6392486437562446E-4</v>
      </c>
      <c r="CA9">
        <f t="shared" si="24"/>
        <v>1.2279124882862999E-3</v>
      </c>
      <c r="CB9">
        <f t="shared" si="25"/>
        <v>4.4274746092091698E-6</v>
      </c>
      <c r="CC9">
        <f t="shared" si="26"/>
        <v>4.1605939530452163E-6</v>
      </c>
      <c r="CD9">
        <f t="shared" si="27"/>
        <v>7.9589698257949206E-6</v>
      </c>
      <c r="CE9">
        <f t="shared" si="28"/>
        <v>7.6043546166548745E-5</v>
      </c>
      <c r="CF9">
        <f t="shared" si="29"/>
        <v>2.0841046225234205E-4</v>
      </c>
      <c r="CG9">
        <f t="shared" si="30"/>
        <v>6.6299943854362185E-7</v>
      </c>
      <c r="CH9">
        <f t="shared" si="31"/>
        <v>6.7368053163488423E-7</v>
      </c>
      <c r="CI9">
        <f t="shared" si="32"/>
        <v>1.2816311893012537E-6</v>
      </c>
      <c r="CJ9">
        <f t="shared" si="73"/>
        <v>0</v>
      </c>
      <c r="CK9">
        <f t="shared" si="74"/>
        <v>0.79137639555782302</v>
      </c>
      <c r="CL9">
        <f t="shared" si="33"/>
        <v>0.66276527239073313</v>
      </c>
      <c r="CM9">
        <f t="shared" si="75"/>
        <v>1000.0683782364878</v>
      </c>
      <c r="CN9">
        <f t="shared" si="76"/>
        <v>250.57895687856063</v>
      </c>
      <c r="CO9">
        <f t="shared" si="77"/>
        <v>43.714724425847123</v>
      </c>
      <c r="CP9">
        <f t="shared" si="78"/>
        <v>34.139050698685715</v>
      </c>
      <c r="CQ9">
        <f t="shared" si="79"/>
        <v>38.601072968191723</v>
      </c>
      <c r="CR9">
        <f t="shared" si="80"/>
        <v>17.136318406362889</v>
      </c>
      <c r="CS9">
        <f t="shared" si="81"/>
        <v>0.27073375454867898</v>
      </c>
      <c r="CT9">
        <f t="shared" si="82"/>
        <v>0.31622475280309625</v>
      </c>
      <c r="CU9">
        <f t="shared" si="83"/>
        <v>0.2022932863857542</v>
      </c>
      <c r="CV9">
        <f t="shared" si="84"/>
        <v>5.7621847396937547</v>
      </c>
      <c r="CW9">
        <f t="shared" si="85"/>
        <v>11.505321295136692</v>
      </c>
      <c r="CX9">
        <f t="shared" si="86"/>
        <v>4.5977925840425142E-2</v>
      </c>
      <c r="CY9">
        <f t="shared" si="87"/>
        <v>6.3045708404176462E-2</v>
      </c>
      <c r="CZ9">
        <f t="shared" si="88"/>
        <v>7.3269001087972227E-2</v>
      </c>
      <c r="DA9">
        <f t="shared" si="89"/>
        <v>2595.6097265037097</v>
      </c>
      <c r="DB9">
        <f t="shared" si="90"/>
        <v>186.21871990333477</v>
      </c>
      <c r="DC9">
        <f t="shared" si="91"/>
        <v>31.367018626609084</v>
      </c>
      <c r="DD9">
        <f t="shared" si="92"/>
        <v>34.142328730960607</v>
      </c>
      <c r="DE9">
        <f t="shared" si="93"/>
        <v>26.949612557199941</v>
      </c>
      <c r="DF9">
        <f t="shared" si="94"/>
        <v>24.696614417363424</v>
      </c>
      <c r="DG9">
        <f t="shared" si="95"/>
        <v>0.26750449637024515</v>
      </c>
      <c r="DH9">
        <f t="shared" si="96"/>
        <v>0.29772080700504666</v>
      </c>
      <c r="DI9">
        <f t="shared" si="97"/>
        <v>0.23868374115188312</v>
      </c>
      <c r="DJ9">
        <f t="shared" si="98"/>
        <v>3.9168178643672555</v>
      </c>
      <c r="DK9">
        <f t="shared" si="99"/>
        <v>7.6624677770948031</v>
      </c>
      <c r="DL9">
        <f t="shared" si="100"/>
        <v>4.2110178954927018E-2</v>
      </c>
      <c r="DM9">
        <f t="shared" si="101"/>
        <v>5.5109980174046752E-2</v>
      </c>
      <c r="DN9">
        <f t="shared" si="102"/>
        <v>6.1367418688263807E-2</v>
      </c>
      <c r="DO9">
        <f t="shared" si="34"/>
        <v>0</v>
      </c>
      <c r="DP9">
        <f t="shared" si="117"/>
        <v>4314.0033550810213</v>
      </c>
      <c r="DQ9">
        <f t="shared" si="35"/>
        <v>3612.9098931608205</v>
      </c>
    </row>
    <row r="10" spans="1:121" x14ac:dyDescent="0.3">
      <c r="A10">
        <v>7</v>
      </c>
      <c r="B10">
        <v>52</v>
      </c>
      <c r="C10">
        <f t="shared" si="118"/>
        <v>34.542000000000002</v>
      </c>
      <c r="D10">
        <f t="shared" si="1"/>
        <v>125</v>
      </c>
      <c r="E10">
        <f t="shared" si="119"/>
        <v>5.7</v>
      </c>
      <c r="F10">
        <v>3.5999999999999999E-3</v>
      </c>
      <c r="G10">
        <v>5.8500000000000002E-3</v>
      </c>
      <c r="H10">
        <f t="shared" si="3"/>
        <v>4.0499999999999998E-3</v>
      </c>
      <c r="I10">
        <f t="shared" si="103"/>
        <v>4.0096398347168494E-2</v>
      </c>
      <c r="J10">
        <f t="shared" si="36"/>
        <v>9.9926322562385428E-2</v>
      </c>
      <c r="K10">
        <f t="shared" si="37"/>
        <v>0.13708738469113191</v>
      </c>
      <c r="L10">
        <f t="shared" si="104"/>
        <v>5.5130894032710653E-2</v>
      </c>
      <c r="M10">
        <f t="shared" si="105"/>
        <v>7.6348357444640302E-2</v>
      </c>
      <c r="N10">
        <f t="shared" si="106"/>
        <v>0.23943633841285794</v>
      </c>
      <c r="O10">
        <f t="shared" si="107"/>
        <v>0.32072461130842644</v>
      </c>
      <c r="P10">
        <f t="shared" si="108"/>
        <v>0.12595907746211887</v>
      </c>
      <c r="Q10">
        <f t="shared" si="109"/>
        <v>0.17322938204549421</v>
      </c>
      <c r="R10">
        <f t="shared" si="38"/>
        <v>0.42</v>
      </c>
      <c r="S10">
        <f t="shared" si="39"/>
        <v>0.43099999999999999</v>
      </c>
      <c r="T10">
        <f t="shared" si="40"/>
        <v>8.8351282707904311E-3</v>
      </c>
      <c r="U10">
        <f t="shared" si="41"/>
        <v>0.20476595456814528</v>
      </c>
      <c r="V10">
        <f t="shared" si="42"/>
        <v>0.27448891047767476</v>
      </c>
      <c r="W10">
        <f t="shared" si="110"/>
        <v>0.11610410710640606</v>
      </c>
      <c r="X10">
        <f t="shared" si="111"/>
        <v>0.15873034412156917</v>
      </c>
      <c r="Y10">
        <f t="shared" si="112"/>
        <v>0.37232617874983953</v>
      </c>
      <c r="Z10">
        <f t="shared" si="113"/>
        <v>0.48215426367744851</v>
      </c>
      <c r="AA10">
        <f t="shared" si="114"/>
        <v>0.204743241642246</v>
      </c>
      <c r="AB10">
        <f t="shared" si="115"/>
        <v>0.27653418633630977</v>
      </c>
      <c r="AC10">
        <f t="shared" si="43"/>
        <v>1.673141507849701E-2</v>
      </c>
      <c r="AD10">
        <f t="shared" si="116"/>
        <v>0.64730527019896511</v>
      </c>
      <c r="AE10">
        <f t="shared" si="44"/>
        <v>1.8133538701321256E-2</v>
      </c>
      <c r="AF10">
        <f t="shared" si="45"/>
        <v>1.8275477772765022E-3</v>
      </c>
      <c r="AG10">
        <f t="shared" si="46"/>
        <v>5.0024864259793061E-3</v>
      </c>
      <c r="AH10">
        <f t="shared" si="47"/>
        <v>1.3072385963624584E-3</v>
      </c>
      <c r="AI10">
        <f t="shared" si="48"/>
        <v>4.3491011823811225E-3</v>
      </c>
      <c r="AJ10">
        <f t="shared" si="49"/>
        <v>1.236709171822911E-5</v>
      </c>
      <c r="AK10">
        <f t="shared" si="50"/>
        <v>1.0862457651466718E-5</v>
      </c>
      <c r="AL10">
        <f t="shared" si="51"/>
        <v>2.7019804281305089E-5</v>
      </c>
      <c r="AM10">
        <f t="shared" si="52"/>
        <v>2.1594964157726107E-4</v>
      </c>
      <c r="AN10">
        <f t="shared" si="53"/>
        <v>8.3370465614304343E-4</v>
      </c>
      <c r="AO10">
        <f t="shared" si="54"/>
        <v>1.7340014776295928E-6</v>
      </c>
      <c r="AP10">
        <f t="shared" si="55"/>
        <v>2.1248395445399351E-6</v>
      </c>
      <c r="AQ10">
        <f t="shared" si="56"/>
        <v>4.9153936690797382E-6</v>
      </c>
      <c r="AR10">
        <f t="shared" si="57"/>
        <v>0.22432444247369709</v>
      </c>
      <c r="AS10">
        <f t="shared" si="58"/>
        <v>9.2706160016010029E-3</v>
      </c>
      <c r="AT10">
        <f t="shared" si="59"/>
        <v>1.0670775255237758E-3</v>
      </c>
      <c r="AU10">
        <f t="shared" si="60"/>
        <v>2.4658641161166214E-3</v>
      </c>
      <c r="AV10">
        <f t="shared" si="61"/>
        <v>7.8633089530022395E-4</v>
      </c>
      <c r="AW10">
        <f t="shared" si="62"/>
        <v>2.1545820885749177E-3</v>
      </c>
      <c r="AX10">
        <f t="shared" si="63"/>
        <v>1.0468955015862601E-5</v>
      </c>
      <c r="AY10">
        <f t="shared" si="64"/>
        <v>9.4029158071620497E-6</v>
      </c>
      <c r="AZ10">
        <f t="shared" si="65"/>
        <v>1.9247673567553066E-5</v>
      </c>
      <c r="BA10">
        <f t="shared" si="66"/>
        <v>1.2386183150885565E-4</v>
      </c>
      <c r="BB10">
        <f t="shared" si="67"/>
        <v>3.9760933166009055E-4</v>
      </c>
      <c r="BC10">
        <f t="shared" si="68"/>
        <v>1.4379202534282382E-6</v>
      </c>
      <c r="BD10">
        <f t="shared" si="69"/>
        <v>1.7362058800153793E-6</v>
      </c>
      <c r="BE10">
        <f t="shared" si="70"/>
        <v>3.3822417344518222E-6</v>
      </c>
      <c r="BF10">
        <f t="shared" si="71"/>
        <v>2.2330079055410453E-2</v>
      </c>
      <c r="BG10">
        <f t="shared" si="72"/>
        <v>0.94199999999999984</v>
      </c>
      <c r="BH10">
        <f t="shared" si="5"/>
        <v>0.56029863853254958</v>
      </c>
      <c r="BI10">
        <f t="shared" si="6"/>
        <v>1.5052602559904111E-2</v>
      </c>
      <c r="BJ10">
        <f t="shared" si="7"/>
        <v>1.318115133941938E-3</v>
      </c>
      <c r="BK10">
        <f t="shared" si="8"/>
        <v>4.0832694161710937E-3</v>
      </c>
      <c r="BL10">
        <f t="shared" si="9"/>
        <v>9.8256629806375969E-4</v>
      </c>
      <c r="BM10">
        <f t="shared" si="10"/>
        <v>3.5951193080868333E-3</v>
      </c>
      <c r="BN10">
        <f t="shared" si="11"/>
        <v>8.4654822500501616E-6</v>
      </c>
      <c r="BO10">
        <f t="shared" si="12"/>
        <v>7.6527840819787067E-6</v>
      </c>
      <c r="BP10">
        <f t="shared" si="13"/>
        <v>2.1062391810844371E-5</v>
      </c>
      <c r="BQ10">
        <f t="shared" si="14"/>
        <v>1.7383845773576116E-4</v>
      </c>
      <c r="BR10">
        <f t="shared" si="15"/>
        <v>6.7112837313590835E-4</v>
      </c>
      <c r="BS10">
        <f t="shared" si="16"/>
        <v>1.316298931451336E-6</v>
      </c>
      <c r="BT10">
        <f t="shared" si="17"/>
        <v>1.4111285008144257E-6</v>
      </c>
      <c r="BU10">
        <f t="shared" si="18"/>
        <v>3.7313275206184294E-6</v>
      </c>
      <c r="BV10">
        <f t="shared" si="19"/>
        <v>0.18679364350228761</v>
      </c>
      <c r="BW10">
        <f t="shared" si="20"/>
        <v>7.4030843200956452E-3</v>
      </c>
      <c r="BX10">
        <f t="shared" si="21"/>
        <v>7.4038165948816256E-4</v>
      </c>
      <c r="BY10">
        <f t="shared" si="22"/>
        <v>1.9362718414063858E-3</v>
      </c>
      <c r="BZ10">
        <f t="shared" si="23"/>
        <v>5.6857454631180631E-4</v>
      </c>
      <c r="CA10">
        <f t="shared" si="24"/>
        <v>1.713372976999636E-3</v>
      </c>
      <c r="CB10">
        <f t="shared" si="25"/>
        <v>6.893861078824367E-6</v>
      </c>
      <c r="CC10">
        <f t="shared" si="26"/>
        <v>6.3727808408243292E-6</v>
      </c>
      <c r="CD10">
        <f t="shared" si="27"/>
        <v>1.4433737582475584E-5</v>
      </c>
      <c r="CE10">
        <f t="shared" si="28"/>
        <v>9.59192871059522E-5</v>
      </c>
      <c r="CF10">
        <f t="shared" si="29"/>
        <v>3.079108646700678E-4</v>
      </c>
      <c r="CG10">
        <f t="shared" si="30"/>
        <v>1.0500619905186617E-6</v>
      </c>
      <c r="CH10">
        <f t="shared" si="31"/>
        <v>1.1092175132969374E-6</v>
      </c>
      <c r="CI10">
        <f t="shared" si="32"/>
        <v>2.4699307764990863E-6</v>
      </c>
      <c r="CJ10">
        <f t="shared" si="73"/>
        <v>0</v>
      </c>
      <c r="CK10">
        <f t="shared" si="74"/>
        <v>0.78581040608083241</v>
      </c>
      <c r="CL10">
        <f t="shared" si="33"/>
        <v>0.63893577070959862</v>
      </c>
      <c r="CM10">
        <f t="shared" si="75"/>
        <v>948.30222084148386</v>
      </c>
      <c r="CN10">
        <f t="shared" si="76"/>
        <v>285.49443331360186</v>
      </c>
      <c r="CO10">
        <f t="shared" si="77"/>
        <v>46.202235357327254</v>
      </c>
      <c r="CP10">
        <f t="shared" si="78"/>
        <v>39.844804382925176</v>
      </c>
      <c r="CQ10">
        <f t="shared" si="79"/>
        <v>40.022416866233023</v>
      </c>
      <c r="CR10">
        <f t="shared" si="80"/>
        <v>19.927581617670302</v>
      </c>
      <c r="CS10">
        <f t="shared" si="81"/>
        <v>0.35120067061427029</v>
      </c>
      <c r="CT10">
        <f t="shared" si="82"/>
        <v>0.40317097819183872</v>
      </c>
      <c r="CU10">
        <f t="shared" si="83"/>
        <v>0.29943347104542301</v>
      </c>
      <c r="CV10">
        <f t="shared" si="84"/>
        <v>6.1534850367440539</v>
      </c>
      <c r="CW10">
        <f t="shared" si="85"/>
        <v>14.231338480361751</v>
      </c>
      <c r="CX10">
        <f t="shared" si="86"/>
        <v>6.0681381709647597E-2</v>
      </c>
      <c r="CY10">
        <f t="shared" si="87"/>
        <v>8.687618961805979E-2</v>
      </c>
      <c r="CZ10">
        <f t="shared" si="88"/>
        <v>0.11585582878020943</v>
      </c>
      <c r="DA10">
        <f t="shared" si="89"/>
        <v>2891.5420634859556</v>
      </c>
      <c r="DB10">
        <f t="shared" si="90"/>
        <v>251.87336614749765</v>
      </c>
      <c r="DC10">
        <f t="shared" si="91"/>
        <v>39.168147651875714</v>
      </c>
      <c r="DD10">
        <f t="shared" si="92"/>
        <v>47.813105211501288</v>
      </c>
      <c r="DE10">
        <f t="shared" si="93"/>
        <v>33.058137169316716</v>
      </c>
      <c r="DF10">
        <f t="shared" si="94"/>
        <v>34.488395491818707</v>
      </c>
      <c r="DG10">
        <f t="shared" si="95"/>
        <v>0.41690519559669637</v>
      </c>
      <c r="DH10">
        <f t="shared" si="96"/>
        <v>0.45642693619545305</v>
      </c>
      <c r="DI10">
        <f t="shared" si="97"/>
        <v>0.43320738898491684</v>
      </c>
      <c r="DJ10">
        <f t="shared" si="98"/>
        <v>4.944564313833518</v>
      </c>
      <c r="DK10">
        <f t="shared" si="99"/>
        <v>11.32987790565428</v>
      </c>
      <c r="DL10">
        <f t="shared" si="100"/>
        <v>6.6748258164138818E-2</v>
      </c>
      <c r="DM10">
        <f t="shared" si="101"/>
        <v>9.0822665789484502E-2</v>
      </c>
      <c r="DN10">
        <f t="shared" si="102"/>
        <v>0.11836154949714152</v>
      </c>
      <c r="DO10">
        <f t="shared" si="34"/>
        <v>0</v>
      </c>
      <c r="DP10">
        <f t="shared" si="117"/>
        <v>4717.2958637879883</v>
      </c>
      <c r="DQ10">
        <f t="shared" si="35"/>
        <v>3835.5932233411268</v>
      </c>
    </row>
    <row r="11" spans="1:121" x14ac:dyDescent="0.3">
      <c r="A11">
        <v>8</v>
      </c>
      <c r="B11">
        <v>53</v>
      </c>
      <c r="C11">
        <f t="shared" si="118"/>
        <v>34.542000000000002</v>
      </c>
      <c r="D11">
        <f t="shared" si="1"/>
        <v>125</v>
      </c>
      <c r="E11">
        <f t="shared" si="119"/>
        <v>5.7</v>
      </c>
      <c r="F11">
        <v>3.9199999999999999E-3</v>
      </c>
      <c r="G11">
        <v>6.4099999999999999E-3</v>
      </c>
      <c r="H11">
        <f t="shared" si="3"/>
        <v>4.4180000000000001E-3</v>
      </c>
      <c r="I11">
        <f t="shared" si="103"/>
        <v>4.0096398347168494E-2</v>
      </c>
      <c r="J11">
        <f t="shared" si="36"/>
        <v>0.10495321983087202</v>
      </c>
      <c r="K11">
        <f t="shared" si="37"/>
        <v>0.14382929068179584</v>
      </c>
      <c r="L11">
        <f t="shared" si="104"/>
        <v>5.7977091029264183E-2</v>
      </c>
      <c r="M11">
        <f t="shared" si="105"/>
        <v>8.0242570923442558E-2</v>
      </c>
      <c r="N11">
        <f t="shared" si="106"/>
        <v>0.25204735941326273</v>
      </c>
      <c r="O11">
        <f t="shared" si="107"/>
        <v>0.33658467406050308</v>
      </c>
      <c r="P11">
        <f t="shared" si="108"/>
        <v>0.1331181289707265</v>
      </c>
      <c r="Q11">
        <f t="shared" si="109"/>
        <v>0.18278175267893981</v>
      </c>
      <c r="R11">
        <f t="shared" si="38"/>
        <v>0.42</v>
      </c>
      <c r="S11">
        <f t="shared" si="39"/>
        <v>0.43099999999999999</v>
      </c>
      <c r="T11">
        <f t="shared" si="40"/>
        <v>9.2955958846936276E-3</v>
      </c>
      <c r="U11">
        <f t="shared" si="41"/>
        <v>0.21440000398186765</v>
      </c>
      <c r="V11">
        <f t="shared" si="42"/>
        <v>0.28676841908511519</v>
      </c>
      <c r="W11">
        <f t="shared" si="110"/>
        <v>0.1218883279401064</v>
      </c>
      <c r="X11">
        <f t="shared" si="111"/>
        <v>0.16643031694841992</v>
      </c>
      <c r="Y11">
        <f t="shared" si="112"/>
        <v>0.38993303072528929</v>
      </c>
      <c r="Z11">
        <f t="shared" si="113"/>
        <v>0.50255988895304216</v>
      </c>
      <c r="AA11">
        <f t="shared" si="114"/>
        <v>0.21579550584143004</v>
      </c>
      <c r="AB11">
        <f t="shared" si="115"/>
        <v>0.2907002474281063</v>
      </c>
      <c r="AC11">
        <f t="shared" si="43"/>
        <v>1.7547732920041956E-2</v>
      </c>
      <c r="AD11">
        <f t="shared" si="116"/>
        <v>0.61334447727460528</v>
      </c>
      <c r="AE11">
        <f t="shared" si="44"/>
        <v>2.0222643820788564E-2</v>
      </c>
      <c r="AF11">
        <f t="shared" si="45"/>
        <v>1.9179664677213331E-3</v>
      </c>
      <c r="AG11">
        <f t="shared" si="46"/>
        <v>5.6735807329529346E-3</v>
      </c>
      <c r="AH11">
        <f t="shared" si="47"/>
        <v>1.3489836847379768E-3</v>
      </c>
      <c r="AI11">
        <f t="shared" si="48"/>
        <v>4.9162805608715708E-3</v>
      </c>
      <c r="AJ11">
        <f t="shared" si="49"/>
        <v>1.5475690841082311E-5</v>
      </c>
      <c r="AK11">
        <f t="shared" si="50"/>
        <v>1.339022283776521E-5</v>
      </c>
      <c r="AL11">
        <f t="shared" si="51"/>
        <v>3.7327314531353359E-5</v>
      </c>
      <c r="AM11">
        <f t="shared" si="52"/>
        <v>2.2855807173699231E-4</v>
      </c>
      <c r="AN11">
        <f t="shared" si="53"/>
        <v>9.9809270882320273E-4</v>
      </c>
      <c r="AO11">
        <f t="shared" si="54"/>
        <v>2.2007839002498156E-6</v>
      </c>
      <c r="AP11">
        <f t="shared" si="55"/>
        <v>2.8134947483043866E-6</v>
      </c>
      <c r="AQ11">
        <f t="shared" si="56"/>
        <v>7.2174135670292306E-6</v>
      </c>
      <c r="AR11">
        <f t="shared" si="57"/>
        <v>0.24514656751108346</v>
      </c>
      <c r="AS11">
        <f t="shared" si="58"/>
        <v>1.2027799852536814E-2</v>
      </c>
      <c r="AT11">
        <f t="shared" si="59"/>
        <v>1.2971650010345443E-3</v>
      </c>
      <c r="AU11">
        <f t="shared" si="60"/>
        <v>3.2814737719563717E-3</v>
      </c>
      <c r="AV11">
        <f t="shared" si="61"/>
        <v>9.4076219265390091E-4</v>
      </c>
      <c r="AW11">
        <f t="shared" si="62"/>
        <v>2.8601006547639028E-3</v>
      </c>
      <c r="AX11">
        <f t="shared" si="63"/>
        <v>1.5377149599617415E-5</v>
      </c>
      <c r="AY11">
        <f t="shared" si="64"/>
        <v>1.3609495167961589E-5</v>
      </c>
      <c r="AZ11">
        <f t="shared" si="65"/>
        <v>3.1715167542579179E-5</v>
      </c>
      <c r="BA11">
        <f t="shared" si="66"/>
        <v>1.5196789416212019E-4</v>
      </c>
      <c r="BB11">
        <f t="shared" si="67"/>
        <v>5.5673570210843361E-4</v>
      </c>
      <c r="BC11">
        <f t="shared" si="68"/>
        <v>2.1421424738231513E-6</v>
      </c>
      <c r="BD11">
        <f t="shared" si="69"/>
        <v>2.6875458005598958E-6</v>
      </c>
      <c r="BE11">
        <f t="shared" si="70"/>
        <v>5.8971313066807719E-6</v>
      </c>
      <c r="BF11">
        <f t="shared" si="71"/>
        <v>2.693699054514536E-2</v>
      </c>
      <c r="BG11">
        <f t="shared" si="72"/>
        <v>0.94199999999999984</v>
      </c>
      <c r="BH11">
        <f t="shared" si="5"/>
        <v>0.53047329690991518</v>
      </c>
      <c r="BI11">
        <f t="shared" si="6"/>
        <v>1.6773187738525659E-2</v>
      </c>
      <c r="BJ11">
        <f t="shared" si="7"/>
        <v>1.3820633816801649E-3</v>
      </c>
      <c r="BK11">
        <f t="shared" si="8"/>
        <v>4.6273036547647426E-3</v>
      </c>
      <c r="BL11">
        <f t="shared" si="9"/>
        <v>1.0130415724725862E-3</v>
      </c>
      <c r="BM11">
        <f t="shared" si="10"/>
        <v>4.0606831068764953E-3</v>
      </c>
      <c r="BN11">
        <f t="shared" si="11"/>
        <v>1.0583614818962736E-5</v>
      </c>
      <c r="BO11">
        <f t="shared" si="12"/>
        <v>9.4251960272032168E-6</v>
      </c>
      <c r="BP11">
        <f t="shared" si="13"/>
        <v>2.9073738413998886E-5</v>
      </c>
      <c r="BQ11">
        <f t="shared" si="14"/>
        <v>1.8383939410566061E-4</v>
      </c>
      <c r="BR11">
        <f t="shared" si="15"/>
        <v>8.0281023311432379E-4</v>
      </c>
      <c r="BS11">
        <f t="shared" si="16"/>
        <v>1.669287378430578E-6</v>
      </c>
      <c r="BT11">
        <f t="shared" si="17"/>
        <v>1.8667445483111017E-6</v>
      </c>
      <c r="BU11">
        <f t="shared" si="18"/>
        <v>5.4743845458829122E-6</v>
      </c>
      <c r="BV11">
        <f t="shared" si="19"/>
        <v>0.20396702282163126</v>
      </c>
      <c r="BW11">
        <f t="shared" si="20"/>
        <v>9.5970761299863944E-3</v>
      </c>
      <c r="BX11">
        <f t="shared" si="21"/>
        <v>8.9920195974787511E-4</v>
      </c>
      <c r="BY11">
        <f t="shared" si="22"/>
        <v>2.5746296727890382E-3</v>
      </c>
      <c r="BZ11">
        <f t="shared" si="23"/>
        <v>6.7963462814609875E-4</v>
      </c>
      <c r="CA11">
        <f t="shared" si="24"/>
        <v>2.2725781620364554E-3</v>
      </c>
      <c r="CB11">
        <f t="shared" si="25"/>
        <v>1.0116607297557229E-5</v>
      </c>
      <c r="CC11">
        <f t="shared" si="26"/>
        <v>9.2155163668593433E-6</v>
      </c>
      <c r="CD11">
        <f t="shared" si="27"/>
        <v>2.3763817826172139E-5</v>
      </c>
      <c r="CE11">
        <f t="shared" si="28"/>
        <v>1.1758960569515903E-4</v>
      </c>
      <c r="CF11">
        <f t="shared" si="29"/>
        <v>4.3079054328086156E-4</v>
      </c>
      <c r="CG11">
        <f t="shared" si="30"/>
        <v>1.5630653427522563E-6</v>
      </c>
      <c r="CH11">
        <f t="shared" si="31"/>
        <v>1.7154170764036665E-6</v>
      </c>
      <c r="CI11">
        <f t="shared" si="32"/>
        <v>4.3029824952217522E-6</v>
      </c>
      <c r="CJ11">
        <f t="shared" si="73"/>
        <v>0</v>
      </c>
      <c r="CK11">
        <f t="shared" si="74"/>
        <v>0.77996351988690571</v>
      </c>
      <c r="CL11">
        <f t="shared" si="33"/>
        <v>0.61571040502672447</v>
      </c>
      <c r="CM11">
        <f t="shared" si="75"/>
        <v>898.54965920729671</v>
      </c>
      <c r="CN11">
        <f t="shared" si="76"/>
        <v>318.38530431449516</v>
      </c>
      <c r="CO11">
        <f t="shared" si="77"/>
        <v>48.488110270463025</v>
      </c>
      <c r="CP11">
        <f t="shared" si="78"/>
        <v>45.190070537970122</v>
      </c>
      <c r="CQ11">
        <f t="shared" si="79"/>
        <v>41.300484491937901</v>
      </c>
      <c r="CR11">
        <f t="shared" si="80"/>
        <v>22.526397529913538</v>
      </c>
      <c r="CS11">
        <f t="shared" si="81"/>
        <v>0.43947866850505546</v>
      </c>
      <c r="CT11">
        <f t="shared" si="82"/>
        <v>0.49699151084649357</v>
      </c>
      <c r="CU11">
        <f t="shared" si="83"/>
        <v>0.41366129963645792</v>
      </c>
      <c r="CV11">
        <f t="shared" si="84"/>
        <v>6.5127622541455956</v>
      </c>
      <c r="CW11">
        <f t="shared" si="85"/>
        <v>17.037442539612069</v>
      </c>
      <c r="CX11">
        <f t="shared" si="86"/>
        <v>7.7016432589242304E-2</v>
      </c>
      <c r="CY11">
        <f t="shared" si="87"/>
        <v>0.11503254627917316</v>
      </c>
      <c r="CZ11">
        <f t="shared" si="88"/>
        <v>0.17011443777487897</v>
      </c>
      <c r="DA11">
        <f t="shared" si="89"/>
        <v>3159.939255217866</v>
      </c>
      <c r="DB11">
        <f t="shared" si="90"/>
        <v>326.78329419357271</v>
      </c>
      <c r="DC11">
        <f t="shared" si="91"/>
        <v>47.613738527973979</v>
      </c>
      <c r="DD11">
        <f t="shared" si="92"/>
        <v>63.627776438234044</v>
      </c>
      <c r="DE11">
        <f t="shared" si="93"/>
        <v>39.550583341362646</v>
      </c>
      <c r="DF11">
        <f t="shared" si="94"/>
        <v>45.781631180805789</v>
      </c>
      <c r="DG11">
        <f t="shared" si="95"/>
        <v>0.61236422850556427</v>
      </c>
      <c r="DH11">
        <f t="shared" si="96"/>
        <v>0.66061850494802343</v>
      </c>
      <c r="DI11">
        <f t="shared" si="97"/>
        <v>0.71381327588082955</v>
      </c>
      <c r="DJ11">
        <f t="shared" si="98"/>
        <v>6.0665583349518384</v>
      </c>
      <c r="DK11">
        <f t="shared" si="99"/>
        <v>15.864183831579815</v>
      </c>
      <c r="DL11">
        <f t="shared" si="100"/>
        <v>9.9438253634870688E-2</v>
      </c>
      <c r="DM11">
        <f t="shared" si="101"/>
        <v>0.14058820837308872</v>
      </c>
      <c r="DN11">
        <f t="shared" si="102"/>
        <v>0.20637011007729361</v>
      </c>
      <c r="DO11">
        <f t="shared" si="34"/>
        <v>0</v>
      </c>
      <c r="DP11">
        <f t="shared" si="117"/>
        <v>5107.3627396892316</v>
      </c>
      <c r="DQ11">
        <f t="shared" si="35"/>
        <v>4031.7993097016015</v>
      </c>
    </row>
    <row r="12" spans="1:121" x14ac:dyDescent="0.3">
      <c r="A12">
        <v>9</v>
      </c>
      <c r="B12">
        <v>54</v>
      </c>
      <c r="C12">
        <f t="shared" si="118"/>
        <v>34.542000000000002</v>
      </c>
      <c r="D12">
        <f t="shared" si="1"/>
        <v>125</v>
      </c>
      <c r="E12">
        <f t="shared" si="119"/>
        <v>5.7</v>
      </c>
      <c r="F12">
        <v>4.3400000000000001E-3</v>
      </c>
      <c r="G12">
        <v>7.0899999999999999E-3</v>
      </c>
      <c r="H12">
        <f t="shared" si="3"/>
        <v>4.8900000000000002E-3</v>
      </c>
      <c r="I12">
        <f t="shared" si="103"/>
        <v>4.0096398347168494E-2</v>
      </c>
      <c r="J12">
        <f t="shared" si="36"/>
        <v>0.11011655776626761</v>
      </c>
      <c r="K12">
        <f t="shared" si="37"/>
        <v>0.15073841595692483</v>
      </c>
      <c r="L12">
        <f t="shared" si="104"/>
        <v>6.0908228110773899E-2</v>
      </c>
      <c r="M12">
        <f t="shared" si="105"/>
        <v>8.4248078547809357E-2</v>
      </c>
      <c r="N12">
        <f t="shared" si="106"/>
        <v>0.26494932516621639</v>
      </c>
      <c r="O12">
        <f t="shared" si="107"/>
        <v>0.35269673369307974</v>
      </c>
      <c r="P12">
        <f t="shared" si="108"/>
        <v>0.14050610478524705</v>
      </c>
      <c r="Q12">
        <f t="shared" si="109"/>
        <v>0.19260547576503106</v>
      </c>
      <c r="R12">
        <f t="shared" si="38"/>
        <v>0.42</v>
      </c>
      <c r="S12">
        <f t="shared" si="39"/>
        <v>0.43099999999999999</v>
      </c>
      <c r="T12">
        <f t="shared" si="40"/>
        <v>9.7688543862560484E-3</v>
      </c>
      <c r="U12">
        <f t="shared" si="41"/>
        <v>0.22422949812043236</v>
      </c>
      <c r="V12">
        <f t="shared" si="42"/>
        <v>0.29923503200579293</v>
      </c>
      <c r="W12">
        <f t="shared" si="110"/>
        <v>0.12782372073000836</v>
      </c>
      <c r="X12">
        <f t="shared" si="111"/>
        <v>0.17431044090365588</v>
      </c>
      <c r="Y12">
        <f t="shared" si="112"/>
        <v>0.40773178049076697</v>
      </c>
      <c r="Z12">
        <f t="shared" si="113"/>
        <v>0.52294213425581382</v>
      </c>
      <c r="AA12">
        <f t="shared" si="114"/>
        <v>0.22713423196182314</v>
      </c>
      <c r="AB12">
        <f t="shared" si="115"/>
        <v>0.30514803005303637</v>
      </c>
      <c r="AC12">
        <f t="shared" si="43"/>
        <v>1.8381503182602323E-2</v>
      </c>
      <c r="AD12">
        <f t="shared" si="116"/>
        <v>0.58067767164405026</v>
      </c>
      <c r="AE12">
        <f t="shared" si="44"/>
        <v>2.2177680521587945E-2</v>
      </c>
      <c r="AF12">
        <f t="shared" si="45"/>
        <v>2.0007275080884601E-3</v>
      </c>
      <c r="AG12">
        <f t="shared" si="46"/>
        <v>6.297023388309576E-3</v>
      </c>
      <c r="AH12">
        <f t="shared" si="47"/>
        <v>1.3862839486882136E-3</v>
      </c>
      <c r="AI12">
        <f t="shared" si="48"/>
        <v>5.4414013606152653E-3</v>
      </c>
      <c r="AJ12">
        <f t="shared" si="49"/>
        <v>1.8844042239931287E-5</v>
      </c>
      <c r="AK12">
        <f t="shared" si="50"/>
        <v>1.6092543829514679E-5</v>
      </c>
      <c r="AL12">
        <f t="shared" si="51"/>
        <v>4.9055453874149612E-5</v>
      </c>
      <c r="AM12">
        <f t="shared" si="52"/>
        <v>2.4009039099424863E-4</v>
      </c>
      <c r="AN12">
        <f t="shared" si="53"/>
        <v>1.1654813685398439E-3</v>
      </c>
      <c r="AO12">
        <f t="shared" si="54"/>
        <v>2.7117734109655091E-6</v>
      </c>
      <c r="AP12">
        <f t="shared" si="55"/>
        <v>3.6122489801497001E-6</v>
      </c>
      <c r="AQ12">
        <f t="shared" si="56"/>
        <v>1.0036797243483904E-5</v>
      </c>
      <c r="AR12">
        <f t="shared" si="57"/>
        <v>0.26385493218368283</v>
      </c>
      <c r="AS12">
        <f t="shared" si="58"/>
        <v>1.51090758394703E-2</v>
      </c>
      <c r="AT12">
        <f t="shared" si="59"/>
        <v>1.5439688786025409E-3</v>
      </c>
      <c r="AU12">
        <f t="shared" si="60"/>
        <v>4.201748762201773E-3</v>
      </c>
      <c r="AV12">
        <f t="shared" si="61"/>
        <v>1.1037335684836109E-3</v>
      </c>
      <c r="AW12">
        <f t="shared" si="62"/>
        <v>3.6550511843894368E-3</v>
      </c>
      <c r="AX12">
        <f t="shared" si="63"/>
        <v>2.160160469509953E-5</v>
      </c>
      <c r="AY12">
        <f t="shared" si="64"/>
        <v>1.886806326834501E-5</v>
      </c>
      <c r="AZ12">
        <f t="shared" si="65"/>
        <v>4.8715078270929028E-5</v>
      </c>
      <c r="BA12">
        <f t="shared" si="66"/>
        <v>1.8232114680411635E-4</v>
      </c>
      <c r="BB12">
        <f t="shared" si="67"/>
        <v>7.479736348863981E-4</v>
      </c>
      <c r="BC12">
        <f t="shared" si="68"/>
        <v>3.045776172923515E-6</v>
      </c>
      <c r="BD12">
        <f t="shared" si="69"/>
        <v>3.9666166570571578E-6</v>
      </c>
      <c r="BE12">
        <f t="shared" si="70"/>
        <v>9.5483877712308569E-6</v>
      </c>
      <c r="BF12">
        <f t="shared" si="71"/>
        <v>3.2008736284191194E-2</v>
      </c>
      <c r="BG12">
        <f t="shared" si="72"/>
        <v>0.94199999999999995</v>
      </c>
      <c r="BH12">
        <f t="shared" si="5"/>
        <v>0.5018137466184539</v>
      </c>
      <c r="BI12">
        <f t="shared" si="6"/>
        <v>1.8379858244798861E-2</v>
      </c>
      <c r="BJ12">
        <f t="shared" si="7"/>
        <v>1.4403793036795651E-3</v>
      </c>
      <c r="BK12">
        <f t="shared" si="8"/>
        <v>5.1316192602174886E-3</v>
      </c>
      <c r="BL12">
        <f t="shared" si="9"/>
        <v>1.0401260907682767E-3</v>
      </c>
      <c r="BM12">
        <f t="shared" si="10"/>
        <v>4.4907777254098741E-3</v>
      </c>
      <c r="BN12">
        <f t="shared" si="11"/>
        <v>1.2875305401742266E-5</v>
      </c>
      <c r="BO12">
        <f t="shared" si="12"/>
        <v>1.1317178410768017E-5</v>
      </c>
      <c r="BP12">
        <f t="shared" si="13"/>
        <v>3.817770255216805E-5</v>
      </c>
      <c r="BQ12">
        <f t="shared" si="14"/>
        <v>1.9295905112115834E-4</v>
      </c>
      <c r="BR12">
        <f t="shared" si="15"/>
        <v>9.3668962777533464E-4</v>
      </c>
      <c r="BS12">
        <f t="shared" si="16"/>
        <v>2.0552065095595136E-6</v>
      </c>
      <c r="BT12">
        <f t="shared" si="17"/>
        <v>2.3944978300073129E-6</v>
      </c>
      <c r="BU12">
        <f t="shared" si="18"/>
        <v>7.6067163084222237E-6</v>
      </c>
      <c r="BV12">
        <f t="shared" si="19"/>
        <v>0.21935508989535071</v>
      </c>
      <c r="BW12">
        <f t="shared" si="20"/>
        <v>1.2045893182474017E-2</v>
      </c>
      <c r="BX12">
        <f t="shared" si="21"/>
        <v>1.0693073287198524E-3</v>
      </c>
      <c r="BY12">
        <f t="shared" si="22"/>
        <v>3.2940051434426879E-3</v>
      </c>
      <c r="BZ12">
        <f t="shared" si="23"/>
        <v>7.9666019632690431E-4</v>
      </c>
      <c r="CA12">
        <f t="shared" si="24"/>
        <v>2.9018792301379235E-3</v>
      </c>
      <c r="CB12">
        <f t="shared" si="25"/>
        <v>1.4198568354973145E-5</v>
      </c>
      <c r="CC12">
        <f t="shared" si="26"/>
        <v>1.2764854170685858E-5</v>
      </c>
      <c r="CD12">
        <f t="shared" si="27"/>
        <v>3.6472116666943602E-5</v>
      </c>
      <c r="CE12">
        <f t="shared" si="28"/>
        <v>1.4096214245809598E-4</v>
      </c>
      <c r="CF12">
        <f t="shared" si="29"/>
        <v>5.782980631919535E-4</v>
      </c>
      <c r="CG12">
        <f t="shared" si="30"/>
        <v>2.2206244925360476E-6</v>
      </c>
      <c r="CH12">
        <f t="shared" si="31"/>
        <v>2.5294847998709605E-6</v>
      </c>
      <c r="CI12">
        <f t="shared" si="32"/>
        <v>6.961569907047592E-6</v>
      </c>
      <c r="CJ12">
        <f t="shared" si="73"/>
        <v>0</v>
      </c>
      <c r="CK12">
        <f t="shared" si="74"/>
        <v>0.77375782492973133</v>
      </c>
      <c r="CL12">
        <f t="shared" si="33"/>
        <v>0.59302094380795689</v>
      </c>
      <c r="CM12">
        <f t="shared" si="75"/>
        <v>850.69278895853358</v>
      </c>
      <c r="CN12">
        <f t="shared" si="76"/>
        <v>349.16540213188063</v>
      </c>
      <c r="CO12">
        <f t="shared" si="77"/>
        <v>50.580392131984361</v>
      </c>
      <c r="CP12">
        <f t="shared" si="78"/>
        <v>50.155791287885776</v>
      </c>
      <c r="CQ12">
        <f t="shared" si="79"/>
        <v>42.44246937303835</v>
      </c>
      <c r="CR12">
        <f t="shared" si="80"/>
        <v>24.932501034339147</v>
      </c>
      <c r="CS12">
        <f t="shared" si="81"/>
        <v>0.53513311152956866</v>
      </c>
      <c r="CT12">
        <f t="shared" si="82"/>
        <v>0.59729085677626681</v>
      </c>
      <c r="CU12">
        <f t="shared" si="83"/>
        <v>0.54363253983332605</v>
      </c>
      <c r="CV12">
        <f t="shared" si="84"/>
        <v>6.8413756913811143</v>
      </c>
      <c r="CW12">
        <f t="shared" si="85"/>
        <v>19.894766960975137</v>
      </c>
      <c r="CX12">
        <f t="shared" si="86"/>
        <v>9.4898510516737991E-2</v>
      </c>
      <c r="CY12">
        <f t="shared" si="87"/>
        <v>0.14769041180240064</v>
      </c>
      <c r="CZ12">
        <f t="shared" si="88"/>
        <v>0.23656731102891559</v>
      </c>
      <c r="DA12">
        <f t="shared" si="89"/>
        <v>3401.0900758476719</v>
      </c>
      <c r="DB12">
        <f t="shared" si="90"/>
        <v>410.49848148256859</v>
      </c>
      <c r="DC12">
        <f t="shared" si="91"/>
        <v>56.672921657984865</v>
      </c>
      <c r="DD12">
        <f t="shared" si="92"/>
        <v>81.471908499092379</v>
      </c>
      <c r="DE12">
        <f t="shared" si="93"/>
        <v>46.402062952619481</v>
      </c>
      <c r="DF12">
        <f t="shared" si="94"/>
        <v>58.506404308521716</v>
      </c>
      <c r="DG12">
        <f t="shared" si="95"/>
        <v>0.86024070377294859</v>
      </c>
      <c r="DH12">
        <f t="shared" si="96"/>
        <v>0.91587465910873511</v>
      </c>
      <c r="DI12">
        <f t="shared" si="97"/>
        <v>1.0964302666437997</v>
      </c>
      <c r="DJ12">
        <f t="shared" si="98"/>
        <v>7.2782601804203244</v>
      </c>
      <c r="DK12">
        <f t="shared" si="99"/>
        <v>21.313508726087914</v>
      </c>
      <c r="DL12">
        <f t="shared" si="100"/>
        <v>0.14138492994710958</v>
      </c>
      <c r="DM12">
        <f t="shared" si="101"/>
        <v>0.20749768394731699</v>
      </c>
      <c r="DN12">
        <f t="shared" si="102"/>
        <v>0.33414583005422382</v>
      </c>
      <c r="DO12">
        <f t="shared" si="34"/>
        <v>0</v>
      </c>
      <c r="DP12">
        <f t="shared" si="117"/>
        <v>5483.6498980399456</v>
      </c>
      <c r="DQ12">
        <f t="shared" si="35"/>
        <v>4202.7610361722382</v>
      </c>
    </row>
    <row r="13" spans="1:121" x14ac:dyDescent="0.3">
      <c r="A13">
        <v>10</v>
      </c>
      <c r="B13">
        <v>55</v>
      </c>
      <c r="C13">
        <f t="shared" si="118"/>
        <v>34.542000000000002</v>
      </c>
      <c r="D13">
        <f t="shared" si="1"/>
        <v>125</v>
      </c>
      <c r="E13">
        <f t="shared" si="119"/>
        <v>5.7</v>
      </c>
      <c r="F13">
        <v>4.7000000000000002E-3</v>
      </c>
      <c r="G13">
        <v>7.7799999999999996E-3</v>
      </c>
      <c r="H13">
        <f t="shared" si="3"/>
        <v>5.3159999999999995E-3</v>
      </c>
      <c r="I13">
        <f t="shared" si="103"/>
        <v>4.0096398347168494E-2</v>
      </c>
      <c r="J13">
        <f t="shared" si="36"/>
        <v>0.11541586495140232</v>
      </c>
      <c r="K13">
        <f t="shared" si="37"/>
        <v>0.15781280726090641</v>
      </c>
      <c r="L13">
        <f t="shared" si="104"/>
        <v>6.3924723014009865E-2</v>
      </c>
      <c r="M13">
        <f t="shared" si="105"/>
        <v>8.8365006116539191E-2</v>
      </c>
      <c r="N13">
        <f t="shared" si="106"/>
        <v>0.27813014612793374</v>
      </c>
      <c r="O13">
        <f t="shared" si="107"/>
        <v>0.36903684193021269</v>
      </c>
      <c r="P13">
        <f t="shared" si="108"/>
        <v>0.14812212362506361</v>
      </c>
      <c r="Q13">
        <f t="shared" si="109"/>
        <v>0.20269598311611048</v>
      </c>
      <c r="R13">
        <f t="shared" si="38"/>
        <v>0.42</v>
      </c>
      <c r="S13">
        <f t="shared" si="39"/>
        <v>0.43099999999999999</v>
      </c>
      <c r="T13">
        <f t="shared" si="40"/>
        <v>1.025480645008642E-2</v>
      </c>
      <c r="U13">
        <f t="shared" si="41"/>
        <v>0.23424831412009173</v>
      </c>
      <c r="V13">
        <f t="shared" si="42"/>
        <v>0.31187681865386463</v>
      </c>
      <c r="W13">
        <f t="shared" si="110"/>
        <v>0.133909247045507</v>
      </c>
      <c r="X13">
        <f t="shared" si="111"/>
        <v>0.18236762044386556</v>
      </c>
      <c r="Y13">
        <f t="shared" si="112"/>
        <v>0.42569023099278525</v>
      </c>
      <c r="Z13">
        <f t="shared" si="113"/>
        <v>0.54325242104299898</v>
      </c>
      <c r="AA13">
        <f t="shared" si="114"/>
        <v>0.23875157584328655</v>
      </c>
      <c r="AB13">
        <f t="shared" si="115"/>
        <v>0.31986030079127648</v>
      </c>
      <c r="AC13">
        <f t="shared" si="43"/>
        <v>1.9232167992638594E-2</v>
      </c>
      <c r="AD13">
        <f t="shared" si="116"/>
        <v>0.54922382230330746</v>
      </c>
      <c r="AE13">
        <f t="shared" si="44"/>
        <v>2.3991869537491751E-2</v>
      </c>
      <c r="AF13">
        <f t="shared" si="45"/>
        <v>2.0755301765720481E-3</v>
      </c>
      <c r="AG13">
        <f t="shared" si="46"/>
        <v>6.8702074753571856E-3</v>
      </c>
      <c r="AH13">
        <f t="shared" ref="AH13:AH32" si="120">AD12*T12*p_MI*p_MI_rec_mid*(1-I12)+AE12*T12*p_MI*p_MI_rec_mid*(1-I12) + AH12*(PREV_FEMALE*p_recur_MI_F + (1-PREV_FEMALE)*p_recur_MI_M)*p_MI_rec_mid*(1-I12) + AI12*(PREV_FEMALE*p_recur_MI_F + (1-PREV_FEMALE)*p_recur_MI_M)*p_MI_rec_mid*(1-I12)</f>
        <v>1.3059831393089118E-3</v>
      </c>
      <c r="AI13">
        <f t="shared" ref="AI13:AI32" si="121">AH12*(1-(PREV_FEMALE*p_recur_MI_F + (1-PREV_FEMALE)*p_recur_MI_M) - T12*p_Stroke - p_toHF_mid - H12*rr_MI)*(1-I12) + AI12*(1-(PREV_FEMALE*p_recur_MI_F + (1-PREV_FEMALE)*p_recur_MI_M) - T12*p_Stroke - p_toHF_mid - H12*rr_MI)*(1-I12)</f>
        <v>5.7997402762114819E-3</v>
      </c>
      <c r="AJ13">
        <f t="shared" si="49"/>
        <v>2.2448457699708841E-5</v>
      </c>
      <c r="AK13">
        <f t="shared" ref="AK13:AK32" si="122">AF12*T12*p_MI*p_MI_rec_mid*(1-I12) + AG12*T12*p_MI*p_MI_rec_mid*(1-I12) + AJ12*(PREV_FEMALE*p_recur_MI_F + (1-PREV_FEMALE)*p_recur_MI_M)*p_MI_rec_mid*(1-I12) + AK12*(PREV_FEMALE*p_recur_MI_F + (1-PREV_FEMALE)*p_recur_MI_M)*p_MI_rec_mid*(1-I12) + AL12*(PREV_FEMALE*p_recur_MI_F + (1-PREV_FEMALE)*p_recur_MI_M)*p_MI_rec_mid*(1-I12)</f>
        <v>1.7439312045546453E-5</v>
      </c>
      <c r="AL13">
        <f t="shared" ref="AL13:AL32" si="123">AJ12*(1-p_recur_Stroke-(PREV_FEMALE*p_recur_MI_F + (1-PREV_FEMALE)*p_recur_MI_M) - p_toHF_mid - H12*rr_MI*rr_Stroke)*(1-I12) + AK12*(1-p_recur_Stroke-(PREV_FEMALE*p_recur_MI_F + (1-PREV_FEMALE)*p_recur_MI_M) - p_toHF_mid - H12*rr_MI*rr_Stroke)*(1-I12) + AL12*(1-p_recur_Stroke-(PREV_FEMALE*p_recur_MI_F + (1-PREV_FEMALE)*p_recur_MI_M) - p_toHF_mid - H12*rr_MI*rr_Stroke)*(1-I12)</f>
        <v>6.0526003350878348E-5</v>
      </c>
      <c r="AM13">
        <f t="shared" ref="AM13:AM32" si="124">AD12*T12*p_MI*p_MI_HF_mid*(1-I12) + AE12*T12*p_MI*p_MI_HF_mid*(1-I12) + AH12*p_toHF_mid*(1-I12) + AH12*(PREV_FEMALE*p_recur_MI_F + (1-PREV_FEMALE)*p_recur_MI_M)*p_MI_HF_mid*(1-I12) + AI12*p_toHF_mid*(1-I12) + AI12*(PREV_FEMALE*p_recur_MI_F + (1-PREV_FEMALE)*p_recur_MI_M)*p_MI_HF_mid*(1-I12)</f>
        <v>4.8816359466606829E-4</v>
      </c>
      <c r="AN13">
        <f t="shared" si="53"/>
        <v>1.3341742030785145E-3</v>
      </c>
      <c r="AO13">
        <f t="shared" ref="AO13:AO32" si="125">AF12*T12*p_MI*p_MI_HF_mid*(1-I12) + AG12*T12*p_MI*p_MI_HF_mid*(1-I12) + AJ12*(PREV_FEMALE*p_recur_MI_F + (1-PREV_FEMALE)*p_recur_MI_M)*p_MI_HF_mid*(1-I12) + AJ12*p_toHF_mid*(1-I12) + AK12*(PREV_FEMALE*p_recur_MI_F + (1-PREV_FEMALE)*p_recur_MI_M)*p_MI_HF_mid*(1-I12) + AK12*p_toHF_mid*(1-I12) + AL12*(PREV_FEMALE*p_recur_MI_F + (1-PREV_FEMALE)*p_recur_MI_M)*p_MI_HF_mid*(1-I12) + AL12*p_toHF_mid*(1-I12)</f>
        <v>6.3049646974231513E-6</v>
      </c>
      <c r="AP13">
        <f t="shared" si="55"/>
        <v>4.522755949780088E-6</v>
      </c>
      <c r="AQ13">
        <f t="shared" si="56"/>
        <v>1.3382753477640935E-5</v>
      </c>
      <c r="AR13">
        <f t="shared" si="57"/>
        <v>0.2804628736036307</v>
      </c>
      <c r="AS13">
        <f t="shared" si="58"/>
        <v>1.8492361923327198E-2</v>
      </c>
      <c r="AT13">
        <f t="shared" si="59"/>
        <v>1.8060625543032029E-3</v>
      </c>
      <c r="AU13">
        <f t="shared" si="60"/>
        <v>5.2188400080017501E-3</v>
      </c>
      <c r="AV13">
        <f t="shared" ref="AV13:AV32" si="126">AR12*AC12*p_MI*p_MI_rec_mid + AD12*T12*p_MI*p_MI_rec_mid*I12 + AE12*T12*p_MI*p_MI_rec_mid*I12 +AH12*(PREV_FEMALE*p_recur_MI_F + (1-PREV_FEMALE)*p_recur_MI_M)*p_MI_rec_mid*I12 + AI12*(PREV_FEMALE*p_recur_MI_F + (1-PREV_FEMALE)*p_recur_MI_M)*p_MI_rec_mid*I12 + AS12*AC12*p_MI*p_MI_rec_mid + AV12*(PREV_FEMALE*p_recur_MI_F + (1-PREV_FEMALE)*p_recur_MI_M)*p_MI_rec_mid + AW12*(PREV_FEMALE*p_recur_MI_F + (1-PREV_FEMALE)*p_recur_MI_M)*p_MI_rec_mid</f>
        <v>1.1728052148600723E-3</v>
      </c>
      <c r="AW13">
        <f t="shared" ref="AW13:AW32" si="127">AH12*(1-(PREV_FEMALE*p_recur_MI_F + (1-PREV_FEMALE)*p_recur_MI_M) - T12*p_Stroke - p_toHF_mid - H12*rr_MI)*I12 + AI12*(1-(PREV_FEMALE*p_recur_MI_F + (1-PREV_FEMALE)*p_recur_MI_M) - T12*p_Stroke - p_toHF_mid - H12*rr_MI)*I12 + AV12*(1-(PREV_FEMALE*p_recur_MI_F + (1-PREV_FEMALE)*p_recur_MI_M) - AC12*p_Stroke - p_toHF_mid - H12*rr_MI*rr_DM) + AW12*(1-(PREV_FEMALE*p_recur_MI_F + (1-PREV_FEMALE)*p_recur_MI_M) - AC12*p_Stroke - p_toHF_mid - H12*rr_MI*rr_DM)</f>
        <v>4.4384976744699899E-3</v>
      </c>
      <c r="AX13">
        <f t="shared" si="63"/>
        <v>2.9293114082422517E-5</v>
      </c>
      <c r="AY13">
        <f t="shared" ref="AY13:AY32" si="128">AF12*T12*p_MI*p_MI_rec_mid*I12 + AG12*T12*p_MI*p_MI_rec_mid*I12 + AJ12*(PREV_FEMALE*p_recur_MI_F+(1-PREV_FEMALE)*p_recur_MI_M)*p_MI_rec_mid*I12 + AK12*(PREV_FEMALE*p_recur_MI_F+(1-PREV_FEMALE)*p_recur_MI_M)*p_MI_rec_mid*I12 + AL12*(PREV_FEMALE*p_recur_MI_F+(1-PREV_FEMALE)*p_recur_MI_M)*p_MI_rec_mid*I12 + AT12*AC12*p_MI*p_MI_rec_mid + AU12*AC12*p_MI*p_MI_rec_mid + AX12*(PREV_FEMALE*p_recur_MI_F+(1-PREV_FEMALE)*p_recur_MI_M)*p_MI_rec_mid + AY12*(PREV_FEMALE*p_recur_MI_F+(1-PREV_FEMALE)*p_recur_MI_M)*p_MI_rec_mid + AZ12*(PREV_FEMALE*p_recur_MI_F+(1-PREV_FEMALE)*p_recur_MI_M)*p_MI_rec_mid</f>
        <v>2.3266555704586788E-5</v>
      </c>
      <c r="AZ13">
        <f t="shared" ref="AZ13:AZ32" si="129">AJ12*(1-p_recur_Stroke-(PREV_FEMALE*p_recur_MI_F + (1-PREV_FEMALE)*p_recur_MI_M) - p_toHF_mid - H12*rr_MI*rr_Stroke)*I12 + AK12*(1-p_recur_Stroke-(PREV_FEMALE*p_recur_MI_F + (1-PREV_FEMALE)*p_recur_MI_M) - p_toHF_mid - H12*rr_MI*rr_Stroke)*I12 + AL12*(1-p_recur_Stroke-(PREV_FEMALE*p_recur_MI_F + (1-PREV_FEMALE)*p_recur_MI_M) - p_toHF_mid - H12*rr_MI*rr_Stroke)*I12 + AX12*(1-p_recur_Stroke-(PREV_FEMALE*p_recur_MI_F + (1-PREV_FEMALE)*p_recur_MI_M) - p_toHF_mid - H12*rr_MI*rr_Stroke*rr_DM) + AY12*(1-p_recur_Stroke-(PREV_FEMALE*p_recur_MI_F + (1-PREV_FEMALE)*p_recur_MI_M) - p_toHF_mid - H12*rr_MI*rr_Stroke*rr_DM) + AZ12*(1-p_recur_Stroke-(PREV_FEMALE*p_recur_MI_F + (1-PREV_FEMALE)*p_recur_MI_M) - p_toHF_mid - H12*rr_MI*rr_Stroke*rr_DM)</f>
        <v>6.915723971123326E-5</v>
      </c>
      <c r="BA13">
        <f t="shared" ref="BA13:BA32" si="130">AR12*AC12*p_MI*p_MI_HF_mid + AD12*T12*p_MI*p_MI_HF_mid*I12 + AE12*T12*p_MI*p_MI_HF_mid*I12 + AH12*p_toHF_mid*I12 + AH12*(PREV_FEMALE*p_recur_MI_F + (1-PREV_FEMALE)*p_recur_MI_M)*p_MI_HF_mid*I12 + AI12*p_toHF_mid*I12 + AI12*(PREV_FEMALE*p_recur_MI_F + (1-PREV_FEMALE)*p_recur_MI_M)*p_MI_HF_mid*I12 + AS12*AC12*p_MI*p_MI_HF_mid + AV12*(PREV_FEMALE*p_recur_MI_F + (1-PREV_FEMALE)*p_recur_MI_M)*p_MI_HF_mid + AV12*p_toHF_mid + AW12*(PREV_FEMALE*p_recur_MI_F + (1-PREV_FEMALE)*p_recur_MI_M)*p_MI_HF_mid + AW12*p_toHF_mid</f>
        <v>4.1193901217539844E-4</v>
      </c>
      <c r="BB13">
        <f t="shared" si="67"/>
        <v>9.7257053773988167E-4</v>
      </c>
      <c r="BC13">
        <f t="shared" ref="BC13:BC32" si="131">AF12*T12*p_MI*p_MI_HF_mid*I12 + AG12*T12*p_MI*p_MI_HF_mid*I12 + AJ12*(PREV_FEMALE*p_recur_MI_F + (1-PREV_FEMALE)*p_recur_MI_M)*p_MI_HF_mid*I12 + AJ12*p_toHF_mid*I12 + AK12*(PREV_FEMALE*p_recur_MI_F + (1-PREV_FEMALE)*p_recur_MI_M)*p_MI_HF_mid*I12 + AK12*p_toHF_mid*I12 + AL12*(PREV_FEMALE*p_recur_MI_F + (1-PREV_FEMALE)*p_recur_MI_M)*p_MI_HF_mid*I12 + AL12*p_toHF_mid*I12 + AT12*AC12*p_MI*p_MI_HF_mid + AU12*AC12*p_MI*p_MI_HF_mid + AX12*(PREV_FEMALE*p_recur_MI_F + (1-PREV_FEMALE)*p_recur_MI_M)*p_MI_HF_mid + AX12*p_toHF_mid + AY12*(PREV_FEMALE*p_recur_MI_F + (1-PREV_FEMALE)*p_recur_MI_M)*p_MI_HF_mid + AY12*p_toHF_mid + AZ12*(PREV_FEMALE*p_recur_MI_F + (1-PREV_FEMALE)*p_recur_MI_M)*p_MI_HF_mid + AZ12*p_toHF_mid</f>
        <v>7.9463639331272068E-6</v>
      </c>
      <c r="BD13">
        <f t="shared" si="69"/>
        <v>5.6356372751275705E-6</v>
      </c>
      <c r="BE13">
        <f t="shared" si="70"/>
        <v>1.4601979826301309E-5</v>
      </c>
      <c r="BF13">
        <f t="shared" si="71"/>
        <v>3.7660033627744435E-2</v>
      </c>
      <c r="BG13">
        <f t="shared" si="72"/>
        <v>0.94199999999999962</v>
      </c>
      <c r="BH13">
        <f t="shared" si="5"/>
        <v>0.47424730111492275</v>
      </c>
      <c r="BI13">
        <f t="shared" si="6"/>
        <v>1.9867270280894283E-2</v>
      </c>
      <c r="BJ13">
        <f t="shared" si="7"/>
        <v>1.4928617649104228E-3</v>
      </c>
      <c r="BK13">
        <f t="shared" si="8"/>
        <v>5.5941878691007571E-3</v>
      </c>
      <c r="BL13">
        <f t="shared" si="9"/>
        <v>9.7900350340036761E-4</v>
      </c>
      <c r="BM13">
        <f t="shared" si="10"/>
        <v>4.7826369936990196E-3</v>
      </c>
      <c r="BN13">
        <f t="shared" si="11"/>
        <v>1.5323892575661584E-5</v>
      </c>
      <c r="BO13">
        <f t="shared" si="12"/>
        <v>1.2253307609559833E-5</v>
      </c>
      <c r="BP13">
        <f t="shared" si="13"/>
        <v>4.7066571475972101E-5</v>
      </c>
      <c r="BQ13">
        <f t="shared" si="14"/>
        <v>3.9201604122141422E-4</v>
      </c>
      <c r="BR13">
        <f t="shared" si="15"/>
        <v>1.0713983900178961E-3</v>
      </c>
      <c r="BS13">
        <f t="shared" si="16"/>
        <v>4.7745539201416041E-6</v>
      </c>
      <c r="BT13">
        <f t="shared" si="17"/>
        <v>2.9952807794045846E-6</v>
      </c>
      <c r="BU13">
        <f t="shared" si="18"/>
        <v>1.0134343512672463E-5</v>
      </c>
      <c r="BV13">
        <f t="shared" si="19"/>
        <v>0.23297319373331124</v>
      </c>
      <c r="BW13">
        <f t="shared" si="20"/>
        <v>1.4731316678634315E-2</v>
      </c>
      <c r="BX13">
        <f t="shared" si="21"/>
        <v>1.24967880294086E-3</v>
      </c>
      <c r="BY13">
        <f t="shared" si="22"/>
        <v>4.0880504771751936E-3</v>
      </c>
      <c r="BZ13">
        <f t="shared" si="23"/>
        <v>8.4576096365291992E-4</v>
      </c>
      <c r="CA13">
        <f t="shared" si="24"/>
        <v>3.5210317568014921E-3</v>
      </c>
      <c r="CB13">
        <f t="shared" si="25"/>
        <v>1.9236373692693756E-5</v>
      </c>
      <c r="CC13">
        <f t="shared" si="26"/>
        <v>1.5726466578072136E-5</v>
      </c>
      <c r="CD13">
        <f t="shared" si="27"/>
        <v>5.1734861287486064E-5</v>
      </c>
      <c r="CE13">
        <f t="shared" si="28"/>
        <v>3.1823390323560888E-4</v>
      </c>
      <c r="CF13">
        <f t="shared" si="29"/>
        <v>7.5133674949226298E-4</v>
      </c>
      <c r="CG13">
        <f t="shared" si="30"/>
        <v>5.7888682622006731E-6</v>
      </c>
      <c r="CH13">
        <f t="shared" si="31"/>
        <v>3.5904798273052016E-6</v>
      </c>
      <c r="CI13">
        <f t="shared" si="32"/>
        <v>1.06374359761427E-5</v>
      </c>
      <c r="CJ13">
        <f t="shared" si="73"/>
        <v>0</v>
      </c>
      <c r="CK13">
        <f t="shared" si="74"/>
        <v>0.76710454145890861</v>
      </c>
      <c r="CL13">
        <f t="shared" si="33"/>
        <v>0.57079782138921653</v>
      </c>
      <c r="CM13">
        <f t="shared" si="75"/>
        <v>804.61289967434539</v>
      </c>
      <c r="CN13">
        <f t="shared" si="76"/>
        <v>377.72799399827011</v>
      </c>
      <c r="CO13">
        <f t="shared" si="77"/>
        <v>52.471478393917948</v>
      </c>
      <c r="CP13">
        <f t="shared" si="78"/>
        <v>54.721202541219981</v>
      </c>
      <c r="CQ13">
        <f t="shared" si="79"/>
        <v>39.983979793081645</v>
      </c>
      <c r="CR13">
        <f t="shared" si="80"/>
        <v>26.574409945601012</v>
      </c>
      <c r="CS13">
        <f t="shared" si="81"/>
        <v>0.63749130175633173</v>
      </c>
      <c r="CT13">
        <f t="shared" si="82"/>
        <v>0.6472775058825021</v>
      </c>
      <c r="CU13">
        <f t="shared" si="83"/>
        <v>0.67074916913443383</v>
      </c>
      <c r="CV13">
        <f t="shared" si="84"/>
        <v>13.910221630009616</v>
      </c>
      <c r="CW13">
        <f t="shared" si="85"/>
        <v>22.774353646550242</v>
      </c>
      <c r="CX13">
        <f t="shared" si="86"/>
        <v>0.22064223958632317</v>
      </c>
      <c r="CY13">
        <f t="shared" si="87"/>
        <v>0.18491739976270868</v>
      </c>
      <c r="CZ13">
        <f t="shared" si="88"/>
        <v>0.31543149946799687</v>
      </c>
      <c r="DA13">
        <f t="shared" si="89"/>
        <v>3615.1664407507997</v>
      </c>
      <c r="DB13">
        <f t="shared" si="90"/>
        <v>502.41898109487664</v>
      </c>
      <c r="DC13">
        <f t="shared" si="91"/>
        <v>66.29333211825336</v>
      </c>
      <c r="DD13">
        <f t="shared" si="92"/>
        <v>101.19330775515394</v>
      </c>
      <c r="DE13">
        <f t="shared" si="93"/>
        <v>49.305904037932301</v>
      </c>
      <c r="DF13">
        <f t="shared" si="94"/>
        <v>71.047032275241122</v>
      </c>
      <c r="DG13">
        <f t="shared" si="95"/>
        <v>1.1665396821043119</v>
      </c>
      <c r="DH13">
        <f t="shared" si="96"/>
        <v>1.1293818804563474</v>
      </c>
      <c r="DI13">
        <f t="shared" si="97"/>
        <v>1.5565219941807269</v>
      </c>
      <c r="DJ13">
        <f t="shared" si="98"/>
        <v>16.444605366041905</v>
      </c>
      <c r="DK13">
        <f t="shared" si="99"/>
        <v>27.713397472897928</v>
      </c>
      <c r="DL13">
        <f t="shared" si="100"/>
        <v>0.36887021377576495</v>
      </c>
      <c r="DM13">
        <f t="shared" si="101"/>
        <v>0.29480582149919832</v>
      </c>
      <c r="DN13">
        <f t="shared" si="102"/>
        <v>0.51099628402141428</v>
      </c>
      <c r="DO13">
        <f t="shared" si="34"/>
        <v>0</v>
      </c>
      <c r="DP13">
        <f t="shared" si="117"/>
        <v>5850.0631654858216</v>
      </c>
      <c r="DQ13">
        <f t="shared" si="35"/>
        <v>4352.9964031994741</v>
      </c>
    </row>
    <row r="14" spans="1:121" x14ac:dyDescent="0.3">
      <c r="A14">
        <v>11</v>
      </c>
      <c r="B14">
        <v>56</v>
      </c>
      <c r="C14">
        <f t="shared" si="118"/>
        <v>34.542000000000002</v>
      </c>
      <c r="D14">
        <f t="shared" si="1"/>
        <v>125</v>
      </c>
      <c r="E14">
        <f t="shared" si="119"/>
        <v>5.7</v>
      </c>
      <c r="F14">
        <v>5.1799999999999997E-3</v>
      </c>
      <c r="G14">
        <v>8.4600000000000005E-3</v>
      </c>
      <c r="H14">
        <f t="shared" si="3"/>
        <v>5.836E-3</v>
      </c>
      <c r="I14">
        <f t="shared" si="103"/>
        <v>4.0096398347168494E-2</v>
      </c>
      <c r="J14">
        <f t="shared" si="36"/>
        <v>0.12085054592626643</v>
      </c>
      <c r="K14">
        <f t="shared" si="37"/>
        <v>0.16505030932510656</v>
      </c>
      <c r="L14">
        <f t="shared" si="104"/>
        <v>6.7026947821842708E-2</v>
      </c>
      <c r="M14">
        <f t="shared" si="105"/>
        <v>9.2593399883222349E-2</v>
      </c>
      <c r="N14">
        <f t="shared" si="106"/>
        <v>0.29157683704903226</v>
      </c>
      <c r="O14">
        <f t="shared" si="107"/>
        <v>0.38558003681105291</v>
      </c>
      <c r="P14">
        <f t="shared" si="108"/>
        <v>0.15596493415726953</v>
      </c>
      <c r="Q14">
        <f t="shared" si="109"/>
        <v>0.21304810027202226</v>
      </c>
      <c r="R14">
        <f t="shared" si="38"/>
        <v>0.42</v>
      </c>
      <c r="S14">
        <f t="shared" si="39"/>
        <v>0.43099999999999999</v>
      </c>
      <c r="T14">
        <f t="shared" si="40"/>
        <v>1.0753338479173768E-2</v>
      </c>
      <c r="U14">
        <f t="shared" si="41"/>
        <v>0.24444999419987401</v>
      </c>
      <c r="V14">
        <f t="shared" si="42"/>
        <v>0.32468145114116764</v>
      </c>
      <c r="W14">
        <f t="shared" si="110"/>
        <v>0.14014371115144797</v>
      </c>
      <c r="X14">
        <f t="shared" si="111"/>
        <v>0.19059851205434952</v>
      </c>
      <c r="Y14">
        <f t="shared" si="112"/>
        <v>0.44377533010729397</v>
      </c>
      <c r="Z14">
        <f t="shared" si="113"/>
        <v>0.56344253284092605</v>
      </c>
      <c r="AA14">
        <f t="shared" si="114"/>
        <v>0.25063893692210748</v>
      </c>
      <c r="AB14">
        <f t="shared" si="115"/>
        <v>0.33481883189144779</v>
      </c>
      <c r="AC14">
        <f t="shared" si="43"/>
        <v>2.0099138752577784E-2</v>
      </c>
      <c r="AD14">
        <f t="shared" si="116"/>
        <v>0.51899296600597311</v>
      </c>
      <c r="AE14">
        <f t="shared" si="44"/>
        <v>2.5664490353804921E-2</v>
      </c>
      <c r="AF14">
        <f t="shared" si="45"/>
        <v>2.1419672322707047E-3</v>
      </c>
      <c r="AG14">
        <f t="shared" si="46"/>
        <v>7.3943468862904945E-3</v>
      </c>
      <c r="AH14">
        <f t="shared" si="120"/>
        <v>1.3191656388593896E-3</v>
      </c>
      <c r="AI14">
        <f t="shared" si="121"/>
        <v>6.030564933077626E-3</v>
      </c>
      <c r="AJ14">
        <f t="shared" si="49"/>
        <v>2.5441775477811332E-5</v>
      </c>
      <c r="AK14">
        <f t="shared" si="122"/>
        <v>2.0024267909120348E-5</v>
      </c>
      <c r="AL14">
        <f t="shared" si="123"/>
        <v>7.2156702597771187E-5</v>
      </c>
      <c r="AM14">
        <f t="shared" si="124"/>
        <v>4.9931386735280235E-4</v>
      </c>
      <c r="AN14">
        <f t="shared" si="53"/>
        <v>1.7282183971674536E-3</v>
      </c>
      <c r="AO14">
        <f t="shared" si="125"/>
        <v>7.3577163469820632E-6</v>
      </c>
      <c r="AP14">
        <f t="shared" si="55"/>
        <v>6.361433017379212E-6</v>
      </c>
      <c r="AQ14">
        <f t="shared" si="56"/>
        <v>1.9747183353596743E-5</v>
      </c>
      <c r="AR14">
        <f t="shared" si="57"/>
        <v>0.29503338123377204</v>
      </c>
      <c r="AS14">
        <f t="shared" si="58"/>
        <v>2.2156211455391005E-2</v>
      </c>
      <c r="AT14">
        <f t="shared" si="59"/>
        <v>2.0816282746799557E-3</v>
      </c>
      <c r="AU14">
        <f t="shared" si="60"/>
        <v>6.326641553536301E-3</v>
      </c>
      <c r="AV14">
        <f t="shared" si="126"/>
        <v>1.3243679874232004E-3</v>
      </c>
      <c r="AW14">
        <f t="shared" si="127"/>
        <v>5.1944377790393856E-3</v>
      </c>
      <c r="AX14">
        <f t="shared" si="63"/>
        <v>3.7335629430858868E-5</v>
      </c>
      <c r="AY14">
        <f t="shared" si="128"/>
        <v>3.0094493050086531E-5</v>
      </c>
      <c r="AZ14">
        <f t="shared" si="129"/>
        <v>9.3652618029050819E-5</v>
      </c>
      <c r="BA14">
        <f t="shared" si="130"/>
        <v>4.7178675213804236E-4</v>
      </c>
      <c r="BB14">
        <f t="shared" si="67"/>
        <v>1.435170609596228E-3</v>
      </c>
      <c r="BC14">
        <f t="shared" si="131"/>
        <v>1.0465267819372218E-5</v>
      </c>
      <c r="BD14">
        <f t="shared" si="69"/>
        <v>9.0115353261902831E-6</v>
      </c>
      <c r="BE14">
        <f t="shared" si="70"/>
        <v>2.4645244464703179E-5</v>
      </c>
      <c r="BF14">
        <f t="shared" si="71"/>
        <v>4.3849047172804315E-2</v>
      </c>
      <c r="BG14">
        <f t="shared" si="72"/>
        <v>0.94199999999999984</v>
      </c>
      <c r="BH14">
        <f t="shared" si="5"/>
        <v>0.44778007276561593</v>
      </c>
      <c r="BI14">
        <f t="shared" si="6"/>
        <v>2.1235111337346117E-2</v>
      </c>
      <c r="BJ14">
        <f t="shared" si="7"/>
        <v>1.5392338789399064E-3</v>
      </c>
      <c r="BK14">
        <f t="shared" si="8"/>
        <v>6.0160966403424799E-3</v>
      </c>
      <c r="BL14">
        <f t="shared" si="9"/>
        <v>9.8800363187575516E-4</v>
      </c>
      <c r="BM14">
        <f t="shared" si="10"/>
        <v>4.9689503851903533E-3</v>
      </c>
      <c r="BN14">
        <f t="shared" si="11"/>
        <v>1.7351169628405005E-5</v>
      </c>
      <c r="BO14">
        <f t="shared" si="12"/>
        <v>1.40569406428693E-5</v>
      </c>
      <c r="BP14">
        <f t="shared" si="13"/>
        <v>5.6065414042425155E-5</v>
      </c>
      <c r="BQ14">
        <f t="shared" si="14"/>
        <v>4.0064512909756379E-4</v>
      </c>
      <c r="BR14">
        <f t="shared" si="15"/>
        <v>1.3867074962544662E-3</v>
      </c>
      <c r="BS14">
        <f t="shared" si="16"/>
        <v>5.5672531931520559E-6</v>
      </c>
      <c r="BT14">
        <f t="shared" si="17"/>
        <v>4.2090742489713975E-6</v>
      </c>
      <c r="BU14">
        <f t="shared" si="18"/>
        <v>1.4941805907775178E-5</v>
      </c>
      <c r="BV14">
        <f t="shared" si="19"/>
        <v>0.24487785889728225</v>
      </c>
      <c r="BW14">
        <f t="shared" si="20"/>
        <v>1.7635690613014125E-2</v>
      </c>
      <c r="BX14">
        <f t="shared" si="21"/>
        <v>1.4390306407519727E-3</v>
      </c>
      <c r="BY14">
        <f t="shared" si="22"/>
        <v>4.9518021607780063E-3</v>
      </c>
      <c r="BZ14">
        <f t="shared" si="23"/>
        <v>9.5420778857228993E-4</v>
      </c>
      <c r="CA14">
        <f t="shared" si="24"/>
        <v>4.1173736692391681E-3</v>
      </c>
      <c r="CB14">
        <f t="shared" si="25"/>
        <v>2.449513793103665E-5</v>
      </c>
      <c r="CC14">
        <f t="shared" si="26"/>
        <v>2.0323395453704693E-5</v>
      </c>
      <c r="CD14">
        <f t="shared" si="27"/>
        <v>7.0002467649977199E-5</v>
      </c>
      <c r="CE14">
        <f t="shared" si="28"/>
        <v>3.6417242072739087E-4</v>
      </c>
      <c r="CF14">
        <f t="shared" si="29"/>
        <v>1.1078088833247676E-3</v>
      </c>
      <c r="CG14">
        <f t="shared" si="30"/>
        <v>7.6176909798332563E-6</v>
      </c>
      <c r="CH14">
        <f t="shared" si="31"/>
        <v>5.7359517543674589E-6</v>
      </c>
      <c r="CI14">
        <f t="shared" si="32"/>
        <v>1.793932651269854E-5</v>
      </c>
      <c r="CJ14">
        <f t="shared" si="73"/>
        <v>0</v>
      </c>
      <c r="CK14">
        <f t="shared" si="74"/>
        <v>0.76002107196629765</v>
      </c>
      <c r="CL14">
        <f t="shared" si="33"/>
        <v>0.54905539305185258</v>
      </c>
      <c r="CM14">
        <f t="shared" si="75"/>
        <v>760.32469519875065</v>
      </c>
      <c r="CN14">
        <f t="shared" si="76"/>
        <v>404.06173613030467</v>
      </c>
      <c r="CO14">
        <f t="shared" si="77"/>
        <v>54.151073599035684</v>
      </c>
      <c r="CP14">
        <f t="shared" si="78"/>
        <v>58.89597294930379</v>
      </c>
      <c r="CQ14">
        <f t="shared" si="79"/>
        <v>40.387575199319073</v>
      </c>
      <c r="CR14">
        <f t="shared" si="80"/>
        <v>27.632048523361682</v>
      </c>
      <c r="CS14">
        <f t="shared" si="81"/>
        <v>0.72249554001888616</v>
      </c>
      <c r="CT14">
        <f t="shared" si="82"/>
        <v>0.74322072771491077</v>
      </c>
      <c r="CU14">
        <f t="shared" si="83"/>
        <v>0.79964057818850032</v>
      </c>
      <c r="CV14">
        <f t="shared" si="84"/>
        <v>14.227948650218103</v>
      </c>
      <c r="CW14">
        <f t="shared" si="85"/>
        <v>29.500688039648431</v>
      </c>
      <c r="CX14">
        <f t="shared" si="86"/>
        <v>0.25748328356263728</v>
      </c>
      <c r="CY14">
        <f t="shared" si="87"/>
        <v>0.26009355034856646</v>
      </c>
      <c r="CZ14">
        <f t="shared" si="88"/>
        <v>0.46544111164427521</v>
      </c>
      <c r="DA14">
        <f t="shared" si="89"/>
        <v>3802.9802841033215</v>
      </c>
      <c r="DB14">
        <f t="shared" si="90"/>
        <v>601.96210903151825</v>
      </c>
      <c r="DC14">
        <f t="shared" si="91"/>
        <v>76.408247450402456</v>
      </c>
      <c r="DD14">
        <f t="shared" si="92"/>
        <v>122.67357972306888</v>
      </c>
      <c r="DE14">
        <f t="shared" si="93"/>
        <v>55.677754559258766</v>
      </c>
      <c r="DF14">
        <f t="shared" si="94"/>
        <v>83.147365529083444</v>
      </c>
      <c r="DG14">
        <f t="shared" si="95"/>
        <v>1.4868167708250928</v>
      </c>
      <c r="DH14">
        <f t="shared" si="96"/>
        <v>1.4608167871442503</v>
      </c>
      <c r="DI14">
        <f t="shared" si="97"/>
        <v>2.1078394739798467</v>
      </c>
      <c r="DJ14">
        <f t="shared" si="98"/>
        <v>18.83372714535065</v>
      </c>
      <c r="DK14">
        <f t="shared" si="99"/>
        <v>40.895186520444518</v>
      </c>
      <c r="DL14">
        <f t="shared" si="100"/>
        <v>0.48579773217525835</v>
      </c>
      <c r="DM14">
        <f t="shared" si="101"/>
        <v>0.47140242444833991</v>
      </c>
      <c r="DN14">
        <f t="shared" si="102"/>
        <v>0.86246033004228773</v>
      </c>
      <c r="DO14">
        <f t="shared" si="34"/>
        <v>0</v>
      </c>
      <c r="DP14">
        <f t="shared" si="117"/>
        <v>6201.883500662484</v>
      </c>
      <c r="DQ14">
        <f t="shared" si="35"/>
        <v>4480.3725958653922</v>
      </c>
    </row>
    <row r="15" spans="1:121" x14ac:dyDescent="0.3">
      <c r="A15">
        <v>12</v>
      </c>
      <c r="B15">
        <v>57</v>
      </c>
      <c r="C15">
        <f t="shared" si="118"/>
        <v>34.542000000000002</v>
      </c>
      <c r="D15">
        <f t="shared" si="1"/>
        <v>125</v>
      </c>
      <c r="E15">
        <f t="shared" si="119"/>
        <v>5.7</v>
      </c>
      <c r="F15">
        <v>5.5599999999999998E-3</v>
      </c>
      <c r="G15">
        <v>9.2200000000000008E-3</v>
      </c>
      <c r="H15">
        <f t="shared" si="3"/>
        <v>6.291999999999999E-3</v>
      </c>
      <c r="I15">
        <f t="shared" si="103"/>
        <v>4.0096398347168494E-2</v>
      </c>
      <c r="J15">
        <f t="shared" si="36"/>
        <v>0.1264198808850383</v>
      </c>
      <c r="K15">
        <f t="shared" si="37"/>
        <v>0.17244856624862692</v>
      </c>
      <c r="L15">
        <f t="shared" si="104"/>
        <v>7.0215228504318272E-2</v>
      </c>
      <c r="M15">
        <f t="shared" si="105"/>
        <v>9.6933225996490679E-2</v>
      </c>
      <c r="N15">
        <f t="shared" si="106"/>
        <v>0.30527554406135715</v>
      </c>
      <c r="O15">
        <f t="shared" si="107"/>
        <v>0.40230043699732765</v>
      </c>
      <c r="P15">
        <f t="shared" si="108"/>
        <v>0.16403290978327534</v>
      </c>
      <c r="Q15">
        <f t="shared" si="109"/>
        <v>0.22365604733754541</v>
      </c>
      <c r="R15">
        <f t="shared" si="38"/>
        <v>0.42</v>
      </c>
      <c r="S15">
        <f t="shared" si="39"/>
        <v>0.43099999999999999</v>
      </c>
      <c r="T15">
        <f t="shared" si="40"/>
        <v>1.1264320754291015E-2</v>
      </c>
      <c r="U15">
        <f t="shared" si="41"/>
        <v>0.2548277561037342</v>
      </c>
      <c r="V15">
        <f t="shared" si="42"/>
        <v>0.33763623446639768</v>
      </c>
      <c r="W15">
        <f t="shared" si="110"/>
        <v>0.14652576021245722</v>
      </c>
      <c r="X15">
        <f t="shared" si="111"/>
        <v>0.19899952757599948</v>
      </c>
      <c r="Y15">
        <f t="shared" si="112"/>
        <v>0.46195332724668747</v>
      </c>
      <c r="Z15">
        <f t="shared" si="113"/>
        <v>0.58346493102171293</v>
      </c>
      <c r="AA15">
        <f t="shared" si="114"/>
        <v>0.26278696862301176</v>
      </c>
      <c r="AB15">
        <f t="shared" si="115"/>
        <v>0.35000445406591962</v>
      </c>
      <c r="AC15">
        <f t="shared" si="43"/>
        <v>2.0981797709357763E-2</v>
      </c>
      <c r="AD15">
        <f t="shared" si="116"/>
        <v>0.4899186872851588</v>
      </c>
      <c r="AE15">
        <f t="shared" si="44"/>
        <v>2.7189481231416651E-2</v>
      </c>
      <c r="AF15">
        <f t="shared" si="45"/>
        <v>2.2002201495015371E-3</v>
      </c>
      <c r="AG15">
        <f t="shared" si="46"/>
        <v>7.8666012657472376E-3</v>
      </c>
      <c r="AH15">
        <f t="shared" si="120"/>
        <v>1.3288710980516062E-3</v>
      </c>
      <c r="AI15">
        <f t="shared" si="121"/>
        <v>6.2310462977386068E-3</v>
      </c>
      <c r="AJ15">
        <f t="shared" si="49"/>
        <v>2.8517944374031908E-5</v>
      </c>
      <c r="AK15">
        <f t="shared" si="122"/>
        <v>2.2672741413504005E-5</v>
      </c>
      <c r="AL15">
        <f t="shared" si="123"/>
        <v>8.4232610479571303E-5</v>
      </c>
      <c r="AM15">
        <f t="shared" si="124"/>
        <v>5.0869271974418877E-4</v>
      </c>
      <c r="AN15">
        <f t="shared" si="53"/>
        <v>2.1102167554242334E-3</v>
      </c>
      <c r="AO15">
        <f t="shared" si="125"/>
        <v>8.447754739647284E-6</v>
      </c>
      <c r="AP15">
        <f t="shared" si="55"/>
        <v>8.4118506179552327E-6</v>
      </c>
      <c r="AQ15">
        <f t="shared" si="56"/>
        <v>2.7201529974872201E-5</v>
      </c>
      <c r="AR15">
        <f t="shared" si="57"/>
        <v>0.30758790607233083</v>
      </c>
      <c r="AS15">
        <f t="shared" si="58"/>
        <v>2.607048223740617E-2</v>
      </c>
      <c r="AT15">
        <f t="shared" si="59"/>
        <v>2.3691792757440169E-3</v>
      </c>
      <c r="AU15">
        <f t="shared" si="60"/>
        <v>7.5140657955706019E-3</v>
      </c>
      <c r="AV15">
        <f t="shared" si="126"/>
        <v>1.4795105797285781E-3</v>
      </c>
      <c r="AW15">
        <f t="shared" si="127"/>
        <v>5.9946973931862329E-3</v>
      </c>
      <c r="AX15">
        <f t="shared" si="63"/>
        <v>4.6699101426579302E-5</v>
      </c>
      <c r="AY15">
        <f t="shared" si="128"/>
        <v>3.8039477902817376E-5</v>
      </c>
      <c r="AZ15">
        <f t="shared" si="129"/>
        <v>1.2299509327698576E-4</v>
      </c>
      <c r="BA15">
        <f t="shared" si="130"/>
        <v>5.340779084651797E-4</v>
      </c>
      <c r="BB15">
        <f t="shared" si="67"/>
        <v>1.9629953186365611E-3</v>
      </c>
      <c r="BC15">
        <f t="shared" si="131"/>
        <v>1.3440756421309366E-5</v>
      </c>
      <c r="BD15">
        <f t="shared" si="69"/>
        <v>1.3332695039423361E-5</v>
      </c>
      <c r="BE15">
        <f t="shared" si="70"/>
        <v>3.8276763276720932E-5</v>
      </c>
      <c r="BF15">
        <f t="shared" si="71"/>
        <v>5.0681000297205431E-2</v>
      </c>
      <c r="BG15">
        <f t="shared" si="72"/>
        <v>0.94199999999999973</v>
      </c>
      <c r="BH15">
        <f t="shared" si="5"/>
        <v>0.42235223741438832</v>
      </c>
      <c r="BI15">
        <f t="shared" si="6"/>
        <v>2.2478655030960509E-2</v>
      </c>
      <c r="BJ15">
        <f t="shared" si="7"/>
        <v>1.5796425012187952E-3</v>
      </c>
      <c r="BK15">
        <f t="shared" si="8"/>
        <v>6.3951336373943412E-3</v>
      </c>
      <c r="BL15">
        <f t="shared" si="9"/>
        <v>9.9438429208523475E-4</v>
      </c>
      <c r="BM15">
        <f t="shared" si="10"/>
        <v>5.1299737588535177E-3</v>
      </c>
      <c r="BN15">
        <f t="shared" si="11"/>
        <v>1.9431124571775903E-5</v>
      </c>
      <c r="BO15">
        <f t="shared" si="12"/>
        <v>1.5901863626999083E-5</v>
      </c>
      <c r="BP15">
        <f t="shared" si="13"/>
        <v>6.5395237058023283E-5</v>
      </c>
      <c r="BQ15">
        <f t="shared" si="14"/>
        <v>4.0783948018754328E-4</v>
      </c>
      <c r="BR15">
        <f t="shared" si="15"/>
        <v>1.6918459242901229E-3</v>
      </c>
      <c r="BS15">
        <f t="shared" si="16"/>
        <v>6.3868502246357368E-6</v>
      </c>
      <c r="BT15">
        <f t="shared" si="17"/>
        <v>5.5605794224066815E-6</v>
      </c>
      <c r="BU15">
        <f t="shared" si="18"/>
        <v>2.0565476056624013E-5</v>
      </c>
      <c r="BV15">
        <f t="shared" si="19"/>
        <v>0.25509099130551538</v>
      </c>
      <c r="BW15">
        <f t="shared" si="20"/>
        <v>2.073449859496479E-2</v>
      </c>
      <c r="BX15">
        <f t="shared" si="21"/>
        <v>1.6363103207025513E-3</v>
      </c>
      <c r="BY15">
        <f t="shared" si="22"/>
        <v>5.8764162659499589E-3</v>
      </c>
      <c r="BZ15">
        <f t="shared" si="23"/>
        <v>1.0650366340827185E-3</v>
      </c>
      <c r="CA15">
        <f t="shared" si="24"/>
        <v>4.7478446754465314E-3</v>
      </c>
      <c r="CB15">
        <f t="shared" si="25"/>
        <v>3.0609998939151061E-5</v>
      </c>
      <c r="CC15">
        <f t="shared" si="26"/>
        <v>2.5665729301012036E-5</v>
      </c>
      <c r="CD15">
        <f t="shared" si="27"/>
        <v>9.1860481267994388E-5</v>
      </c>
      <c r="CE15">
        <f t="shared" si="28"/>
        <v>4.1192052153582166E-4</v>
      </c>
      <c r="CF15">
        <f t="shared" si="29"/>
        <v>1.5140076805439835E-3</v>
      </c>
      <c r="CG15">
        <f t="shared" si="30"/>
        <v>9.7756178988869218E-6</v>
      </c>
      <c r="CH15">
        <f t="shared" si="31"/>
        <v>8.4785486039554841E-6</v>
      </c>
      <c r="CI15">
        <f t="shared" si="32"/>
        <v>2.7839133488509355E-5</v>
      </c>
      <c r="CJ15">
        <f t="shared" si="73"/>
        <v>0</v>
      </c>
      <c r="CK15">
        <f t="shared" si="74"/>
        <v>0.75243420867857991</v>
      </c>
      <c r="CL15">
        <f t="shared" si="33"/>
        <v>0.527742215136077</v>
      </c>
      <c r="CM15">
        <f t="shared" si="75"/>
        <v>717.73087687275768</v>
      </c>
      <c r="CN15">
        <f t="shared" si="76"/>
        <v>428.07119250742375</v>
      </c>
      <c r="CO15">
        <f t="shared" si="77"/>
        <v>55.623765599548364</v>
      </c>
      <c r="CP15">
        <f t="shared" si="78"/>
        <v>62.657479081676748</v>
      </c>
      <c r="CQ15">
        <f t="shared" si="79"/>
        <v>40.684717537947975</v>
      </c>
      <c r="CR15">
        <f t="shared" si="80"/>
        <v>28.550654136238297</v>
      </c>
      <c r="CS15">
        <f t="shared" si="81"/>
        <v>0.80985258433375817</v>
      </c>
      <c r="CT15">
        <f t="shared" si="82"/>
        <v>0.84152147030361468</v>
      </c>
      <c r="CU15">
        <f t="shared" si="83"/>
        <v>0.93346578933460922</v>
      </c>
      <c r="CV15">
        <f t="shared" si="84"/>
        <v>14.495199049110658</v>
      </c>
      <c r="CW15">
        <f t="shared" si="85"/>
        <v>36.021400015091665</v>
      </c>
      <c r="CX15">
        <f t="shared" si="86"/>
        <v>0.2956291771139567</v>
      </c>
      <c r="CY15">
        <f t="shared" si="87"/>
        <v>0.34392692436571765</v>
      </c>
      <c r="CZ15">
        <f t="shared" si="88"/>
        <v>0.64114006150773772</v>
      </c>
      <c r="DA15">
        <f t="shared" si="89"/>
        <v>3964.8081092723446</v>
      </c>
      <c r="DB15">
        <f t="shared" si="90"/>
        <v>708.3089319080882</v>
      </c>
      <c r="DC15">
        <f t="shared" si="91"/>
        <v>86.963094495459885</v>
      </c>
      <c r="DD15">
        <f t="shared" si="92"/>
        <v>145.69773577611397</v>
      </c>
      <c r="DE15">
        <f t="shared" si="93"/>
        <v>62.200104282369153</v>
      </c>
      <c r="DF15">
        <f t="shared" si="94"/>
        <v>95.95712117273203</v>
      </c>
      <c r="DG15">
        <f t="shared" si="95"/>
        <v>1.8596983161106675</v>
      </c>
      <c r="DH15">
        <f t="shared" si="96"/>
        <v>1.8464742968806582</v>
      </c>
      <c r="DI15">
        <f t="shared" si="97"/>
        <v>2.7682505643851183</v>
      </c>
      <c r="DJ15">
        <f t="shared" si="98"/>
        <v>21.320390105929974</v>
      </c>
      <c r="DK15">
        <f t="shared" si="99"/>
        <v>55.935551604548806</v>
      </c>
      <c r="DL15">
        <f t="shared" si="100"/>
        <v>0.62391991307718075</v>
      </c>
      <c r="DM15">
        <f t="shared" si="101"/>
        <v>0.6974466102072755</v>
      </c>
      <c r="DN15">
        <f t="shared" si="102"/>
        <v>1.3394953308688491</v>
      </c>
      <c r="DO15">
        <f t="shared" si="34"/>
        <v>0</v>
      </c>
      <c r="DP15">
        <f t="shared" si="117"/>
        <v>6538.0271444558703</v>
      </c>
      <c r="DQ15">
        <f t="shared" si="35"/>
        <v>4585.6406952768648</v>
      </c>
    </row>
    <row r="16" spans="1:121" x14ac:dyDescent="0.3">
      <c r="A16">
        <v>13</v>
      </c>
      <c r="B16">
        <v>58</v>
      </c>
      <c r="C16">
        <f t="shared" si="118"/>
        <v>34.542000000000002</v>
      </c>
      <c r="D16">
        <f t="shared" si="1"/>
        <v>125</v>
      </c>
      <c r="E16">
        <f t="shared" si="119"/>
        <v>5.7</v>
      </c>
      <c r="F16">
        <v>5.94E-3</v>
      </c>
      <c r="G16">
        <v>9.8399999999999998E-3</v>
      </c>
      <c r="H16">
        <f t="shared" si="3"/>
        <v>6.7200000000000003E-3</v>
      </c>
      <c r="I16">
        <f t="shared" si="103"/>
        <v>4.0096398347168494E-2</v>
      </c>
      <c r="J16">
        <f t="shared" si="36"/>
        <v>0.13212302550736921</v>
      </c>
      <c r="K16">
        <f t="shared" si="37"/>
        <v>0.1800050232109468</v>
      </c>
      <c r="L16">
        <f t="shared" si="104"/>
        <v>7.3489844477373278E-2</v>
      </c>
      <c r="M16">
        <f t="shared" si="105"/>
        <v>0.10138436999756373</v>
      </c>
      <c r="N16">
        <f t="shared" si="106"/>
        <v>0.31921157618792384</v>
      </c>
      <c r="O16">
        <f t="shared" si="107"/>
        <v>0.41917134325606009</v>
      </c>
      <c r="P16">
        <f t="shared" si="108"/>
        <v>0.17232404420767033</v>
      </c>
      <c r="Q16">
        <f t="shared" si="109"/>
        <v>0.23451344180491884</v>
      </c>
      <c r="R16">
        <f t="shared" si="38"/>
        <v>0.42</v>
      </c>
      <c r="S16">
        <f t="shared" si="39"/>
        <v>0.43099999999999999</v>
      </c>
      <c r="T16">
        <f t="shared" si="40"/>
        <v>1.1787607625943011E-2</v>
      </c>
      <c r="U16">
        <f t="shared" si="41"/>
        <v>0.26537450442507304</v>
      </c>
      <c r="V16">
        <f t="shared" si="42"/>
        <v>0.35072813812290815</v>
      </c>
      <c r="W16">
        <f t="shared" si="110"/>
        <v>0.15305388470611203</v>
      </c>
      <c r="X16">
        <f t="shared" si="111"/>
        <v>0.20756683801936526</v>
      </c>
      <c r="Y16">
        <f t="shared" si="112"/>
        <v>0.48018993730214377</v>
      </c>
      <c r="Z16">
        <f t="shared" si="113"/>
        <v>0.60327306755587173</v>
      </c>
      <c r="AA16">
        <f t="shared" si="114"/>
        <v>0.27518559182210034</v>
      </c>
      <c r="AB16">
        <f t="shared" si="115"/>
        <v>0.3653971151494555</v>
      </c>
      <c r="AC16">
        <f t="shared" si="43"/>
        <v>2.1879499623489958E-2</v>
      </c>
      <c r="AD16">
        <f t="shared" si="116"/>
        <v>0.46201841874778654</v>
      </c>
      <c r="AE16">
        <f t="shared" si="44"/>
        <v>2.8568502336552594E-2</v>
      </c>
      <c r="AF16">
        <f t="shared" si="45"/>
        <v>2.2499373052750956E-3</v>
      </c>
      <c r="AG16">
        <f t="shared" si="46"/>
        <v>8.2893437036513171E-3</v>
      </c>
      <c r="AH16">
        <f t="shared" si="120"/>
        <v>1.3350559838011568E-3</v>
      </c>
      <c r="AI16">
        <f t="shared" si="121"/>
        <v>6.4031598714501241E-3</v>
      </c>
      <c r="AJ16">
        <f t="shared" si="49"/>
        <v>3.1648044660938622E-5</v>
      </c>
      <c r="AK16">
        <f t="shared" si="122"/>
        <v>2.5359098400695983E-5</v>
      </c>
      <c r="AL16">
        <f t="shared" si="123"/>
        <v>9.6686884580995857E-5</v>
      </c>
      <c r="AM16">
        <f t="shared" si="124"/>
        <v>5.1629691937536335E-4</v>
      </c>
      <c r="AN16">
        <f t="shared" si="53"/>
        <v>2.4785998571801612E-3</v>
      </c>
      <c r="AO16">
        <f t="shared" si="125"/>
        <v>9.5636636541737537E-6</v>
      </c>
      <c r="AP16">
        <f t="shared" si="55"/>
        <v>1.0661264721414977E-5</v>
      </c>
      <c r="AQ16">
        <f t="shared" si="56"/>
        <v>3.5703149391732973E-5</v>
      </c>
      <c r="AR16">
        <f t="shared" si="57"/>
        <v>0.31820761319839086</v>
      </c>
      <c r="AS16">
        <f t="shared" si="58"/>
        <v>3.020881598392023E-2</v>
      </c>
      <c r="AT16">
        <f t="shared" si="59"/>
        <v>2.6664523022730943E-3</v>
      </c>
      <c r="AU16">
        <f t="shared" si="60"/>
        <v>8.7740548442519599E-3</v>
      </c>
      <c r="AV16">
        <f t="shared" si="126"/>
        <v>1.6371591364386239E-3</v>
      </c>
      <c r="AW16">
        <f t="shared" si="127"/>
        <v>6.8346183791486055E-3</v>
      </c>
      <c r="AX16">
        <f t="shared" si="63"/>
        <v>5.743937952030413E-5</v>
      </c>
      <c r="AY16">
        <f t="shared" si="128"/>
        <v>4.7137115022411246E-5</v>
      </c>
      <c r="AZ16">
        <f t="shared" si="129"/>
        <v>1.5757803122406613E-4</v>
      </c>
      <c r="BA16">
        <f t="shared" si="130"/>
        <v>5.9835875812376657E-4</v>
      </c>
      <c r="BB16">
        <f t="shared" si="67"/>
        <v>2.5556727495141653E-3</v>
      </c>
      <c r="BC16">
        <f t="shared" si="131"/>
        <v>1.6894350649082488E-5</v>
      </c>
      <c r="BD16">
        <f t="shared" si="69"/>
        <v>1.8713255191941819E-5</v>
      </c>
      <c r="BE16">
        <f t="shared" si="70"/>
        <v>5.6054220466366425E-5</v>
      </c>
      <c r="BF16">
        <f t="shared" si="71"/>
        <v>5.8094501465382073E-2</v>
      </c>
      <c r="BG16">
        <f t="shared" si="72"/>
        <v>0.94199999999999995</v>
      </c>
      <c r="BH16">
        <f t="shared" si="5"/>
        <v>0.39797638245884842</v>
      </c>
      <c r="BI16">
        <f t="shared" si="6"/>
        <v>2.3599570086450569E-2</v>
      </c>
      <c r="BJ16">
        <f t="shared" si="7"/>
        <v>1.6138516240653347E-3</v>
      </c>
      <c r="BK16">
        <f t="shared" si="8"/>
        <v>6.7333292391695753E-3</v>
      </c>
      <c r="BL16">
        <f t="shared" si="9"/>
        <v>9.9811991085402784E-4</v>
      </c>
      <c r="BM16">
        <f t="shared" si="10"/>
        <v>5.2673930629297053E-3</v>
      </c>
      <c r="BN16">
        <f t="shared" si="11"/>
        <v>2.154391406430396E-5</v>
      </c>
      <c r="BO16">
        <f t="shared" si="12"/>
        <v>1.7769993700807368E-5</v>
      </c>
      <c r="BP16">
        <f t="shared" si="13"/>
        <v>7.5003346586397169E-5</v>
      </c>
      <c r="BQ16">
        <f t="shared" si="14"/>
        <v>4.1359996458200613E-4</v>
      </c>
      <c r="BR16">
        <f t="shared" si="15"/>
        <v>1.9855799534557483E-3</v>
      </c>
      <c r="BS16">
        <f t="shared" si="16"/>
        <v>7.2246522196583293E-6</v>
      </c>
      <c r="BT16">
        <f t="shared" si="17"/>
        <v>7.0409898367551731E-6</v>
      </c>
      <c r="BU16">
        <f t="shared" si="18"/>
        <v>2.6971132280379362E-5</v>
      </c>
      <c r="BV16">
        <f t="shared" si="19"/>
        <v>0.26368392139090335</v>
      </c>
      <c r="BW16">
        <f t="shared" si="20"/>
        <v>2.4006309091749434E-2</v>
      </c>
      <c r="BX16">
        <f t="shared" si="21"/>
        <v>1.8399332952197132E-3</v>
      </c>
      <c r="BY16">
        <f t="shared" si="22"/>
        <v>6.8562259280849349E-3</v>
      </c>
      <c r="BZ16">
        <f t="shared" si="23"/>
        <v>1.177468261555765E-3</v>
      </c>
      <c r="CA16">
        <f t="shared" si="24"/>
        <v>5.4086729862654849E-3</v>
      </c>
      <c r="CB16">
        <f t="shared" si="25"/>
        <v>3.7615127408568204E-5</v>
      </c>
      <c r="CC16">
        <f t="shared" si="26"/>
        <v>3.1775437252671048E-5</v>
      </c>
      <c r="CD16">
        <f t="shared" si="27"/>
        <v>1.1759363548987579E-4</v>
      </c>
      <c r="CE16">
        <f t="shared" si="28"/>
        <v>4.6112395427615503E-4</v>
      </c>
      <c r="CF16">
        <f t="shared" si="29"/>
        <v>1.9695239822127317E-3</v>
      </c>
      <c r="CG16">
        <f t="shared" si="30"/>
        <v>1.2277479788251098E-5</v>
      </c>
      <c r="CH16">
        <f t="shared" si="31"/>
        <v>1.1889111566561017E-5</v>
      </c>
      <c r="CI16">
        <f t="shared" si="32"/>
        <v>4.0735780446190776E-5</v>
      </c>
      <c r="CJ16">
        <f t="shared" si="73"/>
        <v>0</v>
      </c>
      <c r="CK16">
        <f t="shared" si="74"/>
        <v>0.74439844579126324</v>
      </c>
      <c r="CL16">
        <f t="shared" si="33"/>
        <v>0.50689911915039976</v>
      </c>
      <c r="CM16">
        <f t="shared" si="75"/>
        <v>676.85698346550726</v>
      </c>
      <c r="CN16">
        <f t="shared" si="76"/>
        <v>449.78250078668401</v>
      </c>
      <c r="CO16">
        <f t="shared" si="77"/>
        <v>56.880665014659691</v>
      </c>
      <c r="CP16">
        <f t="shared" si="78"/>
        <v>66.024622599582742</v>
      </c>
      <c r="CQ16">
        <f t="shared" si="79"/>
        <v>40.874074000056218</v>
      </c>
      <c r="CR16">
        <f t="shared" si="80"/>
        <v>29.339278530984469</v>
      </c>
      <c r="CS16">
        <f t="shared" si="81"/>
        <v>0.89874117228133499</v>
      </c>
      <c r="CT16">
        <f t="shared" si="82"/>
        <v>0.94122829624023208</v>
      </c>
      <c r="CU16">
        <f t="shared" si="83"/>
        <v>1.071484054926596</v>
      </c>
      <c r="CV16">
        <f t="shared" si="84"/>
        <v>14.711880717600978</v>
      </c>
      <c r="CW16">
        <f t="shared" si="85"/>
        <v>42.309699562065354</v>
      </c>
      <c r="CX16">
        <f t="shared" si="86"/>
        <v>0.33468040957781053</v>
      </c>
      <c r="CY16">
        <f t="shared" si="87"/>
        <v>0.43589646939977272</v>
      </c>
      <c r="CZ16">
        <f t="shared" si="88"/>
        <v>0.8415232311631462</v>
      </c>
      <c r="DA16">
        <f t="shared" si="89"/>
        <v>4101.6961341272581</v>
      </c>
      <c r="DB16">
        <f t="shared" si="90"/>
        <v>820.74332146712868</v>
      </c>
      <c r="DC16">
        <f t="shared" si="91"/>
        <v>97.874798207236196</v>
      </c>
      <c r="DD16">
        <f t="shared" si="92"/>
        <v>170.12892343004549</v>
      </c>
      <c r="DE16">
        <f t="shared" si="93"/>
        <v>68.827807255016182</v>
      </c>
      <c r="DF16">
        <f t="shared" si="94"/>
        <v>109.40173639503173</v>
      </c>
      <c r="DG16">
        <f t="shared" si="95"/>
        <v>2.2874084106370716</v>
      </c>
      <c r="DH16">
        <f t="shared" si="96"/>
        <v>2.2880827003028643</v>
      </c>
      <c r="DI16">
        <f t="shared" si="97"/>
        <v>3.5466087487600562</v>
      </c>
      <c r="DJ16">
        <f t="shared" si="98"/>
        <v>23.88648162430076</v>
      </c>
      <c r="DK16">
        <f t="shared" si="99"/>
        <v>72.823894997406143</v>
      </c>
      <c r="DL16">
        <f t="shared" si="100"/>
        <v>0.78423575713040905</v>
      </c>
      <c r="DM16">
        <f t="shared" si="101"/>
        <v>0.97890909234566847</v>
      </c>
      <c r="DN16">
        <f t="shared" si="102"/>
        <v>1.9616174452204931</v>
      </c>
      <c r="DO16">
        <f t="shared" si="34"/>
        <v>0</v>
      </c>
      <c r="DP16">
        <f t="shared" si="117"/>
        <v>6858.5332179685502</v>
      </c>
      <c r="DQ16">
        <f t="shared" si="35"/>
        <v>4670.3273851634067</v>
      </c>
    </row>
    <row r="17" spans="1:121" x14ac:dyDescent="0.3">
      <c r="A17">
        <v>14</v>
      </c>
      <c r="B17">
        <v>59</v>
      </c>
      <c r="C17">
        <f t="shared" si="118"/>
        <v>34.542000000000002</v>
      </c>
      <c r="D17">
        <f t="shared" si="1"/>
        <v>125</v>
      </c>
      <c r="E17">
        <f t="shared" si="119"/>
        <v>5.7</v>
      </c>
      <c r="F17">
        <v>6.3899999999999998E-3</v>
      </c>
      <c r="G17">
        <v>1.0619999999999999E-2</v>
      </c>
      <c r="H17">
        <f t="shared" si="3"/>
        <v>7.2359999999999994E-3</v>
      </c>
      <c r="I17">
        <f t="shared" si="103"/>
        <v>4.0096398347168494E-2</v>
      </c>
      <c r="J17">
        <f t="shared" si="36"/>
        <v>0.13795901092814489</v>
      </c>
      <c r="K17">
        <f t="shared" si="37"/>
        <v>0.187716928520961</v>
      </c>
      <c r="L17">
        <f t="shared" si="104"/>
        <v>7.6851028180646153E-2</v>
      </c>
      <c r="M17">
        <f t="shared" si="105"/>
        <v>0.10594663637784008</v>
      </c>
      <c r="N17">
        <f t="shared" si="106"/>
        <v>0.33336944124912993</v>
      </c>
      <c r="O17">
        <f t="shared" si="107"/>
        <v>0.43616534660224382</v>
      </c>
      <c r="P17">
        <f t="shared" si="108"/>
        <v>0.1808359478317475</v>
      </c>
      <c r="Q17">
        <f t="shared" si="109"/>
        <v>0.24561330341945864</v>
      </c>
      <c r="R17">
        <f t="shared" si="38"/>
        <v>0.42</v>
      </c>
      <c r="S17">
        <f t="shared" si="39"/>
        <v>0.43099999999999999</v>
      </c>
      <c r="T17">
        <f t="shared" si="40"/>
        <v>1.2323037748681522E-2</v>
      </c>
      <c r="U17">
        <f t="shared" si="41"/>
        <v>0.27608284279683515</v>
      </c>
      <c r="V17">
        <f t="shared" si="42"/>
        <v>0.36394382902139855</v>
      </c>
      <c r="W17">
        <f t="shared" si="110"/>
        <v>0.15972641904979579</v>
      </c>
      <c r="X17">
        <f t="shared" si="111"/>
        <v>0.21629637786782563</v>
      </c>
      <c r="Y17">
        <f t="shared" si="112"/>
        <v>0.49845051076444147</v>
      </c>
      <c r="Z17">
        <f t="shared" si="113"/>
        <v>0.6228216913576563</v>
      </c>
      <c r="AA17">
        <f t="shared" si="114"/>
        <v>0.2878240114213636</v>
      </c>
      <c r="AB17">
        <f t="shared" si="115"/>
        <v>0.38097594443970761</v>
      </c>
      <c r="AC17">
        <f t="shared" si="43"/>
        <v>2.2791573530337884E-2</v>
      </c>
      <c r="AD17">
        <f t="shared" si="116"/>
        <v>0.43528514708855714</v>
      </c>
      <c r="AE17">
        <f t="shared" si="44"/>
        <v>2.9802655811809735E-2</v>
      </c>
      <c r="AF17">
        <f t="shared" si="45"/>
        <v>2.2914692694846841E-3</v>
      </c>
      <c r="AG17">
        <f t="shared" si="46"/>
        <v>8.6636646969516801E-3</v>
      </c>
      <c r="AH17">
        <f t="shared" si="120"/>
        <v>1.3379311325669931E-3</v>
      </c>
      <c r="AI17">
        <f t="shared" si="121"/>
        <v>6.5482594719917485E-3</v>
      </c>
      <c r="AJ17">
        <f t="shared" si="49"/>
        <v>3.4814672410278312E-5</v>
      </c>
      <c r="AK17">
        <f t="shared" si="122"/>
        <v>2.8068847841676982E-5</v>
      </c>
      <c r="AL17">
        <f t="shared" si="123"/>
        <v>1.0941919545367826E-4</v>
      </c>
      <c r="AM17">
        <f t="shared" si="124"/>
        <v>5.2222996464925168E-4</v>
      </c>
      <c r="AN17">
        <f t="shared" si="53"/>
        <v>2.8318580528387208E-3</v>
      </c>
      <c r="AO17">
        <f t="shared" si="125"/>
        <v>1.0698668462161842E-5</v>
      </c>
      <c r="AP17">
        <f t="shared" si="55"/>
        <v>1.3097408869977894E-5</v>
      </c>
      <c r="AQ17">
        <f t="shared" si="56"/>
        <v>4.5188150480269049E-5</v>
      </c>
      <c r="AR17">
        <f t="shared" si="57"/>
        <v>0.32696869745951462</v>
      </c>
      <c r="AS17">
        <f t="shared" si="58"/>
        <v>3.4541942504825077E-2</v>
      </c>
      <c r="AT17">
        <f t="shared" si="59"/>
        <v>2.9718138653858838E-3</v>
      </c>
      <c r="AU17">
        <f t="shared" si="60"/>
        <v>1.009773954421204E-2</v>
      </c>
      <c r="AV17">
        <f t="shared" si="126"/>
        <v>1.7965156127163619E-3</v>
      </c>
      <c r="AW17">
        <f t="shared" si="127"/>
        <v>7.7088480180214922E-3</v>
      </c>
      <c r="AX17">
        <f t="shared" si="63"/>
        <v>6.9617919264141649E-5</v>
      </c>
      <c r="AY17">
        <f t="shared" si="128"/>
        <v>5.7430654673533731E-5</v>
      </c>
      <c r="AZ17">
        <f t="shared" si="129"/>
        <v>1.9769508634948655E-4</v>
      </c>
      <c r="BA17">
        <f t="shared" si="130"/>
        <v>6.6427986112679654E-4</v>
      </c>
      <c r="BB17">
        <f t="shared" si="67"/>
        <v>3.2120885199938857E-3</v>
      </c>
      <c r="BC17">
        <f t="shared" si="131"/>
        <v>2.0850367115281424E-5</v>
      </c>
      <c r="BD17">
        <f t="shared" si="69"/>
        <v>2.526878746457239E-5</v>
      </c>
      <c r="BE17">
        <f t="shared" si="70"/>
        <v>7.8514715508107774E-5</v>
      </c>
      <c r="BF17">
        <f t="shared" si="71"/>
        <v>6.6064194651460614E-2</v>
      </c>
      <c r="BG17">
        <f t="shared" si="72"/>
        <v>0.94199999999999995</v>
      </c>
      <c r="BH17">
        <f t="shared" si="5"/>
        <v>0.37464400622112076</v>
      </c>
      <c r="BI17">
        <f t="shared" si="6"/>
        <v>2.459906017892027E-2</v>
      </c>
      <c r="BJ17">
        <f t="shared" si="7"/>
        <v>1.6421293787953438E-3</v>
      </c>
      <c r="BK17">
        <f t="shared" si="8"/>
        <v>7.0316665712333261E-3</v>
      </c>
      <c r="BL17">
        <f t="shared" si="9"/>
        <v>9.9937503414731827E-4</v>
      </c>
      <c r="BM17">
        <f t="shared" si="10"/>
        <v>5.3823779670098279E-3</v>
      </c>
      <c r="BN17">
        <f t="shared" si="11"/>
        <v>2.3677599629618301E-5</v>
      </c>
      <c r="BO17">
        <f t="shared" si="12"/>
        <v>1.9651113991489454E-5</v>
      </c>
      <c r="BP17">
        <f t="shared" si="13"/>
        <v>8.4811261304916085E-5</v>
      </c>
      <c r="BQ17">
        <f t="shared" si="14"/>
        <v>4.1801289226886534E-4</v>
      </c>
      <c r="BR17">
        <f t="shared" si="15"/>
        <v>2.2667277929121548E-3</v>
      </c>
      <c r="BS17">
        <f t="shared" si="16"/>
        <v>8.0754979529577099E-6</v>
      </c>
      <c r="BT17">
        <f t="shared" si="17"/>
        <v>8.6418454315401378E-6</v>
      </c>
      <c r="BU17">
        <f t="shared" si="18"/>
        <v>3.4108619964434363E-5</v>
      </c>
      <c r="BV17">
        <f t="shared" si="19"/>
        <v>0.27072364570621227</v>
      </c>
      <c r="BW17">
        <f t="shared" si="20"/>
        <v>2.742744650961312E-2</v>
      </c>
      <c r="BX17">
        <f t="shared" si="21"/>
        <v>2.0487549235884491E-3</v>
      </c>
      <c r="BY17">
        <f t="shared" si="22"/>
        <v>7.8841680003340787E-3</v>
      </c>
      <c r="BZ17">
        <f t="shared" si="23"/>
        <v>1.2909243842186672E-3</v>
      </c>
      <c r="CA17">
        <f t="shared" si="24"/>
        <v>6.0955495750388859E-3</v>
      </c>
      <c r="CB17">
        <f t="shared" si="25"/>
        <v>4.5548226401771555E-5</v>
      </c>
      <c r="CC17">
        <f t="shared" si="26"/>
        <v>3.8679551321048622E-5</v>
      </c>
      <c r="CD17">
        <f t="shared" si="27"/>
        <v>1.4741135971963349E-4</v>
      </c>
      <c r="CE17">
        <f t="shared" si="28"/>
        <v>5.1150990436945134E-4</v>
      </c>
      <c r="CF17">
        <f t="shared" si="29"/>
        <v>2.4733778454479882E-3</v>
      </c>
      <c r="CG17">
        <f t="shared" si="30"/>
        <v>1.514008662352196E-5</v>
      </c>
      <c r="CH17">
        <f t="shared" si="31"/>
        <v>1.603912172913632E-5</v>
      </c>
      <c r="CI17">
        <f t="shared" si="32"/>
        <v>5.7011926334031366E-5</v>
      </c>
      <c r="CJ17">
        <f t="shared" si="73"/>
        <v>0</v>
      </c>
      <c r="CK17">
        <f t="shared" si="74"/>
        <v>0.73593752909563492</v>
      </c>
      <c r="CL17">
        <f t="shared" si="33"/>
        <v>0.48654140445528243</v>
      </c>
      <c r="CM17">
        <f t="shared" si="75"/>
        <v>637.69274048473619</v>
      </c>
      <c r="CN17">
        <f t="shared" si="76"/>
        <v>469.21301310113245</v>
      </c>
      <c r="CO17">
        <f t="shared" si="77"/>
        <v>57.9306346018423</v>
      </c>
      <c r="CP17">
        <f t="shared" si="78"/>
        <v>69.006089311220137</v>
      </c>
      <c r="CQ17">
        <f t="shared" si="79"/>
        <v>40.962099554671063</v>
      </c>
      <c r="CR17">
        <f t="shared" si="80"/>
        <v>30.004124900666191</v>
      </c>
      <c r="CS17">
        <f t="shared" si="81"/>
        <v>0.98866706710708352</v>
      </c>
      <c r="CT17">
        <f t="shared" si="82"/>
        <v>1.0418033564916829</v>
      </c>
      <c r="CU17">
        <f t="shared" si="83"/>
        <v>1.2125835240176623</v>
      </c>
      <c r="CV17">
        <f t="shared" si="84"/>
        <v>14.880942842680426</v>
      </c>
      <c r="CW17">
        <f t="shared" si="85"/>
        <v>48.339816961956963</v>
      </c>
      <c r="CX17">
        <f t="shared" si="86"/>
        <v>0.37439990283335367</v>
      </c>
      <c r="CY17">
        <f t="shared" si="87"/>
        <v>0.53550065905791611</v>
      </c>
      <c r="CZ17">
        <f t="shared" si="88"/>
        <v>1.0650847068199414</v>
      </c>
      <c r="DA17">
        <f t="shared" si="89"/>
        <v>4214.6265102531434</v>
      </c>
      <c r="DB17">
        <f t="shared" si="90"/>
        <v>938.47003591359248</v>
      </c>
      <c r="DC17">
        <f t="shared" si="91"/>
        <v>109.08339974285425</v>
      </c>
      <c r="DD17">
        <f t="shared" si="92"/>
        <v>195.79516976227146</v>
      </c>
      <c r="DE17">
        <f t="shared" si="93"/>
        <v>75.527312874208562</v>
      </c>
      <c r="DF17">
        <f t="shared" si="94"/>
        <v>123.39553022447002</v>
      </c>
      <c r="DG17">
        <f t="shared" si="95"/>
        <v>2.772394398855913</v>
      </c>
      <c r="DH17">
        <f t="shared" si="96"/>
        <v>2.7877414085080008</v>
      </c>
      <c r="DI17">
        <f t="shared" si="97"/>
        <v>4.449523308467894</v>
      </c>
      <c r="DJ17">
        <f t="shared" si="98"/>
        <v>26.518052056181716</v>
      </c>
      <c r="DK17">
        <f t="shared" si="99"/>
        <v>91.528462377225779</v>
      </c>
      <c r="DL17">
        <f t="shared" si="100"/>
        <v>0.96787404149136369</v>
      </c>
      <c r="DM17">
        <f t="shared" si="101"/>
        <v>1.3218355410592464</v>
      </c>
      <c r="DN17">
        <f t="shared" si="102"/>
        <v>2.7476224692062314</v>
      </c>
      <c r="DO17">
        <f t="shared" si="34"/>
        <v>0</v>
      </c>
      <c r="DP17">
        <f t="shared" si="117"/>
        <v>7163.2389653467699</v>
      </c>
      <c r="DQ17">
        <f t="shared" si="35"/>
        <v>4735.7448273244927</v>
      </c>
    </row>
    <row r="18" spans="1:121" x14ac:dyDescent="0.3">
      <c r="A18">
        <v>15</v>
      </c>
      <c r="B18">
        <v>60</v>
      </c>
      <c r="C18">
        <f t="shared" si="118"/>
        <v>34.542000000000002</v>
      </c>
      <c r="D18">
        <f t="shared" si="1"/>
        <v>125</v>
      </c>
      <c r="E18">
        <f t="shared" si="119"/>
        <v>5.7</v>
      </c>
      <c r="F18">
        <v>6.8700000000000002E-3</v>
      </c>
      <c r="G18">
        <v>1.142E-2</v>
      </c>
      <c r="H18">
        <f t="shared" si="3"/>
        <v>7.7800000000000005E-3</v>
      </c>
      <c r="I18">
        <f t="shared" si="103"/>
        <v>4.0096398347168494E-2</v>
      </c>
      <c r="J18">
        <f t="shared" si="36"/>
        <v>0.14392674384966087</v>
      </c>
      <c r="K18">
        <f t="shared" si="37"/>
        <v>0.19558133600599126</v>
      </c>
      <c r="L18">
        <f t="shared" si="104"/>
        <v>8.0298964675796558E-2</v>
      </c>
      <c r="M18">
        <f t="shared" si="105"/>
        <v>0.11061974819918252</v>
      </c>
      <c r="N18">
        <f t="shared" si="106"/>
        <v>0.34773288610746056</v>
      </c>
      <c r="O18">
        <f t="shared" si="107"/>
        <v>0.45325444250968405</v>
      </c>
      <c r="P18">
        <f t="shared" si="108"/>
        <v>0.18956584501243456</v>
      </c>
      <c r="Q18">
        <f t="shared" si="109"/>
        <v>0.25694806113792756</v>
      </c>
      <c r="R18">
        <f t="shared" si="38"/>
        <v>0.42</v>
      </c>
      <c r="S18">
        <f t="shared" si="39"/>
        <v>0.43099999999999999</v>
      </c>
      <c r="T18">
        <f t="shared" si="40"/>
        <v>1.287043435737876E-2</v>
      </c>
      <c r="U18">
        <f t="shared" si="41"/>
        <v>0.28694508692654563</v>
      </c>
      <c r="V18">
        <f t="shared" si="42"/>
        <v>0.37726970561510287</v>
      </c>
      <c r="W18">
        <f t="shared" si="110"/>
        <v>0.16654154244557184</v>
      </c>
      <c r="X18">
        <f t="shared" si="111"/>
        <v>0.22518384987016915</v>
      </c>
      <c r="Y18">
        <f t="shared" si="112"/>
        <v>0.5167002087672472</v>
      </c>
      <c r="Z18">
        <f t="shared" si="113"/>
        <v>0.64206714484610106</v>
      </c>
      <c r="AA18">
        <f t="shared" si="114"/>
        <v>0.30069073605846297</v>
      </c>
      <c r="AB18">
        <f t="shared" si="115"/>
        <v>0.39671932248760222</v>
      </c>
      <c r="AC18">
        <f t="shared" si="43"/>
        <v>2.3717324584710264E-2</v>
      </c>
      <c r="AD18">
        <f t="shared" si="116"/>
        <v>0.40965939287013636</v>
      </c>
      <c r="AE18">
        <f t="shared" si="44"/>
        <v>3.0887653046807646E-2</v>
      </c>
      <c r="AF18">
        <f t="shared" si="45"/>
        <v>2.3250676733422501E-3</v>
      </c>
      <c r="AG18">
        <f t="shared" si="46"/>
        <v>8.9872879637579051E-3</v>
      </c>
      <c r="AH18">
        <f t="shared" si="120"/>
        <v>1.3376582593505452E-3</v>
      </c>
      <c r="AI18">
        <f t="shared" si="121"/>
        <v>6.6663752793491224E-3</v>
      </c>
      <c r="AJ18">
        <f t="shared" si="49"/>
        <v>3.7998642110933175E-5</v>
      </c>
      <c r="AK18">
        <f t="shared" si="122"/>
        <v>3.0785685690067942E-5</v>
      </c>
      <c r="AL18">
        <f t="shared" si="123"/>
        <v>1.2224519853154168E-4</v>
      </c>
      <c r="AM18">
        <f t="shared" si="124"/>
        <v>5.2657370450269014E-4</v>
      </c>
      <c r="AN18">
        <f t="shared" si="53"/>
        <v>3.1680752549216912E-3</v>
      </c>
      <c r="AO18">
        <f t="shared" si="125"/>
        <v>1.184527668590473E-5</v>
      </c>
      <c r="AP18">
        <f t="shared" si="55"/>
        <v>1.570577668476799E-5</v>
      </c>
      <c r="AQ18">
        <f t="shared" si="56"/>
        <v>5.5542469550213853E-5</v>
      </c>
      <c r="AR18">
        <f t="shared" si="57"/>
        <v>0.33390772462528301</v>
      </c>
      <c r="AS18">
        <f t="shared" si="58"/>
        <v>3.9030431039308061E-2</v>
      </c>
      <c r="AT18">
        <f t="shared" si="59"/>
        <v>3.2834560040981365E-3</v>
      </c>
      <c r="AU18">
        <f t="shared" si="60"/>
        <v>1.1470675483005063E-2</v>
      </c>
      <c r="AV18">
        <f t="shared" si="126"/>
        <v>1.956725147241681E-3</v>
      </c>
      <c r="AW18">
        <f t="shared" si="127"/>
        <v>8.6100104766839297E-3</v>
      </c>
      <c r="AX18">
        <f t="shared" si="63"/>
        <v>8.328044014201439E-5</v>
      </c>
      <c r="AY18">
        <f t="shared" si="128"/>
        <v>6.8948974754899319E-5</v>
      </c>
      <c r="AZ18">
        <f t="shared" si="129"/>
        <v>2.4338613759474533E-4</v>
      </c>
      <c r="BA18">
        <f t="shared" si="130"/>
        <v>7.3146594051819776E-4</v>
      </c>
      <c r="BB18">
        <f t="shared" si="67"/>
        <v>3.9296753666025726E-3</v>
      </c>
      <c r="BC18">
        <f t="shared" si="131"/>
        <v>2.5327292380532162E-5</v>
      </c>
      <c r="BD18">
        <f t="shared" si="69"/>
        <v>3.3110179595205969E-5</v>
      </c>
      <c r="BE18">
        <f t="shared" si="70"/>
        <v>1.0608978050954952E-4</v>
      </c>
      <c r="BF18">
        <f t="shared" si="71"/>
        <v>7.4687486010860685E-2</v>
      </c>
      <c r="BG18">
        <f t="shared" si="72"/>
        <v>0.94200000000000006</v>
      </c>
      <c r="BH18">
        <f t="shared" si="5"/>
        <v>0.35230150650057424</v>
      </c>
      <c r="BI18">
        <f t="shared" si="6"/>
        <v>2.5473880124698041E-2</v>
      </c>
      <c r="BJ18">
        <f t="shared" si="7"/>
        <v>1.664672134231687E-3</v>
      </c>
      <c r="BK18">
        <f t="shared" si="8"/>
        <v>7.288395532677708E-3</v>
      </c>
      <c r="BL18">
        <f t="shared" si="9"/>
        <v>9.9827698544783941E-4</v>
      </c>
      <c r="BM18">
        <f t="shared" si="10"/>
        <v>5.4750074340473055E-3</v>
      </c>
      <c r="BN18">
        <f t="shared" si="11"/>
        <v>2.5819076138164324E-5</v>
      </c>
      <c r="BO18">
        <f t="shared" si="12"/>
        <v>2.1533776008684241E-5</v>
      </c>
      <c r="BP18">
        <f t="shared" si="13"/>
        <v>9.4675685384817596E-5</v>
      </c>
      <c r="BQ18">
        <f t="shared" si="14"/>
        <v>4.2114698875703708E-4</v>
      </c>
      <c r="BR18">
        <f t="shared" si="15"/>
        <v>2.5337865190705445E-3</v>
      </c>
      <c r="BS18">
        <f t="shared" si="16"/>
        <v>8.9337014332904376E-6</v>
      </c>
      <c r="BT18">
        <f t="shared" si="17"/>
        <v>1.0353239712649579E-5</v>
      </c>
      <c r="BU18">
        <f t="shared" si="18"/>
        <v>4.1890101260335119E-5</v>
      </c>
      <c r="BV18">
        <f t="shared" si="19"/>
        <v>0.27624417015544633</v>
      </c>
      <c r="BW18">
        <f t="shared" si="20"/>
        <v>3.0966249596360265E-2</v>
      </c>
      <c r="BX18">
        <f t="shared" si="21"/>
        <v>2.2615145447820125E-3</v>
      </c>
      <c r="BY18">
        <f t="shared" si="22"/>
        <v>8.9488523249131469E-3</v>
      </c>
      <c r="BZ18">
        <f t="shared" si="23"/>
        <v>1.4047879780295246E-3</v>
      </c>
      <c r="CA18">
        <f t="shared" si="24"/>
        <v>6.8025807661324308E-3</v>
      </c>
      <c r="CB18">
        <f t="shared" si="25"/>
        <v>5.4436563966246951E-5</v>
      </c>
      <c r="CC18">
        <f t="shared" si="26"/>
        <v>4.6395327529833488E-5</v>
      </c>
      <c r="CD18">
        <f t="shared" si="27"/>
        <v>1.8133329717165563E-4</v>
      </c>
      <c r="CE18">
        <f t="shared" si="28"/>
        <v>5.6278655375471983E-4</v>
      </c>
      <c r="CF18">
        <f t="shared" si="29"/>
        <v>3.0234742787590622E-3</v>
      </c>
      <c r="CG18">
        <f t="shared" si="30"/>
        <v>1.8375961002850183E-5</v>
      </c>
      <c r="CH18">
        <f t="shared" si="31"/>
        <v>2.0996816846332989E-5</v>
      </c>
      <c r="CI18">
        <f t="shared" si="32"/>
        <v>7.6972367995518655E-5</v>
      </c>
      <c r="CJ18">
        <f t="shared" si="73"/>
        <v>0</v>
      </c>
      <c r="CK18">
        <f t="shared" si="74"/>
        <v>0.72697280433213218</v>
      </c>
      <c r="CL18">
        <f t="shared" si="33"/>
        <v>0.46661617989307536</v>
      </c>
      <c r="CM18">
        <f t="shared" si="75"/>
        <v>600.15101055474975</v>
      </c>
      <c r="CN18">
        <f t="shared" si="76"/>
        <v>486.29520956893958</v>
      </c>
      <c r="CO18">
        <f t="shared" si="77"/>
        <v>58.780035849765426</v>
      </c>
      <c r="CP18">
        <f t="shared" si="78"/>
        <v>71.583748631331716</v>
      </c>
      <c r="CQ18">
        <f t="shared" si="79"/>
        <v>40.953745268276293</v>
      </c>
      <c r="CR18">
        <f t="shared" si="80"/>
        <v>30.54533152997768</v>
      </c>
      <c r="CS18">
        <f t="shared" si="81"/>
        <v>1.0790854386662803</v>
      </c>
      <c r="CT18">
        <f t="shared" si="82"/>
        <v>1.1426415100725618</v>
      </c>
      <c r="CU18">
        <f t="shared" si="83"/>
        <v>1.3547212901265449</v>
      </c>
      <c r="CV18">
        <f t="shared" si="84"/>
        <v>15.004717709804156</v>
      </c>
      <c r="CW18">
        <f t="shared" si="85"/>
        <v>54.079044601513267</v>
      </c>
      <c r="CX18">
        <f t="shared" si="86"/>
        <v>0.41452545762323606</v>
      </c>
      <c r="CY18">
        <f t="shared" si="87"/>
        <v>0.64214638553342407</v>
      </c>
      <c r="CZ18">
        <f t="shared" si="88"/>
        <v>1.3091360072985405</v>
      </c>
      <c r="DA18">
        <f t="shared" si="89"/>
        <v>4304.0705704198981</v>
      </c>
      <c r="DB18">
        <f t="shared" si="90"/>
        <v>1060.4177809069606</v>
      </c>
      <c r="DC18">
        <f t="shared" si="91"/>
        <v>120.5225360864262</v>
      </c>
      <c r="DD18">
        <f t="shared" si="92"/>
        <v>222.41639761546816</v>
      </c>
      <c r="DE18">
        <f t="shared" si="93"/>
        <v>82.262681915187514</v>
      </c>
      <c r="DF18">
        <f t="shared" si="94"/>
        <v>137.82043770027965</v>
      </c>
      <c r="DG18">
        <f t="shared" si="95"/>
        <v>3.3164769677754391</v>
      </c>
      <c r="DH18">
        <f t="shared" si="96"/>
        <v>3.346852183577568</v>
      </c>
      <c r="DI18">
        <f t="shared" si="97"/>
        <v>5.4778917988449329</v>
      </c>
      <c r="DJ18">
        <f t="shared" si="98"/>
        <v>29.200120345486454</v>
      </c>
      <c r="DK18">
        <f t="shared" si="99"/>
        <v>111.97609957134031</v>
      </c>
      <c r="DL18">
        <f t="shared" si="100"/>
        <v>1.175692912304303</v>
      </c>
      <c r="DM18">
        <f t="shared" si="101"/>
        <v>1.7320266048048194</v>
      </c>
      <c r="DN18">
        <f t="shared" si="102"/>
        <v>3.7126118689316856</v>
      </c>
      <c r="DO18">
        <f t="shared" si="34"/>
        <v>0</v>
      </c>
      <c r="DP18">
        <f t="shared" si="117"/>
        <v>7450.7832767009631</v>
      </c>
      <c r="DQ18">
        <f t="shared" si="35"/>
        <v>4782.3742636141778</v>
      </c>
    </row>
    <row r="19" spans="1:121" x14ac:dyDescent="0.3">
      <c r="A19">
        <v>16</v>
      </c>
      <c r="B19">
        <v>61</v>
      </c>
      <c r="C19">
        <f t="shared" si="118"/>
        <v>34.542000000000002</v>
      </c>
      <c r="D19">
        <f t="shared" si="1"/>
        <v>125</v>
      </c>
      <c r="E19">
        <f t="shared" si="119"/>
        <v>5.7</v>
      </c>
      <c r="F19">
        <v>7.45E-3</v>
      </c>
      <c r="G19">
        <v>1.244E-2</v>
      </c>
      <c r="H19">
        <f t="shared" si="3"/>
        <v>8.4479999999999989E-3</v>
      </c>
      <c r="I19">
        <f t="shared" si="103"/>
        <v>4.0096398347168494E-2</v>
      </c>
      <c r="J19">
        <f t="shared" si="36"/>
        <v>0.15002500679984565</v>
      </c>
      <c r="K19">
        <f t="shared" si="37"/>
        <v>0.20359510774337297</v>
      </c>
      <c r="L19">
        <f t="shared" si="104"/>
        <v>8.383379126670909E-2</v>
      </c>
      <c r="M19">
        <f t="shared" si="105"/>
        <v>0.11540334677942943</v>
      </c>
      <c r="N19">
        <f t="shared" si="106"/>
        <v>0.36228494116111243</v>
      </c>
      <c r="O19">
        <f t="shared" si="107"/>
        <v>0.47041015052482071</v>
      </c>
      <c r="P19">
        <f t="shared" si="108"/>
        <v>0.19851057222544521</v>
      </c>
      <c r="Q19">
        <f t="shared" si="109"/>
        <v>0.26850956222031752</v>
      </c>
      <c r="R19">
        <f t="shared" si="38"/>
        <v>0.42</v>
      </c>
      <c r="S19">
        <f t="shared" si="39"/>
        <v>0.43099999999999999</v>
      </c>
      <c r="T19">
        <f t="shared" si="40"/>
        <v>1.3429605584822807E-2</v>
      </c>
      <c r="U19">
        <f t="shared" si="41"/>
        <v>0.29795327845182373</v>
      </c>
      <c r="V19">
        <f t="shared" si="42"/>
        <v>0.39069193310691586</v>
      </c>
      <c r="W19">
        <f t="shared" si="110"/>
        <v>0.1734972799468899</v>
      </c>
      <c r="X19">
        <f t="shared" si="111"/>
        <v>0.23422473032125479</v>
      </c>
      <c r="Y19">
        <f t="shared" si="112"/>
        <v>0.53490418170905762</v>
      </c>
      <c r="Z19">
        <f t="shared" si="113"/>
        <v>0.66096764740342484</v>
      </c>
      <c r="AA19">
        <f t="shared" si="114"/>
        <v>0.313773600957587</v>
      </c>
      <c r="AB19">
        <f t="shared" si="115"/>
        <v>0.4126049560551952</v>
      </c>
      <c r="AC19">
        <f t="shared" si="43"/>
        <v>2.4656035979351801E-2</v>
      </c>
      <c r="AD19">
        <f t="shared" si="116"/>
        <v>0.38511308353739965</v>
      </c>
      <c r="AE19">
        <f t="shared" si="44"/>
        <v>3.1822773884851774E-2</v>
      </c>
      <c r="AF19">
        <f t="shared" si="45"/>
        <v>2.350480239795181E-3</v>
      </c>
      <c r="AG19">
        <f t="shared" si="46"/>
        <v>9.2605455731300836E-3</v>
      </c>
      <c r="AH19">
        <f t="shared" si="120"/>
        <v>1.3342180566603386E-3</v>
      </c>
      <c r="AI19">
        <f t="shared" si="121"/>
        <v>6.7584194864343961E-3</v>
      </c>
      <c r="AJ19">
        <f t="shared" si="49"/>
        <v>4.1168072922288572E-5</v>
      </c>
      <c r="AK19">
        <f t="shared" si="122"/>
        <v>3.3481243323594489E-5</v>
      </c>
      <c r="AL19">
        <f t="shared" si="123"/>
        <v>1.3503816208257363E-4</v>
      </c>
      <c r="AM19">
        <f t="shared" si="124"/>
        <v>5.2932963586971044E-4</v>
      </c>
      <c r="AN19">
        <f t="shared" si="53"/>
        <v>3.4857913554905136E-3</v>
      </c>
      <c r="AO19">
        <f t="shared" si="125"/>
        <v>1.2990756108456706E-5</v>
      </c>
      <c r="AP19">
        <f t="shared" si="55"/>
        <v>1.8464199293597648E-5</v>
      </c>
      <c r="AQ19">
        <f t="shared" si="56"/>
        <v>6.6655353615257672E-5</v>
      </c>
      <c r="AR19">
        <f t="shared" si="57"/>
        <v>0.33908751925816905</v>
      </c>
      <c r="AS19">
        <f t="shared" si="58"/>
        <v>4.3635323912978967E-2</v>
      </c>
      <c r="AT19">
        <f t="shared" si="59"/>
        <v>3.598660838098447E-3</v>
      </c>
      <c r="AU19">
        <f t="shared" si="60"/>
        <v>1.2880299917646342E-2</v>
      </c>
      <c r="AV19">
        <f t="shared" si="126"/>
        <v>2.1166094091715445E-3</v>
      </c>
      <c r="AW19">
        <f t="shared" si="127"/>
        <v>9.5314640132218402E-3</v>
      </c>
      <c r="AX19">
        <f t="shared" si="63"/>
        <v>9.8425670156846324E-5</v>
      </c>
      <c r="AY19">
        <f t="shared" si="128"/>
        <v>8.1675852104068559E-5</v>
      </c>
      <c r="AZ19">
        <f t="shared" si="129"/>
        <v>2.9469860688389045E-4</v>
      </c>
      <c r="BA19">
        <f t="shared" si="130"/>
        <v>7.9940494753752899E-4</v>
      </c>
      <c r="BB19">
        <f t="shared" si="67"/>
        <v>4.7054209249375563E-3</v>
      </c>
      <c r="BC19">
        <f t="shared" si="131"/>
        <v>3.0324861735621709E-5</v>
      </c>
      <c r="BD19">
        <f t="shared" si="69"/>
        <v>4.2327419799021984E-5</v>
      </c>
      <c r="BE19">
        <f t="shared" si="70"/>
        <v>1.3918272188119001E-4</v>
      </c>
      <c r="BF19">
        <f t="shared" si="71"/>
        <v>8.3996222088700612E-2</v>
      </c>
      <c r="BG19">
        <f t="shared" si="72"/>
        <v>0.94199999999999995</v>
      </c>
      <c r="BH19">
        <f t="shared" si="5"/>
        <v>0.33092243514575143</v>
      </c>
      <c r="BI19">
        <f t="shared" si="6"/>
        <v>2.6223736860337639E-2</v>
      </c>
      <c r="BJ19">
        <f t="shared" si="7"/>
        <v>1.6813151456432859E-3</v>
      </c>
      <c r="BK19">
        <f t="shared" si="8"/>
        <v>7.5038855981193467E-3</v>
      </c>
      <c r="BL19">
        <f t="shared" si="9"/>
        <v>9.9481768209061343E-4</v>
      </c>
      <c r="BM19">
        <f t="shared" si="10"/>
        <v>5.5460841424295982E-3</v>
      </c>
      <c r="BN19">
        <f t="shared" si="11"/>
        <v>2.7946668699404961E-5</v>
      </c>
      <c r="BO19">
        <f t="shared" si="12"/>
        <v>2.3398141126509732E-5</v>
      </c>
      <c r="BP19">
        <f t="shared" si="13"/>
        <v>1.0449837114042567E-4</v>
      </c>
      <c r="BQ19">
        <f t="shared" si="14"/>
        <v>4.2300655421440882E-4</v>
      </c>
      <c r="BR19">
        <f t="shared" si="15"/>
        <v>2.7856225876598246E-3</v>
      </c>
      <c r="BS19">
        <f t="shared" si="16"/>
        <v>9.789646475798484E-6</v>
      </c>
      <c r="BT19">
        <f t="shared" si="17"/>
        <v>1.2160255399827892E-5</v>
      </c>
      <c r="BU19">
        <f t="shared" si="18"/>
        <v>5.0230513309993122E-5</v>
      </c>
      <c r="BV19">
        <f t="shared" si="19"/>
        <v>0.28030110854736801</v>
      </c>
      <c r="BW19">
        <f t="shared" si="20"/>
        <v>3.459153399111433E-2</v>
      </c>
      <c r="BX19">
        <f t="shared" si="21"/>
        <v>2.4763299515049761E-3</v>
      </c>
      <c r="BY19">
        <f t="shared" si="22"/>
        <v>1.0040392224116072E-2</v>
      </c>
      <c r="BZ19">
        <f t="shared" si="23"/>
        <v>1.518212198141922E-3</v>
      </c>
      <c r="CA19">
        <f t="shared" si="24"/>
        <v>7.5244713747146114E-3</v>
      </c>
      <c r="CB19">
        <f t="shared" si="25"/>
        <v>6.4276609589195249E-5</v>
      </c>
      <c r="CC19">
        <f t="shared" si="26"/>
        <v>5.490963098509932E-5</v>
      </c>
      <c r="CD19">
        <f t="shared" si="27"/>
        <v>2.1938460960042151E-4</v>
      </c>
      <c r="CE19">
        <f t="shared" si="28"/>
        <v>6.1455787851114844E-4</v>
      </c>
      <c r="CF19">
        <f t="shared" si="29"/>
        <v>3.6173825419010606E-3</v>
      </c>
      <c r="CG19">
        <f t="shared" si="30"/>
        <v>2.1983988133851842E-5</v>
      </c>
      <c r="CH19">
        <f t="shared" si="31"/>
        <v>2.6816931639543159E-5</v>
      </c>
      <c r="CI19">
        <f t="shared" si="32"/>
        <v>1.0090042068284311E-4</v>
      </c>
      <c r="CJ19">
        <f t="shared" si="73"/>
        <v>0</v>
      </c>
      <c r="CK19">
        <f t="shared" si="74"/>
        <v>0.71748118821040108</v>
      </c>
      <c r="CL19">
        <f t="shared" si="33"/>
        <v>0.44711055600508642</v>
      </c>
      <c r="CM19">
        <f t="shared" si="75"/>
        <v>564.19066738229048</v>
      </c>
      <c r="CN19">
        <f t="shared" si="76"/>
        <v>501.01775204310633</v>
      </c>
      <c r="CO19">
        <f t="shared" si="77"/>
        <v>59.422490942261973</v>
      </c>
      <c r="CP19">
        <f t="shared" si="78"/>
        <v>73.760245489981116</v>
      </c>
      <c r="CQ19">
        <f t="shared" si="79"/>
        <v>40.848420022712929</v>
      </c>
      <c r="CR19">
        <f t="shared" si="80"/>
        <v>30.967078086842402</v>
      </c>
      <c r="CS19">
        <f t="shared" si="81"/>
        <v>1.1690909348471508</v>
      </c>
      <c r="CT19">
        <f t="shared" si="82"/>
        <v>1.2426898271985329</v>
      </c>
      <c r="CU19">
        <f t="shared" si="83"/>
        <v>1.4964929121990809</v>
      </c>
      <c r="CV19">
        <f t="shared" si="84"/>
        <v>15.083247974107399</v>
      </c>
      <c r="CW19">
        <f t="shared" si="85"/>
        <v>59.502458438223066</v>
      </c>
      <c r="CX19">
        <f t="shared" si="86"/>
        <v>0.45461151001544242</v>
      </c>
      <c r="CY19">
        <f t="shared" si="87"/>
        <v>0.75492725231803348</v>
      </c>
      <c r="CZ19">
        <f t="shared" si="88"/>
        <v>1.5710666847116233</v>
      </c>
      <c r="DA19">
        <f t="shared" si="89"/>
        <v>4370.8381232377988</v>
      </c>
      <c r="DB19">
        <f t="shared" si="90"/>
        <v>1185.5281153917256</v>
      </c>
      <c r="DC19">
        <f t="shared" si="91"/>
        <v>132.09244472324158</v>
      </c>
      <c r="DD19">
        <f t="shared" si="92"/>
        <v>249.74901540316259</v>
      </c>
      <c r="DE19">
        <f t="shared" si="93"/>
        <v>88.984376170980909</v>
      </c>
      <c r="DF19">
        <f t="shared" si="94"/>
        <v>152.57014445964199</v>
      </c>
      <c r="DG19">
        <f t="shared" si="95"/>
        <v>3.919605462656091</v>
      </c>
      <c r="DH19">
        <f t="shared" si="96"/>
        <v>3.9646275369835919</v>
      </c>
      <c r="DI19">
        <f t="shared" si="97"/>
        <v>6.6327815451357219</v>
      </c>
      <c r="DJ19">
        <f t="shared" si="98"/>
        <v>31.912245505698156</v>
      </c>
      <c r="DK19">
        <f t="shared" si="99"/>
        <v>134.08096925609567</v>
      </c>
      <c r="DL19">
        <f t="shared" si="100"/>
        <v>1.4076800817675597</v>
      </c>
      <c r="DM19">
        <f t="shared" si="101"/>
        <v>2.2141896571066391</v>
      </c>
      <c r="DN19">
        <f t="shared" si="102"/>
        <v>4.8706993522322444</v>
      </c>
      <c r="DO19">
        <f t="shared" si="34"/>
        <v>0</v>
      </c>
      <c r="DP19">
        <f t="shared" si="117"/>
        <v>7720.2462572850436</v>
      </c>
      <c r="DQ19">
        <f t="shared" si="35"/>
        <v>4811.0022301778645</v>
      </c>
    </row>
    <row r="20" spans="1:121" x14ac:dyDescent="0.3">
      <c r="A20">
        <v>17</v>
      </c>
      <c r="B20">
        <v>62</v>
      </c>
      <c r="C20">
        <f t="shared" si="118"/>
        <v>34.542000000000002</v>
      </c>
      <c r="D20">
        <f t="shared" si="1"/>
        <v>125</v>
      </c>
      <c r="E20">
        <f t="shared" si="119"/>
        <v>5.7</v>
      </c>
      <c r="F20">
        <v>7.8600000000000007E-3</v>
      </c>
      <c r="G20">
        <v>1.3310000000000001E-2</v>
      </c>
      <c r="H20">
        <f t="shared" si="3"/>
        <v>8.9499999999999996E-3</v>
      </c>
      <c r="I20">
        <f t="shared" si="103"/>
        <v>4.0096398347168494E-2</v>
      </c>
      <c r="J20">
        <f t="shared" si="36"/>
        <v>0.15625245853985137</v>
      </c>
      <c r="K20">
        <f t="shared" si="37"/>
        <v>0.21175491713622552</v>
      </c>
      <c r="L20">
        <f t="shared" si="104"/>
        <v>8.7455597142909625E-2</v>
      </c>
      <c r="M20">
        <f t="shared" si="105"/>
        <v>0.12029699144554162</v>
      </c>
      <c r="N20">
        <f t="shared" si="106"/>
        <v>0.3770079689644954</v>
      </c>
      <c r="O20">
        <f t="shared" si="107"/>
        <v>0.48760363854899302</v>
      </c>
      <c r="P20">
        <f t="shared" si="108"/>
        <v>0.20766657716923742</v>
      </c>
      <c r="Q20">
        <f t="shared" si="109"/>
        <v>0.28028908348600945</v>
      </c>
      <c r="R20">
        <f t="shared" si="38"/>
        <v>0.42</v>
      </c>
      <c r="S20">
        <f t="shared" si="39"/>
        <v>0.43099999999999999</v>
      </c>
      <c r="T20">
        <f t="shared" si="40"/>
        <v>1.4000344819769554E-2</v>
      </c>
      <c r="U20">
        <f t="shared" si="41"/>
        <v>0.30909919958810861</v>
      </c>
      <c r="V20">
        <f t="shared" si="42"/>
        <v>0.40419647961028848</v>
      </c>
      <c r="W20">
        <f t="shared" si="110"/>
        <v>0.18059150375038635</v>
      </c>
      <c r="X20">
        <f t="shared" si="111"/>
        <v>0.24341427482775091</v>
      </c>
      <c r="Y20">
        <f t="shared" si="112"/>
        <v>0.5530277500351668</v>
      </c>
      <c r="Z20">
        <f t="shared" si="113"/>
        <v>0.67948356252447506</v>
      </c>
      <c r="AA20">
        <f t="shared" si="114"/>
        <v>0.32705979390845419</v>
      </c>
      <c r="AB20">
        <f t="shared" si="115"/>
        <v>0.42860995790857637</v>
      </c>
      <c r="AC20">
        <f t="shared" si="43"/>
        <v>2.5606970927481699E-2</v>
      </c>
      <c r="AD20">
        <f t="shared" si="116"/>
        <v>0.36158391005990032</v>
      </c>
      <c r="AE20">
        <f t="shared" si="44"/>
        <v>3.2602376280220564E-2</v>
      </c>
      <c r="AF20">
        <f t="shared" si="45"/>
        <v>2.3677613561223186E-3</v>
      </c>
      <c r="AG20">
        <f t="shared" si="46"/>
        <v>9.480369138280275E-3</v>
      </c>
      <c r="AH20">
        <f t="shared" si="120"/>
        <v>1.3276945516257292E-3</v>
      </c>
      <c r="AI20">
        <f t="shared" si="121"/>
        <v>6.8240367684523264E-3</v>
      </c>
      <c r="AJ20">
        <f t="shared" si="49"/>
        <v>4.42960787346647E-5</v>
      </c>
      <c r="AK20">
        <f t="shared" si="122"/>
        <v>3.6131982044872556E-5</v>
      </c>
      <c r="AL20">
        <f t="shared" si="123"/>
        <v>1.4756247558077532E-4</v>
      </c>
      <c r="AM20">
        <f t="shared" si="124"/>
        <v>5.3054266478083059E-4</v>
      </c>
      <c r="AN20">
        <f t="shared" si="53"/>
        <v>3.7829658085192846E-3</v>
      </c>
      <c r="AO20">
        <f t="shared" si="125"/>
        <v>1.4124406105700152E-5</v>
      </c>
      <c r="AP20">
        <f t="shared" si="55"/>
        <v>2.1349375033826275E-5</v>
      </c>
      <c r="AQ20">
        <f t="shared" si="56"/>
        <v>7.8343036783175903E-5</v>
      </c>
      <c r="AR20">
        <f t="shared" si="57"/>
        <v>0.34253648344640669</v>
      </c>
      <c r="AS20">
        <f t="shared" si="58"/>
        <v>4.8305868954185316E-2</v>
      </c>
      <c r="AT20">
        <f t="shared" si="59"/>
        <v>3.914929886002636E-3</v>
      </c>
      <c r="AU20">
        <f t="shared" si="60"/>
        <v>1.4307003564207998E-2</v>
      </c>
      <c r="AV20">
        <f t="shared" si="126"/>
        <v>2.2750953371791687E-3</v>
      </c>
      <c r="AW20">
        <f t="shared" si="127"/>
        <v>1.0464056593077265E-2</v>
      </c>
      <c r="AX20">
        <f t="shared" si="63"/>
        <v>1.1503876715160764E-4</v>
      </c>
      <c r="AY20">
        <f t="shared" si="128"/>
        <v>9.5584525185439948E-5</v>
      </c>
      <c r="AZ20">
        <f t="shared" si="129"/>
        <v>3.5127445959684799E-4</v>
      </c>
      <c r="BA20">
        <f t="shared" si="130"/>
        <v>8.6762140596901411E-4</v>
      </c>
      <c r="BB20">
        <f t="shared" si="67"/>
        <v>5.5342934476806356E-3</v>
      </c>
      <c r="BC20">
        <f t="shared" si="131"/>
        <v>3.5837930583433238E-5</v>
      </c>
      <c r="BD20">
        <f t="shared" si="69"/>
        <v>5.2998247313326634E-5</v>
      </c>
      <c r="BE20">
        <f t="shared" si="70"/>
        <v>1.779635781662125E-4</v>
      </c>
      <c r="BF20">
        <f t="shared" si="71"/>
        <v>9.4124485875109673E-2</v>
      </c>
      <c r="BG20">
        <f t="shared" si="72"/>
        <v>0.94199999999999984</v>
      </c>
      <c r="BH20">
        <f t="shared" si="5"/>
        <v>0.31045102763625365</v>
      </c>
      <c r="BI20">
        <f t="shared" si="6"/>
        <v>2.6844286649722889E-2</v>
      </c>
      <c r="BJ20">
        <f t="shared" si="7"/>
        <v>1.6921134911482652E-3</v>
      </c>
      <c r="BK20">
        <f t="shared" si="8"/>
        <v>7.6757521965880558E-3</v>
      </c>
      <c r="BL20">
        <f t="shared" si="9"/>
        <v>9.8906607216592171E-4</v>
      </c>
      <c r="BM20">
        <f t="shared" si="10"/>
        <v>5.5953690301809265E-3</v>
      </c>
      <c r="BN20">
        <f t="shared" si="11"/>
        <v>3.0042170303715769E-5</v>
      </c>
      <c r="BO20">
        <f t="shared" si="12"/>
        <v>2.5227814568568803E-5</v>
      </c>
      <c r="BP20">
        <f t="shared" si="13"/>
        <v>1.1409720396668366E-4</v>
      </c>
      <c r="BQ20">
        <f t="shared" si="14"/>
        <v>4.2363054643853958E-4</v>
      </c>
      <c r="BR20">
        <f t="shared" si="15"/>
        <v>3.0206427852194863E-3</v>
      </c>
      <c r="BS20">
        <f t="shared" si="16"/>
        <v>1.0635277892378184E-5</v>
      </c>
      <c r="BT20">
        <f t="shared" si="17"/>
        <v>1.4047284306036E-5</v>
      </c>
      <c r="BU20">
        <f t="shared" si="18"/>
        <v>5.899008856631707E-5</v>
      </c>
      <c r="BV20">
        <f t="shared" si="19"/>
        <v>0.28292147387565536</v>
      </c>
      <c r="BW20">
        <f t="shared" si="20"/>
        <v>3.8262873595819896E-2</v>
      </c>
      <c r="BX20">
        <f t="shared" si="21"/>
        <v>2.691476674708094E-3</v>
      </c>
      <c r="BY20">
        <f t="shared" si="22"/>
        <v>1.1143444517859034E-2</v>
      </c>
      <c r="BZ20">
        <f t="shared" si="23"/>
        <v>1.6304286713809206E-3</v>
      </c>
      <c r="CA20">
        <f t="shared" si="24"/>
        <v>8.2539632025580133E-3</v>
      </c>
      <c r="CB20">
        <f t="shared" si="25"/>
        <v>7.5055982117734922E-5</v>
      </c>
      <c r="CC20">
        <f t="shared" si="26"/>
        <v>6.4202287723821513E-5</v>
      </c>
      <c r="CD20">
        <f t="shared" si="27"/>
        <v>2.6128875267165025E-4</v>
      </c>
      <c r="CE20">
        <f t="shared" si="28"/>
        <v>6.6645723036548295E-4</v>
      </c>
      <c r="CF20">
        <f t="shared" si="29"/>
        <v>4.2511282660801491E-3</v>
      </c>
      <c r="CG20">
        <f t="shared" si="30"/>
        <v>2.5959519059890281E-5</v>
      </c>
      <c r="CH20">
        <f t="shared" si="31"/>
        <v>3.3546235034203627E-5</v>
      </c>
      <c r="CI20">
        <f t="shared" si="32"/>
        <v>1.289094773097105E-4</v>
      </c>
      <c r="CJ20">
        <f t="shared" si="73"/>
        <v>0</v>
      </c>
      <c r="CK20">
        <f t="shared" si="74"/>
        <v>0.7073551365356654</v>
      </c>
      <c r="CL20">
        <f t="shared" si="33"/>
        <v>0.42796149065685118</v>
      </c>
      <c r="CM20">
        <f t="shared" si="75"/>
        <v>529.72042823775394</v>
      </c>
      <c r="CN20">
        <f t="shared" si="76"/>
        <v>513.29181215579251</v>
      </c>
      <c r="CO20">
        <f t="shared" si="77"/>
        <v>59.85937484412834</v>
      </c>
      <c r="CP20">
        <f t="shared" si="78"/>
        <v>75.511140186402386</v>
      </c>
      <c r="CQ20">
        <f t="shared" si="79"/>
        <v>40.648696392573328</v>
      </c>
      <c r="CR20">
        <f t="shared" si="80"/>
        <v>31.267736473048561</v>
      </c>
      <c r="CS20">
        <f t="shared" si="81"/>
        <v>1.2579200439070082</v>
      </c>
      <c r="CT20">
        <f t="shared" si="82"/>
        <v>1.3410746455774898</v>
      </c>
      <c r="CU20">
        <f t="shared" si="83"/>
        <v>1.6352873543861521</v>
      </c>
      <c r="CV20">
        <f t="shared" si="84"/>
        <v>15.117813232929768</v>
      </c>
      <c r="CW20">
        <f t="shared" si="85"/>
        <v>64.575226351424192</v>
      </c>
      <c r="CX20">
        <f t="shared" si="86"/>
        <v>0.49428359166897679</v>
      </c>
      <c r="CY20">
        <f t="shared" si="87"/>
        <v>0.8728905476330211</v>
      </c>
      <c r="CZ20">
        <f t="shared" si="88"/>
        <v>1.846545376979456</v>
      </c>
      <c r="DA20">
        <f t="shared" si="89"/>
        <v>4415.2952716241825</v>
      </c>
      <c r="DB20">
        <f t="shared" si="90"/>
        <v>1312.4221536162609</v>
      </c>
      <c r="DC20">
        <f t="shared" si="91"/>
        <v>143.70141639561277</v>
      </c>
      <c r="DD20">
        <f t="shared" si="92"/>
        <v>277.4127991099931</v>
      </c>
      <c r="DE20">
        <f t="shared" si="93"/>
        <v>95.647283070349431</v>
      </c>
      <c r="DF20">
        <f t="shared" si="94"/>
        <v>167.49815388538778</v>
      </c>
      <c r="DG20">
        <f t="shared" si="95"/>
        <v>4.5811888242784713</v>
      </c>
      <c r="DH20">
        <f t="shared" si="96"/>
        <v>4.6397684370264409</v>
      </c>
      <c r="DI20">
        <f t="shared" si="97"/>
        <v>7.9061342621462574</v>
      </c>
      <c r="DJ20">
        <f t="shared" si="98"/>
        <v>34.63544652628304</v>
      </c>
      <c r="DK20">
        <f t="shared" si="99"/>
        <v>157.69969179165972</v>
      </c>
      <c r="DL20">
        <f t="shared" si="100"/>
        <v>1.663596737682971</v>
      </c>
      <c r="DM20">
        <f t="shared" si="101"/>
        <v>2.7723913152074298</v>
      </c>
      <c r="DN20">
        <f t="shared" si="102"/>
        <v>6.2278354179266069</v>
      </c>
      <c r="DO20">
        <f t="shared" si="34"/>
        <v>0</v>
      </c>
      <c r="DP20">
        <f t="shared" si="117"/>
        <v>7969.543360448205</v>
      </c>
      <c r="DQ20">
        <f t="shared" si="35"/>
        <v>4821.7047989441671</v>
      </c>
    </row>
    <row r="21" spans="1:121" x14ac:dyDescent="0.3">
      <c r="A21">
        <v>18</v>
      </c>
      <c r="B21">
        <v>63</v>
      </c>
      <c r="C21">
        <f t="shared" si="118"/>
        <v>34.542000000000002</v>
      </c>
      <c r="D21">
        <f t="shared" si="1"/>
        <v>125</v>
      </c>
      <c r="E21">
        <f t="shared" si="119"/>
        <v>5.7</v>
      </c>
      <c r="F21">
        <v>8.4799999999999997E-3</v>
      </c>
      <c r="G21">
        <v>1.4420000000000001E-2</v>
      </c>
      <c r="H21">
        <f t="shared" si="3"/>
        <v>9.6679999999999995E-3</v>
      </c>
      <c r="I21">
        <f t="shared" si="103"/>
        <v>4.0096398347168494E-2</v>
      </c>
      <c r="J21">
        <f t="shared" si="36"/>
        <v>0.16260763462402839</v>
      </c>
      <c r="K21">
        <f t="shared" si="37"/>
        <v>0.22005725233402362</v>
      </c>
      <c r="L21">
        <f t="shared" si="104"/>
        <v>9.1164423047489729E-2</v>
      </c>
      <c r="M21">
        <f t="shared" si="105"/>
        <v>0.12530015935669103</v>
      </c>
      <c r="N21">
        <f t="shared" si="106"/>
        <v>0.39188371682083167</v>
      </c>
      <c r="O21">
        <f t="shared" si="107"/>
        <v>0.50480585099049957</v>
      </c>
      <c r="P21">
        <f t="shared" si="108"/>
        <v>0.21702991884391309</v>
      </c>
      <c r="Q21">
        <f t="shared" si="109"/>
        <v>0.29227734475503775</v>
      </c>
      <c r="R21">
        <f t="shared" si="38"/>
        <v>0.42</v>
      </c>
      <c r="S21">
        <f t="shared" si="39"/>
        <v>0.43099999999999999</v>
      </c>
      <c r="T21">
        <f t="shared" si="40"/>
        <v>1.4582431104367761E-2</v>
      </c>
      <c r="U21">
        <f t="shared" si="41"/>
        <v>0.32037438853663891</v>
      </c>
      <c r="V21">
        <f t="shared" si="42"/>
        <v>0.4177691531287886</v>
      </c>
      <c r="W21">
        <f t="shared" si="110"/>
        <v>0.18782193471551356</v>
      </c>
      <c r="X21">
        <f t="shared" si="111"/>
        <v>0.25274752455429583</v>
      </c>
      <c r="Y21">
        <f t="shared" si="112"/>
        <v>0.57103658570095006</v>
      </c>
      <c r="Z21">
        <f t="shared" si="113"/>
        <v>0.69757764561605029</v>
      </c>
      <c r="AA21">
        <f t="shared" si="114"/>
        <v>0.34053588434117021</v>
      </c>
      <c r="AB21">
        <f t="shared" si="115"/>
        <v>0.44471093106456339</v>
      </c>
      <c r="AC21">
        <f t="shared" si="43"/>
        <v>2.6569374699190029E-2</v>
      </c>
      <c r="AD21">
        <f t="shared" si="116"/>
        <v>0.33911996112505705</v>
      </c>
      <c r="AE21">
        <f t="shared" si="44"/>
        <v>3.323842605342376E-2</v>
      </c>
      <c r="AF21">
        <f t="shared" si="45"/>
        <v>2.3765291666758771E-3</v>
      </c>
      <c r="AG21">
        <f t="shared" si="46"/>
        <v>9.6546663569632828E-3</v>
      </c>
      <c r="AH21">
        <f t="shared" si="120"/>
        <v>1.3180241350468605E-3</v>
      </c>
      <c r="AI21">
        <f t="shared" si="121"/>
        <v>6.8666334623469329E-3</v>
      </c>
      <c r="AJ21">
        <f t="shared" si="49"/>
        <v>4.73419069918542E-5</v>
      </c>
      <c r="AK21">
        <f t="shared" si="122"/>
        <v>3.8701434925377405E-5</v>
      </c>
      <c r="AL21">
        <f t="shared" si="123"/>
        <v>1.5989949625695878E-4</v>
      </c>
      <c r="AM21">
        <f t="shared" si="124"/>
        <v>5.3019083740709087E-4</v>
      </c>
      <c r="AN21">
        <f t="shared" si="53"/>
        <v>4.0597739557027505E-3</v>
      </c>
      <c r="AO21">
        <f t="shared" si="125"/>
        <v>1.5229757295392112E-5</v>
      </c>
      <c r="AP21">
        <f t="shared" si="55"/>
        <v>2.4327824650504939E-5</v>
      </c>
      <c r="AQ21">
        <f t="shared" si="56"/>
        <v>9.0572566568726911E-5</v>
      </c>
      <c r="AR21">
        <f t="shared" si="57"/>
        <v>0.34440507843500867</v>
      </c>
      <c r="AS21">
        <f t="shared" si="58"/>
        <v>5.3017214761657772E-2</v>
      </c>
      <c r="AT21">
        <f t="shared" si="59"/>
        <v>4.2287260094075333E-3</v>
      </c>
      <c r="AU21">
        <f t="shared" si="60"/>
        <v>1.5748906142929283E-2</v>
      </c>
      <c r="AV21">
        <f t="shared" si="126"/>
        <v>2.4307596954961249E-3</v>
      </c>
      <c r="AW21">
        <f t="shared" si="127"/>
        <v>1.1404900553447605E-2</v>
      </c>
      <c r="AX21">
        <f t="shared" si="63"/>
        <v>1.330373109841832E-4</v>
      </c>
      <c r="AY21">
        <f t="shared" si="128"/>
        <v>1.1058479229198774E-4</v>
      </c>
      <c r="AZ21">
        <f t="shared" si="129"/>
        <v>4.1349288087720744E-4</v>
      </c>
      <c r="BA21">
        <f t="shared" si="130"/>
        <v>9.3548742162854852E-4</v>
      </c>
      <c r="BB21">
        <f t="shared" si="67"/>
        <v>6.4138691437008975E-3</v>
      </c>
      <c r="BC21">
        <f t="shared" si="131"/>
        <v>4.183407075060252E-5</v>
      </c>
      <c r="BD21">
        <f t="shared" si="69"/>
        <v>6.5159257168020485E-5</v>
      </c>
      <c r="BE21">
        <f t="shared" si="70"/>
        <v>2.229240455532877E-4</v>
      </c>
      <c r="BF21">
        <f t="shared" si="71"/>
        <v>0.10488774739978583</v>
      </c>
      <c r="BG21">
        <f t="shared" si="72"/>
        <v>0.94199999999999962</v>
      </c>
      <c r="BH21">
        <f t="shared" si="5"/>
        <v>0.29092640261771513</v>
      </c>
      <c r="BI21">
        <f t="shared" si="6"/>
        <v>2.7345687128223762E-2</v>
      </c>
      <c r="BJ21">
        <f t="shared" si="7"/>
        <v>1.6968106335365695E-3</v>
      </c>
      <c r="BK21">
        <f t="shared" si="8"/>
        <v>7.8104983672182939E-3</v>
      </c>
      <c r="BL21">
        <f t="shared" si="9"/>
        <v>9.8098099608516964E-4</v>
      </c>
      <c r="BM21">
        <f t="shared" si="10"/>
        <v>5.6257058453813898E-3</v>
      </c>
      <c r="BN21">
        <f t="shared" si="11"/>
        <v>3.2078046075972302E-5</v>
      </c>
      <c r="BO21">
        <f t="shared" si="12"/>
        <v>2.6997442405862232E-5</v>
      </c>
      <c r="BP21">
        <f t="shared" si="13"/>
        <v>1.2353554710093747E-4</v>
      </c>
      <c r="BQ21">
        <f t="shared" si="14"/>
        <v>4.2300446319902372E-4</v>
      </c>
      <c r="BR21">
        <f t="shared" si="15"/>
        <v>3.2390271232145811E-3</v>
      </c>
      <c r="BS21">
        <f t="shared" si="16"/>
        <v>1.1458226600941913E-5</v>
      </c>
      <c r="BT21">
        <f t="shared" si="17"/>
        <v>1.5992085143517771E-5</v>
      </c>
      <c r="BU21">
        <f t="shared" si="18"/>
        <v>6.814297637476889E-5</v>
      </c>
      <c r="BV21">
        <f t="shared" si="19"/>
        <v>0.28423293643087477</v>
      </c>
      <c r="BW21">
        <f t="shared" si="20"/>
        <v>4.1960472577243342E-2</v>
      </c>
      <c r="BX21">
        <f t="shared" si="21"/>
        <v>2.9045231844915644E-3</v>
      </c>
      <c r="BY21">
        <f t="shared" si="22"/>
        <v>1.2256513350387761E-2</v>
      </c>
      <c r="BZ21">
        <f t="shared" si="23"/>
        <v>1.74042106041656E-3</v>
      </c>
      <c r="CA21">
        <f t="shared" si="24"/>
        <v>8.9887588511919393E-3</v>
      </c>
      <c r="CB21">
        <f t="shared" si="25"/>
        <v>8.6718286751749535E-5</v>
      </c>
      <c r="CC21">
        <f t="shared" si="26"/>
        <v>7.4210615629420783E-5</v>
      </c>
      <c r="CD21">
        <f t="shared" si="27"/>
        <v>3.0731797022426642E-4</v>
      </c>
      <c r="CE21">
        <f t="shared" si="28"/>
        <v>7.1800216880727569E-4</v>
      </c>
      <c r="CF21">
        <f t="shared" si="29"/>
        <v>4.9227513370584597E-3</v>
      </c>
      <c r="CG21">
        <f t="shared" si="30"/>
        <v>3.0278169992396997E-5</v>
      </c>
      <c r="CH21">
        <f t="shared" si="31"/>
        <v>4.1205293615712265E-5</v>
      </c>
      <c r="CI21">
        <f t="shared" si="32"/>
        <v>1.6134533468890506E-4</v>
      </c>
      <c r="CJ21">
        <f t="shared" si="73"/>
        <v>0</v>
      </c>
      <c r="CK21">
        <f t="shared" si="74"/>
        <v>0.69675177612965011</v>
      </c>
      <c r="CL21">
        <f t="shared" si="33"/>
        <v>0.40926823614562391</v>
      </c>
      <c r="CM21">
        <f t="shared" si="75"/>
        <v>496.81074304820856</v>
      </c>
      <c r="CN21">
        <f t="shared" si="76"/>
        <v>523.30577978510371</v>
      </c>
      <c r="CO21">
        <f t="shared" si="77"/>
        <v>60.081033862732852</v>
      </c>
      <c r="CP21">
        <f t="shared" si="78"/>
        <v>76.899417533212542</v>
      </c>
      <c r="CQ21">
        <f t="shared" si="79"/>
        <v>40.35262691859468</v>
      </c>
      <c r="CR21">
        <f t="shared" si="80"/>
        <v>31.462914524473646</v>
      </c>
      <c r="CS21">
        <f t="shared" si="81"/>
        <v>1.3444154747546755</v>
      </c>
      <c r="CT21">
        <f t="shared" si="82"/>
        <v>1.4364424586903077</v>
      </c>
      <c r="CU21">
        <f t="shared" si="83"/>
        <v>1.7720062175196172</v>
      </c>
      <c r="CV21">
        <f t="shared" si="84"/>
        <v>15.107787911915054</v>
      </c>
      <c r="CW21">
        <f t="shared" si="85"/>
        <v>69.30034142384595</v>
      </c>
      <c r="CX21">
        <f t="shared" si="86"/>
        <v>0.53296535655224697</v>
      </c>
      <c r="CY21">
        <f t="shared" si="87"/>
        <v>0.99466743866054497</v>
      </c>
      <c r="CZ21">
        <f t="shared" si="88"/>
        <v>2.1347953940248932</v>
      </c>
      <c r="DA21">
        <f t="shared" si="89"/>
        <v>4439.381461027262</v>
      </c>
      <c r="DB21">
        <f t="shared" si="90"/>
        <v>1440.4247078594799</v>
      </c>
      <c r="DC21">
        <f t="shared" si="91"/>
        <v>155.21961690131292</v>
      </c>
      <c r="DD21">
        <f t="shared" si="92"/>
        <v>305.37129011139882</v>
      </c>
      <c r="DE21">
        <f t="shared" si="93"/>
        <v>102.19156835835258</v>
      </c>
      <c r="DF21">
        <f t="shared" si="94"/>
        <v>182.55824315903581</v>
      </c>
      <c r="DG21">
        <f t="shared" si="95"/>
        <v>5.2979448353231273</v>
      </c>
      <c r="DH21">
        <f t="shared" si="96"/>
        <v>5.3678964026453766</v>
      </c>
      <c r="DI21">
        <f t="shared" si="97"/>
        <v>9.3064842699033079</v>
      </c>
      <c r="DJ21">
        <f t="shared" si="98"/>
        <v>37.344657871411655</v>
      </c>
      <c r="DK21">
        <f t="shared" si="99"/>
        <v>182.76320124975709</v>
      </c>
      <c r="DL21">
        <f t="shared" si="100"/>
        <v>1.941937564242969</v>
      </c>
      <c r="DM21">
        <f t="shared" si="101"/>
        <v>3.4085459017163195</v>
      </c>
      <c r="DN21">
        <f t="shared" si="102"/>
        <v>7.801226974137303</v>
      </c>
      <c r="DO21">
        <f t="shared" si="34"/>
        <v>0</v>
      </c>
      <c r="DP21">
        <f t="shared" si="117"/>
        <v>8199.9147198342707</v>
      </c>
      <c r="DQ21">
        <f t="shared" si="35"/>
        <v>4816.5856893440323</v>
      </c>
    </row>
    <row r="22" spans="1:121" x14ac:dyDescent="0.3">
      <c r="A22">
        <v>19</v>
      </c>
      <c r="B22">
        <v>64</v>
      </c>
      <c r="C22">
        <f t="shared" si="118"/>
        <v>34.542000000000002</v>
      </c>
      <c r="D22">
        <f t="shared" si="1"/>
        <v>125</v>
      </c>
      <c r="E22">
        <f t="shared" si="119"/>
        <v>5.7</v>
      </c>
      <c r="F22">
        <v>8.9599999999999992E-3</v>
      </c>
      <c r="G22">
        <v>1.523E-2</v>
      </c>
      <c r="H22">
        <f t="shared" si="3"/>
        <v>1.0213999999999999E-2</v>
      </c>
      <c r="I22">
        <f t="shared" si="103"/>
        <v>4.0096398347168494E-2</v>
      </c>
      <c r="J22">
        <f t="shared" si="36"/>
        <v>0.16908894811496167</v>
      </c>
      <c r="K22">
        <f t="shared" si="37"/>
        <v>0.22849841999755116</v>
      </c>
      <c r="L22">
        <f t="shared" si="104"/>
        <v>9.4960260970789578E-2</v>
      </c>
      <c r="M22">
        <f t="shared" si="105"/>
        <v>0.13041224539946261</v>
      </c>
      <c r="N22">
        <f t="shared" si="106"/>
        <v>0.40689337315920737</v>
      </c>
      <c r="O22">
        <f t="shared" si="107"/>
        <v>0.52198763992976571</v>
      </c>
      <c r="P22">
        <f t="shared" si="108"/>
        <v>0.22659626863641424</v>
      </c>
      <c r="Q22">
        <f t="shared" si="109"/>
        <v>0.30446452448433148</v>
      </c>
      <c r="R22">
        <f t="shared" si="38"/>
        <v>0.42</v>
      </c>
      <c r="S22">
        <f t="shared" si="39"/>
        <v>0.43099999999999999</v>
      </c>
      <c r="T22">
        <f t="shared" si="40"/>
        <v>1.5175629569656705E-2</v>
      </c>
      <c r="U22">
        <f t="shared" si="41"/>
        <v>0.33177015561705847</v>
      </c>
      <c r="V22">
        <f t="shared" si="42"/>
        <v>0.43139563921292889</v>
      </c>
      <c r="W22">
        <f t="shared" si="110"/>
        <v>0.19518614411414004</v>
      </c>
      <c r="X22">
        <f t="shared" si="111"/>
        <v>0.26221931294372736</v>
      </c>
      <c r="Y22">
        <f t="shared" si="112"/>
        <v>0.58889689279363366</v>
      </c>
      <c r="Z22">
        <f t="shared" si="113"/>
        <v>0.71521526962162718</v>
      </c>
      <c r="AA22">
        <f t="shared" si="114"/>
        <v>0.35418785544463394</v>
      </c>
      <c r="AB22">
        <f t="shared" si="115"/>
        <v>0.46088405706266977</v>
      </c>
      <c r="AC22">
        <f t="shared" si="43"/>
        <v>2.754247670124892E-2</v>
      </c>
      <c r="AD22">
        <f t="shared" si="116"/>
        <v>0.3176284117943004</v>
      </c>
      <c r="AE22">
        <f t="shared" si="44"/>
        <v>3.3721034834073224E-2</v>
      </c>
      <c r="AF22">
        <f t="shared" si="45"/>
        <v>2.3778816696673265E-3</v>
      </c>
      <c r="AG22">
        <f t="shared" si="46"/>
        <v>9.7764072732860838E-3</v>
      </c>
      <c r="AH22">
        <f t="shared" si="120"/>
        <v>1.3056222812306058E-3</v>
      </c>
      <c r="AI22">
        <f t="shared" si="121"/>
        <v>6.884404470843917E-3</v>
      </c>
      <c r="AJ22">
        <f t="shared" si="49"/>
        <v>5.0305683433227844E-5</v>
      </c>
      <c r="AK22">
        <f t="shared" si="122"/>
        <v>4.1191403631757919E-5</v>
      </c>
      <c r="AL22">
        <f t="shared" si="123"/>
        <v>1.7165193468638508E-4</v>
      </c>
      <c r="AM22">
        <f t="shared" si="124"/>
        <v>5.2846428828100581E-4</v>
      </c>
      <c r="AN22">
        <f t="shared" si="53"/>
        <v>4.3136208714750039E-3</v>
      </c>
      <c r="AO22">
        <f t="shared" si="125"/>
        <v>1.6307325964797755E-5</v>
      </c>
      <c r="AP22">
        <f t="shared" si="55"/>
        <v>2.7385433953641558E-5</v>
      </c>
      <c r="AQ22">
        <f t="shared" si="56"/>
        <v>1.0304339399668865E-4</v>
      </c>
      <c r="AR22">
        <f t="shared" si="57"/>
        <v>0.34469303039208643</v>
      </c>
      <c r="AS22">
        <f t="shared" si="58"/>
        <v>5.7704778779990855E-2</v>
      </c>
      <c r="AT22">
        <f t="shared" si="59"/>
        <v>4.539197542791318E-3</v>
      </c>
      <c r="AU22">
        <f t="shared" si="60"/>
        <v>1.717669387886276E-2</v>
      </c>
      <c r="AV22">
        <f t="shared" si="126"/>
        <v>2.5831434798106656E-3</v>
      </c>
      <c r="AW22">
        <f t="shared" si="127"/>
        <v>1.2341505935316809E-2</v>
      </c>
      <c r="AX22">
        <f t="shared" si="63"/>
        <v>1.5243201127402157E-4</v>
      </c>
      <c r="AY22">
        <f t="shared" si="128"/>
        <v>1.2668108674971921E-4</v>
      </c>
      <c r="AZ22">
        <f t="shared" si="129"/>
        <v>4.8023774658406215E-4</v>
      </c>
      <c r="BA22">
        <f t="shared" si="130"/>
        <v>1.0027733475555655E-3</v>
      </c>
      <c r="BB22">
        <f t="shared" si="67"/>
        <v>7.3359152762743048E-3</v>
      </c>
      <c r="BC22">
        <f t="shared" si="131"/>
        <v>4.832065828433176E-5</v>
      </c>
      <c r="BD22">
        <f t="shared" si="69"/>
        <v>7.8885470807000104E-5</v>
      </c>
      <c r="BE22">
        <f t="shared" si="70"/>
        <v>2.7373591636238538E-4</v>
      </c>
      <c r="BF22">
        <f t="shared" si="71"/>
        <v>0.11651693581842565</v>
      </c>
      <c r="BG22">
        <f t="shared" si="72"/>
        <v>0.94199999999999995</v>
      </c>
      <c r="BH22">
        <f t="shared" si="5"/>
        <v>0.27226675484367396</v>
      </c>
      <c r="BI22">
        <f t="shared" si="6"/>
        <v>2.7720098743092381E-2</v>
      </c>
      <c r="BJ22">
        <f t="shared" si="7"/>
        <v>1.6962066632309858E-3</v>
      </c>
      <c r="BK22">
        <f t="shared" si="8"/>
        <v>7.9025317642571653E-3</v>
      </c>
      <c r="BL22">
        <f t="shared" si="9"/>
        <v>9.7087771708020216E-4</v>
      </c>
      <c r="BM22">
        <f t="shared" si="10"/>
        <v>5.635663079703806E-3</v>
      </c>
      <c r="BN22">
        <f t="shared" si="11"/>
        <v>3.4054536548784897E-5</v>
      </c>
      <c r="BO22">
        <f t="shared" si="12"/>
        <v>2.870843404037569E-5</v>
      </c>
      <c r="BP22">
        <f t="shared" si="13"/>
        <v>1.3250706635490179E-4</v>
      </c>
      <c r="BQ22">
        <f t="shared" si="14"/>
        <v>4.2128293274414661E-4</v>
      </c>
      <c r="BR22">
        <f t="shared" si="15"/>
        <v>3.4387467455796053E-3</v>
      </c>
      <c r="BS22">
        <f t="shared" si="16"/>
        <v>1.2258932834611986E-5</v>
      </c>
      <c r="BT22">
        <f t="shared" si="17"/>
        <v>1.7985216723539747E-5</v>
      </c>
      <c r="BU22">
        <f t="shared" si="18"/>
        <v>7.7462242968755952E-5</v>
      </c>
      <c r="BV22">
        <f t="shared" si="19"/>
        <v>0.2842384630694616</v>
      </c>
      <c r="BW22">
        <f t="shared" si="20"/>
        <v>4.5633179734954399E-2</v>
      </c>
      <c r="BX22">
        <f t="shared" si="21"/>
        <v>3.1148897616776815E-3</v>
      </c>
      <c r="BY22">
        <f t="shared" si="22"/>
        <v>1.3356775071974164E-2</v>
      </c>
      <c r="BZ22">
        <f t="shared" si="23"/>
        <v>1.8478664575190642E-3</v>
      </c>
      <c r="CA22">
        <f t="shared" si="24"/>
        <v>9.7190064871651993E-3</v>
      </c>
      <c r="CB22">
        <f t="shared" si="25"/>
        <v>9.9267977321034306E-5</v>
      </c>
      <c r="CC22">
        <f t="shared" si="26"/>
        <v>8.4935601144253909E-5</v>
      </c>
      <c r="CD22">
        <f t="shared" si="27"/>
        <v>3.5663314285611797E-4</v>
      </c>
      <c r="CE22">
        <f t="shared" si="28"/>
        <v>7.6901723819758371E-4</v>
      </c>
      <c r="CF22">
        <f t="shared" si="29"/>
        <v>5.6258428877910792E-3</v>
      </c>
      <c r="CG22">
        <f t="shared" si="30"/>
        <v>3.4944419268589569E-5</v>
      </c>
      <c r="CH22">
        <f t="shared" si="31"/>
        <v>4.9838864855613645E-5</v>
      </c>
      <c r="CI22">
        <f t="shared" si="32"/>
        <v>1.9795969198003335E-4</v>
      </c>
      <c r="CJ22">
        <f t="shared" si="73"/>
        <v>0</v>
      </c>
      <c r="CK22">
        <f t="shared" si="74"/>
        <v>0.68548375932499994</v>
      </c>
      <c r="CL22">
        <f t="shared" si="33"/>
        <v>0.39092180954955608</v>
      </c>
      <c r="CM22">
        <f t="shared" si="75"/>
        <v>465.32562327865008</v>
      </c>
      <c r="CN22">
        <f t="shared" si="76"/>
        <v>530.9039724276488</v>
      </c>
      <c r="CO22">
        <f t="shared" si="77"/>
        <v>60.115226490859683</v>
      </c>
      <c r="CP22">
        <f t="shared" si="78"/>
        <v>77.869083931723651</v>
      </c>
      <c r="CQ22">
        <f t="shared" si="79"/>
        <v>39.972931762156229</v>
      </c>
      <c r="CR22">
        <f t="shared" si="80"/>
        <v>31.544341285406826</v>
      </c>
      <c r="CS22">
        <f t="shared" si="81"/>
        <v>1.4285807981368044</v>
      </c>
      <c r="CT22">
        <f t="shared" si="82"/>
        <v>1.5288601371963269</v>
      </c>
      <c r="CU22">
        <f t="shared" si="83"/>
        <v>1.9022467401945196</v>
      </c>
      <c r="CV22">
        <f t="shared" si="84"/>
        <v>15.058589894567261</v>
      </c>
      <c r="CW22">
        <f t="shared" si="85"/>
        <v>73.633508276078317</v>
      </c>
      <c r="CX22">
        <f t="shared" si="86"/>
        <v>0.57067487213809742</v>
      </c>
      <c r="CY22">
        <f t="shared" si="87"/>
        <v>1.1196808526285889</v>
      </c>
      <c r="CZ22">
        <f t="shared" si="88"/>
        <v>2.4287327965019516</v>
      </c>
      <c r="DA22">
        <f t="shared" si="89"/>
        <v>4443.0931617539945</v>
      </c>
      <c r="DB22">
        <f t="shared" si="90"/>
        <v>1567.7811346735716</v>
      </c>
      <c r="DC22">
        <f t="shared" si="91"/>
        <v>166.61578500569811</v>
      </c>
      <c r="DD22">
        <f t="shared" si="92"/>
        <v>333.05609431114891</v>
      </c>
      <c r="DE22">
        <f t="shared" si="93"/>
        <v>108.59793503472019</v>
      </c>
      <c r="DF22">
        <f t="shared" si="94"/>
        <v>197.55048550661616</v>
      </c>
      <c r="DG22">
        <f t="shared" si="95"/>
        <v>6.0702999849653612</v>
      </c>
      <c r="DH22">
        <f t="shared" si="96"/>
        <v>6.1492266319181201</v>
      </c>
      <c r="DI22">
        <f t="shared" si="97"/>
        <v>10.808710962367487</v>
      </c>
      <c r="DJ22">
        <f t="shared" si="98"/>
        <v>40.030712034418173</v>
      </c>
      <c r="DK22">
        <f t="shared" si="99"/>
        <v>209.0369057974363</v>
      </c>
      <c r="DL22">
        <f t="shared" si="100"/>
        <v>2.2430449575586802</v>
      </c>
      <c r="DM22">
        <f t="shared" si="101"/>
        <v>4.1265778633849823</v>
      </c>
      <c r="DN22">
        <f t="shared" si="102"/>
        <v>9.5793883931016772</v>
      </c>
      <c r="DO22">
        <f t="shared" si="34"/>
        <v>0</v>
      </c>
      <c r="DP22">
        <f t="shared" si="117"/>
        <v>8408.1415164547852</v>
      </c>
      <c r="DQ22">
        <f t="shared" si="35"/>
        <v>4795.0456182913931</v>
      </c>
    </row>
    <row r="23" spans="1:121" x14ac:dyDescent="0.3">
      <c r="A23">
        <v>20</v>
      </c>
      <c r="B23">
        <v>65</v>
      </c>
      <c r="C23">
        <f t="shared" si="118"/>
        <v>34.542000000000002</v>
      </c>
      <c r="D23">
        <f t="shared" si="1"/>
        <v>125</v>
      </c>
      <c r="E23">
        <f t="shared" si="119"/>
        <v>5.7</v>
      </c>
      <c r="F23">
        <v>9.7199999999999995E-3</v>
      </c>
      <c r="G23">
        <v>1.6250000000000001E-2</v>
      </c>
      <c r="H23">
        <f t="shared" si="3"/>
        <v>1.1025999999999999E-2</v>
      </c>
      <c r="I23">
        <f t="shared" si="103"/>
        <v>4.0096398347168494E-2</v>
      </c>
      <c r="J23">
        <f t="shared" si="36"/>
        <v>0.17569469045591979</v>
      </c>
      <c r="K23">
        <f t="shared" si="37"/>
        <v>0.23707454940678929</v>
      </c>
      <c r="L23">
        <f t="shared" si="104"/>
        <v>9.8843053871052078E-2</v>
      </c>
      <c r="M23">
        <f t="shared" si="105"/>
        <v>0.13563256215722419</v>
      </c>
      <c r="N23">
        <f t="shared" si="106"/>
        <v>0.42201762747588156</v>
      </c>
      <c r="O23">
        <f t="shared" si="107"/>
        <v>0.53911989839006447</v>
      </c>
      <c r="P23">
        <f t="shared" si="108"/>
        <v>0.23636091244036928</v>
      </c>
      <c r="Q23">
        <f t="shared" si="109"/>
        <v>0.31684027759746924</v>
      </c>
      <c r="R23">
        <f t="shared" si="38"/>
        <v>0.42</v>
      </c>
      <c r="S23">
        <f t="shared" si="39"/>
        <v>0.43099999999999999</v>
      </c>
      <c r="T23">
        <f t="shared" si="40"/>
        <v>1.5779691907631236E-2</v>
      </c>
      <c r="U23">
        <f t="shared" si="41"/>
        <v>0.34327760008549735</v>
      </c>
      <c r="V23">
        <f t="shared" si="42"/>
        <v>0.44506153914734847</v>
      </c>
      <c r="W23">
        <f t="shared" si="110"/>
        <v>0.20268155561171086</v>
      </c>
      <c r="X23">
        <f t="shared" si="111"/>
        <v>0.27182427290334554</v>
      </c>
      <c r="Y23">
        <f t="shared" si="112"/>
        <v>0.60657558576298376</v>
      </c>
      <c r="Z23">
        <f t="shared" si="113"/>
        <v>0.73236462591284135</v>
      </c>
      <c r="AA23">
        <f t="shared" si="114"/>
        <v>0.36800113925580258</v>
      </c>
      <c r="AB23">
        <f t="shared" si="115"/>
        <v>0.47710518778885314</v>
      </c>
      <c r="AC23">
        <f t="shared" si="43"/>
        <v>2.8525492589736461E-2</v>
      </c>
      <c r="AD23">
        <f t="shared" si="116"/>
        <v>0.29715154486237089</v>
      </c>
      <c r="AE23">
        <f t="shared" si="44"/>
        <v>3.4064538982361378E-2</v>
      </c>
      <c r="AF23">
        <f t="shared" si="45"/>
        <v>2.3710328508196672E-3</v>
      </c>
      <c r="AG23">
        <f t="shared" si="46"/>
        <v>9.8549703747881339E-3</v>
      </c>
      <c r="AH23">
        <f t="shared" si="120"/>
        <v>1.2902907691420456E-3</v>
      </c>
      <c r="AI23">
        <f t="shared" si="121"/>
        <v>6.8810659726925025E-3</v>
      </c>
      <c r="AJ23">
        <f t="shared" si="49"/>
        <v>5.3131782306441446E-5</v>
      </c>
      <c r="AK23">
        <f t="shared" si="122"/>
        <v>4.3551782382659673E-5</v>
      </c>
      <c r="AL23">
        <f t="shared" si="123"/>
        <v>1.8297865846074864E-4</v>
      </c>
      <c r="AM23">
        <f t="shared" si="124"/>
        <v>5.2527841051430919E-4</v>
      </c>
      <c r="AN23">
        <f t="shared" si="53"/>
        <v>4.5453091618215752E-3</v>
      </c>
      <c r="AO23">
        <f t="shared" si="125"/>
        <v>1.7334413221127421E-5</v>
      </c>
      <c r="AP23">
        <f t="shared" si="55"/>
        <v>3.0475400771494945E-5</v>
      </c>
      <c r="AQ23">
        <f t="shared" si="56"/>
        <v>1.1575473856482722E-4</v>
      </c>
      <c r="AR23">
        <f t="shared" si="57"/>
        <v>0.34356293104481495</v>
      </c>
      <c r="AS23">
        <f t="shared" si="58"/>
        <v>6.2346201679203621E-2</v>
      </c>
      <c r="AT23">
        <f t="shared" si="59"/>
        <v>4.8416451119807054E-3</v>
      </c>
      <c r="AU23">
        <f t="shared" si="60"/>
        <v>1.8591663953013055E-2</v>
      </c>
      <c r="AV23">
        <f t="shared" si="126"/>
        <v>2.7304645648416415E-3</v>
      </c>
      <c r="AW23">
        <f t="shared" si="127"/>
        <v>1.3271971301288758E-2</v>
      </c>
      <c r="AX23">
        <f t="shared" si="63"/>
        <v>1.7303239433168302E-4</v>
      </c>
      <c r="AY23">
        <f t="shared" si="128"/>
        <v>1.4368502350589355E-4</v>
      </c>
      <c r="AZ23">
        <f t="shared" si="129"/>
        <v>5.519541666033894E-4</v>
      </c>
      <c r="BA23">
        <f t="shared" si="130"/>
        <v>1.0686871426187827E-3</v>
      </c>
      <c r="BB23">
        <f t="shared" si="67"/>
        <v>8.297464647909876E-3</v>
      </c>
      <c r="BC23">
        <f t="shared" si="131"/>
        <v>5.5221961887110746E-5</v>
      </c>
      <c r="BD23">
        <f t="shared" si="69"/>
        <v>9.4134776016116062E-5</v>
      </c>
      <c r="BE23">
        <f t="shared" si="70"/>
        <v>3.3083605490613936E-4</v>
      </c>
      <c r="BF23">
        <f t="shared" si="71"/>
        <v>0.12881284801686049</v>
      </c>
      <c r="BG23">
        <f t="shared" si="72"/>
        <v>0.94199999999999995</v>
      </c>
      <c r="BH23">
        <f t="shared" si="5"/>
        <v>0.25450625691361056</v>
      </c>
      <c r="BI23">
        <f t="shared" si="6"/>
        <v>2.7979605971875206E-2</v>
      </c>
      <c r="BJ23">
        <f t="shared" si="7"/>
        <v>1.6897560985836299E-3</v>
      </c>
      <c r="BK23">
        <f t="shared" si="8"/>
        <v>7.9595311567996294E-3</v>
      </c>
      <c r="BL23">
        <f t="shared" si="9"/>
        <v>9.5861444581834187E-4</v>
      </c>
      <c r="BM23">
        <f t="shared" si="10"/>
        <v>5.628330149073775E-3</v>
      </c>
      <c r="BN23">
        <f t="shared" si="11"/>
        <v>3.5934175995451596E-5</v>
      </c>
      <c r="BO23">
        <f t="shared" si="12"/>
        <v>3.0326050049915547E-5</v>
      </c>
      <c r="BP23">
        <f t="shared" si="13"/>
        <v>1.4113540529952948E-4</v>
      </c>
      <c r="BQ23">
        <f t="shared" si="14"/>
        <v>4.1840124778178429E-4</v>
      </c>
      <c r="BR23">
        <f t="shared" si="15"/>
        <v>3.6204857972328888E-3</v>
      </c>
      <c r="BS23">
        <f t="shared" si="16"/>
        <v>1.3020397940351346E-5</v>
      </c>
      <c r="BT23">
        <f t="shared" si="17"/>
        <v>1.9995824950053765E-5</v>
      </c>
      <c r="BU23">
        <f t="shared" si="18"/>
        <v>8.6946857696828291E-5</v>
      </c>
      <c r="BV23">
        <f t="shared" si="19"/>
        <v>0.28307521282062897</v>
      </c>
      <c r="BW23">
        <f t="shared" si="20"/>
        <v>4.9263373731160333E-2</v>
      </c>
      <c r="BX23">
        <f t="shared" si="21"/>
        <v>3.3193609177243834E-3</v>
      </c>
      <c r="BY23">
        <f t="shared" si="22"/>
        <v>1.4445264449733845E-2</v>
      </c>
      <c r="BZ23">
        <f t="shared" si="23"/>
        <v>1.9514974844405024E-3</v>
      </c>
      <c r="CA23">
        <f t="shared" si="24"/>
        <v>1.0443218117916835E-2</v>
      </c>
      <c r="CB23">
        <f t="shared" si="25"/>
        <v>1.12578587500017E-4</v>
      </c>
      <c r="CC23">
        <f t="shared" si="26"/>
        <v>9.6249058357483321E-5</v>
      </c>
      <c r="CD23">
        <f t="shared" si="27"/>
        <v>4.0955631214236035E-4</v>
      </c>
      <c r="CE23">
        <f t="shared" si="28"/>
        <v>8.1889661569833124E-4</v>
      </c>
      <c r="CF23">
        <f t="shared" si="29"/>
        <v>6.3580494684343193E-3</v>
      </c>
      <c r="CG23">
        <f t="shared" si="30"/>
        <v>3.9902675509027728E-5</v>
      </c>
      <c r="CH23">
        <f t="shared" si="31"/>
        <v>5.9417594583796536E-5</v>
      </c>
      <c r="CI23">
        <f t="shared" si="32"/>
        <v>2.3905785478237123E-4</v>
      </c>
      <c r="CJ23">
        <f t="shared" si="73"/>
        <v>0</v>
      </c>
      <c r="CK23">
        <f t="shared" si="74"/>
        <v>0.67371997618132051</v>
      </c>
      <c r="CL23">
        <f t="shared" si="33"/>
        <v>0.37302241592259228</v>
      </c>
      <c r="CM23">
        <f t="shared" si="75"/>
        <v>435.32701322337334</v>
      </c>
      <c r="CN23">
        <f t="shared" si="76"/>
        <v>536.31210173829754</v>
      </c>
      <c r="CO23">
        <f t="shared" si="77"/>
        <v>59.942081501572005</v>
      </c>
      <c r="CP23">
        <f t="shared" si="78"/>
        <v>78.494839035187482</v>
      </c>
      <c r="CQ23">
        <f t="shared" si="79"/>
        <v>39.503542188052869</v>
      </c>
      <c r="CR23">
        <f t="shared" si="80"/>
        <v>31.529044286877046</v>
      </c>
      <c r="CS23">
        <f t="shared" si="81"/>
        <v>1.5088363539383243</v>
      </c>
      <c r="CT23">
        <f t="shared" si="82"/>
        <v>1.6164679549147964</v>
      </c>
      <c r="CU23">
        <f t="shared" si="83"/>
        <v>2.0277694930620163</v>
      </c>
      <c r="CV23">
        <f t="shared" si="84"/>
        <v>14.967808307605241</v>
      </c>
      <c r="CW23">
        <f t="shared" si="85"/>
        <v>77.588427392294292</v>
      </c>
      <c r="CX23">
        <f t="shared" si="86"/>
        <v>0.60661779067335408</v>
      </c>
      <c r="CY23">
        <f t="shared" si="87"/>
        <v>1.2460172359433423</v>
      </c>
      <c r="CZ23">
        <f t="shared" si="88"/>
        <v>2.7283391879729777</v>
      </c>
      <c r="DA23">
        <f t="shared" si="89"/>
        <v>4428.5261811676646</v>
      </c>
      <c r="DB23">
        <f t="shared" si="90"/>
        <v>1693.8839534222832</v>
      </c>
      <c r="DC23">
        <f t="shared" si="91"/>
        <v>177.71742548036377</v>
      </c>
      <c r="DD23">
        <f t="shared" si="92"/>
        <v>360.49236404892315</v>
      </c>
      <c r="DE23">
        <f t="shared" si="93"/>
        <v>114.79146077050746</v>
      </c>
      <c r="DF23">
        <f t="shared" si="94"/>
        <v>212.44444461972915</v>
      </c>
      <c r="DG23">
        <f t="shared" si="95"/>
        <v>6.8906690394706134</v>
      </c>
      <c r="DH23">
        <f t="shared" si="96"/>
        <v>6.9746147259995785</v>
      </c>
      <c r="DI23">
        <f t="shared" si="97"/>
        <v>12.422832427742485</v>
      </c>
      <c r="DJ23">
        <f t="shared" si="98"/>
        <v>42.661990733341803</v>
      </c>
      <c r="DK23">
        <f t="shared" si="99"/>
        <v>236.43625514219192</v>
      </c>
      <c r="DL23">
        <f t="shared" si="100"/>
        <v>2.5634034707996807</v>
      </c>
      <c r="DM23">
        <f t="shared" si="101"/>
        <v>4.9242842681790471</v>
      </c>
      <c r="DN23">
        <f t="shared" si="102"/>
        <v>11.577607741440346</v>
      </c>
      <c r="DO23">
        <f t="shared" si="34"/>
        <v>0</v>
      </c>
      <c r="DP23">
        <f t="shared" si="117"/>
        <v>8595.7063927484051</v>
      </c>
      <c r="DQ23">
        <f t="shared" si="35"/>
        <v>4759.2342197692742</v>
      </c>
    </row>
    <row r="24" spans="1:121" x14ac:dyDescent="0.3">
      <c r="A24">
        <v>21</v>
      </c>
      <c r="B24">
        <v>66</v>
      </c>
      <c r="C24">
        <f t="shared" si="118"/>
        <v>34.542000000000002</v>
      </c>
      <c r="D24">
        <f t="shared" si="1"/>
        <v>125</v>
      </c>
      <c r="E24">
        <f t="shared" si="119"/>
        <v>5.7</v>
      </c>
      <c r="F24">
        <v>1.042E-2</v>
      </c>
      <c r="G24">
        <v>1.7409999999999998E-2</v>
      </c>
      <c r="H24">
        <f t="shared" si="3"/>
        <v>1.1818E-2</v>
      </c>
      <c r="I24">
        <f t="shared" si="103"/>
        <v>4.0096398347168494E-2</v>
      </c>
      <c r="J24">
        <f t="shared" si="36"/>
        <v>0.1824230325027274</v>
      </c>
      <c r="K24">
        <f t="shared" si="37"/>
        <v>0.24578159690925272</v>
      </c>
      <c r="L24">
        <f t="shared" si="104"/>
        <v>0.10281269542321858</v>
      </c>
      <c r="M24">
        <f t="shared" si="105"/>
        <v>0.14096033995559165</v>
      </c>
      <c r="N24">
        <f t="shared" si="106"/>
        <v>0.43723673358766824</v>
      </c>
      <c r="O24">
        <f t="shared" si="107"/>
        <v>0.55617369476340128</v>
      </c>
      <c r="P24">
        <f t="shared" si="108"/>
        <v>0.24631875383565394</v>
      </c>
      <c r="Q24">
        <f t="shared" si="109"/>
        <v>0.32939375549470007</v>
      </c>
      <c r="R24">
        <f t="shared" si="38"/>
        <v>0.42</v>
      </c>
      <c r="S24">
        <f t="shared" si="39"/>
        <v>0.43099999999999999</v>
      </c>
      <c r="T24">
        <f t="shared" si="40"/>
        <v>1.639435687817473E-2</v>
      </c>
      <c r="U24">
        <f t="shared" si="41"/>
        <v>0.35488762759555226</v>
      </c>
      <c r="V24">
        <f t="shared" si="42"/>
        <v>0.45875240851670784</v>
      </c>
      <c r="W24">
        <f t="shared" si="110"/>
        <v>0.21030544748095759</v>
      </c>
      <c r="X24">
        <f t="shared" si="111"/>
        <v>0.28155684444749651</v>
      </c>
      <c r="Y24">
        <f t="shared" si="112"/>
        <v>0.62404046370287247</v>
      </c>
      <c r="Z24">
        <f t="shared" si="113"/>
        <v>0.74899689820028403</v>
      </c>
      <c r="AA24">
        <f t="shared" si="114"/>
        <v>0.38196065462643314</v>
      </c>
      <c r="AB24">
        <f t="shared" si="115"/>
        <v>0.49334994033538593</v>
      </c>
      <c r="AC24">
        <f t="shared" si="43"/>
        <v>2.9517626404803102E-2</v>
      </c>
      <c r="AD24">
        <f t="shared" si="116"/>
        <v>0.27759086734593447</v>
      </c>
      <c r="AE24">
        <f t="shared" si="44"/>
        <v>3.4256989500329633E-2</v>
      </c>
      <c r="AF24">
        <f t="shared" si="45"/>
        <v>2.3572118199903531E-3</v>
      </c>
      <c r="AG24">
        <f t="shared" si="46"/>
        <v>9.8817311128353603E-3</v>
      </c>
      <c r="AH24">
        <f t="shared" si="120"/>
        <v>1.2724686796488052E-3</v>
      </c>
      <c r="AI24">
        <f t="shared" si="121"/>
        <v>6.8542269398678829E-3</v>
      </c>
      <c r="AJ24">
        <f t="shared" si="49"/>
        <v>5.5826773542105347E-5</v>
      </c>
      <c r="AK24">
        <f t="shared" si="122"/>
        <v>4.5790198957430914E-5</v>
      </c>
      <c r="AL24">
        <f t="shared" si="123"/>
        <v>1.933829863843888E-4</v>
      </c>
      <c r="AM24">
        <f t="shared" si="124"/>
        <v>5.2083370439146839E-4</v>
      </c>
      <c r="AN24">
        <f t="shared" si="53"/>
        <v>4.7519371587709863E-3</v>
      </c>
      <c r="AO24">
        <f t="shared" si="125"/>
        <v>1.8314264771273057E-5</v>
      </c>
      <c r="AP24">
        <f t="shared" si="55"/>
        <v>3.3585233279805864E-5</v>
      </c>
      <c r="AQ24">
        <f t="shared" si="56"/>
        <v>1.2830378738782385E-4</v>
      </c>
      <c r="AR24">
        <f t="shared" si="57"/>
        <v>0.34100161034681187</v>
      </c>
      <c r="AS24">
        <f t="shared" si="58"/>
        <v>6.6864987762636774E-2</v>
      </c>
      <c r="AT24">
        <f t="shared" si="59"/>
        <v>5.1355662503018845E-3</v>
      </c>
      <c r="AU24">
        <f t="shared" si="60"/>
        <v>1.9957003016209854E-2</v>
      </c>
      <c r="AV24">
        <f t="shared" si="126"/>
        <v>2.8723952344704515E-3</v>
      </c>
      <c r="AW24">
        <f t="shared" si="127"/>
        <v>1.4181303195519149E-2</v>
      </c>
      <c r="AX24">
        <f t="shared" si="63"/>
        <v>1.9482390907784493E-4</v>
      </c>
      <c r="AY24">
        <f t="shared" si="128"/>
        <v>1.6158226076313188E-4</v>
      </c>
      <c r="AZ24">
        <f t="shared" si="129"/>
        <v>6.2673952169519992E-4</v>
      </c>
      <c r="BA24">
        <f t="shared" si="130"/>
        <v>1.133047474833164E-3</v>
      </c>
      <c r="BB24">
        <f t="shared" si="67"/>
        <v>9.2870496280392355E-3</v>
      </c>
      <c r="BC24">
        <f t="shared" si="131"/>
        <v>6.2536971720012505E-5</v>
      </c>
      <c r="BD24">
        <f t="shared" si="69"/>
        <v>1.1095022056098531E-4</v>
      </c>
      <c r="BE24">
        <f t="shared" si="70"/>
        <v>3.9324363192152519E-4</v>
      </c>
      <c r="BF24">
        <f t="shared" si="71"/>
        <v>0.14205569106934715</v>
      </c>
      <c r="BG24">
        <f t="shared" si="72"/>
        <v>0.94199999999999995</v>
      </c>
      <c r="BH24">
        <f t="shared" si="5"/>
        <v>0.23755848903885482</v>
      </c>
      <c r="BI24">
        <f t="shared" si="6"/>
        <v>2.8114682424832574E-2</v>
      </c>
      <c r="BJ24">
        <f t="shared" si="7"/>
        <v>1.6783503149722901E-3</v>
      </c>
      <c r="BK24">
        <f t="shared" si="8"/>
        <v>7.9746219824165486E-3</v>
      </c>
      <c r="BL24">
        <f t="shared" si="9"/>
        <v>9.4452297692462078E-4</v>
      </c>
      <c r="BM24">
        <f t="shared" si="10"/>
        <v>5.6017952587581873E-3</v>
      </c>
      <c r="BN24">
        <f t="shared" si="11"/>
        <v>3.7721664034749787E-5</v>
      </c>
      <c r="BO24">
        <f t="shared" si="12"/>
        <v>3.1855842092829284E-5</v>
      </c>
      <c r="BP24">
        <f t="shared" si="13"/>
        <v>1.4903858117453321E-4</v>
      </c>
      <c r="BQ24">
        <f t="shared" si="14"/>
        <v>4.1452183281825023E-4</v>
      </c>
      <c r="BR24">
        <f t="shared" si="15"/>
        <v>3.7819781705416915E-3</v>
      </c>
      <c r="BS24">
        <f t="shared" si="16"/>
        <v>1.3745150844045108E-5</v>
      </c>
      <c r="BT24">
        <f t="shared" si="17"/>
        <v>2.2015661638797598E-5</v>
      </c>
      <c r="BU24">
        <f t="shared" si="18"/>
        <v>9.6294060041884127E-5</v>
      </c>
      <c r="BV24">
        <f t="shared" si="19"/>
        <v>0.28073520797341067</v>
      </c>
      <c r="BW24">
        <f t="shared" si="20"/>
        <v>5.2790749642800554E-2</v>
      </c>
      <c r="BX24">
        <f t="shared" si="21"/>
        <v>3.5176077739617249E-3</v>
      </c>
      <c r="BY24">
        <f t="shared" si="22"/>
        <v>1.5493426214463615E-2</v>
      </c>
      <c r="BZ24">
        <f t="shared" si="23"/>
        <v>2.0510898965083713E-3</v>
      </c>
      <c r="CA24">
        <f t="shared" si="24"/>
        <v>1.1149617441614069E-2</v>
      </c>
      <c r="CB24">
        <f t="shared" si="25"/>
        <v>1.2663846534423929E-4</v>
      </c>
      <c r="CC24">
        <f t="shared" si="26"/>
        <v>1.081397376562819E-4</v>
      </c>
      <c r="CD24">
        <f t="shared" si="27"/>
        <v>4.6466782178979099E-4</v>
      </c>
      <c r="CE24">
        <f t="shared" si="28"/>
        <v>8.675040446166892E-4</v>
      </c>
      <c r="CF24">
        <f t="shared" si="29"/>
        <v>7.1105168087208757E-3</v>
      </c>
      <c r="CG24">
        <f t="shared" si="30"/>
        <v>4.515147486306997E-5</v>
      </c>
      <c r="CH24">
        <f t="shared" si="31"/>
        <v>6.9965930547159088E-5</v>
      </c>
      <c r="CI24">
        <f t="shared" si="32"/>
        <v>2.8392052690464899E-4</v>
      </c>
      <c r="CJ24">
        <f t="shared" si="73"/>
        <v>0</v>
      </c>
      <c r="CK24">
        <f t="shared" si="74"/>
        <v>0.66123383671314739</v>
      </c>
      <c r="CL24">
        <f t="shared" si="33"/>
        <v>0.35544577013172407</v>
      </c>
      <c r="CM24">
        <f t="shared" si="75"/>
        <v>406.67062066179398</v>
      </c>
      <c r="CN24">
        <f t="shared" si="76"/>
        <v>539.3420426931898</v>
      </c>
      <c r="CO24">
        <f t="shared" si="77"/>
        <v>59.592672021176114</v>
      </c>
      <c r="CP24">
        <f t="shared" si="78"/>
        <v>78.707988313733651</v>
      </c>
      <c r="CQ24">
        <f t="shared" si="79"/>
        <v>38.95790109612782</v>
      </c>
      <c r="CR24">
        <f t="shared" si="80"/>
        <v>31.406067838474641</v>
      </c>
      <c r="CS24">
        <f t="shared" si="81"/>
        <v>1.5853687150487077</v>
      </c>
      <c r="CT24">
        <f t="shared" si="82"/>
        <v>1.6995490245040057</v>
      </c>
      <c r="CU24">
        <f t="shared" si="83"/>
        <v>2.1430702551117968</v>
      </c>
      <c r="CV24">
        <f t="shared" si="84"/>
        <v>14.841156406634893</v>
      </c>
      <c r="CW24">
        <f t="shared" si="85"/>
        <v>81.115567300220732</v>
      </c>
      <c r="CX24">
        <f t="shared" si="86"/>
        <v>0.64090769567070061</v>
      </c>
      <c r="CY24">
        <f t="shared" si="87"/>
        <v>1.3731658478781426</v>
      </c>
      <c r="CZ24">
        <f t="shared" si="88"/>
        <v>3.024120268731008</v>
      </c>
      <c r="DA24">
        <f t="shared" si="89"/>
        <v>4395.5107573704054</v>
      </c>
      <c r="DB24">
        <f t="shared" si="90"/>
        <v>1816.6548525230785</v>
      </c>
      <c r="DC24">
        <f t="shared" si="91"/>
        <v>188.50609478358098</v>
      </c>
      <c r="DD24">
        <f t="shared" si="92"/>
        <v>386.96628848430908</v>
      </c>
      <c r="DE24">
        <f t="shared" si="93"/>
        <v>120.75836805237225</v>
      </c>
      <c r="DF24">
        <f t="shared" si="94"/>
        <v>227.00012025067502</v>
      </c>
      <c r="DG24">
        <f t="shared" si="95"/>
        <v>7.7584725312070191</v>
      </c>
      <c r="DH24">
        <f t="shared" si="96"/>
        <v>7.8433645197031847</v>
      </c>
      <c r="DI24">
        <f t="shared" si="97"/>
        <v>14.106026414793865</v>
      </c>
      <c r="DJ24">
        <f t="shared" si="98"/>
        <v>45.231255195339905</v>
      </c>
      <c r="DK24">
        <f t="shared" si="99"/>
        <v>264.634479150978</v>
      </c>
      <c r="DL24">
        <f t="shared" si="100"/>
        <v>2.9029662272429806</v>
      </c>
      <c r="DM24">
        <f t="shared" si="101"/>
        <v>5.8039169877657031</v>
      </c>
      <c r="DN24">
        <f t="shared" si="102"/>
        <v>13.761560899093775</v>
      </c>
      <c r="DO24">
        <f t="shared" si="34"/>
        <v>0</v>
      </c>
      <c r="DP24">
        <f t="shared" si="117"/>
        <v>8758.5387215288429</v>
      </c>
      <c r="DQ24">
        <f t="shared" si="35"/>
        <v>4708.1461477793209</v>
      </c>
    </row>
    <row r="25" spans="1:121" x14ac:dyDescent="0.3">
      <c r="A25">
        <v>22</v>
      </c>
      <c r="B25">
        <v>67</v>
      </c>
      <c r="C25">
        <f t="shared" si="118"/>
        <v>34.542000000000002</v>
      </c>
      <c r="D25">
        <f t="shared" si="1"/>
        <v>125</v>
      </c>
      <c r="E25">
        <f t="shared" si="119"/>
        <v>5.7</v>
      </c>
      <c r="F25">
        <v>1.125E-2</v>
      </c>
      <c r="G25">
        <v>1.8259999999999998E-2</v>
      </c>
      <c r="H25">
        <f t="shared" si="3"/>
        <v>1.2651999999999998E-2</v>
      </c>
      <c r="I25">
        <f t="shared" si="103"/>
        <v>4.0096398347168494E-2</v>
      </c>
      <c r="J25">
        <f t="shared" si="36"/>
        <v>0.18927202571671964</v>
      </c>
      <c r="K25">
        <f t="shared" si="37"/>
        <v>0.25461535070522967</v>
      </c>
      <c r="L25">
        <f t="shared" si="104"/>
        <v>0.10686902979699797</v>
      </c>
      <c r="M25">
        <f t="shared" si="105"/>
        <v>0.14639472698578604</v>
      </c>
      <c r="N25">
        <f t="shared" si="106"/>
        <v>0.45253057591414148</v>
      </c>
      <c r="O25">
        <f t="shared" si="107"/>
        <v>0.57312040740721559</v>
      </c>
      <c r="P25">
        <f t="shared" si="108"/>
        <v>0.25646431834919525</v>
      </c>
      <c r="Q25">
        <f t="shared" si="109"/>
        <v>0.34211362821780433</v>
      </c>
      <c r="R25">
        <f t="shared" si="38"/>
        <v>0.42</v>
      </c>
      <c r="S25">
        <f t="shared" si="39"/>
        <v>0.43099999999999999</v>
      </c>
      <c r="T25">
        <f t="shared" si="40"/>
        <v>1.7019350848974078E-2</v>
      </c>
      <c r="U25">
        <f t="shared" si="41"/>
        <v>0.3665909682563081</v>
      </c>
      <c r="V25">
        <f t="shared" si="42"/>
        <v>0.47245379599477422</v>
      </c>
      <c r="W25">
        <f t="shared" si="110"/>
        <v>0.21805495504855654</v>
      </c>
      <c r="X25">
        <f t="shared" si="111"/>
        <v>0.29141128278508388</v>
      </c>
      <c r="Y25">
        <f t="shared" si="112"/>
        <v>0.6412603791362721</v>
      </c>
      <c r="Z25">
        <f t="shared" si="113"/>
        <v>0.7650864075680297</v>
      </c>
      <c r="AA25">
        <f t="shared" si="114"/>
        <v>0.39605084795312218</v>
      </c>
      <c r="AB25">
        <f t="shared" si="115"/>
        <v>0.50959379434241969</v>
      </c>
      <c r="AC25">
        <f t="shared" si="43"/>
        <v>3.0518072716931421E-2</v>
      </c>
      <c r="AD25">
        <f t="shared" si="116"/>
        <v>0.25894299538318177</v>
      </c>
      <c r="AE25">
        <f t="shared" si="44"/>
        <v>3.4305087400046258E-2</v>
      </c>
      <c r="AF25">
        <f t="shared" si="45"/>
        <v>2.3354395438728937E-3</v>
      </c>
      <c r="AG25">
        <f t="shared" si="46"/>
        <v>9.8614777014019404E-3</v>
      </c>
      <c r="AH25">
        <f t="shared" si="120"/>
        <v>1.2518978045261608E-3</v>
      </c>
      <c r="AI25">
        <f t="shared" si="121"/>
        <v>6.8059001897163955E-3</v>
      </c>
      <c r="AJ25">
        <f t="shared" si="49"/>
        <v>5.8323623525731708E-5</v>
      </c>
      <c r="AK25">
        <f t="shared" si="122"/>
        <v>4.7846413215682939E-5</v>
      </c>
      <c r="AL25">
        <f t="shared" si="123"/>
        <v>2.028797279428541E-4</v>
      </c>
      <c r="AM25">
        <f t="shared" si="124"/>
        <v>5.1501573951185698E-4</v>
      </c>
      <c r="AN25">
        <f t="shared" si="53"/>
        <v>4.933403492788235E-3</v>
      </c>
      <c r="AO25">
        <f t="shared" si="125"/>
        <v>1.921937772467308E-5</v>
      </c>
      <c r="AP25">
        <f t="shared" si="55"/>
        <v>3.665480880049103E-5</v>
      </c>
      <c r="AQ25">
        <f t="shared" si="56"/>
        <v>1.4057516606424096E-4</v>
      </c>
      <c r="AR25">
        <f t="shared" si="57"/>
        <v>0.33711798097048518</v>
      </c>
      <c r="AS25">
        <f t="shared" si="58"/>
        <v>7.1219239157602907E-2</v>
      </c>
      <c r="AT25">
        <f t="shared" si="59"/>
        <v>5.4152800550035778E-3</v>
      </c>
      <c r="AU25">
        <f t="shared" si="60"/>
        <v>2.1263029314403568E-2</v>
      </c>
      <c r="AV25">
        <f t="shared" si="126"/>
        <v>3.0068735844440229E-3</v>
      </c>
      <c r="AW25">
        <f t="shared" si="127"/>
        <v>1.5063668095134455E-2</v>
      </c>
      <c r="AX25">
        <f t="shared" si="63"/>
        <v>2.1749173885001868E-4</v>
      </c>
      <c r="AY25">
        <f t="shared" si="128"/>
        <v>1.8007414229889425E-4</v>
      </c>
      <c r="AZ25">
        <f t="shared" si="129"/>
        <v>7.0423549618988529E-4</v>
      </c>
      <c r="BA25">
        <f t="shared" si="130"/>
        <v>1.1949270121752297E-3</v>
      </c>
      <c r="BB25">
        <f t="shared" si="67"/>
        <v>1.0297687186539197E-2</v>
      </c>
      <c r="BC25">
        <f t="shared" si="131"/>
        <v>7.0140038323946382E-5</v>
      </c>
      <c r="BD25">
        <f t="shared" si="69"/>
        <v>1.2918139559386129E-4</v>
      </c>
      <c r="BE25">
        <f t="shared" si="70"/>
        <v>4.6071838599085385E-4</v>
      </c>
      <c r="BF25">
        <f t="shared" si="71"/>
        <v>0.15620275705464529</v>
      </c>
      <c r="BG25">
        <f t="shared" si="72"/>
        <v>0.94200000000000017</v>
      </c>
      <c r="BH25">
        <f t="shared" si="5"/>
        <v>0.22141863372742152</v>
      </c>
      <c r="BI25">
        <f t="shared" si="6"/>
        <v>2.8131127325440687E-2</v>
      </c>
      <c r="BJ25">
        <f t="shared" si="7"/>
        <v>1.6613066875766787E-3</v>
      </c>
      <c r="BK25">
        <f t="shared" si="8"/>
        <v>7.9517677847888522E-3</v>
      </c>
      <c r="BL25">
        <f t="shared" si="9"/>
        <v>9.2841681609290858E-4</v>
      </c>
      <c r="BM25">
        <f t="shared" si="10"/>
        <v>5.5577492208446341E-3</v>
      </c>
      <c r="BN25">
        <f t="shared" si="11"/>
        <v>3.9371996844632101E-5</v>
      </c>
      <c r="BO25">
        <f t="shared" si="12"/>
        <v>3.3256170257118132E-5</v>
      </c>
      <c r="BP25">
        <f t="shared" si="13"/>
        <v>1.5622974260802387E-4</v>
      </c>
      <c r="BQ25">
        <f t="shared" si="14"/>
        <v>4.0955614781755436E-4</v>
      </c>
      <c r="BR25">
        <f t="shared" si="15"/>
        <v>3.9231921961280173E-3</v>
      </c>
      <c r="BS25">
        <f t="shared" si="16"/>
        <v>1.4412654059959608E-5</v>
      </c>
      <c r="BT25">
        <f t="shared" si="17"/>
        <v>2.4005315728080827E-5</v>
      </c>
      <c r="BU25">
        <f t="shared" si="18"/>
        <v>1.0541762938059649E-4</v>
      </c>
      <c r="BV25">
        <f t="shared" si="19"/>
        <v>0.27731093069583451</v>
      </c>
      <c r="BW25">
        <f t="shared" si="20"/>
        <v>5.6182493222271312E-2</v>
      </c>
      <c r="BX25">
        <f t="shared" si="21"/>
        <v>3.7057590449324465E-3</v>
      </c>
      <c r="BY25">
        <f t="shared" si="22"/>
        <v>1.6493844727633333E-2</v>
      </c>
      <c r="BZ25">
        <f t="shared" si="23"/>
        <v>2.1451830764194478E-3</v>
      </c>
      <c r="CA25">
        <f t="shared" si="24"/>
        <v>1.183366255282059E-2</v>
      </c>
      <c r="CB25">
        <f t="shared" si="25"/>
        <v>1.4124099916364291E-4</v>
      </c>
      <c r="CC25">
        <f t="shared" si="26"/>
        <v>1.2040631778372784E-4</v>
      </c>
      <c r="CD25">
        <f t="shared" si="27"/>
        <v>5.2169664868338022E-4</v>
      </c>
      <c r="CE25">
        <f t="shared" si="28"/>
        <v>9.1413302382317241E-4</v>
      </c>
      <c r="CF25">
        <f t="shared" si="29"/>
        <v>7.8778501367042317E-3</v>
      </c>
      <c r="CG25">
        <f t="shared" si="30"/>
        <v>5.0599440103543054E-5</v>
      </c>
      <c r="CH25">
        <f t="shared" si="31"/>
        <v>8.1386338052939072E-5</v>
      </c>
      <c r="CI25">
        <f t="shared" si="32"/>
        <v>3.323649791703393E-4</v>
      </c>
      <c r="CJ25">
        <f t="shared" si="73"/>
        <v>0</v>
      </c>
      <c r="CK25">
        <f t="shared" si="74"/>
        <v>0.64806599461838599</v>
      </c>
      <c r="CL25">
        <f t="shared" si="33"/>
        <v>0.33822078266834965</v>
      </c>
      <c r="CM25">
        <f t="shared" si="75"/>
        <v>379.35148823636132</v>
      </c>
      <c r="CN25">
        <f t="shared" si="76"/>
        <v>540.09929602632826</v>
      </c>
      <c r="CO25">
        <f t="shared" si="77"/>
        <v>59.042247108650628</v>
      </c>
      <c r="CP25">
        <f t="shared" si="78"/>
        <v>78.546669891666454</v>
      </c>
      <c r="CQ25">
        <f t="shared" si="79"/>
        <v>38.328103183372939</v>
      </c>
      <c r="CR25">
        <f t="shared" si="80"/>
        <v>31.184634669280523</v>
      </c>
      <c r="CS25">
        <f t="shared" si="81"/>
        <v>1.6562742608837291</v>
      </c>
      <c r="CT25">
        <f t="shared" si="82"/>
        <v>1.7758674729132879</v>
      </c>
      <c r="CU25">
        <f t="shared" si="83"/>
        <v>2.248313145062709</v>
      </c>
      <c r="CV25">
        <f t="shared" si="84"/>
        <v>14.675373497390364</v>
      </c>
      <c r="CW25">
        <f t="shared" si="85"/>
        <v>84.213197621895176</v>
      </c>
      <c r="CX25">
        <f t="shared" si="86"/>
        <v>0.6725821234749344</v>
      </c>
      <c r="CY25">
        <f t="shared" si="87"/>
        <v>1.4986685126168762</v>
      </c>
      <c r="CZ25">
        <f t="shared" si="88"/>
        <v>3.3133566641341594</v>
      </c>
      <c r="DA25">
        <f t="shared" si="89"/>
        <v>4345.450774709554</v>
      </c>
      <c r="DB25">
        <f t="shared" si="90"/>
        <v>1934.9555086729133</v>
      </c>
      <c r="DC25">
        <f t="shared" si="91"/>
        <v>198.77326969896131</v>
      </c>
      <c r="DD25">
        <f t="shared" si="92"/>
        <v>412.29013840628517</v>
      </c>
      <c r="DE25">
        <f t="shared" si="93"/>
        <v>126.41197236361117</v>
      </c>
      <c r="DF25">
        <f t="shared" si="94"/>
        <v>241.12413519881721</v>
      </c>
      <c r="DG25">
        <f t="shared" si="95"/>
        <v>8.6611735162242933</v>
      </c>
      <c r="DH25">
        <f t="shared" si="96"/>
        <v>8.740978941330626</v>
      </c>
      <c r="DI25">
        <f t="shared" si="97"/>
        <v>15.850228312745749</v>
      </c>
      <c r="DJ25">
        <f t="shared" si="98"/>
        <v>47.701486326035173</v>
      </c>
      <c r="DK25">
        <f t="shared" si="99"/>
        <v>293.4325963804344</v>
      </c>
      <c r="DL25">
        <f t="shared" si="100"/>
        <v>3.2559005789975912</v>
      </c>
      <c r="DM25">
        <f t="shared" si="101"/>
        <v>6.7576079849104778</v>
      </c>
      <c r="DN25">
        <f t="shared" si="102"/>
        <v>16.122839917749932</v>
      </c>
      <c r="DO25">
        <f t="shared" si="34"/>
        <v>0</v>
      </c>
      <c r="DP25">
        <f t="shared" si="117"/>
        <v>8896.1346834226042</v>
      </c>
      <c r="DQ25">
        <f t="shared" si="35"/>
        <v>4642.8259781197312</v>
      </c>
    </row>
    <row r="26" spans="1:121" x14ac:dyDescent="0.3">
      <c r="A26">
        <v>23</v>
      </c>
      <c r="B26">
        <v>68</v>
      </c>
      <c r="C26">
        <f t="shared" si="118"/>
        <v>34.542000000000002</v>
      </c>
      <c r="D26">
        <f t="shared" si="1"/>
        <v>125</v>
      </c>
      <c r="E26">
        <f t="shared" si="119"/>
        <v>5.7</v>
      </c>
      <c r="F26">
        <v>1.205E-2</v>
      </c>
      <c r="G26">
        <v>1.9130000000000001E-2</v>
      </c>
      <c r="H26">
        <f t="shared" si="3"/>
        <v>1.3466000000000001E-2</v>
      </c>
      <c r="I26">
        <f t="shared" si="103"/>
        <v>4.0096398347168494E-2</v>
      </c>
      <c r="J26">
        <f t="shared" si="36"/>
        <v>0.19623960352008163</v>
      </c>
      <c r="K26">
        <f t="shared" si="37"/>
        <v>0.26357143596532218</v>
      </c>
      <c r="L26">
        <f t="shared" si="104"/>
        <v>0.11101185146529602</v>
      </c>
      <c r="M26">
        <f t="shared" si="105"/>
        <v>0.15193478950754424</v>
      </c>
      <c r="N26">
        <f t="shared" si="106"/>
        <v>0.46787873847560912</v>
      </c>
      <c r="O26">
        <f t="shared" si="107"/>
        <v>0.58993185840323226</v>
      </c>
      <c r="P26">
        <f t="shared" si="108"/>
        <v>0.2667917588147638</v>
      </c>
      <c r="Q26">
        <f t="shared" si="109"/>
        <v>0.35498810873189479</v>
      </c>
      <c r="R26">
        <f t="shared" si="38"/>
        <v>0.42</v>
      </c>
      <c r="S26">
        <f t="shared" si="39"/>
        <v>0.43099999999999999</v>
      </c>
      <c r="T26">
        <f t="shared" si="40"/>
        <v>1.76543883663615E-2</v>
      </c>
      <c r="U26">
        <f t="shared" si="41"/>
        <v>0.37837819523841809</v>
      </c>
      <c r="V26">
        <f t="shared" si="42"/>
        <v>0.48615128219815384</v>
      </c>
      <c r="W26">
        <f t="shared" si="110"/>
        <v>0.22592707337452722</v>
      </c>
      <c r="X26">
        <f t="shared" si="111"/>
        <v>0.30138166683895407</v>
      </c>
      <c r="Y26">
        <f t="shared" si="112"/>
        <v>0.65820539978633763</v>
      </c>
      <c r="Z26">
        <f t="shared" si="113"/>
        <v>0.78061072712310142</v>
      </c>
      <c r="AA26">
        <f t="shared" si="114"/>
        <v>0.41025573653572156</v>
      </c>
      <c r="AB26">
        <f t="shared" si="115"/>
        <v>0.52581219123200451</v>
      </c>
      <c r="AC26">
        <f t="shared" si="43"/>
        <v>3.1526018774149352E-2</v>
      </c>
      <c r="AD26">
        <f t="shared" si="116"/>
        <v>0.24118519361049509</v>
      </c>
      <c r="AE26">
        <f t="shared" si="44"/>
        <v>3.4212475779468586E-2</v>
      </c>
      <c r="AF26">
        <f t="shared" si="45"/>
        <v>2.3062763081260463E-3</v>
      </c>
      <c r="AG26">
        <f t="shared" si="46"/>
        <v>9.7954434170003622E-3</v>
      </c>
      <c r="AH26">
        <f t="shared" si="120"/>
        <v>1.2287953653676797E-3</v>
      </c>
      <c r="AI26">
        <f t="shared" si="121"/>
        <v>6.7368961519044717E-3</v>
      </c>
      <c r="AJ26">
        <f t="shared" si="49"/>
        <v>6.0606008435165823E-5</v>
      </c>
      <c r="AK26">
        <f t="shared" si="122"/>
        <v>4.9706972020057029E-5</v>
      </c>
      <c r="AL26">
        <f t="shared" si="123"/>
        <v>2.1131861755698623E-4</v>
      </c>
      <c r="AM26">
        <f t="shared" si="124"/>
        <v>5.0792412996933302E-4</v>
      </c>
      <c r="AN26">
        <f t="shared" si="53"/>
        <v>5.0890564919456958E-3</v>
      </c>
      <c r="AO26">
        <f t="shared" si="125"/>
        <v>2.0043469732559948E-5</v>
      </c>
      <c r="AP26">
        <f t="shared" si="55"/>
        <v>3.9653014486477476E-5</v>
      </c>
      <c r="AQ26">
        <f t="shared" si="56"/>
        <v>1.5235269435393383E-4</v>
      </c>
      <c r="AR26">
        <f t="shared" si="57"/>
        <v>0.33199940402030653</v>
      </c>
      <c r="AS26">
        <f t="shared" si="58"/>
        <v>7.5359950943131374E-2</v>
      </c>
      <c r="AT26">
        <f t="shared" si="59"/>
        <v>5.6785097678593941E-3</v>
      </c>
      <c r="AU26">
        <f t="shared" si="60"/>
        <v>2.2492009362006411E-2</v>
      </c>
      <c r="AV26">
        <f t="shared" si="126"/>
        <v>3.1329925113271883E-3</v>
      </c>
      <c r="AW26">
        <f t="shared" si="127"/>
        <v>1.5910478561551165E-2</v>
      </c>
      <c r="AX26">
        <f t="shared" si="63"/>
        <v>2.4086322938865102E-4</v>
      </c>
      <c r="AY26">
        <f t="shared" si="128"/>
        <v>1.9900303902741699E-4</v>
      </c>
      <c r="AZ26">
        <f t="shared" si="129"/>
        <v>7.8333327924947369E-4</v>
      </c>
      <c r="BA26">
        <f t="shared" si="130"/>
        <v>1.2538852289436346E-3</v>
      </c>
      <c r="BB26">
        <f t="shared" si="67"/>
        <v>1.1320190388861496E-2</v>
      </c>
      <c r="BC26">
        <f t="shared" si="131"/>
        <v>7.7966498589413237E-5</v>
      </c>
      <c r="BD26">
        <f t="shared" si="69"/>
        <v>1.4873973655347831E-4</v>
      </c>
      <c r="BE26">
        <f t="shared" si="70"/>
        <v>5.3249200967813034E-4</v>
      </c>
      <c r="BF26">
        <f t="shared" si="71"/>
        <v>0.1712744393926639</v>
      </c>
      <c r="BG26">
        <f t="shared" si="72"/>
        <v>0.94199999999999995</v>
      </c>
      <c r="BH26">
        <f t="shared" si="5"/>
        <v>0.20606534930217393</v>
      </c>
      <c r="BI26">
        <f t="shared" si="6"/>
        <v>2.8032216381638757E-2</v>
      </c>
      <c r="BJ26">
        <f t="shared" si="7"/>
        <v>1.6390391496317383E-3</v>
      </c>
      <c r="BK26">
        <f t="shared" si="8"/>
        <v>7.8920553001197245E-3</v>
      </c>
      <c r="BL26">
        <f t="shared" si="9"/>
        <v>9.1046242396570771E-4</v>
      </c>
      <c r="BM26">
        <f t="shared" si="10"/>
        <v>5.4968963901315367E-3</v>
      </c>
      <c r="BN26">
        <f t="shared" si="11"/>
        <v>4.0874539863812504E-5</v>
      </c>
      <c r="BO26">
        <f t="shared" si="12"/>
        <v>3.4518036852597956E-5</v>
      </c>
      <c r="BP26">
        <f t="shared" si="13"/>
        <v>1.6259498709713397E-4</v>
      </c>
      <c r="BQ26">
        <f t="shared" si="14"/>
        <v>4.0358602605619653E-4</v>
      </c>
      <c r="BR26">
        <f t="shared" si="15"/>
        <v>4.0436592096616047E-3</v>
      </c>
      <c r="BS26">
        <f t="shared" si="16"/>
        <v>1.5018337941989142E-5</v>
      </c>
      <c r="BT26">
        <f t="shared" si="17"/>
        <v>2.5944504585632355E-5</v>
      </c>
      <c r="BU26">
        <f t="shared" si="18"/>
        <v>1.1415609576135627E-4</v>
      </c>
      <c r="BV26">
        <f t="shared" si="19"/>
        <v>0.27287685613013918</v>
      </c>
      <c r="BW26">
        <f t="shared" si="20"/>
        <v>5.9400296526213578E-2</v>
      </c>
      <c r="BX26">
        <f t="shared" si="21"/>
        <v>3.8822852215663907E-3</v>
      </c>
      <c r="BY26">
        <f t="shared" si="22"/>
        <v>1.7432888285073514E-2</v>
      </c>
      <c r="BZ26">
        <f t="shared" si="23"/>
        <v>2.2331448336602119E-3</v>
      </c>
      <c r="CA26">
        <f t="shared" si="24"/>
        <v>1.248866491195679E-2</v>
      </c>
      <c r="CB26">
        <f t="shared" si="25"/>
        <v>1.5627257620822629E-4</v>
      </c>
      <c r="CC26">
        <f t="shared" si="26"/>
        <v>1.3294241402058647E-4</v>
      </c>
      <c r="CD26">
        <f t="shared" si="27"/>
        <v>5.7981712827954654E-4</v>
      </c>
      <c r="CE26">
        <f t="shared" si="28"/>
        <v>9.5845148281394153E-4</v>
      </c>
      <c r="CF26">
        <f t="shared" si="29"/>
        <v>8.6529875410376652E-3</v>
      </c>
      <c r="CG26">
        <f t="shared" si="30"/>
        <v>5.6199450718292463E-5</v>
      </c>
      <c r="CH26">
        <f t="shared" si="31"/>
        <v>9.3620564076269893E-5</v>
      </c>
      <c r="CI26">
        <f t="shared" si="32"/>
        <v>3.8382842627556575E-4</v>
      </c>
      <c r="CJ26">
        <f t="shared" si="73"/>
        <v>0</v>
      </c>
      <c r="CK26">
        <f t="shared" si="74"/>
        <v>0.6342046261775216</v>
      </c>
      <c r="CL26">
        <f t="shared" si="33"/>
        <v>0.32134625090008934</v>
      </c>
      <c r="CM26">
        <f t="shared" si="75"/>
        <v>353.33630863937532</v>
      </c>
      <c r="CN26">
        <f t="shared" si="76"/>
        <v>538.64121867195342</v>
      </c>
      <c r="CO26">
        <f t="shared" si="77"/>
        <v>58.304971345734579</v>
      </c>
      <c r="CP26">
        <f t="shared" si="78"/>
        <v>78.020706816407881</v>
      </c>
      <c r="CQ26">
        <f t="shared" si="79"/>
        <v>37.62079890609688</v>
      </c>
      <c r="CR26">
        <f t="shared" si="80"/>
        <v>30.86845816802629</v>
      </c>
      <c r="CS26">
        <f t="shared" si="81"/>
        <v>1.7210894275418391</v>
      </c>
      <c r="CT26">
        <f t="shared" si="82"/>
        <v>1.8449239734964367</v>
      </c>
      <c r="CU26">
        <f t="shared" si="83"/>
        <v>2.3418329197665213</v>
      </c>
      <c r="CV26">
        <f t="shared" si="84"/>
        <v>14.473298083476145</v>
      </c>
      <c r="CW26">
        <f t="shared" si="85"/>
        <v>86.870194317513025</v>
      </c>
      <c r="CX26">
        <f t="shared" si="86"/>
        <v>0.70142122329093537</v>
      </c>
      <c r="CY26">
        <f t="shared" si="87"/>
        <v>1.6212531502941181</v>
      </c>
      <c r="CZ26">
        <f t="shared" si="88"/>
        <v>3.5909530059222203</v>
      </c>
      <c r="DA26">
        <f t="shared" si="89"/>
        <v>4279.4723178217509</v>
      </c>
      <c r="DB26">
        <f t="shared" si="90"/>
        <v>2047.4545071739362</v>
      </c>
      <c r="DC26">
        <f t="shared" si="91"/>
        <v>208.43537953904692</v>
      </c>
      <c r="DD26">
        <f t="shared" si="92"/>
        <v>436.12006152930434</v>
      </c>
      <c r="DE26">
        <f t="shared" si="93"/>
        <v>131.71413816870631</v>
      </c>
      <c r="DF26">
        <f t="shared" si="94"/>
        <v>254.67903033474951</v>
      </c>
      <c r="DG26">
        <f t="shared" si="95"/>
        <v>9.591896383944249</v>
      </c>
      <c r="DH26">
        <f t="shared" si="96"/>
        <v>9.659806517429848</v>
      </c>
      <c r="DI26">
        <f t="shared" si="97"/>
        <v>17.630482116067903</v>
      </c>
      <c r="DJ26">
        <f t="shared" si="98"/>
        <v>50.055098339429897</v>
      </c>
      <c r="DK26">
        <f t="shared" si="99"/>
        <v>322.56882513060833</v>
      </c>
      <c r="DL26">
        <f t="shared" si="100"/>
        <v>3.6192048645205626</v>
      </c>
      <c r="DM26">
        <f t="shared" si="101"/>
        <v>7.780724358849004</v>
      </c>
      <c r="DN26">
        <f t="shared" si="102"/>
        <v>18.63455787868617</v>
      </c>
      <c r="DO26">
        <f t="shared" si="34"/>
        <v>0</v>
      </c>
      <c r="DP26">
        <f t="shared" si="117"/>
        <v>9007.3734588059269</v>
      </c>
      <c r="DQ26">
        <f t="shared" si="35"/>
        <v>4563.961806601601</v>
      </c>
    </row>
    <row r="27" spans="1:121" x14ac:dyDescent="0.3">
      <c r="A27">
        <v>24</v>
      </c>
      <c r="B27">
        <v>69</v>
      </c>
      <c r="C27">
        <f t="shared" si="118"/>
        <v>34.542000000000002</v>
      </c>
      <c r="D27">
        <f t="shared" si="1"/>
        <v>125</v>
      </c>
      <c r="E27">
        <f t="shared" si="119"/>
        <v>5.7</v>
      </c>
      <c r="F27">
        <v>1.321E-2</v>
      </c>
      <c r="G27">
        <v>2.0879999999999999E-2</v>
      </c>
      <c r="H27">
        <f t="shared" si="3"/>
        <v>1.4744E-2</v>
      </c>
      <c r="I27">
        <f t="shared" si="103"/>
        <v>4.0096398347168494E-2</v>
      </c>
      <c r="J27">
        <f t="shared" si="36"/>
        <v>0.20332358281451235</v>
      </c>
      <c r="K27">
        <f t="shared" si="37"/>
        <v>0.27264532027463739</v>
      </c>
      <c r="L27">
        <f t="shared" si="104"/>
        <v>0.11524090504405171</v>
      </c>
      <c r="M27">
        <f t="shared" si="105"/>
        <v>0.15757951213310728</v>
      </c>
      <c r="N27">
        <f t="shared" si="106"/>
        <v>0.48326057626558439</v>
      </c>
      <c r="O27">
        <f t="shared" si="107"/>
        <v>0.60658044545575729</v>
      </c>
      <c r="P27">
        <f t="shared" si="108"/>
        <v>0.27729486184547669</v>
      </c>
      <c r="Q27">
        <f t="shared" si="109"/>
        <v>0.36800497927354381</v>
      </c>
      <c r="R27">
        <f t="shared" si="38"/>
        <v>0.42</v>
      </c>
      <c r="S27">
        <f t="shared" si="39"/>
        <v>0.43099999999999999</v>
      </c>
      <c r="T27">
        <f t="shared" si="40"/>
        <v>1.8299172754870752E-2</v>
      </c>
      <c r="U27">
        <f t="shared" si="41"/>
        <v>0.39023974387631433</v>
      </c>
      <c r="V27">
        <f t="shared" si="42"/>
        <v>0.49983051844406046</v>
      </c>
      <c r="W27">
        <f t="shared" si="110"/>
        <v>0.23391866016354801</v>
      </c>
      <c r="X27">
        <f t="shared" si="111"/>
        <v>0.31146190818246766</v>
      </c>
      <c r="Y27">
        <f t="shared" si="112"/>
        <v>0.67484696186601867</v>
      </c>
      <c r="Z27">
        <f t="shared" si="113"/>
        <v>0.79555076516612988</v>
      </c>
      <c r="AA27">
        <f t="shared" si="114"/>
        <v>0.42455895440870062</v>
      </c>
      <c r="AB27">
        <f t="shared" si="115"/>
        <v>0.54198063471501168</v>
      </c>
      <c r="AC27">
        <f t="shared" si="43"/>
        <v>3.2540646639852372E-2</v>
      </c>
      <c r="AD27">
        <f t="shared" si="116"/>
        <v>0.22430971373889677</v>
      </c>
      <c r="AE27">
        <f t="shared" si="44"/>
        <v>3.398752101959273E-2</v>
      </c>
      <c r="AF27">
        <f t="shared" si="45"/>
        <v>2.2700033414759738E-3</v>
      </c>
      <c r="AG27">
        <f t="shared" si="46"/>
        <v>9.6877698845837888E-3</v>
      </c>
      <c r="AH27">
        <f t="shared" si="120"/>
        <v>1.2032881401388392E-3</v>
      </c>
      <c r="AI27">
        <f t="shared" si="121"/>
        <v>6.6489376796109549E-3</v>
      </c>
      <c r="AJ27">
        <f t="shared" si="49"/>
        <v>6.2648407980982033E-5</v>
      </c>
      <c r="AK27">
        <f t="shared" si="122"/>
        <v>5.135005936705595E-5</v>
      </c>
      <c r="AL27">
        <f t="shared" si="123"/>
        <v>2.1867885265416492E-4</v>
      </c>
      <c r="AM27">
        <f t="shared" si="124"/>
        <v>4.9961712112501556E-4</v>
      </c>
      <c r="AN27">
        <f t="shared" si="53"/>
        <v>5.2190751291328243E-3</v>
      </c>
      <c r="AO27">
        <f t="shared" si="125"/>
        <v>2.0776422571334267E-5</v>
      </c>
      <c r="AP27">
        <f t="shared" si="55"/>
        <v>4.2541673950086641E-5</v>
      </c>
      <c r="AQ27">
        <f t="shared" si="56"/>
        <v>1.6350700047182659E-4</v>
      </c>
      <c r="AR27">
        <f t="shared" si="57"/>
        <v>0.3257611779836615</v>
      </c>
      <c r="AS27">
        <f t="shared" si="58"/>
        <v>7.9249852446024338E-2</v>
      </c>
      <c r="AT27">
        <f t="shared" si="59"/>
        <v>5.9223020392788041E-3</v>
      </c>
      <c r="AU27">
        <f t="shared" si="60"/>
        <v>2.3633894909295947E-2</v>
      </c>
      <c r="AV27">
        <f t="shared" si="126"/>
        <v>3.2496324241526216E-3</v>
      </c>
      <c r="AW27">
        <f t="shared" si="127"/>
        <v>1.6715702608282541E-2</v>
      </c>
      <c r="AX27">
        <f t="shared" si="63"/>
        <v>2.6469533130942365E-4</v>
      </c>
      <c r="AY27">
        <f t="shared" si="128"/>
        <v>2.181487989230134E-4</v>
      </c>
      <c r="AZ27">
        <f t="shared" si="129"/>
        <v>8.6331434692017489E-4</v>
      </c>
      <c r="BA27">
        <f t="shared" si="130"/>
        <v>1.3093847541739306E-3</v>
      </c>
      <c r="BB27">
        <f t="shared" si="67"/>
        <v>1.2346516623496248E-2</v>
      </c>
      <c r="BC27">
        <f t="shared" si="131"/>
        <v>8.592347515628011E-5</v>
      </c>
      <c r="BD27">
        <f t="shared" si="69"/>
        <v>1.6947297734461165E-4</v>
      </c>
      <c r="BE27">
        <f t="shared" si="70"/>
        <v>6.0795017668345335E-4</v>
      </c>
      <c r="BF27">
        <f t="shared" si="71"/>
        <v>0.18721660263374487</v>
      </c>
      <c r="BG27">
        <f t="shared" si="72"/>
        <v>0.94200000000000017</v>
      </c>
      <c r="BH27">
        <f t="shared" si="5"/>
        <v>0.19149015200678934</v>
      </c>
      <c r="BI27">
        <f t="shared" si="6"/>
        <v>2.7825082401110687E-2</v>
      </c>
      <c r="BJ27">
        <f t="shared" si="7"/>
        <v>1.6117620172397395E-3</v>
      </c>
      <c r="BK27">
        <f t="shared" si="8"/>
        <v>7.798909305181222E-3</v>
      </c>
      <c r="BL27">
        <f t="shared" si="9"/>
        <v>8.9075872758410631E-4</v>
      </c>
      <c r="BM27">
        <f t="shared" si="10"/>
        <v>5.4206828263125154E-3</v>
      </c>
      <c r="BN27">
        <f t="shared" si="11"/>
        <v>4.2212503112360334E-5</v>
      </c>
      <c r="BO27">
        <f t="shared" si="12"/>
        <v>3.5626675954970532E-5</v>
      </c>
      <c r="BP27">
        <f t="shared" si="13"/>
        <v>1.6812032221741839E-4</v>
      </c>
      <c r="BQ27">
        <f t="shared" si="14"/>
        <v>3.9666019760576803E-4</v>
      </c>
      <c r="BR27">
        <f t="shared" si="15"/>
        <v>4.1435717162366112E-3</v>
      </c>
      <c r="BS27">
        <f t="shared" si="16"/>
        <v>1.5554776449361665E-5</v>
      </c>
      <c r="BT27">
        <f t="shared" si="17"/>
        <v>2.7808404723096117E-5</v>
      </c>
      <c r="BU27">
        <f t="shared" si="18"/>
        <v>1.2241351134983209E-4</v>
      </c>
      <c r="BV27">
        <f t="shared" si="19"/>
        <v>0.26753016757551129</v>
      </c>
      <c r="BW27">
        <f t="shared" si="20"/>
        <v>6.2415219801683075E-2</v>
      </c>
      <c r="BX27">
        <f t="shared" si="21"/>
        <v>4.0452004353712708E-3</v>
      </c>
      <c r="BY27">
        <f t="shared" si="22"/>
        <v>1.8302921944581406E-2</v>
      </c>
      <c r="BZ27">
        <f t="shared" si="23"/>
        <v>2.3141939902185707E-3</v>
      </c>
      <c r="CA27">
        <f t="shared" si="24"/>
        <v>1.3109962285786262E-2</v>
      </c>
      <c r="CB27">
        <f t="shared" si="25"/>
        <v>1.7157437272968999E-4</v>
      </c>
      <c r="CC27">
        <f t="shared" si="26"/>
        <v>1.4560029397674718E-4</v>
      </c>
      <c r="CD27">
        <f t="shared" si="27"/>
        <v>6.3849493634003359E-4</v>
      </c>
      <c r="CE27">
        <f t="shared" si="28"/>
        <v>1.000054488174655E-3</v>
      </c>
      <c r="CF27">
        <f t="shared" si="29"/>
        <v>9.4297641111913272E-3</v>
      </c>
      <c r="CG27">
        <f t="shared" si="30"/>
        <v>6.1884218343029955E-5</v>
      </c>
      <c r="CH27">
        <f t="shared" si="31"/>
        <v>1.0657050706299248E-4</v>
      </c>
      <c r="CI27">
        <f t="shared" si="32"/>
        <v>4.378607988926604E-4</v>
      </c>
      <c r="CJ27">
        <f t="shared" si="73"/>
        <v>0</v>
      </c>
      <c r="CK27">
        <f t="shared" si="74"/>
        <v>0.61969878515173016</v>
      </c>
      <c r="CL27">
        <f t="shared" si="33"/>
        <v>0.30485073878474556</v>
      </c>
      <c r="CM27">
        <f t="shared" si="75"/>
        <v>328.61373062748379</v>
      </c>
      <c r="CN27">
        <f t="shared" si="76"/>
        <v>535.09953093246793</v>
      </c>
      <c r="CO27">
        <f t="shared" si="77"/>
        <v>57.387954475854094</v>
      </c>
      <c r="CP27">
        <f t="shared" si="78"/>
        <v>77.163087130709883</v>
      </c>
      <c r="CQ27">
        <f t="shared" si="79"/>
        <v>36.839869698490702</v>
      </c>
      <c r="CR27">
        <f t="shared" si="80"/>
        <v>30.465432447977395</v>
      </c>
      <c r="CS27">
        <f t="shared" si="81"/>
        <v>1.7790894898439278</v>
      </c>
      <c r="CT27">
        <f t="shared" si="82"/>
        <v>1.9059088034676486</v>
      </c>
      <c r="CU27">
        <f t="shared" si="83"/>
        <v>2.4233990451134555</v>
      </c>
      <c r="CV27">
        <f t="shared" si="84"/>
        <v>14.236589866457319</v>
      </c>
      <c r="CW27">
        <f t="shared" si="85"/>
        <v>89.08961245429731</v>
      </c>
      <c r="CX27">
        <f t="shared" si="86"/>
        <v>0.72707090788384265</v>
      </c>
      <c r="CY27">
        <f t="shared" si="87"/>
        <v>1.7393588811232423</v>
      </c>
      <c r="CZ27">
        <f t="shared" si="88"/>
        <v>3.8538600011209527</v>
      </c>
      <c r="DA27">
        <f t="shared" si="89"/>
        <v>4199.0615842093966</v>
      </c>
      <c r="DB27">
        <f t="shared" si="90"/>
        <v>2153.1392411060351</v>
      </c>
      <c r="DC27">
        <f t="shared" si="91"/>
        <v>217.38401865376778</v>
      </c>
      <c r="DD27">
        <f t="shared" si="92"/>
        <v>458.26122229124843</v>
      </c>
      <c r="DE27">
        <f t="shared" si="93"/>
        <v>136.61779674380037</v>
      </c>
      <c r="DF27">
        <f t="shared" si="94"/>
        <v>267.56825165077862</v>
      </c>
      <c r="DG27">
        <f t="shared" si="95"/>
        <v>10.540962178735178</v>
      </c>
      <c r="DH27">
        <f t="shared" si="96"/>
        <v>10.589160848521994</v>
      </c>
      <c r="DI27">
        <f t="shared" si="97"/>
        <v>19.430616006132375</v>
      </c>
      <c r="DJ27">
        <f t="shared" si="98"/>
        <v>52.270639386623309</v>
      </c>
      <c r="DK27">
        <f t="shared" si="99"/>
        <v>351.81399118652558</v>
      </c>
      <c r="DL27">
        <f t="shared" si="100"/>
        <v>3.9885677167545226</v>
      </c>
      <c r="DM27">
        <f t="shared" si="101"/>
        <v>8.865300917873979</v>
      </c>
      <c r="DN27">
        <f t="shared" si="102"/>
        <v>21.27521643303745</v>
      </c>
      <c r="DO27">
        <f t="shared" si="34"/>
        <v>0</v>
      </c>
      <c r="DP27">
        <f t="shared" si="117"/>
        <v>9092.1310640915235</v>
      </c>
      <c r="DQ27">
        <f t="shared" si="35"/>
        <v>4472.7260056470632</v>
      </c>
    </row>
    <row r="28" spans="1:121" x14ac:dyDescent="0.3">
      <c r="A28">
        <v>25</v>
      </c>
      <c r="B28">
        <v>70</v>
      </c>
      <c r="C28">
        <f t="shared" si="118"/>
        <v>34.542000000000002</v>
      </c>
      <c r="D28">
        <f t="shared" si="1"/>
        <v>125</v>
      </c>
      <c r="E28">
        <f t="shared" si="119"/>
        <v>5.7</v>
      </c>
      <c r="F28">
        <v>1.455E-2</v>
      </c>
      <c r="G28">
        <v>2.213E-2</v>
      </c>
      <c r="H28">
        <f t="shared" si="3"/>
        <v>1.6066E-2</v>
      </c>
      <c r="I28">
        <f t="shared" si="103"/>
        <v>4.0096398347168494E-2</v>
      </c>
      <c r="J28">
        <f t="shared" si="36"/>
        <v>0.21052166566378794</v>
      </c>
      <c r="K28">
        <f t="shared" si="37"/>
        <v>0.28183231939692188</v>
      </c>
      <c r="L28">
        <f t="shared" si="104"/>
        <v>0.11955588516448545</v>
      </c>
      <c r="M28">
        <f t="shared" si="105"/>
        <v>0.16332779819367982</v>
      </c>
      <c r="N28">
        <f t="shared" si="106"/>
        <v>0.49865528863023267</v>
      </c>
      <c r="O28">
        <f t="shared" si="107"/>
        <v>0.62303927090348499</v>
      </c>
      <c r="P28">
        <f t="shared" si="108"/>
        <v>0.28796705542850176</v>
      </c>
      <c r="Q28">
        <f t="shared" si="109"/>
        <v>0.38115161970178169</v>
      </c>
      <c r="R28">
        <f t="shared" si="38"/>
        <v>0.42</v>
      </c>
      <c r="S28">
        <f t="shared" si="39"/>
        <v>0.43099999999999999</v>
      </c>
      <c r="T28">
        <f t="shared" si="40"/>
        <v>1.8953396743153689E-2</v>
      </c>
      <c r="U28">
        <f t="shared" si="41"/>
        <v>0.40216593121187683</v>
      </c>
      <c r="V28">
        <f t="shared" si="42"/>
        <v>0.51347726525036819</v>
      </c>
      <c r="W28">
        <f t="shared" si="110"/>
        <v>0.24202643890675668</v>
      </c>
      <c r="X28">
        <f t="shared" si="111"/>
        <v>0.32164576037696779</v>
      </c>
      <c r="Y28">
        <f t="shared" si="112"/>
        <v>0.69115801348796457</v>
      </c>
      <c r="Z28">
        <f t="shared" si="113"/>
        <v>0.80989081622540204</v>
      </c>
      <c r="AA28">
        <f t="shared" si="114"/>
        <v>0.43894380046994663</v>
      </c>
      <c r="AB28">
        <f t="shared" si="115"/>
        <v>0.55807479192609888</v>
      </c>
      <c r="AC28">
        <f t="shared" si="43"/>
        <v>3.35611353111641E-2</v>
      </c>
      <c r="AD28">
        <f t="shared" si="116"/>
        <v>0.20820098816223437</v>
      </c>
      <c r="AE28">
        <f t="shared" si="44"/>
        <v>3.3609209269668316E-2</v>
      </c>
      <c r="AF28">
        <f t="shared" si="45"/>
        <v>2.2272568077120027E-3</v>
      </c>
      <c r="AG28">
        <f t="shared" si="46"/>
        <v>9.5249935563088643E-3</v>
      </c>
      <c r="AH28">
        <f t="shared" si="120"/>
        <v>1.1756069700682315E-3</v>
      </c>
      <c r="AI28">
        <f t="shared" si="121"/>
        <v>6.5378906430263051E-3</v>
      </c>
      <c r="AJ28">
        <f t="shared" si="49"/>
        <v>6.4440458451927652E-5</v>
      </c>
      <c r="AK28">
        <f t="shared" si="122"/>
        <v>5.2767744397228217E-5</v>
      </c>
      <c r="AL28">
        <f t="shared" si="123"/>
        <v>2.2417060375695479E-4</v>
      </c>
      <c r="AM28">
        <f t="shared" si="124"/>
        <v>4.9020012672557154E-4</v>
      </c>
      <c r="AN28">
        <f t="shared" si="53"/>
        <v>5.3189866572300216E-3</v>
      </c>
      <c r="AO28">
        <f t="shared" si="125"/>
        <v>2.1414477957142236E-5</v>
      </c>
      <c r="AP28">
        <f t="shared" si="55"/>
        <v>4.5292924070541697E-5</v>
      </c>
      <c r="AQ28">
        <f t="shared" si="56"/>
        <v>1.7331529246499152E-4</v>
      </c>
      <c r="AR28">
        <f t="shared" si="57"/>
        <v>0.31833404332748583</v>
      </c>
      <c r="AS28">
        <f t="shared" si="58"/>
        <v>8.2770452298379441E-2</v>
      </c>
      <c r="AT28">
        <f t="shared" si="59"/>
        <v>6.1447837889987388E-3</v>
      </c>
      <c r="AU28">
        <f t="shared" si="60"/>
        <v>2.4627155586936542E-2</v>
      </c>
      <c r="AV28">
        <f t="shared" si="126"/>
        <v>3.3560382200117189E-3</v>
      </c>
      <c r="AW28">
        <f t="shared" si="127"/>
        <v>1.7455778534879302E-2</v>
      </c>
      <c r="AX28">
        <f t="shared" si="63"/>
        <v>2.8878098350830527E-4</v>
      </c>
      <c r="AY28">
        <f t="shared" si="128"/>
        <v>2.373292394816214E-4</v>
      </c>
      <c r="AZ28">
        <f t="shared" si="129"/>
        <v>9.3962371363354473E-4</v>
      </c>
      <c r="BA28">
        <f t="shared" si="130"/>
        <v>1.3610414092223209E-3</v>
      </c>
      <c r="BB28">
        <f t="shared" si="67"/>
        <v>1.3354466627111875E-2</v>
      </c>
      <c r="BC28">
        <f t="shared" si="131"/>
        <v>9.3934493914660242E-5</v>
      </c>
      <c r="BD28">
        <f t="shared" si="69"/>
        <v>1.912344969441406E-4</v>
      </c>
      <c r="BE28">
        <f t="shared" si="70"/>
        <v>6.8359461311259264E-4</v>
      </c>
      <c r="BF28">
        <f t="shared" si="71"/>
        <v>0.20449520897230705</v>
      </c>
      <c r="BG28">
        <f t="shared" si="72"/>
        <v>0.94200000000000017</v>
      </c>
      <c r="BH28">
        <f t="shared" si="5"/>
        <v>0.17759261136894691</v>
      </c>
      <c r="BI28">
        <f t="shared" si="6"/>
        <v>2.7492802286487983E-2</v>
      </c>
      <c r="BJ28">
        <f t="shared" si="7"/>
        <v>1.5799406428748252E-3</v>
      </c>
      <c r="BK28">
        <f t="shared" si="8"/>
        <v>7.6615826356928067E-3</v>
      </c>
      <c r="BL28">
        <f t="shared" si="9"/>
        <v>8.6948128038368791E-4</v>
      </c>
      <c r="BM28">
        <f t="shared" si="10"/>
        <v>5.3257788720452023E-3</v>
      </c>
      <c r="BN28">
        <f t="shared" si="11"/>
        <v>4.3379363910988406E-5</v>
      </c>
      <c r="BO28">
        <f t="shared" si="12"/>
        <v>3.6577001411874739E-5</v>
      </c>
      <c r="BP28">
        <f t="shared" si="13"/>
        <v>1.7220106483512493E-4</v>
      </c>
      <c r="BQ28">
        <f t="shared" si="14"/>
        <v>3.8886465847892584E-4</v>
      </c>
      <c r="BR28">
        <f t="shared" si="15"/>
        <v>4.2194316507707637E-3</v>
      </c>
      <c r="BS28">
        <f t="shared" si="16"/>
        <v>1.6019326007310828E-5</v>
      </c>
      <c r="BT28">
        <f t="shared" si="17"/>
        <v>2.9579021584666989E-5</v>
      </c>
      <c r="BU28">
        <f t="shared" si="18"/>
        <v>1.2965033178047319E-4</v>
      </c>
      <c r="BV28">
        <f t="shared" si="19"/>
        <v>0.26121629444997263</v>
      </c>
      <c r="BW28">
        <f t="shared" si="20"/>
        <v>6.5134504617175681E-2</v>
      </c>
      <c r="BX28">
        <f t="shared" si="21"/>
        <v>4.1932635064273445E-3</v>
      </c>
      <c r="BY28">
        <f t="shared" si="22"/>
        <v>1.9056499409589717E-2</v>
      </c>
      <c r="BZ28">
        <f t="shared" si="23"/>
        <v>2.3878115803145227E-3</v>
      </c>
      <c r="CA28">
        <f t="shared" si="24"/>
        <v>1.3679170847548607E-2</v>
      </c>
      <c r="CB28">
        <f t="shared" si="25"/>
        <v>1.8701146018306435E-4</v>
      </c>
      <c r="CC28">
        <f t="shared" si="26"/>
        <v>1.5825807848607491E-4</v>
      </c>
      <c r="CD28">
        <f t="shared" si="27"/>
        <v>6.9436242607248883E-4</v>
      </c>
      <c r="CE28">
        <f t="shared" si="28"/>
        <v>1.0386553587175623E-3</v>
      </c>
      <c r="CF28">
        <f t="shared" si="29"/>
        <v>1.0191231678241227E-2</v>
      </c>
      <c r="CG28">
        <f t="shared" si="30"/>
        <v>6.7598478354526805E-5</v>
      </c>
      <c r="CH28">
        <f t="shared" si="31"/>
        <v>1.2014197163514085E-4</v>
      </c>
      <c r="CI28">
        <f t="shared" si="32"/>
        <v>4.9193809145067194E-4</v>
      </c>
      <c r="CJ28">
        <f t="shared" si="73"/>
        <v>0</v>
      </c>
      <c r="CK28">
        <f t="shared" si="74"/>
        <v>0.60417464145938093</v>
      </c>
      <c r="CL28">
        <f t="shared" si="33"/>
        <v>0.28855717356766675</v>
      </c>
      <c r="CM28">
        <f t="shared" si="75"/>
        <v>305.01444765767337</v>
      </c>
      <c r="CN28">
        <f t="shared" si="76"/>
        <v>529.14339074165798</v>
      </c>
      <c r="CO28">
        <f t="shared" si="77"/>
        <v>56.307279355767143</v>
      </c>
      <c r="CP28">
        <f t="shared" si="78"/>
        <v>75.866573676000101</v>
      </c>
      <c r="CQ28">
        <f t="shared" si="79"/>
        <v>35.992382995608978</v>
      </c>
      <c r="CR28">
        <f t="shared" si="80"/>
        <v>29.956614926346528</v>
      </c>
      <c r="CS28">
        <f t="shared" si="81"/>
        <v>1.8299801391178414</v>
      </c>
      <c r="CT28">
        <f t="shared" si="82"/>
        <v>1.9585276010475225</v>
      </c>
      <c r="CU28">
        <f t="shared" si="83"/>
        <v>2.4842586308345731</v>
      </c>
      <c r="CV28">
        <f t="shared" si="84"/>
        <v>13.968252611045161</v>
      </c>
      <c r="CW28">
        <f t="shared" si="85"/>
        <v>90.795102238916471</v>
      </c>
      <c r="CX28">
        <f t="shared" si="86"/>
        <v>0.74939965611019255</v>
      </c>
      <c r="CY28">
        <f t="shared" si="87"/>
        <v>1.8518464935481678</v>
      </c>
      <c r="CZ28">
        <f t="shared" si="88"/>
        <v>4.0850414433998496</v>
      </c>
      <c r="DA28">
        <f t="shared" si="89"/>
        <v>4103.325818491292</v>
      </c>
      <c r="DB28">
        <f t="shared" si="90"/>
        <v>2248.790418494671</v>
      </c>
      <c r="DC28">
        <f t="shared" si="91"/>
        <v>225.55043375898771</v>
      </c>
      <c r="DD28">
        <f t="shared" si="92"/>
        <v>477.52054683069957</v>
      </c>
      <c r="DE28">
        <f t="shared" si="93"/>
        <v>141.09120280751267</v>
      </c>
      <c r="DF28">
        <f t="shared" si="94"/>
        <v>279.41464700781302</v>
      </c>
      <c r="DG28">
        <f t="shared" si="95"/>
        <v>11.500125106251241</v>
      </c>
      <c r="DH28">
        <f t="shared" si="96"/>
        <v>11.520198613677385</v>
      </c>
      <c r="DI28">
        <f t="shared" si="97"/>
        <v>21.148110922750192</v>
      </c>
      <c r="DJ28">
        <f t="shared" si="98"/>
        <v>54.332773056155048</v>
      </c>
      <c r="DK28">
        <f t="shared" si="99"/>
        <v>380.5355265395529</v>
      </c>
      <c r="DL28">
        <f t="shared" si="100"/>
        <v>4.3604392075185281</v>
      </c>
      <c r="DM28">
        <f t="shared" si="101"/>
        <v>10.00366776964494</v>
      </c>
      <c r="DN28">
        <f t="shared" si="102"/>
        <v>23.92239348587518</v>
      </c>
      <c r="DO28">
        <f t="shared" si="34"/>
        <v>0</v>
      </c>
      <c r="DP28">
        <f t="shared" si="117"/>
        <v>9143.0194002594744</v>
      </c>
      <c r="DQ28">
        <f t="shared" si="35"/>
        <v>4366.7569854313242</v>
      </c>
    </row>
    <row r="29" spans="1:121" x14ac:dyDescent="0.3">
      <c r="A29">
        <v>26</v>
      </c>
      <c r="B29">
        <v>71</v>
      </c>
      <c r="C29">
        <f t="shared" si="118"/>
        <v>34.542000000000002</v>
      </c>
      <c r="D29">
        <f t="shared" si="1"/>
        <v>125</v>
      </c>
      <c r="E29">
        <f t="shared" si="119"/>
        <v>5.7</v>
      </c>
      <c r="F29">
        <v>1.703E-2</v>
      </c>
      <c r="G29">
        <v>2.5520000000000001E-2</v>
      </c>
      <c r="H29">
        <f t="shared" si="3"/>
        <v>1.8728000000000002E-2</v>
      </c>
      <c r="I29">
        <f t="shared" si="103"/>
        <v>4.0096398347168494E-2</v>
      </c>
      <c r="J29">
        <f t="shared" si="36"/>
        <v>0.21783144114041508</v>
      </c>
      <c r="K29">
        <f t="shared" si="37"/>
        <v>0.29112760335087395</v>
      </c>
      <c r="L29">
        <f t="shared" si="104"/>
        <v>0.12395643637871501</v>
      </c>
      <c r="M29">
        <f t="shared" si="105"/>
        <v>0.16917847018959165</v>
      </c>
      <c r="N29">
        <f t="shared" si="106"/>
        <v>0.51404199426324704</v>
      </c>
      <c r="O29">
        <f t="shared" si="107"/>
        <v>0.63928226682682232</v>
      </c>
      <c r="P29">
        <f t="shared" si="108"/>
        <v>0.29880141764699275</v>
      </c>
      <c r="Q29">
        <f t="shared" si="109"/>
        <v>0.39441503777559073</v>
      </c>
      <c r="R29">
        <f t="shared" si="38"/>
        <v>0.42</v>
      </c>
      <c r="S29">
        <f t="shared" si="39"/>
        <v>0.43099999999999999</v>
      </c>
      <c r="T29">
        <f t="shared" si="40"/>
        <v>1.9616743113777091E-2</v>
      </c>
      <c r="U29">
        <f t="shared" si="41"/>
        <v>0.4141469759223354</v>
      </c>
      <c r="V29">
        <f t="shared" si="42"/>
        <v>0.52707743041599642</v>
      </c>
      <c r="W29">
        <f t="shared" si="110"/>
        <v>0.2502470022519675</v>
      </c>
      <c r="X29">
        <f t="shared" si="111"/>
        <v>0.33192682869225887</v>
      </c>
      <c r="Y29">
        <f t="shared" si="112"/>
        <v>0.70711314688479199</v>
      </c>
      <c r="Z29">
        <f t="shared" si="113"/>
        <v>0.8236185797452964</v>
      </c>
      <c r="AA29">
        <f t="shared" si="114"/>
        <v>0.45339328871200979</v>
      </c>
      <c r="AB29">
        <f t="shared" si="115"/>
        <v>0.57407059452198528</v>
      </c>
      <c r="AC29">
        <f t="shared" si="43"/>
        <v>3.458666280811467E-2</v>
      </c>
      <c r="AD29">
        <f t="shared" si="116"/>
        <v>0.19285415116549512</v>
      </c>
      <c r="AE29">
        <f t="shared" si="44"/>
        <v>3.308498262702185E-2</v>
      </c>
      <c r="AF29">
        <f t="shared" si="45"/>
        <v>2.1763295450879898E-3</v>
      </c>
      <c r="AG29">
        <f t="shared" si="46"/>
        <v>9.3129808346980626E-3</v>
      </c>
      <c r="AH29">
        <f t="shared" si="120"/>
        <v>1.145269098026746E-3</v>
      </c>
      <c r="AI29">
        <f t="shared" si="121"/>
        <v>6.4058035372276849E-3</v>
      </c>
      <c r="AJ29">
        <f t="shared" si="49"/>
        <v>6.5871946085875013E-5</v>
      </c>
      <c r="AK29">
        <f t="shared" si="122"/>
        <v>5.3861557160759022E-5</v>
      </c>
      <c r="AL29">
        <f t="shared" si="123"/>
        <v>2.2789161294375302E-4</v>
      </c>
      <c r="AM29">
        <f t="shared" si="124"/>
        <v>4.7945164914285832E-4</v>
      </c>
      <c r="AN29">
        <f t="shared" si="53"/>
        <v>5.3889003423355838E-3</v>
      </c>
      <c r="AO29">
        <f t="shared" si="125"/>
        <v>2.191210038743949E-5</v>
      </c>
      <c r="AP29">
        <f t="shared" si="55"/>
        <v>4.7799814914973725E-5</v>
      </c>
      <c r="AQ29">
        <f t="shared" si="56"/>
        <v>1.8166436368585717E-4</v>
      </c>
      <c r="AR29">
        <f t="shared" si="57"/>
        <v>0.30982464746407712</v>
      </c>
      <c r="AS29">
        <f t="shared" si="58"/>
        <v>8.5872829791290101E-2</v>
      </c>
      <c r="AT29">
        <f t="shared" si="59"/>
        <v>6.3365882777967463E-3</v>
      </c>
      <c r="AU29">
        <f t="shared" si="60"/>
        <v>2.5461590745801888E-2</v>
      </c>
      <c r="AV29">
        <f t="shared" si="126"/>
        <v>3.4490264300279646E-3</v>
      </c>
      <c r="AW29">
        <f t="shared" si="127"/>
        <v>1.8123888784999702E-2</v>
      </c>
      <c r="AX29">
        <f t="shared" si="63"/>
        <v>3.123644525839074E-4</v>
      </c>
      <c r="AY29">
        <f t="shared" si="128"/>
        <v>2.558565635543192E-4</v>
      </c>
      <c r="AZ29">
        <f t="shared" si="129"/>
        <v>1.0113913919187175E-3</v>
      </c>
      <c r="BA29">
        <f t="shared" si="130"/>
        <v>1.4074018237851074E-3</v>
      </c>
      <c r="BB29">
        <f t="shared" si="67"/>
        <v>1.4332193670321241E-2</v>
      </c>
      <c r="BC29">
        <f t="shared" si="131"/>
        <v>1.0169518794431539E-4</v>
      </c>
      <c r="BD29">
        <f t="shared" si="69"/>
        <v>2.1345087463344096E-4</v>
      </c>
      <c r="BE29">
        <f t="shared" si="70"/>
        <v>7.5813813665049062E-4</v>
      </c>
      <c r="BF29">
        <f t="shared" si="71"/>
        <v>0.22309206621040054</v>
      </c>
      <c r="BG29">
        <f t="shared" si="72"/>
        <v>0.94200000000000006</v>
      </c>
      <c r="BH29">
        <f t="shared" si="5"/>
        <v>0.16436697022189567</v>
      </c>
      <c r="BI29">
        <f t="shared" si="6"/>
        <v>2.7041767627019868E-2</v>
      </c>
      <c r="BJ29">
        <f t="shared" si="7"/>
        <v>1.5423779702411109E-3</v>
      </c>
      <c r="BK29">
        <f t="shared" si="8"/>
        <v>7.4848992750680002E-3</v>
      </c>
      <c r="BL29">
        <f t="shared" si="9"/>
        <v>8.4627771678997578E-4</v>
      </c>
      <c r="BM29">
        <f t="shared" si="10"/>
        <v>5.2138981702377525E-3</v>
      </c>
      <c r="BN29">
        <f t="shared" si="11"/>
        <v>4.4301472629855583E-5</v>
      </c>
      <c r="BO29">
        <f t="shared" si="12"/>
        <v>3.7301245190834637E-5</v>
      </c>
      <c r="BP29">
        <f t="shared" si="13"/>
        <v>1.7491576948857032E-4</v>
      </c>
      <c r="BQ29">
        <f t="shared" si="14"/>
        <v>3.8002601162048777E-4</v>
      </c>
      <c r="BR29">
        <f t="shared" si="15"/>
        <v>4.2713844196370053E-3</v>
      </c>
      <c r="BS29">
        <f t="shared" si="16"/>
        <v>1.6378126027652979E-5</v>
      </c>
      <c r="BT29">
        <f t="shared" si="17"/>
        <v>3.1186829108835464E-5</v>
      </c>
      <c r="BU29">
        <f t="shared" si="18"/>
        <v>1.3578442004974912E-4</v>
      </c>
      <c r="BV29">
        <f t="shared" si="19"/>
        <v>0.2540250787485272</v>
      </c>
      <c r="BW29">
        <f t="shared" si="20"/>
        <v>6.7520400894390181E-2</v>
      </c>
      <c r="BX29">
        <f t="shared" si="21"/>
        <v>4.3201290213920641E-3</v>
      </c>
      <c r="BY29">
        <f t="shared" si="22"/>
        <v>1.9686017030324108E-2</v>
      </c>
      <c r="BZ29">
        <f t="shared" si="23"/>
        <v>2.4517543668303738E-3</v>
      </c>
      <c r="CA29">
        <f t="shared" si="24"/>
        <v>1.4191078112777077E-2</v>
      </c>
      <c r="CB29">
        <f t="shared" si="25"/>
        <v>2.0209443076050725E-4</v>
      </c>
      <c r="CC29">
        <f t="shared" si="26"/>
        <v>1.7045747830516921E-4</v>
      </c>
      <c r="CD29">
        <f t="shared" si="27"/>
        <v>7.4678390238899664E-4</v>
      </c>
      <c r="CE29">
        <f t="shared" si="28"/>
        <v>1.073153109996309E-3</v>
      </c>
      <c r="CF29">
        <f t="shared" si="29"/>
        <v>1.0928391558431777E-2</v>
      </c>
      <c r="CG29">
        <f t="shared" si="30"/>
        <v>7.3123281896934002E-5</v>
      </c>
      <c r="CH29">
        <f t="shared" si="31"/>
        <v>1.3397322637343878E-4</v>
      </c>
      <c r="CI29">
        <f t="shared" si="32"/>
        <v>5.4513443363186172E-4</v>
      </c>
      <c r="CJ29">
        <f t="shared" si="73"/>
        <v>0</v>
      </c>
      <c r="CK29">
        <f t="shared" si="74"/>
        <v>0.58765503887103143</v>
      </c>
      <c r="CL29">
        <f t="shared" si="33"/>
        <v>0.27249254307716664</v>
      </c>
      <c r="CM29">
        <f t="shared" si="75"/>
        <v>282.53133145745034</v>
      </c>
      <c r="CN29">
        <f t="shared" si="76"/>
        <v>520.88996647983197</v>
      </c>
      <c r="CO29">
        <f t="shared" si="77"/>
        <v>55.01978722936947</v>
      </c>
      <c r="CP29">
        <f t="shared" si="78"/>
        <v>74.177892348370065</v>
      </c>
      <c r="CQ29">
        <f t="shared" si="79"/>
        <v>35.063558705186857</v>
      </c>
      <c r="CR29">
        <f t="shared" si="80"/>
        <v>29.351391807577251</v>
      </c>
      <c r="CS29">
        <f t="shared" si="81"/>
        <v>1.8706315249466787</v>
      </c>
      <c r="CT29">
        <f t="shared" si="82"/>
        <v>1.9991255555787319</v>
      </c>
      <c r="CU29">
        <f t="shared" si="83"/>
        <v>2.525494854642671</v>
      </c>
      <c r="CV29">
        <f t="shared" si="84"/>
        <v>13.661974742325748</v>
      </c>
      <c r="CW29">
        <f t="shared" si="85"/>
        <v>91.988528843668419</v>
      </c>
      <c r="CX29">
        <f t="shared" si="86"/>
        <v>0.76681395305844491</v>
      </c>
      <c r="CY29">
        <f t="shared" si="87"/>
        <v>1.9543432326136156</v>
      </c>
      <c r="CZ29">
        <f t="shared" si="88"/>
        <v>4.2818290520756532</v>
      </c>
      <c r="DA29">
        <f t="shared" si="89"/>
        <v>3993.6397058119542</v>
      </c>
      <c r="DB29">
        <f t="shared" si="90"/>
        <v>2333.0789125995607</v>
      </c>
      <c r="DC29">
        <f t="shared" si="91"/>
        <v>232.59080932480737</v>
      </c>
      <c r="DD29">
        <f t="shared" si="92"/>
        <v>493.7002445610986</v>
      </c>
      <c r="DE29">
        <f t="shared" si="93"/>
        <v>145.00052014480565</v>
      </c>
      <c r="DF29">
        <f t="shared" si="94"/>
        <v>290.10908778149025</v>
      </c>
      <c r="DG29">
        <f t="shared" si="95"/>
        <v>12.439289595248944</v>
      </c>
      <c r="DH29">
        <f t="shared" si="96"/>
        <v>12.419533451490208</v>
      </c>
      <c r="DI29">
        <f t="shared" si="97"/>
        <v>22.763386057914573</v>
      </c>
      <c r="DJ29">
        <f t="shared" si="98"/>
        <v>56.183480805501489</v>
      </c>
      <c r="DK29">
        <f t="shared" si="99"/>
        <v>408.39585863580379</v>
      </c>
      <c r="DL29">
        <f t="shared" si="100"/>
        <v>4.7206906243751208</v>
      </c>
      <c r="DM29">
        <f t="shared" si="101"/>
        <v>11.165828702949931</v>
      </c>
      <c r="DN29">
        <f t="shared" si="102"/>
        <v>26.531044092083921</v>
      </c>
      <c r="DO29">
        <f t="shared" si="34"/>
        <v>0</v>
      </c>
      <c r="DP29">
        <f t="shared" si="117"/>
        <v>9158.821061975781</v>
      </c>
      <c r="DQ29">
        <f t="shared" si="35"/>
        <v>4246.8970359908935</v>
      </c>
    </row>
    <row r="30" spans="1:121" x14ac:dyDescent="0.3">
      <c r="A30">
        <v>27</v>
      </c>
      <c r="B30">
        <v>72</v>
      </c>
      <c r="C30">
        <f t="shared" si="118"/>
        <v>34.542000000000002</v>
      </c>
      <c r="D30">
        <f t="shared" si="1"/>
        <v>125</v>
      </c>
      <c r="E30">
        <f t="shared" si="119"/>
        <v>5.7</v>
      </c>
      <c r="F30">
        <v>1.686E-2</v>
      </c>
      <c r="G30">
        <v>2.496E-2</v>
      </c>
      <c r="H30">
        <f t="shared" si="3"/>
        <v>1.848E-2</v>
      </c>
      <c r="I30">
        <f t="shared" si="103"/>
        <v>4.0096398347168494E-2</v>
      </c>
      <c r="J30">
        <f t="shared" si="36"/>
        <v>0.22525038733619462</v>
      </c>
      <c r="K30">
        <f t="shared" si="37"/>
        <v>0.30052620278984821</v>
      </c>
      <c r="L30">
        <f t="shared" si="104"/>
        <v>0.12844215309965645</v>
      </c>
      <c r="M30">
        <f t="shared" si="105"/>
        <v>0.1751302703252684</v>
      </c>
      <c r="N30">
        <f t="shared" si="106"/>
        <v>0.52939980740322123</v>
      </c>
      <c r="O30">
        <f t="shared" si="107"/>
        <v>0.65528431525212882</v>
      </c>
      <c r="P30">
        <f t="shared" si="108"/>
        <v>0.30979068652966135</v>
      </c>
      <c r="Q30">
        <f t="shared" si="109"/>
        <v>0.40778190126867153</v>
      </c>
      <c r="R30">
        <f t="shared" si="38"/>
        <v>0.42</v>
      </c>
      <c r="S30">
        <f t="shared" si="39"/>
        <v>0.43099999999999999</v>
      </c>
      <c r="T30">
        <f t="shared" si="40"/>
        <v>2.0288885374313028E-2</v>
      </c>
      <c r="U30">
        <f t="shared" si="41"/>
        <v>0.42617301857288659</v>
      </c>
      <c r="V30">
        <f t="shared" si="42"/>
        <v>0.54061710652052564</v>
      </c>
      <c r="W30">
        <f t="shared" si="110"/>
        <v>0.25857681559962398</v>
      </c>
      <c r="X30">
        <f t="shared" si="111"/>
        <v>0.34229858019071013</v>
      </c>
      <c r="Y30">
        <f t="shared" si="112"/>
        <v>0.72268871823634195</v>
      </c>
      <c r="Z30">
        <f t="shared" si="113"/>
        <v>0.83672514667336351</v>
      </c>
      <c r="AA30">
        <f t="shared" si="114"/>
        <v>0.46789020034214146</v>
      </c>
      <c r="AB30">
        <f t="shared" si="115"/>
        <v>0.58994433906432486</v>
      </c>
      <c r="AC30">
        <f t="shared" si="43"/>
        <v>3.5616408224337058E-2</v>
      </c>
      <c r="AD30">
        <f t="shared" si="116"/>
        <v>0.17802296198825812</v>
      </c>
      <c r="AE30">
        <f t="shared" si="44"/>
        <v>3.2345293744292854E-2</v>
      </c>
      <c r="AF30">
        <f t="shared" si="45"/>
        <v>2.1178077274535819E-3</v>
      </c>
      <c r="AG30">
        <f t="shared" si="46"/>
        <v>9.0111153703006791E-3</v>
      </c>
      <c r="AH30">
        <f t="shared" si="120"/>
        <v>1.1124727991436789E-3</v>
      </c>
      <c r="AI30">
        <f t="shared" si="121"/>
        <v>6.2393230501373341E-3</v>
      </c>
      <c r="AJ30">
        <f t="shared" si="49"/>
        <v>6.6925997382782118E-5</v>
      </c>
      <c r="AK30">
        <f t="shared" si="122"/>
        <v>5.4617767186508531E-5</v>
      </c>
      <c r="AL30">
        <f t="shared" si="123"/>
        <v>2.2766854466898964E-4</v>
      </c>
      <c r="AM30">
        <f t="shared" si="124"/>
        <v>4.6746154772516602E-4</v>
      </c>
      <c r="AN30">
        <f t="shared" si="53"/>
        <v>5.4156343612643274E-3</v>
      </c>
      <c r="AO30">
        <f t="shared" si="125"/>
        <v>2.2262992302677478E-5</v>
      </c>
      <c r="AP30">
        <f t="shared" si="55"/>
        <v>5.0021440753491092E-5</v>
      </c>
      <c r="AQ30">
        <f t="shared" si="56"/>
        <v>1.8659836297847047E-4</v>
      </c>
      <c r="AR30">
        <f t="shared" si="57"/>
        <v>0.2998723377476013</v>
      </c>
      <c r="AS30">
        <f t="shared" si="58"/>
        <v>8.8267125159878917E-2</v>
      </c>
      <c r="AT30">
        <f t="shared" si="59"/>
        <v>6.4949094599771121E-3</v>
      </c>
      <c r="AU30">
        <f t="shared" si="60"/>
        <v>2.5973287981374327E-2</v>
      </c>
      <c r="AV30">
        <f t="shared" si="126"/>
        <v>3.5275193768287212E-3</v>
      </c>
      <c r="AW30">
        <f t="shared" si="127"/>
        <v>1.8660515328842955E-2</v>
      </c>
      <c r="AX30">
        <f t="shared" si="63"/>
        <v>3.3506699070283039E-4</v>
      </c>
      <c r="AY30">
        <f t="shared" si="128"/>
        <v>2.7340106054242859E-4</v>
      </c>
      <c r="AZ30">
        <f t="shared" si="129"/>
        <v>1.065307034249762E-3</v>
      </c>
      <c r="BA30">
        <f t="shared" si="130"/>
        <v>1.4479227411529801E-3</v>
      </c>
      <c r="BB30">
        <f t="shared" si="67"/>
        <v>1.5223650027977254E-2</v>
      </c>
      <c r="BC30">
        <f t="shared" si="131"/>
        <v>1.090617507288214E-4</v>
      </c>
      <c r="BD30">
        <f t="shared" si="69"/>
        <v>2.3577086037644132E-4</v>
      </c>
      <c r="BE30">
        <f t="shared" si="70"/>
        <v>8.2060458208234148E-4</v>
      </c>
      <c r="BF30">
        <f t="shared" si="71"/>
        <v>0.24435335420383528</v>
      </c>
      <c r="BG30">
        <f t="shared" si="72"/>
        <v>0.94200000000000006</v>
      </c>
      <c r="BH30">
        <f t="shared" si="5"/>
        <v>0.1516019333169176</v>
      </c>
      <c r="BI30">
        <f t="shared" si="6"/>
        <v>2.6415474954122435E-2</v>
      </c>
      <c r="BJ30">
        <f t="shared" si="7"/>
        <v>1.4995052376709673E-3</v>
      </c>
      <c r="BK30">
        <f t="shared" si="8"/>
        <v>7.2363399301828175E-3</v>
      </c>
      <c r="BL30">
        <f t="shared" si="9"/>
        <v>8.2129974440948181E-4</v>
      </c>
      <c r="BM30">
        <f t="shared" si="10"/>
        <v>5.0742231352418161E-3</v>
      </c>
      <c r="BN30">
        <f t="shared" si="11"/>
        <v>4.4968173705572618E-5</v>
      </c>
      <c r="BO30">
        <f t="shared" si="12"/>
        <v>3.7790519559439033E-5</v>
      </c>
      <c r="BP30">
        <f t="shared" si="13"/>
        <v>1.7460103459465026E-4</v>
      </c>
      <c r="BQ30">
        <f t="shared" si="14"/>
        <v>3.7021802380610321E-4</v>
      </c>
      <c r="BR30">
        <f t="shared" si="15"/>
        <v>4.2890489295656113E-3</v>
      </c>
      <c r="BS30">
        <f t="shared" si="16"/>
        <v>1.662673191905357E-5</v>
      </c>
      <c r="BT30">
        <f t="shared" si="17"/>
        <v>3.2605613632258894E-5</v>
      </c>
      <c r="BU30">
        <f t="shared" si="18"/>
        <v>1.3935776986295556E-4</v>
      </c>
      <c r="BV30">
        <f t="shared" si="19"/>
        <v>0.24566325078870549</v>
      </c>
      <c r="BW30">
        <f t="shared" si="20"/>
        <v>6.9345994084208273E-2</v>
      </c>
      <c r="BX30">
        <f t="shared" si="21"/>
        <v>4.4239441113330417E-3</v>
      </c>
      <c r="BY30">
        <f t="shared" si="22"/>
        <v>2.0065150089859363E-2</v>
      </c>
      <c r="BZ30">
        <f t="shared" si="23"/>
        <v>2.5052828579322302E-3</v>
      </c>
      <c r="CA30">
        <f t="shared" si="24"/>
        <v>1.4599258342369819E-2</v>
      </c>
      <c r="CB30">
        <f t="shared" si="25"/>
        <v>2.1657938444563432E-4</v>
      </c>
      <c r="CC30">
        <f t="shared" si="26"/>
        <v>1.8198022089169555E-4</v>
      </c>
      <c r="CD30">
        <f t="shared" si="27"/>
        <v>7.8594770133119196E-4</v>
      </c>
      <c r="CE30">
        <f t="shared" si="28"/>
        <v>1.1031437959348859E-3</v>
      </c>
      <c r="CF30">
        <f t="shared" si="29"/>
        <v>1.1598598877226078E-2</v>
      </c>
      <c r="CG30">
        <f t="shared" si="30"/>
        <v>7.8355754230095755E-5</v>
      </c>
      <c r="CH30">
        <f t="shared" si="31"/>
        <v>1.4784320946722326E-4</v>
      </c>
      <c r="CI30">
        <f t="shared" si="32"/>
        <v>5.8956591586001631E-4</v>
      </c>
      <c r="CJ30">
        <f t="shared" si="73"/>
        <v>0</v>
      </c>
      <c r="CK30">
        <f t="shared" si="74"/>
        <v>0.56905888824898587</v>
      </c>
      <c r="CL30">
        <f t="shared" si="33"/>
        <v>0.25618408357579797</v>
      </c>
      <c r="CM30">
        <f t="shared" si="75"/>
        <v>260.80363931279817</v>
      </c>
      <c r="CN30">
        <f t="shared" si="76"/>
        <v>509.24430471014671</v>
      </c>
      <c r="CO30">
        <f t="shared" si="77"/>
        <v>53.540297157754004</v>
      </c>
      <c r="CP30">
        <f t="shared" si="78"/>
        <v>71.773533924444905</v>
      </c>
      <c r="CQ30">
        <f t="shared" si="79"/>
        <v>34.059467218582874</v>
      </c>
      <c r="CR30">
        <f t="shared" si="80"/>
        <v>28.588578215729264</v>
      </c>
      <c r="CS30">
        <f t="shared" si="81"/>
        <v>1.9005644736762466</v>
      </c>
      <c r="CT30">
        <f t="shared" si="82"/>
        <v>2.0271930468944506</v>
      </c>
      <c r="CU30">
        <f t="shared" si="83"/>
        <v>2.5230228120217433</v>
      </c>
      <c r="CV30">
        <f t="shared" si="84"/>
        <v>13.320316802428605</v>
      </c>
      <c r="CW30">
        <f t="shared" si="85"/>
        <v>92.444878546782064</v>
      </c>
      <c r="CX30">
        <f t="shared" si="86"/>
        <v>0.77909341563219836</v>
      </c>
      <c r="CY30">
        <f t="shared" si="87"/>
        <v>2.0451766266472369</v>
      </c>
      <c r="CZ30">
        <f t="shared" si="88"/>
        <v>4.3981234154025488</v>
      </c>
      <c r="DA30">
        <f t="shared" si="89"/>
        <v>3865.3544335665806</v>
      </c>
      <c r="DB30">
        <f t="shared" si="90"/>
        <v>2398.1295234687504</v>
      </c>
      <c r="DC30">
        <f t="shared" si="91"/>
        <v>238.40214663791988</v>
      </c>
      <c r="DD30">
        <f t="shared" si="92"/>
        <v>503.6220539588482</v>
      </c>
      <c r="DE30">
        <f t="shared" si="93"/>
        <v>148.30044212125628</v>
      </c>
      <c r="DF30">
        <f t="shared" si="94"/>
        <v>298.69886886878919</v>
      </c>
      <c r="DG30">
        <f t="shared" si="95"/>
        <v>13.343372770758815</v>
      </c>
      <c r="DH30">
        <f t="shared" si="96"/>
        <v>13.271160879790026</v>
      </c>
      <c r="DI30">
        <f t="shared" si="97"/>
        <v>23.976865419859394</v>
      </c>
      <c r="DJ30">
        <f t="shared" si="98"/>
        <v>57.801075826826967</v>
      </c>
      <c r="DK30">
        <f t="shared" si="99"/>
        <v>433.79790754721188</v>
      </c>
      <c r="DL30">
        <f t="shared" si="100"/>
        <v>5.0626464688318897</v>
      </c>
      <c r="DM30">
        <f t="shared" si="101"/>
        <v>12.333409477152022</v>
      </c>
      <c r="DN30">
        <f t="shared" si="102"/>
        <v>28.71705734997154</v>
      </c>
      <c r="DO30">
        <f t="shared" si="34"/>
        <v>0</v>
      </c>
      <c r="DP30">
        <f t="shared" si="117"/>
        <v>9118.2591540414887</v>
      </c>
      <c r="DQ30">
        <f t="shared" si="35"/>
        <v>4104.9404787834146</v>
      </c>
    </row>
    <row r="31" spans="1:121" x14ac:dyDescent="0.3">
      <c r="A31">
        <v>28</v>
      </c>
      <c r="B31">
        <v>73</v>
      </c>
      <c r="C31">
        <f t="shared" si="118"/>
        <v>34.542000000000002</v>
      </c>
      <c r="D31">
        <f t="shared" si="1"/>
        <v>125</v>
      </c>
      <c r="E31">
        <f t="shared" si="119"/>
        <v>5.7</v>
      </c>
      <c r="F31">
        <v>1.9539999999999998E-2</v>
      </c>
      <c r="G31">
        <v>2.8670000000000001E-2</v>
      </c>
      <c r="H31">
        <f t="shared" si="3"/>
        <v>2.1366E-2</v>
      </c>
      <c r="I31">
        <f t="shared" si="103"/>
        <v>4.0096398347168494E-2</v>
      </c>
      <c r="J31">
        <f t="shared" si="36"/>
        <v>0.23277587353612483</v>
      </c>
      <c r="K31">
        <f t="shared" si="37"/>
        <v>0.31002301567512658</v>
      </c>
      <c r="L31">
        <f t="shared" si="104"/>
        <v>0.13301257957607626</v>
      </c>
      <c r="M31">
        <f t="shared" si="105"/>
        <v>0.18118186112994927</v>
      </c>
      <c r="N31">
        <f t="shared" si="106"/>
        <v>0.54470791480205727</v>
      </c>
      <c r="O31">
        <f t="shared" si="107"/>
        <v>0.6710213624851511</v>
      </c>
      <c r="P31">
        <f t="shared" si="108"/>
        <v>0.32092727102357377</v>
      </c>
      <c r="Q31">
        <f t="shared" si="109"/>
        <v>0.42123857181952595</v>
      </c>
      <c r="R31">
        <f t="shared" si="38"/>
        <v>0.42</v>
      </c>
      <c r="S31">
        <f t="shared" si="39"/>
        <v>0.43099999999999999</v>
      </c>
      <c r="T31">
        <f t="shared" si="40"/>
        <v>2.0969488447043567E-2</v>
      </c>
      <c r="U31">
        <f t="shared" si="41"/>
        <v>0.43823414213243295</v>
      </c>
      <c r="V31">
        <f t="shared" si="42"/>
        <v>0.5540826076836991</v>
      </c>
      <c r="W31">
        <f t="shared" si="110"/>
        <v>0.26701222092117172</v>
      </c>
      <c r="X31">
        <f t="shared" si="111"/>
        <v>0.35275435415408907</v>
      </c>
      <c r="Y31">
        <f t="shared" si="112"/>
        <v>0.73786295402410818</v>
      </c>
      <c r="Z31">
        <f t="shared" si="113"/>
        <v>0.8492049546393643</v>
      </c>
      <c r="AA31">
        <f t="shared" si="114"/>
        <v>0.48241713755978721</v>
      </c>
      <c r="AB31">
        <f t="shared" si="115"/>
        <v>0.60567278600068475</v>
      </c>
      <c r="AC31">
        <f t="shared" si="43"/>
        <v>3.6649553730464933E-2</v>
      </c>
      <c r="AD31">
        <f t="shared" si="116"/>
        <v>0.16425986597187514</v>
      </c>
      <c r="AE31">
        <f t="shared" si="44"/>
        <v>3.158160737742953E-2</v>
      </c>
      <c r="AF31">
        <f t="shared" si="45"/>
        <v>2.0462946507537553E-3</v>
      </c>
      <c r="AG31">
        <f t="shared" si="46"/>
        <v>8.7351747506711954E-3</v>
      </c>
      <c r="AH31">
        <f t="shared" si="120"/>
        <v>1.0756048843935165E-3</v>
      </c>
      <c r="AI31">
        <f t="shared" si="121"/>
        <v>6.0763382846462525E-3</v>
      </c>
      <c r="AJ31">
        <f t="shared" si="49"/>
        <v>6.7303872000216042E-5</v>
      </c>
      <c r="AK31">
        <f t="shared" si="122"/>
        <v>5.4768508233143946E-5</v>
      </c>
      <c r="AL31">
        <f t="shared" si="123"/>
        <v>2.2911915940783208E-4</v>
      </c>
      <c r="AM31">
        <f t="shared" si="124"/>
        <v>4.5348633722875503E-4</v>
      </c>
      <c r="AN31">
        <f t="shared" si="53"/>
        <v>5.43091675582802E-3</v>
      </c>
      <c r="AO31">
        <f t="shared" si="125"/>
        <v>2.234311718699184E-5</v>
      </c>
      <c r="AP31">
        <f t="shared" si="55"/>
        <v>5.1678853647259897E-5</v>
      </c>
      <c r="AQ31">
        <f t="shared" si="56"/>
        <v>1.9252157650903818E-4</v>
      </c>
      <c r="AR31">
        <f t="shared" si="57"/>
        <v>0.28968041943844891</v>
      </c>
      <c r="AS31">
        <f t="shared" si="58"/>
        <v>9.0481724101939359E-2</v>
      </c>
      <c r="AT31">
        <f t="shared" si="59"/>
        <v>6.5951519973671824E-3</v>
      </c>
      <c r="AU31">
        <f t="shared" si="60"/>
        <v>2.6522740784839537E-2</v>
      </c>
      <c r="AV31">
        <f t="shared" si="126"/>
        <v>3.5833757568787552E-3</v>
      </c>
      <c r="AW31">
        <f t="shared" si="127"/>
        <v>1.9183095919260158E-2</v>
      </c>
      <c r="AX31">
        <f t="shared" si="63"/>
        <v>3.5481475239184588E-4</v>
      </c>
      <c r="AY31">
        <f t="shared" si="128"/>
        <v>2.8808175689950394E-4</v>
      </c>
      <c r="AZ31">
        <f t="shared" si="129"/>
        <v>1.13066575314559E-3</v>
      </c>
      <c r="BA31">
        <f t="shared" si="130"/>
        <v>1.4789327448286849E-3</v>
      </c>
      <c r="BB31">
        <f t="shared" si="67"/>
        <v>1.6117025576349076E-2</v>
      </c>
      <c r="BC31">
        <f t="shared" si="131"/>
        <v>1.1518639312741577E-4</v>
      </c>
      <c r="BD31">
        <f t="shared" si="69"/>
        <v>2.5646713196936379E-4</v>
      </c>
      <c r="BE31">
        <f t="shared" si="70"/>
        <v>8.9253394668060136E-4</v>
      </c>
      <c r="BF31">
        <f t="shared" si="71"/>
        <v>0.26504275984606346</v>
      </c>
      <c r="BG31">
        <f t="shared" si="72"/>
        <v>0.94200000000000017</v>
      </c>
      <c r="BH31">
        <f t="shared" si="5"/>
        <v>0.13976648602129135</v>
      </c>
      <c r="BI31">
        <f t="shared" si="6"/>
        <v>2.5770593439083084E-2</v>
      </c>
      <c r="BJ31">
        <f t="shared" si="7"/>
        <v>1.4475199324405236E-3</v>
      </c>
      <c r="BK31">
        <f t="shared" si="8"/>
        <v>7.0089808373422491E-3</v>
      </c>
      <c r="BL31">
        <f t="shared" si="9"/>
        <v>7.9336241101882112E-4</v>
      </c>
      <c r="BM31">
        <f t="shared" si="10"/>
        <v>4.9376112958356084E-3</v>
      </c>
      <c r="BN31">
        <f t="shared" si="11"/>
        <v>4.5179642968455701E-5</v>
      </c>
      <c r="BO31">
        <f t="shared" si="12"/>
        <v>3.7860292811021584E-5</v>
      </c>
      <c r="BP31">
        <f t="shared" si="13"/>
        <v>1.7556908827044728E-4</v>
      </c>
      <c r="BQ31">
        <f t="shared" si="14"/>
        <v>3.588547819483981E-4</v>
      </c>
      <c r="BR31">
        <f t="shared" si="15"/>
        <v>4.2976166825715503E-3</v>
      </c>
      <c r="BS31">
        <f t="shared" si="16"/>
        <v>1.667285552406597E-5</v>
      </c>
      <c r="BT31">
        <f t="shared" si="17"/>
        <v>3.3654244361683408E-5</v>
      </c>
      <c r="BU31">
        <f t="shared" si="18"/>
        <v>1.4366323210574219E-4</v>
      </c>
      <c r="BV31">
        <f t="shared" si="19"/>
        <v>0.23711869433510588</v>
      </c>
      <c r="BW31">
        <f t="shared" si="20"/>
        <v>7.1027434579930493E-2</v>
      </c>
      <c r="BX31">
        <f t="shared" si="21"/>
        <v>4.4880353077606967E-3</v>
      </c>
      <c r="BY31">
        <f t="shared" si="22"/>
        <v>2.0472776619407048E-2</v>
      </c>
      <c r="BZ31">
        <f t="shared" si="23"/>
        <v>2.5426482119996828E-3</v>
      </c>
      <c r="CA31">
        <f t="shared" si="24"/>
        <v>1.4995768393684855E-2</v>
      </c>
      <c r="CB31">
        <f t="shared" si="25"/>
        <v>2.2912869689430251E-4</v>
      </c>
      <c r="CC31">
        <f t="shared" si="26"/>
        <v>1.9157722824244167E-4</v>
      </c>
      <c r="CD31">
        <f t="shared" si="27"/>
        <v>8.3348148450811371E-4</v>
      </c>
      <c r="CE31">
        <f t="shared" si="28"/>
        <v>1.1258435071069212E-3</v>
      </c>
      <c r="CF31">
        <f t="shared" si="29"/>
        <v>1.2269150617197728E-2</v>
      </c>
      <c r="CG31">
        <f t="shared" si="30"/>
        <v>8.2687997562449505E-5</v>
      </c>
      <c r="CH31">
        <f t="shared" si="31"/>
        <v>1.606696174139288E-4</v>
      </c>
      <c r="CI31">
        <f t="shared" si="32"/>
        <v>6.4071669234309295E-4</v>
      </c>
      <c r="CJ31">
        <f t="shared" si="73"/>
        <v>0</v>
      </c>
      <c r="CK31">
        <f t="shared" si="74"/>
        <v>0.55101223804673072</v>
      </c>
      <c r="CL31">
        <f t="shared" si="33"/>
        <v>0.24083463996263471</v>
      </c>
      <c r="CM31">
        <f t="shared" si="75"/>
        <v>240.64070364879709</v>
      </c>
      <c r="CN31">
        <f t="shared" si="76"/>
        <v>497.22082655025054</v>
      </c>
      <c r="CO31">
        <f t="shared" si="77"/>
        <v>51.732375065705689</v>
      </c>
      <c r="CP31">
        <f t="shared" si="78"/>
        <v>69.57566688909607</v>
      </c>
      <c r="CQ31">
        <f t="shared" si="79"/>
        <v>32.930719140591904</v>
      </c>
      <c r="CR31">
        <f t="shared" si="80"/>
        <v>27.841782020249127</v>
      </c>
      <c r="CS31">
        <f t="shared" si="81"/>
        <v>1.9112953570621352</v>
      </c>
      <c r="CT31">
        <f t="shared" si="82"/>
        <v>2.0327879515813705</v>
      </c>
      <c r="CU31">
        <f t="shared" si="83"/>
        <v>2.5390985245575952</v>
      </c>
      <c r="CV31">
        <f t="shared" si="84"/>
        <v>12.922093179333375</v>
      </c>
      <c r="CW31">
        <f t="shared" si="85"/>
        <v>92.705749021984303</v>
      </c>
      <c r="CX31">
        <f t="shared" si="86"/>
        <v>0.78189738595877945</v>
      </c>
      <c r="CY31">
        <f t="shared" si="87"/>
        <v>2.1129416102218683</v>
      </c>
      <c r="CZ31">
        <f t="shared" si="88"/>
        <v>4.5377335583180294</v>
      </c>
      <c r="DA31">
        <f t="shared" si="89"/>
        <v>3733.9806065616062</v>
      </c>
      <c r="DB31">
        <f t="shared" si="90"/>
        <v>2458.2979621255904</v>
      </c>
      <c r="DC31">
        <f t="shared" si="91"/>
        <v>242.08164921535979</v>
      </c>
      <c r="DD31">
        <f t="shared" si="92"/>
        <v>514.27594381803863</v>
      </c>
      <c r="DE31">
        <f t="shared" si="93"/>
        <v>150.64870019493975</v>
      </c>
      <c r="DF31">
        <f t="shared" si="94"/>
        <v>307.06381637959737</v>
      </c>
      <c r="DG31">
        <f t="shared" si="95"/>
        <v>14.129787884500479</v>
      </c>
      <c r="DH31">
        <f t="shared" si="96"/>
        <v>13.983776561658821</v>
      </c>
      <c r="DI31">
        <f t="shared" si="97"/>
        <v>25.447894106047794</v>
      </c>
      <c r="DJ31">
        <f t="shared" si="98"/>
        <v>59.038995173561105</v>
      </c>
      <c r="DK31">
        <f t="shared" si="99"/>
        <v>459.25464379806692</v>
      </c>
      <c r="DL31">
        <f t="shared" si="100"/>
        <v>5.3469523689746401</v>
      </c>
      <c r="DM31">
        <f t="shared" si="101"/>
        <v>13.41605214044939</v>
      </c>
      <c r="DN31">
        <f t="shared" si="102"/>
        <v>31.234225464087643</v>
      </c>
      <c r="DO31">
        <f t="shared" si="34"/>
        <v>0</v>
      </c>
      <c r="DP31">
        <f t="shared" si="117"/>
        <v>9067.6866756961881</v>
      </c>
      <c r="DQ31">
        <f t="shared" si="35"/>
        <v>3963.2750509800198</v>
      </c>
    </row>
    <row r="32" spans="1:121" x14ac:dyDescent="0.3">
      <c r="A32">
        <v>29</v>
      </c>
      <c r="B32">
        <v>74</v>
      </c>
      <c r="C32">
        <f t="shared" si="118"/>
        <v>34.542000000000002</v>
      </c>
      <c r="D32">
        <f t="shared" si="1"/>
        <v>125</v>
      </c>
      <c r="E32">
        <f t="shared" si="119"/>
        <v>5.7</v>
      </c>
      <c r="F32">
        <v>2.171E-2</v>
      </c>
      <c r="G32">
        <v>3.1399999999999997E-2</v>
      </c>
      <c r="H32">
        <f t="shared" si="3"/>
        <v>2.3647999999999999E-2</v>
      </c>
      <c r="I32">
        <f t="shared" si="103"/>
        <v>4.0096398347168494E-2</v>
      </c>
      <c r="J32">
        <f t="shared" si="36"/>
        <v>0.24040516255469135</v>
      </c>
      <c r="K32">
        <f t="shared" si="37"/>
        <v>0.31961281423192656</v>
      </c>
      <c r="L32">
        <f t="shared" si="104"/>
        <v>0.13766720990361692</v>
      </c>
      <c r="M32">
        <f t="shared" si="105"/>
        <v>0.18733182616494826</v>
      </c>
      <c r="N32">
        <f t="shared" si="106"/>
        <v>0.55994565301763255</v>
      </c>
      <c r="O32">
        <f t="shared" si="107"/>
        <v>0.68647052664823227</v>
      </c>
      <c r="P32">
        <f t="shared" si="108"/>
        <v>0.33220326308081638</v>
      </c>
      <c r="Q32">
        <f t="shared" si="109"/>
        <v>0.43477114040242837</v>
      </c>
      <c r="R32">
        <f t="shared" si="38"/>
        <v>0.42</v>
      </c>
      <c r="S32">
        <f t="shared" si="39"/>
        <v>0.43099999999999999</v>
      </c>
      <c r="T32">
        <f t="shared" si="40"/>
        <v>2.165820937452817E-2</v>
      </c>
      <c r="U32">
        <f t="shared" si="41"/>
        <v>0.45032039268905677</v>
      </c>
      <c r="V32">
        <f t="shared" si="42"/>
        <v>0.56746050542827553</v>
      </c>
      <c r="W32">
        <f t="shared" si="110"/>
        <v>0.2755494407959157</v>
      </c>
      <c r="X32">
        <f t="shared" si="111"/>
        <v>0.36328737283081713</v>
      </c>
      <c r="Y32">
        <f t="shared" si="112"/>
        <v>0.7526160429721831</v>
      </c>
      <c r="Z32">
        <f t="shared" si="113"/>
        <v>0.86105571285576277</v>
      </c>
      <c r="AA32">
        <f t="shared" si="114"/>
        <v>0.49695657874372179</v>
      </c>
      <c r="AB32">
        <f t="shared" si="115"/>
        <v>0.62123325655586392</v>
      </c>
      <c r="AC32">
        <f t="shared" si="43"/>
        <v>3.7685286521955262E-2</v>
      </c>
      <c r="AD32">
        <f t="shared" si="116"/>
        <v>0.1509984465177697</v>
      </c>
      <c r="AE32">
        <f t="shared" si="44"/>
        <v>3.0617058184393909E-2</v>
      </c>
      <c r="AF32">
        <f t="shared" si="45"/>
        <v>1.9766824443468913E-3</v>
      </c>
      <c r="AG32">
        <f t="shared" si="46"/>
        <v>8.3674202163418077E-3</v>
      </c>
      <c r="AH32">
        <f t="shared" si="120"/>
        <v>1.0391223798470609E-3</v>
      </c>
      <c r="AI32">
        <f t="shared" si="121"/>
        <v>5.8787788519181873E-3</v>
      </c>
      <c r="AJ32">
        <f t="shared" si="49"/>
        <v>6.7678719472539798E-5</v>
      </c>
      <c r="AK32">
        <f t="shared" si="122"/>
        <v>5.4920828711890637E-5</v>
      </c>
      <c r="AL32">
        <f t="shared" si="123"/>
        <v>2.256063606062093E-4</v>
      </c>
      <c r="AM32">
        <f t="shared" si="124"/>
        <v>4.3957809418520704E-4</v>
      </c>
      <c r="AN32">
        <f t="shared" si="53"/>
        <v>5.4015706185077412E-3</v>
      </c>
      <c r="AO32">
        <f t="shared" si="125"/>
        <v>2.2435252595657933E-5</v>
      </c>
      <c r="AP32">
        <f t="shared" si="55"/>
        <v>5.3309542450314431E-5</v>
      </c>
      <c r="AQ32">
        <f t="shared" si="56"/>
        <v>1.9401222075807482E-4</v>
      </c>
      <c r="AR32">
        <f t="shared" si="57"/>
        <v>0.27825345051953587</v>
      </c>
      <c r="AS32">
        <f t="shared" si="58"/>
        <v>9.1883434931059368E-2</v>
      </c>
      <c r="AT32">
        <f t="shared" si="59"/>
        <v>6.6869586581488685E-3</v>
      </c>
      <c r="AU32">
        <f t="shared" si="60"/>
        <v>2.6679242118781796E-2</v>
      </c>
      <c r="AV32">
        <f t="shared" si="126"/>
        <v>3.6322711297587197E-3</v>
      </c>
      <c r="AW32">
        <f t="shared" si="127"/>
        <v>1.9543531496895125E-2</v>
      </c>
      <c r="AX32">
        <f t="shared" si="63"/>
        <v>3.7518332555047283E-4</v>
      </c>
      <c r="AY32">
        <f t="shared" si="128"/>
        <v>3.0320150020639162E-4</v>
      </c>
      <c r="AZ32">
        <f t="shared" si="129"/>
        <v>1.1682465177105903E-3</v>
      </c>
      <c r="BA32">
        <f t="shared" si="130"/>
        <v>1.5072858412047293E-3</v>
      </c>
      <c r="BB32">
        <f t="shared" si="67"/>
        <v>1.6886391165310669E-2</v>
      </c>
      <c r="BC32">
        <f t="shared" si="131"/>
        <v>1.2158169128271134E-4</v>
      </c>
      <c r="BD32">
        <f t="shared" si="69"/>
        <v>2.7825056311659319E-4</v>
      </c>
      <c r="BE32">
        <f t="shared" si="70"/>
        <v>9.4364004824347729E-4</v>
      </c>
      <c r="BF32">
        <f t="shared" si="71"/>
        <v>0.28840071026128955</v>
      </c>
      <c r="BG32">
        <f t="shared" si="72"/>
        <v>0.94200000000000006</v>
      </c>
      <c r="BH32">
        <f t="shared" si="5"/>
        <v>0.12837682565053518</v>
      </c>
      <c r="BI32">
        <f t="shared" si="6"/>
        <v>2.49629680108488E-2</v>
      </c>
      <c r="BJ32">
        <f t="shared" si="7"/>
        <v>1.3969724328052879E-3</v>
      </c>
      <c r="BK32">
        <f t="shared" si="8"/>
        <v>6.7083764593707882E-3</v>
      </c>
      <c r="BL32">
        <f t="shared" si="9"/>
        <v>7.6575838960540356E-4</v>
      </c>
      <c r="BM32">
        <f t="shared" si="10"/>
        <v>4.7731452262255768E-3</v>
      </c>
      <c r="BN32">
        <f t="shared" si="11"/>
        <v>4.5388605661259094E-5</v>
      </c>
      <c r="BO32">
        <f t="shared" si="12"/>
        <v>3.7930966841460135E-5</v>
      </c>
      <c r="BP32">
        <f t="shared" si="13"/>
        <v>1.7273508480144604E-4</v>
      </c>
      <c r="BQ32">
        <f t="shared" si="14"/>
        <v>3.4756268519518942E-4</v>
      </c>
      <c r="BR32">
        <f t="shared" si="15"/>
        <v>4.2708779470002293E-3</v>
      </c>
      <c r="BS32">
        <f t="shared" si="16"/>
        <v>1.6727835859527356E-5</v>
      </c>
      <c r="BT32">
        <f t="shared" si="17"/>
        <v>3.4683453316498291E-5</v>
      </c>
      <c r="BU32">
        <f t="shared" si="18"/>
        <v>1.4465647621955324E-4</v>
      </c>
      <c r="BV32">
        <f t="shared" si="19"/>
        <v>0.22757774200816061</v>
      </c>
      <c r="BW32">
        <f t="shared" si="20"/>
        <v>7.2068428986199348E-2</v>
      </c>
      <c r="BX32">
        <f t="shared" si="21"/>
        <v>4.5462638918370088E-3</v>
      </c>
      <c r="BY32">
        <f t="shared" si="22"/>
        <v>2.0576637498790535E-2</v>
      </c>
      <c r="BZ32">
        <f t="shared" si="23"/>
        <v>2.5750068936755605E-3</v>
      </c>
      <c r="CA32">
        <f t="shared" si="24"/>
        <v>1.5264958930055575E-2</v>
      </c>
      <c r="CB32">
        <f t="shared" si="25"/>
        <v>2.4205458255163417E-4</v>
      </c>
      <c r="CC32">
        <f t="shared" si="26"/>
        <v>2.0144813398074413E-4</v>
      </c>
      <c r="CD32">
        <f t="shared" si="27"/>
        <v>8.60476046218229E-4</v>
      </c>
      <c r="CE32">
        <f t="shared" si="28"/>
        <v>1.1464834600449587E-3</v>
      </c>
      <c r="CF32">
        <f t="shared" si="29"/>
        <v>1.2844257964636717E-2</v>
      </c>
      <c r="CG32">
        <f t="shared" si="30"/>
        <v>8.7207140686178304E-5</v>
      </c>
      <c r="CH32">
        <f t="shared" si="31"/>
        <v>1.7415201394727973E-4</v>
      </c>
      <c r="CI32">
        <f t="shared" si="32"/>
        <v>6.7684656773632805E-4</v>
      </c>
      <c r="CJ32">
        <f t="shared" si="73"/>
        <v>0</v>
      </c>
      <c r="CK32">
        <f t="shared" si="74"/>
        <v>0.53089657334280693</v>
      </c>
      <c r="CL32">
        <f t="shared" si="33"/>
        <v>0.2252840296562901</v>
      </c>
      <c r="CM32">
        <f t="shared" si="75"/>
        <v>221.2127241485326</v>
      </c>
      <c r="CN32">
        <f t="shared" si="76"/>
        <v>482.0349640550977</v>
      </c>
      <c r="CO32">
        <f t="shared" si="77"/>
        <v>49.972508875533762</v>
      </c>
      <c r="CP32">
        <f t="shared" si="78"/>
        <v>66.646502023162498</v>
      </c>
      <c r="CQ32">
        <f t="shared" si="79"/>
        <v>31.813770781397615</v>
      </c>
      <c r="CR32">
        <f t="shared" si="80"/>
        <v>26.936564699489136</v>
      </c>
      <c r="CS32">
        <f t="shared" si="81"/>
        <v>1.9219402755811852</v>
      </c>
      <c r="CT32">
        <f t="shared" si="82"/>
        <v>2.0384414784705327</v>
      </c>
      <c r="CU32">
        <f t="shared" si="83"/>
        <v>2.5001696882380116</v>
      </c>
      <c r="CV32">
        <f t="shared" si="84"/>
        <v>12.525777793807475</v>
      </c>
      <c r="CW32">
        <f t="shared" si="85"/>
        <v>92.204810457927138</v>
      </c>
      <c r="CX32">
        <f t="shared" si="86"/>
        <v>0.78512166458504939</v>
      </c>
      <c r="CY32">
        <f t="shared" si="87"/>
        <v>2.1796139526235558</v>
      </c>
      <c r="CZ32">
        <f t="shared" si="88"/>
        <v>4.5728680432678237</v>
      </c>
      <c r="DA32">
        <f t="shared" si="89"/>
        <v>3586.6869771968172</v>
      </c>
      <c r="DB32">
        <f t="shared" si="90"/>
        <v>2496.3810436419521</v>
      </c>
      <c r="DC32">
        <f t="shared" si="91"/>
        <v>245.45150450601236</v>
      </c>
      <c r="DD32">
        <f t="shared" si="92"/>
        <v>517.31050468317903</v>
      </c>
      <c r="DE32">
        <f t="shared" si="93"/>
        <v>152.70431056618634</v>
      </c>
      <c r="DF32">
        <f t="shared" si="94"/>
        <v>312.83330867080025</v>
      </c>
      <c r="DG32">
        <f t="shared" si="95"/>
        <v>14.940925573396479</v>
      </c>
      <c r="DH32">
        <f t="shared" si="96"/>
        <v>14.717704021518456</v>
      </c>
      <c r="DI32">
        <f t="shared" si="97"/>
        <v>26.293724374112255</v>
      </c>
      <c r="DJ32">
        <f t="shared" si="98"/>
        <v>60.170850780892792</v>
      </c>
      <c r="DK32">
        <f t="shared" si="99"/>
        <v>481.17771625552751</v>
      </c>
      <c r="DL32">
        <f t="shared" si="100"/>
        <v>5.6438221093434606</v>
      </c>
      <c r="DM32">
        <f t="shared" si="101"/>
        <v>14.555565207192107</v>
      </c>
      <c r="DN32">
        <f t="shared" si="102"/>
        <v>33.022683488280485</v>
      </c>
      <c r="DO32">
        <f t="shared" si="34"/>
        <v>0</v>
      </c>
      <c r="DP32">
        <f t="shared" si="117"/>
        <v>8959.2364190129247</v>
      </c>
      <c r="DQ32">
        <f t="shared" si="35"/>
        <v>3801.8193834062135</v>
      </c>
    </row>
    <row r="33" spans="1:121" x14ac:dyDescent="0.3">
      <c r="A33">
        <v>30</v>
      </c>
      <c r="B33">
        <v>75</v>
      </c>
      <c r="C33">
        <f t="shared" si="118"/>
        <v>34.542000000000002</v>
      </c>
      <c r="D33">
        <f t="shared" si="1"/>
        <v>125</v>
      </c>
      <c r="E33">
        <f t="shared" si="119"/>
        <v>5.7</v>
      </c>
      <c r="F33">
        <v>2.4830000000000001E-2</v>
      </c>
      <c r="G33">
        <v>3.5659999999999997E-2</v>
      </c>
      <c r="H33">
        <f t="shared" si="3"/>
        <v>2.6995999999999999E-2</v>
      </c>
      <c r="I33">
        <f t="shared" si="103"/>
        <v>4.0096398347168494E-2</v>
      </c>
      <c r="J33">
        <f t="shared" si="36"/>
        <v>0.24813541323319355</v>
      </c>
      <c r="K33">
        <f t="shared" si="37"/>
        <v>0.32929025217633678</v>
      </c>
      <c r="L33">
        <f t="shared" si="104"/>
        <v>0.14240548807256725</v>
      </c>
      <c r="M33">
        <f t="shared" si="105"/>
        <v>0.19357867081809632</v>
      </c>
      <c r="N33">
        <f t="shared" si="106"/>
        <v>0.57509258557203669</v>
      </c>
      <c r="O33">
        <f t="shared" si="107"/>
        <v>0.70161019754933152</v>
      </c>
      <c r="P33">
        <f t="shared" si="108"/>
        <v>0.34361045084457731</v>
      </c>
      <c r="Q33">
        <f t="shared" si="109"/>
        <v>0.44836546429271507</v>
      </c>
      <c r="R33">
        <f t="shared" si="38"/>
        <v>0.42</v>
      </c>
      <c r="S33">
        <f t="shared" si="39"/>
        <v>0.43099999999999999</v>
      </c>
      <c r="T33">
        <f t="shared" si="40"/>
        <v>2.2354698038229214E-2</v>
      </c>
      <c r="U33">
        <f t="shared" si="41"/>
        <v>0.46242180030030067</v>
      </c>
      <c r="V33">
        <f t="shared" si="42"/>
        <v>0.58073766349345479</v>
      </c>
      <c r="W33">
        <f t="shared" si="110"/>
        <v>0.28418458266179369</v>
      </c>
      <c r="X33">
        <f t="shared" si="111"/>
        <v>0.37389075247997827</v>
      </c>
      <c r="Y33">
        <f t="shared" si="112"/>
        <v>0.76693021278696749</v>
      </c>
      <c r="Z33">
        <f t="shared" si="113"/>
        <v>0.87227829828400294</v>
      </c>
      <c r="AA33">
        <f t="shared" si="114"/>
        <v>0.51149093478588048</v>
      </c>
      <c r="AB33">
        <f t="shared" si="115"/>
        <v>0.63660372685121414</v>
      </c>
      <c r="AC33">
        <f t="shared" si="43"/>
        <v>3.8722800703648502E-2</v>
      </c>
      <c r="AD33">
        <f t="shared" si="116"/>
        <v>0.13837709158976752</v>
      </c>
      <c r="AE33">
        <f t="shared" si="44"/>
        <v>2.9509061838982106E-2</v>
      </c>
      <c r="AF33">
        <f t="shared" si="45"/>
        <v>1.895147732764859E-3</v>
      </c>
      <c r="AG33">
        <f t="shared" si="46"/>
        <v>7.9555566710037499E-3</v>
      </c>
      <c r="AH33">
        <f t="shared" ref="AH33:AH67" si="132">AD32*T32*p_MI*p_MI_rec_old*(1-I32)+AE32*T32*p_MI*p_MI_rec_old*(1-I32) + AH32*(PREV_FEMALE*p_recur_MI_F + (1-PREV_FEMALE)*p_recur_MI_M)*p_MI_rec_old*(1-I32) + AI32*(PREV_FEMALE*p_recur_MI_F + (1-PREV_FEMALE)*p_recur_MI_M)*p_MI_rec_old*(1-I32)</f>
        <v>8.6241809438560219E-4</v>
      </c>
      <c r="AI33">
        <f t="shared" ref="AI33:AI67" si="133">AH32*(1-(PREV_FEMALE*p_recur_MI_F + (1-PREV_FEMALE)*p_recur_MI_M) - T32*p_Stroke - p_toHF_old - H32*rr_MI)*(1-I32) + AI32*(1-(PREV_FEMALE*p_recur_MI_F + (1-PREV_FEMALE)*p_recur_MI_M) - T32*p_Stroke - p_toHF_old - H32*rr_MI)*(1-I32)</f>
        <v>5.3360201741108112E-3</v>
      </c>
      <c r="AJ33">
        <f t="shared" si="49"/>
        <v>6.7333228609777282E-5</v>
      </c>
      <c r="AK33">
        <f t="shared" ref="AK33:AK67" si="134">AF32*T32*p_MI*p_MI_rec_old*(1-I32) + AG32*T32*p_MI*p_MI_rec_old*(1-I32) + AJ32*(PREV_FEMALE*p_recur_MI_F + (1-PREV_FEMALE)*p_recur_MI_M)*p_MI_rec_old*(1-I32) + AK32*(PREV_FEMALE*p_recur_MI_F + (1-PREV_FEMALE)*p_recur_MI_M)*p_MI_rec_old*(1-I32) + AL32*(PREV_FEMALE*p_recur_MI_F + (1-PREV_FEMALE)*p_recur_MI_M)*p_MI_rec_old*(1-I32)</f>
        <v>4.6995426075981036E-5</v>
      </c>
      <c r="AL33">
        <f t="shared" ref="AL33:AL67" si="135">AJ32*(1-p_recur_Stroke-(PREV_FEMALE*p_recur_MI_F + (1-PREV_FEMALE)*p_recur_MI_M) - p_toHF_old - H32*rr_MI*rr_Stroke)*(1-I32) + AK32*(1-p_recur_Stroke-(PREV_FEMALE*p_recur_MI_F + (1-PREV_FEMALE)*p_recur_MI_M) - p_toHF_old - H32*rr_MI*rr_Stroke)*(1-I32) + AL32*(1-p_recur_Stroke-(PREV_FEMALE*p_recur_MI_F + (1-PREV_FEMALE)*p_recur_MI_M) - p_toHF_old - H32*rr_MI*rr_Stroke)*(1-I32)</f>
        <v>2.0353834300278597E-4</v>
      </c>
      <c r="AM33">
        <f t="shared" ref="AM33:AM67" si="136">AD32*T32*p_MI*p_MI_HF_old*(1-I32) + AE32*T32*p_MI*p_MI_HF_old*(1-I32) + AH32*p_toHF_old*(1-I32) + AH32*(PREV_FEMALE*p_recur_MI_F + (1-PREV_FEMALE)*p_recur_MI_M)*p_MI_HF_old*(1-I32) + AI32*p_toHF_old*(1-I32) + AI32*(PREV_FEMALE*p_recur_MI_F + (1-PREV_FEMALE)*p_recur_MI_M)*p_MI_HF_old*(1-I32)</f>
        <v>8.8573233781236572E-4</v>
      </c>
      <c r="AN33">
        <f t="shared" si="53"/>
        <v>5.3376902484626766E-3</v>
      </c>
      <c r="AO33">
        <f t="shared" ref="AO33:AO67" si="137">AF32*T32*p_MI*p_MI_HF_old*(1-I32) + AG32*T32*p_MI*p_MI_HF_old*(1-I32) + AJ32*(PREV_FEMALE*p_recur_MI_F + (1-PREV_FEMALE)*p_recur_MI_M)*p_MI_HF_old*(1-I32) + AJ32*p_toHF_old*(1-I32) + AK32*(PREV_FEMALE*p_recur_MI_F + (1-PREV_FEMALE)*p_recur_MI_M)*p_MI_HF_old*(1-I32) + AK32*p_toHF_old*(1-I32) + AL32*(PREV_FEMALE*p_recur_MI_F + (1-PREV_FEMALE)*p_recur_MI_M)*p_MI_HF_old*(1-I32) + AL32*p_toHF_old*(1-I32)</f>
        <v>4.6056666802904593E-5</v>
      </c>
      <c r="AP33">
        <f t="shared" si="55"/>
        <v>5.4282972220548513E-5</v>
      </c>
      <c r="AQ33">
        <f t="shared" si="56"/>
        <v>1.9298510965613439E-4</v>
      </c>
      <c r="AR33">
        <f t="shared" si="57"/>
        <v>0.26598041896825519</v>
      </c>
      <c r="AS33">
        <f t="shared" si="58"/>
        <v>9.2577507606755274E-2</v>
      </c>
      <c r="AT33">
        <f t="shared" si="59"/>
        <v>6.7143393101600736E-3</v>
      </c>
      <c r="AU33">
        <f t="shared" si="60"/>
        <v>2.6577775598151703E-2</v>
      </c>
      <c r="AV33">
        <f t="shared" ref="AV33:AV67" si="138">AR32*AC32*p_MI*p_MI_rec_old + AD32*T32*p_MI*p_MI_rec_old*I32 + AE32*T32*p_MI*p_MI_rec_old*I32 +AH32*(PREV_FEMALE*p_recur_MI_F + (1-PREV_FEMALE)*p_recur_MI_M)*p_MI_rec_old*I32 + AI32*(PREV_FEMALE*p_recur_MI_F + (1-PREV_FEMALE)*p_recur_MI_M)*p_MI_rec_old*I32 + AS32*AC32*p_MI*p_MI_rec_old + AV32*(PREV_FEMALE*p_recur_MI_F + (1-PREV_FEMALE)*p_recur_MI_M)*p_MI_rec_old + AW32*(PREV_FEMALE*p_recur_MI_F + (1-PREV_FEMALE)*p_recur_MI_M)*p_MI_rec_old</f>
        <v>3.1565251112062064E-3</v>
      </c>
      <c r="AW33">
        <f t="shared" ref="AW33:AW67" si="139">AH32*(1-(PREV_FEMALE*p_recur_MI_F + (1-PREV_FEMALE)*p_recur_MI_M) - T32*p_Stroke - p_toHF_old - H32*rr_MI)*I32 + AI32*(1-(PREV_FEMALE*p_recur_MI_F + (1-PREV_FEMALE)*p_recur_MI_M) - T32*p_Stroke - p_toHF_old - H32*rr_MI)*I32 + AV32*(1-(PREV_FEMALE*p_recur_MI_F + (1-PREV_FEMALE)*p_recur_MI_M) - AC32*p_Stroke - p_toHF_old - H32*rr_MI*rr_DM) + AW32*(1-(PREV_FEMALE*p_recur_MI_F + (1-PREV_FEMALE)*p_recur_MI_M) - AC32*p_Stroke - p_toHF_old - H32*rr_MI*rr_DM)</f>
        <v>1.8630597329965994E-2</v>
      </c>
      <c r="AX33">
        <f t="shared" si="63"/>
        <v>3.9148933411562944E-4</v>
      </c>
      <c r="AY33">
        <f t="shared" ref="AY33:AY67" si="140">AF32*T32*p_MI*p_MI_rec_old*I32 + AG32*T32*p_MI*p_MI_rec_old*I32 + AJ32*(PREV_FEMALE*p_recur_MI_F+(1-PREV_FEMALE)*p_recur_MI_M)*p_MI_rec_old*I32 + AK32*(PREV_FEMALE*p_recur_MI_F+(1-PREV_FEMALE)*p_recur_MI_M)*p_MI_rec_old*I32 + AL32*(PREV_FEMALE*p_recur_MI_F+(1-PREV_FEMALE)*p_recur_MI_M)*p_MI_rec_old*I32 + AT32*AC32*p_MI*p_MI_rec_old + AU32*AC32*p_MI*p_MI_rec_old + AX32*(PREV_FEMALE*p_recur_MI_F+(1-PREV_FEMALE)*p_recur_MI_M)*p_MI_rec_old + AY32*(PREV_FEMALE*p_recur_MI_F+(1-PREV_FEMALE)*p_recur_MI_M)*p_MI_rec_old + AZ32*(PREV_FEMALE*p_recur_MI_F+(1-PREV_FEMALE)*p_recur_MI_M)*p_MI_rec_old</f>
        <v>2.715433124771459E-4</v>
      </c>
      <c r="AZ33">
        <f t="shared" ref="AZ33:AZ67" si="141">AJ32*(1-p_recur_Stroke-(PREV_FEMALE*p_recur_MI_F + (1-PREV_FEMALE)*p_recur_MI_M) - p_toHF_old - H32*rr_MI*rr_Stroke)*I32 + AK32*(1-p_recur_Stroke-(PREV_FEMALE*p_recur_MI_F + (1-PREV_FEMALE)*p_recur_MI_M) - p_toHF_old - H32*rr_MI*rr_Stroke)*I32 + AL32*(1-p_recur_Stroke-(PREV_FEMALE*p_recur_MI_F + (1-PREV_FEMALE)*p_recur_MI_M) - p_toHF_old - H32*rr_MI*rr_Stroke)*I32 + AX32*(1-p_recur_Stroke-(PREV_FEMALE*p_recur_MI_F + (1-PREV_FEMALE)*p_recur_MI_M) - p_toHF_old - H32*rr_MI*rr_Stroke*rr_DM) + AY32*(1-p_recur_Stroke-(PREV_FEMALE*p_recur_MI_F + (1-PREV_FEMALE)*p_recur_MI_M) - p_toHF_old - H32*rr_MI*rr_Stroke*rr_DM) + AZ32*(1-p_recur_Stroke-(PREV_FEMALE*p_recur_MI_F + (1-PREV_FEMALE)*p_recur_MI_M) - p_toHF_old - H32*rr_MI*rr_Stroke*rr_DM)</f>
        <v>1.100616190156174E-3</v>
      </c>
      <c r="BA33">
        <f t="shared" ref="BA33:BA67" si="142">AR32*AC32*p_MI*p_MI_HF_old + AD32*T32*p_MI*p_MI_HF_old*I32 + AE32*T32*p_MI*p_MI_HF_old*I32 + AH32*p_toHF_old*I32 + AH32*(PREV_FEMALE*p_recur_MI_F + (1-PREV_FEMALE)*p_recur_MI_M)*p_MI_HF_old*I32 + AI32*p_toHF_old*I32 + AI32*(PREV_FEMALE*p_recur_MI_F + (1-PREV_FEMALE)*p_recur_MI_M)*p_MI_HF_old*I32 + AS32*AC32*p_MI*p_MI_HF_old + AV32*(PREV_FEMALE*p_recur_MI_F + (1-PREV_FEMALE)*p_recur_MI_M)*p_MI_HF_old + AV32*p_toHF_old + AW32*(PREV_FEMALE*p_recur_MI_F + (1-PREV_FEMALE)*p_recur_MI_M)*p_MI_HF_old + AW32*p_toHF_old</f>
        <v>3.1737222210123958E-3</v>
      </c>
      <c r="BB33">
        <f t="shared" si="67"/>
        <v>1.7546809912820607E-2</v>
      </c>
      <c r="BC33">
        <f t="shared" ref="BC33:BC67" si="143">AF32*T32*p_MI*p_MI_HF_old*I32 + AG32*T32*p_MI*p_MI_HF_old*I32 + AJ32*(PREV_FEMALE*p_recur_MI_F + (1-PREV_FEMALE)*p_recur_MI_M)*p_MI_HF_old*I32 + AJ32*p_toHF_old*I32 + AK32*(PREV_FEMALE*p_recur_MI_F + (1-PREV_FEMALE)*p_recur_MI_M)*p_MI_HF_old*I32 + AK32*p_toHF_old*I32 + AL32*(PREV_FEMALE*p_recur_MI_F + (1-PREV_FEMALE)*p_recur_MI_M)*p_MI_HF_old*I32 + AL32*p_toHF_old*I32 + AT32*AC32*p_MI*p_MI_HF_old + AU32*AC32*p_MI*p_MI_HF_old + AX32*(PREV_FEMALE*p_recur_MI_F + (1-PREV_FEMALE)*p_recur_MI_M)*p_MI_HF_old + AX32*p_toHF_old + AY32*(PREV_FEMALE*p_recur_MI_F + (1-PREV_FEMALE)*p_recur_MI_M)*p_MI_HF_old + AY32*p_toHF_old + AZ32*(PREV_FEMALE*p_recur_MI_F + (1-PREV_FEMALE)*p_recur_MI_M)*p_MI_HF_old + AZ32*p_toHF_old</f>
        <v>2.6046341450080738E-4</v>
      </c>
      <c r="BD33">
        <f t="shared" si="69"/>
        <v>2.9726179232988502E-4</v>
      </c>
      <c r="BE33">
        <f t="shared" si="70"/>
        <v>9.8218589461242754E-4</v>
      </c>
      <c r="BF33">
        <f t="shared" si="71"/>
        <v>0.31356883356982279</v>
      </c>
      <c r="BG33">
        <f t="shared" si="72"/>
        <v>0.94200000000000017</v>
      </c>
      <c r="BH33">
        <f t="shared" si="5"/>
        <v>0.11754945737706191</v>
      </c>
      <c r="BI33">
        <f t="shared" si="6"/>
        <v>2.4039777293906345E-2</v>
      </c>
      <c r="BJ33">
        <f t="shared" si="7"/>
        <v>1.3380987635383695E-3</v>
      </c>
      <c r="BK33">
        <f t="shared" si="8"/>
        <v>6.3729233762494838E-3</v>
      </c>
      <c r="BL33">
        <f t="shared" si="9"/>
        <v>6.349635253123135E-4</v>
      </c>
      <c r="BM33">
        <f t="shared" si="10"/>
        <v>4.3288971224712917E-3</v>
      </c>
      <c r="BN33">
        <f t="shared" si="11"/>
        <v>4.5114456300972439E-5</v>
      </c>
      <c r="BO33">
        <f t="shared" si="12"/>
        <v>3.2427676742729827E-5</v>
      </c>
      <c r="BP33">
        <f t="shared" si="13"/>
        <v>1.5571043905911823E-4</v>
      </c>
      <c r="BQ33">
        <f t="shared" si="14"/>
        <v>6.997483447609838E-4</v>
      </c>
      <c r="BR33">
        <f t="shared" si="15"/>
        <v>4.2168946043379492E-3</v>
      </c>
      <c r="BS33">
        <f t="shared" si="16"/>
        <v>3.4311805847635085E-5</v>
      </c>
      <c r="BT33">
        <f t="shared" si="17"/>
        <v>3.5283447627204279E-5</v>
      </c>
      <c r="BU33">
        <f t="shared" si="18"/>
        <v>1.4377218486832076E-4</v>
      </c>
      <c r="BV33">
        <f t="shared" si="19"/>
        <v>0.21736077213380112</v>
      </c>
      <c r="BW33">
        <f t="shared" si="20"/>
        <v>7.2553036612705082E-2</v>
      </c>
      <c r="BX33">
        <f t="shared" si="21"/>
        <v>4.5606154668451724E-3</v>
      </c>
      <c r="BY33">
        <f t="shared" si="22"/>
        <v>2.0481503092163275E-2</v>
      </c>
      <c r="BZ33">
        <f t="shared" si="23"/>
        <v>2.2357088157487154E-3</v>
      </c>
      <c r="CA33">
        <f t="shared" si="24"/>
        <v>1.4539907824846E-2</v>
      </c>
      <c r="CB33">
        <f t="shared" si="25"/>
        <v>2.5233720891933359E-4</v>
      </c>
      <c r="CC33">
        <f t="shared" si="26"/>
        <v>1.8024964880910678E-4</v>
      </c>
      <c r="CD33">
        <f t="shared" si="27"/>
        <v>8.0999523443478711E-4</v>
      </c>
      <c r="CE33">
        <f t="shared" si="28"/>
        <v>2.4120336568805999E-3</v>
      </c>
      <c r="CF33">
        <f t="shared" si="29"/>
        <v>1.3335601900001362E-2</v>
      </c>
      <c r="CG33">
        <f t="shared" si="30"/>
        <v>1.8666928897443749E-4</v>
      </c>
      <c r="CH33">
        <f t="shared" si="31"/>
        <v>1.8587524733831319E-4</v>
      </c>
      <c r="CI33">
        <f t="shared" si="32"/>
        <v>7.039143786831348E-4</v>
      </c>
      <c r="CJ33">
        <f t="shared" si="73"/>
        <v>0</v>
      </c>
      <c r="CK33">
        <f t="shared" si="74"/>
        <v>0.50942560092823497</v>
      </c>
      <c r="CL33">
        <f t="shared" si="33"/>
        <v>0.2098766025408671</v>
      </c>
      <c r="CM33">
        <f t="shared" si="75"/>
        <v>202.72243917900943</v>
      </c>
      <c r="CN33">
        <f t="shared" si="76"/>
        <v>464.59066959293426</v>
      </c>
      <c r="CO33">
        <f t="shared" si="77"/>
        <v>47.911229832028404</v>
      </c>
      <c r="CP33">
        <f t="shared" si="78"/>
        <v>63.366008884544868</v>
      </c>
      <c r="CQ33">
        <f t="shared" si="79"/>
        <v>26.403792377709596</v>
      </c>
      <c r="CR33">
        <f t="shared" si="80"/>
        <v>24.449644437775738</v>
      </c>
      <c r="CS33">
        <f t="shared" si="81"/>
        <v>1.9121290260604553</v>
      </c>
      <c r="CT33">
        <f t="shared" si="82"/>
        <v>1.7442822342361122</v>
      </c>
      <c r="CU33">
        <f t="shared" si="83"/>
        <v>2.255611917156874</v>
      </c>
      <c r="CV33">
        <f t="shared" si="84"/>
        <v>25.238942965963361</v>
      </c>
      <c r="CW33">
        <f t="shared" si="85"/>
        <v>91.114372541257893</v>
      </c>
      <c r="CX33">
        <f t="shared" si="86"/>
        <v>1.6117530547676462</v>
      </c>
      <c r="CY33">
        <f t="shared" si="87"/>
        <v>2.2194136022093467</v>
      </c>
      <c r="CZ33">
        <f t="shared" si="88"/>
        <v>4.5486590345950875</v>
      </c>
      <c r="DA33">
        <f t="shared" si="89"/>
        <v>3428.4876005008095</v>
      </c>
      <c r="DB33">
        <f t="shared" si="90"/>
        <v>2515.2383041679341</v>
      </c>
      <c r="DC33">
        <f t="shared" si="91"/>
        <v>246.45653871873566</v>
      </c>
      <c r="DD33">
        <f t="shared" si="92"/>
        <v>515.34306884816158</v>
      </c>
      <c r="DE33">
        <f t="shared" si="93"/>
        <v>132.70347220022012</v>
      </c>
      <c r="DF33">
        <f t="shared" si="94"/>
        <v>298.21997146076569</v>
      </c>
      <c r="DG33">
        <f t="shared" si="95"/>
        <v>15.590279752486712</v>
      </c>
      <c r="DH33">
        <f t="shared" si="96"/>
        <v>13.18098393095314</v>
      </c>
      <c r="DI33">
        <f t="shared" si="97"/>
        <v>24.771568591845007</v>
      </c>
      <c r="DJ33">
        <f t="shared" si="98"/>
        <v>126.69499106281484</v>
      </c>
      <c r="DK33">
        <f t="shared" si="99"/>
        <v>499.99634846582319</v>
      </c>
      <c r="DL33">
        <f t="shared" si="100"/>
        <v>12.090711701127479</v>
      </c>
      <c r="DM33">
        <f t="shared" si="101"/>
        <v>15.550061618568616</v>
      </c>
      <c r="DN33">
        <f t="shared" si="102"/>
        <v>34.371595381961903</v>
      </c>
      <c r="DO33">
        <f t="shared" si="34"/>
        <v>0</v>
      </c>
      <c r="DP33">
        <f t="shared" si="117"/>
        <v>8838.7844450824578</v>
      </c>
      <c r="DQ33">
        <f t="shared" si="35"/>
        <v>3641.4621615891251</v>
      </c>
    </row>
    <row r="34" spans="1:121" x14ac:dyDescent="0.3">
      <c r="A34">
        <v>31</v>
      </c>
      <c r="B34">
        <v>76</v>
      </c>
      <c r="C34">
        <f t="shared" si="118"/>
        <v>34.542000000000002</v>
      </c>
      <c r="D34">
        <f t="shared" si="1"/>
        <v>125</v>
      </c>
      <c r="E34">
        <f t="shared" si="119"/>
        <v>5.7</v>
      </c>
      <c r="F34">
        <v>2.6079999999999999E-2</v>
      </c>
      <c r="G34">
        <v>3.7280000000000001E-2</v>
      </c>
      <c r="H34">
        <f t="shared" si="3"/>
        <v>2.8319999999999998E-2</v>
      </c>
      <c r="I34">
        <f t="shared" si="103"/>
        <v>4.0096398347168494E-2</v>
      </c>
      <c r="J34">
        <f t="shared" si="36"/>
        <v>0.25596368309638062</v>
      </c>
      <c r="K34">
        <f t="shared" si="37"/>
        <v>0.33904987220040261</v>
      </c>
      <c r="L34">
        <f t="shared" si="104"/>
        <v>0.14722680805310795</v>
      </c>
      <c r="M34">
        <f t="shared" si="105"/>
        <v>0.19992082318584703</v>
      </c>
      <c r="N34">
        <f t="shared" si="106"/>
        <v>0.59012857950850273</v>
      </c>
      <c r="O34">
        <f t="shared" si="107"/>
        <v>0.7164201280750897</v>
      </c>
      <c r="P34">
        <f t="shared" si="108"/>
        <v>0.35514033291504188</v>
      </c>
      <c r="Q34">
        <f t="shared" si="109"/>
        <v>0.46200720538816531</v>
      </c>
      <c r="R34">
        <f t="shared" si="38"/>
        <v>0.42</v>
      </c>
      <c r="S34">
        <f t="shared" si="39"/>
        <v>0.43099999999999999</v>
      </c>
      <c r="T34">
        <f t="shared" si="40"/>
        <v>2.3058597887353878E-2</v>
      </c>
      <c r="U34">
        <f t="shared" si="41"/>
        <v>0.47452839991210416</v>
      </c>
      <c r="V34">
        <f t="shared" si="42"/>
        <v>0.59390127145083937</v>
      </c>
      <c r="W34">
        <f t="shared" si="110"/>
        <v>0.29291364327489955</v>
      </c>
      <c r="X34">
        <f t="shared" si="111"/>
        <v>0.38455751468711308</v>
      </c>
      <c r="Y34">
        <f t="shared" si="112"/>
        <v>0.78078979107258983</v>
      </c>
      <c r="Z34">
        <f t="shared" si="113"/>
        <v>0.88287662499634856</v>
      </c>
      <c r="AA34">
        <f t="shared" si="114"/>
        <v>0.52600260629541773</v>
      </c>
      <c r="AB34">
        <f t="shared" si="115"/>
        <v>0.65176291858191959</v>
      </c>
      <c r="AC34">
        <f t="shared" si="43"/>
        <v>3.9761299104008767E-2</v>
      </c>
      <c r="AD34">
        <f t="shared" si="116"/>
        <v>0.12627348108820199</v>
      </c>
      <c r="AE34">
        <f t="shared" si="44"/>
        <v>2.8221146128301025E-2</v>
      </c>
      <c r="AF34">
        <f t="shared" si="45"/>
        <v>1.8062140661827826E-3</v>
      </c>
      <c r="AG34">
        <f t="shared" si="46"/>
        <v>7.4755507863555268E-3</v>
      </c>
      <c r="AH34">
        <f t="shared" si="132"/>
        <v>8.042101719687837E-4</v>
      </c>
      <c r="AI34">
        <f t="shared" si="133"/>
        <v>4.7486459580027007E-3</v>
      </c>
      <c r="AJ34">
        <f t="shared" si="49"/>
        <v>6.182998714568157E-5</v>
      </c>
      <c r="AK34">
        <f t="shared" si="134"/>
        <v>4.5061739371652425E-5</v>
      </c>
      <c r="AL34">
        <f t="shared" si="135"/>
        <v>1.8075224447533788E-4</v>
      </c>
      <c r="AM34">
        <f t="shared" si="136"/>
        <v>8.0655717479651793E-4</v>
      </c>
      <c r="AN34">
        <f t="shared" si="53"/>
        <v>5.6496572842525813E-3</v>
      </c>
      <c r="AO34">
        <f t="shared" si="137"/>
        <v>4.2932044122695103E-5</v>
      </c>
      <c r="AP34">
        <f t="shared" si="55"/>
        <v>5.9342606106890604E-5</v>
      </c>
      <c r="AQ34">
        <f t="shared" si="56"/>
        <v>2.0447550814263753E-4</v>
      </c>
      <c r="AR34">
        <f t="shared" si="57"/>
        <v>0.25269804815354796</v>
      </c>
      <c r="AS34">
        <f t="shared" si="58"/>
        <v>9.2347081504521131E-2</v>
      </c>
      <c r="AT34">
        <f t="shared" si="59"/>
        <v>6.688829437301964E-3</v>
      </c>
      <c r="AU34">
        <f t="shared" si="60"/>
        <v>2.6090643564603992E-2</v>
      </c>
      <c r="AV34">
        <f t="shared" si="138"/>
        <v>3.077772110377219E-3</v>
      </c>
      <c r="AW34">
        <f t="shared" si="139"/>
        <v>1.7365346351187055E-2</v>
      </c>
      <c r="AX34">
        <f t="shared" si="63"/>
        <v>3.7580766652104346E-4</v>
      </c>
      <c r="AY34">
        <f t="shared" si="140"/>
        <v>2.7200747954010668E-4</v>
      </c>
      <c r="AZ34">
        <f t="shared" si="141"/>
        <v>1.017006548343014E-3</v>
      </c>
      <c r="BA34">
        <f t="shared" si="142"/>
        <v>3.0279491109167392E-3</v>
      </c>
      <c r="BB34">
        <f t="shared" si="67"/>
        <v>1.9601218890498665E-2</v>
      </c>
      <c r="BC34">
        <f t="shared" si="143"/>
        <v>2.5391828807456123E-4</v>
      </c>
      <c r="BD34">
        <f t="shared" si="69"/>
        <v>3.4226375086122339E-4</v>
      </c>
      <c r="BE34">
        <f t="shared" si="70"/>
        <v>1.0913247266814774E-3</v>
      </c>
      <c r="BF34">
        <f t="shared" si="71"/>
        <v>0.34137092562959714</v>
      </c>
      <c r="BG34">
        <f t="shared" si="72"/>
        <v>0.94200000000000006</v>
      </c>
      <c r="BH34">
        <f t="shared" si="5"/>
        <v>0.10717921342832305</v>
      </c>
      <c r="BI34">
        <f t="shared" si="6"/>
        <v>2.2971622300043869E-2</v>
      </c>
      <c r="BJ34">
        <f t="shared" si="7"/>
        <v>1.2741134722899967E-3</v>
      </c>
      <c r="BK34">
        <f t="shared" si="8"/>
        <v>5.9834725270897079E-3</v>
      </c>
      <c r="BL34">
        <f t="shared" si="9"/>
        <v>5.9156977425921166E-4</v>
      </c>
      <c r="BM34">
        <f t="shared" si="10"/>
        <v>3.8492097327271191E-3</v>
      </c>
      <c r="BN34">
        <f t="shared" si="11"/>
        <v>4.1388209657940461E-5</v>
      </c>
      <c r="BO34">
        <f t="shared" si="12"/>
        <v>3.1064991934448418E-5</v>
      </c>
      <c r="BP34">
        <f t="shared" si="13"/>
        <v>1.38164724518615E-4</v>
      </c>
      <c r="BQ34">
        <f t="shared" si="14"/>
        <v>6.3667312753442771E-4</v>
      </c>
      <c r="BR34">
        <f t="shared" si="15"/>
        <v>4.4596776088071085E-3</v>
      </c>
      <c r="BS34">
        <f t="shared" si="16"/>
        <v>3.195763414759993E-5</v>
      </c>
      <c r="BT34">
        <f t="shared" si="17"/>
        <v>3.8535734500458511E-5</v>
      </c>
      <c r="BU34">
        <f t="shared" si="18"/>
        <v>1.5220690313957471E-4</v>
      </c>
      <c r="BV34">
        <f t="shared" si="19"/>
        <v>0.20633617324926412</v>
      </c>
      <c r="BW34">
        <f t="shared" si="20"/>
        <v>7.2312814689940483E-2</v>
      </c>
      <c r="BX34">
        <f t="shared" si="21"/>
        <v>4.5390407487225668E-3</v>
      </c>
      <c r="BY34">
        <f t="shared" si="22"/>
        <v>2.0089538900017766E-2</v>
      </c>
      <c r="BZ34">
        <f t="shared" si="23"/>
        <v>2.1779502043253996E-3</v>
      </c>
      <c r="CA34">
        <f t="shared" si="24"/>
        <v>1.3541298312982732E-2</v>
      </c>
      <c r="CB34">
        <f t="shared" si="25"/>
        <v>2.4200157459266237E-4</v>
      </c>
      <c r="CC34">
        <f t="shared" si="26"/>
        <v>1.8039280519055771E-4</v>
      </c>
      <c r="CD34">
        <f t="shared" si="27"/>
        <v>7.4784621155637597E-4</v>
      </c>
      <c r="CE34">
        <f t="shared" si="28"/>
        <v>2.299349584699626E-3</v>
      </c>
      <c r="CF34">
        <f t="shared" si="29"/>
        <v>1.488468031149612E-2</v>
      </c>
      <c r="CG34">
        <f t="shared" si="30"/>
        <v>1.8182856322244322E-4</v>
      </c>
      <c r="CH34">
        <f t="shared" si="31"/>
        <v>2.1381245674038165E-4</v>
      </c>
      <c r="CI34">
        <f t="shared" si="32"/>
        <v>7.8148765323807603E-4</v>
      </c>
      <c r="CJ34">
        <f t="shared" si="73"/>
        <v>0</v>
      </c>
      <c r="CK34">
        <f t="shared" si="74"/>
        <v>0.48590708543496247</v>
      </c>
      <c r="CL34">
        <f t="shared" si="33"/>
        <v>0.19435658791666902</v>
      </c>
      <c r="CM34">
        <f t="shared" si="75"/>
        <v>184.99064979421593</v>
      </c>
      <c r="CN34">
        <f t="shared" si="76"/>
        <v>444.31372464397134</v>
      </c>
      <c r="CO34">
        <f t="shared" si="77"/>
        <v>45.662897807166928</v>
      </c>
      <c r="CP34">
        <f t="shared" si="78"/>
        <v>59.54276201332177</v>
      </c>
      <c r="CQ34">
        <f t="shared" si="79"/>
        <v>24.621698624996281</v>
      </c>
      <c r="CR34">
        <f t="shared" si="80"/>
        <v>21.758295779568375</v>
      </c>
      <c r="CS34">
        <f t="shared" si="81"/>
        <v>1.7558479749630651</v>
      </c>
      <c r="CT34">
        <f t="shared" si="82"/>
        <v>1.6725115185182513</v>
      </c>
      <c r="CU34">
        <f t="shared" si="83"/>
        <v>2.0030963732756941</v>
      </c>
      <c r="CV34">
        <f t="shared" si="84"/>
        <v>22.98284669582678</v>
      </c>
      <c r="CW34">
        <f t="shared" si="85"/>
        <v>96.439649842191557</v>
      </c>
      <c r="CX34">
        <f t="shared" si="86"/>
        <v>1.502406884073715</v>
      </c>
      <c r="CY34">
        <f t="shared" si="87"/>
        <v>2.4262817932863294</v>
      </c>
      <c r="CZ34">
        <f t="shared" si="88"/>
        <v>4.8194877269219667</v>
      </c>
      <c r="DA34">
        <f t="shared" si="89"/>
        <v>3257.2778406992334</v>
      </c>
      <c r="DB34">
        <f t="shared" si="90"/>
        <v>2508.9778573963345</v>
      </c>
      <c r="DC34">
        <f t="shared" si="91"/>
        <v>245.5201733256059</v>
      </c>
      <c r="DD34">
        <f t="shared" si="92"/>
        <v>505.89757871767142</v>
      </c>
      <c r="DE34">
        <f t="shared" si="93"/>
        <v>129.39261729236867</v>
      </c>
      <c r="DF34">
        <f t="shared" si="94"/>
        <v>277.96709904345119</v>
      </c>
      <c r="DG34">
        <f t="shared" si="95"/>
        <v>14.965788703867513</v>
      </c>
      <c r="DH34">
        <f t="shared" si="96"/>
        <v>13.203515064356319</v>
      </c>
      <c r="DI34">
        <f t="shared" si="97"/>
        <v>22.889766383556218</v>
      </c>
      <c r="DJ34">
        <f t="shared" si="98"/>
        <v>120.87572850779623</v>
      </c>
      <c r="DK34">
        <f t="shared" si="99"/>
        <v>558.53673228475941</v>
      </c>
      <c r="DL34">
        <f t="shared" si="100"/>
        <v>11.786886932421131</v>
      </c>
      <c r="DM34">
        <f t="shared" si="101"/>
        <v>17.904159071301457</v>
      </c>
      <c r="DN34">
        <f t="shared" si="102"/>
        <v>38.190908810218303</v>
      </c>
      <c r="DO34">
        <f t="shared" si="34"/>
        <v>0</v>
      </c>
      <c r="DP34">
        <f t="shared" si="117"/>
        <v>8637.8788097052402</v>
      </c>
      <c r="DQ34">
        <f t="shared" si="35"/>
        <v>3455.0404853413402</v>
      </c>
    </row>
    <row r="35" spans="1:121" x14ac:dyDescent="0.3">
      <c r="A35">
        <v>32</v>
      </c>
      <c r="B35">
        <v>77</v>
      </c>
      <c r="C35">
        <f t="shared" si="118"/>
        <v>34.542000000000002</v>
      </c>
      <c r="D35">
        <f t="shared" si="1"/>
        <v>125</v>
      </c>
      <c r="E35">
        <f t="shared" si="119"/>
        <v>5.7</v>
      </c>
      <c r="F35">
        <v>2.8809999999999999E-2</v>
      </c>
      <c r="G35">
        <v>4.1300000000000003E-2</v>
      </c>
      <c r="H35">
        <f t="shared" si="3"/>
        <v>3.1307999999999996E-2</v>
      </c>
      <c r="I35">
        <f t="shared" si="103"/>
        <v>4.0096398347168494E-2</v>
      </c>
      <c r="J35">
        <f t="shared" si="36"/>
        <v>0.26388693116625073</v>
      </c>
      <c r="K35">
        <f t="shared" si="37"/>
        <v>0.34888611370163902</v>
      </c>
      <c r="L35">
        <f t="shared" si="104"/>
        <v>0.15213051391869492</v>
      </c>
      <c r="M35">
        <f t="shared" si="105"/>
        <v>0.206356635043353</v>
      </c>
      <c r="N35">
        <f t="shared" si="106"/>
        <v>0.60503388087574939</v>
      </c>
      <c r="O35">
        <f t="shared" si="107"/>
        <v>0.73088151637443699</v>
      </c>
      <c r="P35">
        <f t="shared" si="108"/>
        <v>0.36678413367019702</v>
      </c>
      <c r="Q35">
        <f t="shared" si="109"/>
        <v>0.47568186973708326</v>
      </c>
      <c r="R35">
        <f t="shared" si="38"/>
        <v>0.42</v>
      </c>
      <c r="S35">
        <f t="shared" si="39"/>
        <v>0.43099999999999999</v>
      </c>
      <c r="T35">
        <f t="shared" si="40"/>
        <v>2.3769546675051781E-2</v>
      </c>
      <c r="U35">
        <f t="shared" si="41"/>
        <v>0.4866302522792606</v>
      </c>
      <c r="V35">
        <f t="shared" si="42"/>
        <v>0.60693887698053239</v>
      </c>
      <c r="W35">
        <f t="shared" si="110"/>
        <v>0.30173251337194129</v>
      </c>
      <c r="X35">
        <f t="shared" si="111"/>
        <v>0.39528059792560211</v>
      </c>
      <c r="Y35">
        <f t="shared" si="112"/>
        <v>0.79418124997299999</v>
      </c>
      <c r="Z35">
        <f t="shared" si="113"/>
        <v>0.89285748901162099</v>
      </c>
      <c r="AA35">
        <f t="shared" si="114"/>
        <v>0.54047404138463429</v>
      </c>
      <c r="AB35">
        <f t="shared" si="115"/>
        <v>0.66669038560130089</v>
      </c>
      <c r="AC35">
        <f t="shared" si="43"/>
        <v>4.079999501264793E-2</v>
      </c>
      <c r="AD35">
        <f t="shared" si="116"/>
        <v>0.1149827504662872</v>
      </c>
      <c r="AE35">
        <f t="shared" si="44"/>
        <v>2.68880698642033E-2</v>
      </c>
      <c r="AF35">
        <f t="shared" si="45"/>
        <v>1.7072047958525943E-3</v>
      </c>
      <c r="AG35">
        <f t="shared" si="46"/>
        <v>7.0054889822322962E-3</v>
      </c>
      <c r="AH35">
        <f t="shared" si="132"/>
        <v>7.4802516825781061E-4</v>
      </c>
      <c r="AI35">
        <f t="shared" si="133"/>
        <v>4.2420498385519097E-3</v>
      </c>
      <c r="AJ35">
        <f t="shared" si="49"/>
        <v>5.6489737779896062E-5</v>
      </c>
      <c r="AK35">
        <f t="shared" si="134"/>
        <v>4.2808506651507424E-5</v>
      </c>
      <c r="AL35">
        <f t="shared" si="135"/>
        <v>1.6175829756481292E-4</v>
      </c>
      <c r="AM35">
        <f t="shared" si="136"/>
        <v>7.3388699582376264E-4</v>
      </c>
      <c r="AN35">
        <f t="shared" si="53"/>
        <v>5.8450500820722544E-3</v>
      </c>
      <c r="AO35">
        <f t="shared" si="137"/>
        <v>3.968497333586275E-5</v>
      </c>
      <c r="AP35">
        <f t="shared" si="55"/>
        <v>6.2745418441269762E-5</v>
      </c>
      <c r="AQ35">
        <f t="shared" si="56"/>
        <v>2.1161347334603151E-4</v>
      </c>
      <c r="AR35">
        <f t="shared" si="57"/>
        <v>0.23922355165889847</v>
      </c>
      <c r="AS35">
        <f t="shared" si="58"/>
        <v>9.1629720471538251E-2</v>
      </c>
      <c r="AT35">
        <f t="shared" si="59"/>
        <v>6.5931999974073556E-3</v>
      </c>
      <c r="AU35">
        <f t="shared" si="60"/>
        <v>2.5510357807110841E-2</v>
      </c>
      <c r="AV35">
        <f t="shared" si="138"/>
        <v>2.9868352838898233E-3</v>
      </c>
      <c r="AW35">
        <f t="shared" si="139"/>
        <v>1.6231124861918956E-2</v>
      </c>
      <c r="AX35">
        <f t="shared" si="63"/>
        <v>3.5815395444216771E-4</v>
      </c>
      <c r="AY35">
        <f t="shared" si="140"/>
        <v>2.6917418894665911E-4</v>
      </c>
      <c r="AZ35">
        <f t="shared" si="141"/>
        <v>9.4711176100243614E-4</v>
      </c>
      <c r="BA35">
        <f t="shared" si="142"/>
        <v>2.8809790101119292E-3</v>
      </c>
      <c r="BB35">
        <f t="shared" si="67"/>
        <v>2.132506135193566E-2</v>
      </c>
      <c r="BC35">
        <f t="shared" si="143"/>
        <v>2.4475056581660295E-4</v>
      </c>
      <c r="BD35">
        <f t="shared" si="69"/>
        <v>3.7931200195753703E-4</v>
      </c>
      <c r="BE35">
        <f t="shared" si="70"/>
        <v>1.180767472255101E-3</v>
      </c>
      <c r="BF35">
        <f t="shared" si="71"/>
        <v>0.36951227301236783</v>
      </c>
      <c r="BG35">
        <f t="shared" si="72"/>
        <v>0.94200000000000039</v>
      </c>
      <c r="BH35">
        <f t="shared" ref="BH35:BH67" si="144">(0.9442 - 0.0007*$B35 - dis_BMI*($C35-21.75))*AD35</f>
        <v>9.7515306905051849E-2</v>
      </c>
      <c r="BI35">
        <f t="shared" ref="BI35:BI67" si="145">0.959*(0.9442 - 0.0007*$B35 - dis_BMI*($C35-21.75))*AE35</f>
        <v>2.186846671274336E-2</v>
      </c>
      <c r="BJ35">
        <f t="shared" ref="BJ35:BJ67" si="146">(0.943*(0.9442 - 0.0007*$B35 - dis_BMI*($C35-21.75)) - 0.19*0.5)*AF35</f>
        <v>1.2031448551168558E-3</v>
      </c>
      <c r="BK35">
        <f t="shared" ref="BK35:BK67" si="147">(0.943*(0.9442 - 0.0007*$B35 - dis_BMI*($C35-21.75)))*AG35</f>
        <v>5.6026081151037323E-3</v>
      </c>
      <c r="BL35">
        <f t="shared" ref="BL35:BL67" si="148">(0.955*(0.9442 - 0.0007*$B35 - dis_BMI*($C35-21.75)) - 0.15*0.5)*AH35</f>
        <v>5.4974053569525297E-4</v>
      </c>
      <c r="BM35">
        <f t="shared" ref="BM35:BM67" si="149">(0.955*(0.9442 - 0.0007*$B35 - dis_BMI*($C35-21.75)))*AI35</f>
        <v>3.4357316612691575E-3</v>
      </c>
      <c r="BN35">
        <f t="shared" ref="BN35:BN67" si="150">(0.955*0.943*(0.9442 - 0.0007*$B35 - dis_BMI*($C35-21.75)) - 0.19*0.5)*AJ35</f>
        <v>3.7777903547304462E-5</v>
      </c>
      <c r="BO35">
        <f t="shared" ref="BO35:BO67" si="151">(0.955*0.943*(0.9442 - 0.0007*$B35 - dis_BMI*($C35-21.75)) - 0.15*0.5)*AK35</f>
        <v>2.9484655568491569E-5</v>
      </c>
      <c r="BP35">
        <f t="shared" ref="BP35:BP67" si="152">(0.955*0.943*(0.9442 - 0.0007*$B35 - dis_BMI*($C35-21.75)))*AL35</f>
        <v>1.2354402055860618E-4</v>
      </c>
      <c r="BQ35">
        <f t="shared" ref="BQ35:BQ67" si="153">(0.93*(0.9442 - 0.0007*$B35 - dis_BMI*($C35-21.75)))*AM35</f>
        <v>5.7883160967434066E-4</v>
      </c>
      <c r="BR35">
        <f t="shared" ref="BR35:BR67" si="154">(0.93*(0.9442 - 0.0007*$B35 - dis_BMI*($C35-21.75)))*AN35</f>
        <v>4.6101099581896581E-3</v>
      </c>
      <c r="BS35">
        <f t="shared" ref="BS35:BS67" si="155">(0.93*0.943*(0.9442 - 0.0007*$B35 - dis_BMI*($C35-21.75)))*AO35</f>
        <v>2.9516226408673666E-5</v>
      </c>
      <c r="BT35">
        <f t="shared" ref="BT35:BT67" si="156">(0.93*0.943*(0.9442 - 0.0007*$B35 - dis_BMI*($C35-21.75))-0.19*0.5)*AP35</f>
        <v>4.0706924221859979E-5</v>
      </c>
      <c r="BU35">
        <f t="shared" ref="BU35:BU67" si="157">(0.93*0.943*(0.9442 - 0.0007*$B35 - dis_BMI*($C35-21.75)))*AQ35</f>
        <v>1.5739033355385542E-4</v>
      </c>
      <c r="BV35">
        <f t="shared" ref="BV35:BV67" si="158">0.962*(0.9442 - 0.0007*$B35 - dis_BMI*($C35-21.75))*AR35</f>
        <v>0.19517271557418811</v>
      </c>
      <c r="BW35">
        <f t="shared" ref="BW35:BW67" si="159">0.962*0.959*(0.9442 - 0.0007*$B35 - dis_BMI*($C35-21.75))*AS35</f>
        <v>7.1691908161061926E-2</v>
      </c>
      <c r="BX35">
        <f t="shared" ref="BX35:BX67" si="160">0.962*(0.943*(0.9442 - 0.0007*$B35 - dis_BMI*($C35-21.75)) - 0.19*0.5)*AT35</f>
        <v>4.46995980638155E-3</v>
      </c>
      <c r="BY35">
        <f t="shared" ref="BY35:BY67" si="161">0.962*(0.943*(0.9442 - 0.0007*$B35 - dis_BMI*($C35-21.75)))*AU35</f>
        <v>1.9626525084345033E-2</v>
      </c>
      <c r="BZ35">
        <f t="shared" ref="BZ35:BZ67" si="162">0.962*(0.955*(0.9442 - 0.0007*$B35 - dis_BMI*($C35-21.75)) - 0.15*0.5)*AV35</f>
        <v>2.1116789751554135E-3</v>
      </c>
      <c r="CA35">
        <f t="shared" ref="CA35:CA67" si="163">0.962*(0.955*(0.9442 - 0.0007*$B35 - dis_BMI*($C35-21.75)))*AW35</f>
        <v>1.2646407190762514E-2</v>
      </c>
      <c r="CB35">
        <f t="shared" ref="CB35:CB67" si="164">0.962*(0.955*0.943*(0.9442 - 0.0007*$B35 - dis_BMI*($C35-21.75)) - 0.19*0.5)*AX35</f>
        <v>2.304162569486398E-4</v>
      </c>
      <c r="CC35">
        <f t="shared" ref="CC35:CC67" si="165">0.962*(0.955*0.943*(0.9442 - 0.0007*$B35 - dis_BMI*($C35-21.75)) - 0.15*0.5)*AY35</f>
        <v>1.7835055536301198E-4</v>
      </c>
      <c r="CD35">
        <f t="shared" ref="CD35:CD67" si="166">0.962*(0.955*0.943*(0.9442 - 0.0007*$B35 - dis_BMI*($C35-21.75)))*AZ35</f>
        <v>6.9587536937524219E-4</v>
      </c>
      <c r="CE35">
        <f t="shared" ref="CE35:CE67" si="167">0.962*(0.93*(0.9442 - 0.0007*$B35 - dis_BMI*($C35-21.75)))*BA35</f>
        <v>2.1859398813596095E-3</v>
      </c>
      <c r="CF35">
        <f t="shared" ref="CF35:CF67" si="168">0.962*(0.93*(0.9442 - 0.0007*$B35 - dis_BMI*($C35-21.75)))*BB35</f>
        <v>1.6180368519875324E-2</v>
      </c>
      <c r="CG35">
        <f t="shared" ref="CG35:CG67" si="169">0.962*(0.93*0.943*(0.9442 - 0.0007*$B35 - dis_BMI*($C35-21.75)))*BC35</f>
        <v>1.7511910004662696E-4</v>
      </c>
      <c r="CH35">
        <f t="shared" ref="CH35:CH67" si="170">0.962*(0.93*0.943*(0.9442 - 0.0007*$B35 - dis_BMI*($C35-21.75))-0.19*0.5)*BD35</f>
        <v>2.3673252234449559E-4</v>
      </c>
      <c r="CI35">
        <f t="shared" ref="CI35:CI67" si="171">0.962*(0.93*0.943*(0.9442 - 0.0007*$B35 - dis_BMI*($C35-21.75)))*BE35</f>
        <v>8.448394650927382E-4</v>
      </c>
      <c r="CJ35">
        <f t="shared" si="73"/>
        <v>0</v>
      </c>
      <c r="CK35">
        <f t="shared" si="74"/>
        <v>0.46222919687900327</v>
      </c>
      <c r="CL35">
        <f t="shared" ref="CL35:CL66" si="172">CK35/(1+r_)^A35</f>
        <v>0.17950071540750373</v>
      </c>
      <c r="CM35">
        <f t="shared" si="75"/>
        <v>168.44972943311075</v>
      </c>
      <c r="CN35">
        <f t="shared" si="76"/>
        <v>423.32577194201673</v>
      </c>
      <c r="CO35">
        <f t="shared" si="77"/>
        <v>43.159844443949439</v>
      </c>
      <c r="CP35">
        <f t="shared" si="78"/>
        <v>55.798719743480241</v>
      </c>
      <c r="CQ35">
        <f t="shared" si="79"/>
        <v>22.90153855138113</v>
      </c>
      <c r="CR35">
        <f t="shared" si="80"/>
        <v>19.437072360244851</v>
      </c>
      <c r="CS35">
        <f t="shared" si="81"/>
        <v>1.6041955734734883</v>
      </c>
      <c r="CT35">
        <f t="shared" si="82"/>
        <v>1.5888805328773496</v>
      </c>
      <c r="CU35">
        <f t="shared" si="83"/>
        <v>1.7926054536132567</v>
      </c>
      <c r="CV35">
        <f t="shared" si="84"/>
        <v>20.912109945998118</v>
      </c>
      <c r="CW35">
        <f t="shared" si="85"/>
        <v>99.775004900973386</v>
      </c>
      <c r="CX35">
        <f t="shared" si="86"/>
        <v>1.3887756418885169</v>
      </c>
      <c r="CY35">
        <f t="shared" si="87"/>
        <v>2.5654091783897557</v>
      </c>
      <c r="CZ35">
        <f t="shared" si="88"/>
        <v>4.9877295667659629</v>
      </c>
      <c r="DA35">
        <f t="shared" si="89"/>
        <v>3083.5915808832015</v>
      </c>
      <c r="DB35">
        <f t="shared" si="90"/>
        <v>2489.4878754912229</v>
      </c>
      <c r="DC35">
        <f t="shared" si="91"/>
        <v>242.00999910483441</v>
      </c>
      <c r="DD35">
        <f t="shared" si="92"/>
        <v>494.6458378798792</v>
      </c>
      <c r="DE35">
        <f t="shared" si="93"/>
        <v>125.56954217001206</v>
      </c>
      <c r="DF35">
        <f t="shared" si="94"/>
        <v>259.81161566473673</v>
      </c>
      <c r="DG35">
        <f t="shared" si="95"/>
        <v>14.262764927750444</v>
      </c>
      <c r="DH35">
        <f t="shared" si="96"/>
        <v>13.06598430565978</v>
      </c>
      <c r="DI35">
        <f t="shared" si="97"/>
        <v>21.316644404881831</v>
      </c>
      <c r="DJ35">
        <f t="shared" si="98"/>
        <v>115.00868208366822</v>
      </c>
      <c r="DK35">
        <f t="shared" si="99"/>
        <v>607.65762322340663</v>
      </c>
      <c r="DL35">
        <f t="shared" si="100"/>
        <v>11.361321265206708</v>
      </c>
      <c r="DM35">
        <f t="shared" si="101"/>
        <v>19.84219013440072</v>
      </c>
      <c r="DN35">
        <f t="shared" si="102"/>
        <v>41.320957691567259</v>
      </c>
      <c r="DO35">
        <f t="shared" si="34"/>
        <v>0</v>
      </c>
      <c r="DP35">
        <f t="shared" si="117"/>
        <v>8406.6400064985919</v>
      </c>
      <c r="DQ35">
        <f t="shared" ref="DQ35:DQ66" si="173">DP35/(1+r_)^A35</f>
        <v>3264.6096471808255</v>
      </c>
    </row>
    <row r="36" spans="1:121" x14ac:dyDescent="0.3">
      <c r="A36">
        <v>33</v>
      </c>
      <c r="B36">
        <v>78</v>
      </c>
      <c r="C36">
        <f t="shared" si="118"/>
        <v>34.542000000000002</v>
      </c>
      <c r="D36">
        <f t="shared" si="1"/>
        <v>125</v>
      </c>
      <c r="E36">
        <f t="shared" si="119"/>
        <v>5.7</v>
      </c>
      <c r="F36">
        <v>3.175E-2</v>
      </c>
      <c r="G36">
        <v>4.4229999999999998E-2</v>
      </c>
      <c r="H36">
        <f t="shared" si="3"/>
        <v>3.4245999999999999E-2</v>
      </c>
      <c r="I36">
        <f t="shared" si="103"/>
        <v>4.0096398347168494E-2</v>
      </c>
      <c r="J36">
        <f t="shared" si="36"/>
        <v>0.27190202093050608</v>
      </c>
      <c r="K36">
        <f t="shared" si="37"/>
        <v>0.35879332074238102</v>
      </c>
      <c r="L36">
        <f t="shared" si="104"/>
        <v>0.15711590000821429</v>
      </c>
      <c r="M36">
        <f t="shared" si="105"/>
        <v>0.21288438290268552</v>
      </c>
      <c r="N36">
        <f t="shared" si="106"/>
        <v>0.619789188668183</v>
      </c>
      <c r="O36">
        <f t="shared" si="107"/>
        <v>0.74497707818293923</v>
      </c>
      <c r="P36">
        <f t="shared" si="108"/>
        <v>0.37853281961140473</v>
      </c>
      <c r="Q36">
        <f t="shared" si="109"/>
        <v>0.48937484811329579</v>
      </c>
      <c r="R36">
        <f t="shared" ref="R36:R67" si="174">IF(C36&lt;25, HT_f_low, IF(C36&lt;30, HT_f_mod, HT_f_high))</f>
        <v>0.42</v>
      </c>
      <c r="S36">
        <f t="shared" ref="S36:S67" si="175">IF(C36&lt;25, HT_m_low, IF(C36&lt;30, HT_m_mod, HT_m_high))</f>
        <v>0.43099999999999999</v>
      </c>
      <c r="T36">
        <f t="shared" ref="T36:T67" si="176">PREV_FEMALE*PREV_SMOKE*(1-$R36)*(1-EXP(-J36/10))+PREV_FEMALE*PREV_SMOKE*$R36*(1-EXP(-K36/10))+PREV_FEMALE*(1-PREV_SMOKE)*(1-$R36)*(1-EXP(-L36/10))+PREV_FEMALE*(1-PREV_SMOKE)*$R36*(1-EXP(-M36/10))+(1-PREV_FEMALE)*PREV_SMOKE*(1-$S36)*(1-EXP(-N36/10))+(1-PREV_FEMALE)*PREV_SMOKE*$S36*(1-EXP(-O36/10))+(1-PREV_FEMALE)*(1-PREV_SMOKE)*(1-$S36)*(1-EXP(-P36/10))+(1-PREV_FEMALE)*(1-PREV_SMOKE)*$S36*(1-EXP(-Q36/10))</f>
        <v>2.4487177199113978E-2</v>
      </c>
      <c r="U36">
        <f t="shared" si="41"/>
        <v>0.49871746481966295</v>
      </c>
      <c r="V36">
        <f t="shared" si="42"/>
        <v>0.61983841667161177</v>
      </c>
      <c r="W36">
        <f t="shared" si="110"/>
        <v>0.31063698252925609</v>
      </c>
      <c r="X36">
        <f t="shared" si="111"/>
        <v>0.40605286933634033</v>
      </c>
      <c r="Y36">
        <f t="shared" si="112"/>
        <v>0.80709323427276292</v>
      </c>
      <c r="Z36">
        <f t="shared" si="113"/>
        <v>0.90223039118831483</v>
      </c>
      <c r="AA36">
        <f t="shared" si="114"/>
        <v>0.5548877937385438</v>
      </c>
      <c r="AB36">
        <f t="shared" si="115"/>
        <v>0.68136659578726633</v>
      </c>
      <c r="AC36">
        <f t="shared" ref="AC36:AC67" si="177">PREV_FEMALE*PREV_SMOKE*(1-$R36)*(1-EXP(-U36/10))+PREV_FEMALE*PREV_SMOKE*$R36*(1-EXP(-V36/10))+PREV_FEMALE*(1-PREV_SMOKE)*(1-$R36)*(1-EXP(-W36/10))+PREV_FEMALE*(1-PREV_SMOKE)*$R36*(1-EXP(-X36/10))+(1-PREV_FEMALE)*PREV_SMOKE*(1-$S36)*(1-EXP(-Y36/10))+(1-PREV_FEMALE)*PREV_SMOKE*$S36*(1-EXP(-Z36/10))+(1-PREV_FEMALE)*(1-PREV_SMOKE)*(1-$S36)*(1-EXP(-AA36/10))+(1-PREV_FEMALE)*(1-PREV_SMOKE)*$S36*(1-EXP(-AB36/10))</f>
        <v>4.1838113835429486E-2</v>
      </c>
      <c r="AD36">
        <f t="shared" si="116"/>
        <v>0.10429331769475955</v>
      </c>
      <c r="AE36">
        <f t="shared" si="44"/>
        <v>2.5441499324239409E-2</v>
      </c>
      <c r="AF36">
        <f t="shared" si="45"/>
        <v>1.6082608800141753E-3</v>
      </c>
      <c r="AG36">
        <f t="shared" si="46"/>
        <v>6.4964520770067948E-3</v>
      </c>
      <c r="AH36">
        <f t="shared" si="132"/>
        <v>6.9573389663883883E-4</v>
      </c>
      <c r="AI36">
        <f t="shared" si="133"/>
        <v>3.7887217436313268E-3</v>
      </c>
      <c r="AJ36">
        <f t="shared" si="49"/>
        <v>5.1756949681007706E-5</v>
      </c>
      <c r="AK36">
        <f t="shared" si="134"/>
        <v>4.0621622254490247E-5</v>
      </c>
      <c r="AL36">
        <f t="shared" si="135"/>
        <v>1.4310377970077324E-4</v>
      </c>
      <c r="AM36">
        <f t="shared" si="136"/>
        <v>6.6917578738571743E-4</v>
      </c>
      <c r="AN36">
        <f t="shared" si="53"/>
        <v>5.9207800020192724E-3</v>
      </c>
      <c r="AO36">
        <f t="shared" si="137"/>
        <v>3.6744360425216927E-5</v>
      </c>
      <c r="AP36">
        <f t="shared" ref="AP36:AP67" si="178">AM35*T35*p_Stroke*p_Stroke_rec*(1-I35) + AN35*T35*p_Stroke*p_Stroke_rec*(1-I35) + AO35*(p_recur_Stroke*p_Stroke_rec)*(1-I35) + AP35*(p_recur_Stroke*p_Stroke_rec)*(1-I35) + AQ35*(p_recur_Stroke*p_Stroke_rec)*(1-I35)</f>
        <v>6.5043165940134498E-5</v>
      </c>
      <c r="AQ36">
        <f t="shared" ref="AQ36:AQ67" si="179">AO35*(1-p_recur_Stroke-H35*rr_Stroke*rr_HF)*(1-I35) + AP35*(1-p_recur_Stroke-H35*rr_Stroke*rr_HF)*(1-I35) + AQ35*(1-p_recur_Stroke-H35*rr_Stroke*rr_HF)*(1-I35)</f>
        <v>2.1151393696748169E-4</v>
      </c>
      <c r="AR36">
        <f t="shared" ref="AR36:AR67" si="180">AR35*(1-AC35-H35*rr_DM) + AD35*(1-T35-H35)*I35</f>
        <v>0.22520664431156504</v>
      </c>
      <c r="AS36">
        <f t="shared" ref="AS36:AS67" si="181">AR35*AC35*p_Other + AD35*T35*p_Other*I35 + AE35*(1-T35*p_Stroke-T35*p_MI-H35*rr_Other)*I35 + AS35*(1-AC35*p_Stroke-AC35*p_MI-H35*rr_Other*rr_DM)</f>
        <v>9.0110094658887585E-2</v>
      </c>
      <c r="AT36">
        <f t="shared" ref="AT36:AT67" si="182">AR35*AC35*p_Stroke*p_Stroke_rec + AD35*T35*p_Stroke*p_Stroke_rec*I35 + AE35*T35*p_Stroke*p_Stroke_rec*I35 + AF35*p_recur_Stroke*p_Stroke_rec*I35 + AG35*p_recur_Stroke*p_Stroke_rec*I35 + AS35*AC35*p_Stroke*p_Stroke_rec + AT35*p_recur_Stroke*p_Stroke_rec + AU35*p_recur_Stroke*p_Stroke_rec</f>
        <v>6.4677604788946717E-3</v>
      </c>
      <c r="AU36">
        <f t="shared" ref="AU36:AU67" si="183">AF35*(1-p_recur_Stroke-T35*p_MI-H35*rr_Stroke)*I35 + AG35*(1-p_recur_Stroke-T35*p_MI-H35*rr_Stroke)*I35 + AT35*(1-p_recur_Stroke-AC35*p_MI-H35*rr_Stroke*rr_DM) + AU35*(1-p_recur_Stroke-AC35*p_MI-H35*rr_Stroke*rr_DM)</f>
        <v>2.4616483534760543E-2</v>
      </c>
      <c r="AV36">
        <f t="shared" si="138"/>
        <v>2.8938124169570322E-3</v>
      </c>
      <c r="AW36">
        <f t="shared" si="139"/>
        <v>1.514114580981229E-2</v>
      </c>
      <c r="AX36">
        <f t="shared" ref="AX36:AX67" si="184">AH35*T35*p_Stroke*p_Stroke_rec*I35 + AI35*T35*p_Stroke*p_Stroke_rec*I35 + AJ35*p_recur_Stroke*p_Stroke_rec*I35 + AK35*p_recur_Stroke*p_Stroke_rec*I35 + AL35*p_recur_Stroke*p_Stroke_rec*I35 + AV35*AC35*p_Stroke*p_Stroke_rec + AW35*AC35*p_Stroke*p_Stroke_rec + AX35*p_recur_Stroke*p_Stroke_rec + AY35*p_recur_Stroke*p_Stroke_rec + AZ35*p_recur_Stroke*p_Stroke_rec</f>
        <v>3.418941299650058E-4</v>
      </c>
      <c r="AY36">
        <f t="shared" si="140"/>
        <v>2.6564434474448057E-4</v>
      </c>
      <c r="AZ36">
        <f t="shared" si="141"/>
        <v>8.6852638818465955E-4</v>
      </c>
      <c r="BA36">
        <f t="shared" si="142"/>
        <v>2.7429247120073419E-3</v>
      </c>
      <c r="BB36">
        <f t="shared" ref="BB36:BB67" si="185">AM35*(1-T35*p_Stroke - H35*rr_HF)*I35 + AN35*(1-T35*p_Stroke - H35*rr_HF)*I35 + BA35*(1-AC35*p_Stroke - H35*rr_HF*rr_DM) + BB35*(1-AC35*p_Stroke - H35*rr_HF*rr_DM)</f>
        <v>2.2640044647588835E-2</v>
      </c>
      <c r="BC36">
        <f t="shared" si="143"/>
        <v>2.359838202485486E-4</v>
      </c>
      <c r="BD36">
        <f t="shared" ref="BD36:BD67" si="186">AM35*T35*p_Stroke*p_Stroke_rec*I35 + AN35*T35*p_Stroke*p_Stroke_rec*I35 + AO35*(p_recur_Stroke*p_Stroke_rec)*I35 + AP35*(p_recur_Stroke*p_Stroke_rec)*I35 + AQ35*(p_recur_Stroke*p_Stroke_rec)*I35 + BA35*AC35*p_Stroke*p_Stroke_rec + BB35*AC35*p_Stroke*p_Stroke_rec + BC35*(p_recur_Stroke*p_Stroke_rec) + BD35*(p_recur_Stroke*p_Stroke_rec) + BE35*(p_recur_Stroke*p_Stroke_rec)</f>
        <v>4.1094767105196209E-4</v>
      </c>
      <c r="BE36">
        <f t="shared" ref="BE36:BE67" si="187">AO35*(1-p_recur_Stroke - H35*rr_Stroke*rr_HF)*I35 + AP35*(1-p_recur_Stroke-H35*rr_Stroke*rr_HF)*I35 + AQ35*(1-p_recur_Stroke-H35*rr_Stroke*rr_HF)*I35 + BC35*(1-p_recur_Stroke - H35*rr_Stroke*rr_HF*rr_DM) + BD35*(1-p_recur_Stroke-H35*rr_Stroke*rr_HF*rr_DM) + BE35*(1-p_recur_Stroke-H35*rr_Stroke*rr_HF*rr_DM)</f>
        <v>1.226912247404595E-3</v>
      </c>
      <c r="BF36">
        <f t="shared" ref="BF36:BF67" si="188">AD35*H35 + AE35*H35*rr_Other + AF35*H35*rr_Stroke + AG35*H35*rr_Stroke + AH35*H35*rr_MI + AI35*H35*rr_MI + AJ35*H35*rr_Stroke*rr_MI + AK35*H35*rr_Stroke*rr_MI + AL35*H35*rr_Stroke*rr_MI + AM35*H35*rr_HF + AN35*H35*rr_HF + AO35*H35*rr_Stroke*rr_HF + AP35*H35*rr_Stroke*rr_HF + AR35*H35*rr_DM + AS35*H35*rr_DM*rr_Other + AT35*H35*rr_DM*rr_Stroke + AU35*H35*rr_DM*rr_Stroke + AV35*H35*rr_DM*rr_MI + AW35*H35*rr_DM*rr_MI + AX35*H35*rr_DM*rr_Stroke*rr_MI + AY35*H35*rr_DM*rr_Stroke*rr_MI + AZ35*H35*rr_DM*rr_Stroke*rr_MI + BA35*H35*rr_DM*rr_HF + BB35*H35*rr_DM*rr_HF + BC35*H35*rr_DM*rr_Stroke*rr_HF + BD35*H35*rr_DM*rr_Stroke*rr_HF + AQ35*H35*rr_Stroke*rr_HF + BE35*H35*rr_DM*rr_Stroke*rr_HF
+ AD35*T35*p_MI*p_MI_mort + AD35*T35*p_Stroke*p_Stroke_mort + AE35*T35*p_MI*p_MI_mort + AE35*T35*p_Stroke*p_Stroke_mort + AF35*T35*p_MI*p_MI_mort + AF35*p_recur_Stroke*p_Stroke_mort + AG35*T35*p_MI*p_MI_mort + AG35*p_recur_Stroke*p_Stroke_mort + AH35*(PREV_FEMALE*p_recur_MI_F + (1-PREV_FEMALE)*p_recur_MI_M)*p_MI_mort + AH35*T35*p_Stroke*p_Stroke_mort + AI35*(PREV_FEMALE*p_recur_MI_F + (1-PREV_FEMALE)*p_recur_MI_M)*p_MI_mort + AI35*T35*p_Stroke*p_Stroke_mort + AJ35*(PREV_FEMALE*p_recur_MI_F + (1-PREV_FEMALE)*p_recur_MI_M)*p_MI_mort + AJ35*p_recur_Stroke*p_Stroke_mort + AK35*(PREV_FEMALE*p_recur_MI_F + (1-PREV_FEMALE)*p_recur_MI_M)*p_MI_mort + AK35*p_recur_Stroke*p_Stroke_mort + AL35*(PREV_FEMALE*p_recur_MI_F + (1-PREV_FEMALE)*p_recur_MI_M)*p_MI_mort + AL35*p_recur_Stroke*p_Stroke_mort + AM35*T35*p_Stroke*p_Stroke_mort + AN35*T35*p_Stroke*p_Stroke_mort + AO35*p_recur_Stroke*p_Stroke_mort + AP35*p_recur_Stroke*p_Stroke_mort + AQ35*p_recur_Stroke*p_Stroke_mort
+ AR35*AC35*p_MI*p_MI_mort + AR35*AC35*p_Stroke*p_Stroke_mort + AS35*AC35*p_MI*p_MI_mort + AS35*AC35*p_Stroke*p_Stroke_mort + AT35*AC35*p_MI*p_MI_mort + AT35*p_recur_Stroke*p_Stroke_mort + AU35*AC35*p_MI*p_MI_mort + AU35*p_recur_Stroke*p_Stroke_mort + AV35*(PREV_FEMALE*p_recur_MI_F + (1-PREV_FEMALE)*p_recur_MI_M)*p_MI_mort + AV35*AC35*p_Stroke*p_Stroke_mort + AW35*(PREV_FEMALE*p_recur_MI_F + (1-PREV_FEMALE)*p_recur_MI_M)*p_MI_mort + AW35*AC35*p_Stroke*p_Stroke_mort + AX35*(PREV_FEMALE*p_recur_MI_F + (1-PREV_FEMALE)*p_recur_MI_M)*p_MI_mort + AX35*p_recur_Stroke*p_Stroke_mort + AY35*(PREV_FEMALE*p_recur_MI_F + (1-PREV_FEMALE)*p_recur_MI_M)*p_MI_mort + AY35*p_recur_Stroke*p_Stroke_mort + AZ35*(PREV_FEMALE*p_recur_MI_F + (1-PREV_FEMALE)*p_recur_MI_M)*p_MI_mort + AZ35*p_recur_Stroke*p_Stroke_mort + BA35*AC35*p_Stroke*p_Stroke_mort + BB35*AC35*p_Stroke*p_Stroke_mort + BC35*p_recur_Stroke*p_Stroke_mort + BD35*p_recur_Stroke*p_Stroke_mort + BE35*p_recur_Stroke*p_Stroke_mort
+BF35</f>
        <v>0.39936845560726331</v>
      </c>
      <c r="BG36">
        <f t="shared" si="72"/>
        <v>0.94200000000000017</v>
      </c>
      <c r="BH36">
        <f t="shared" si="144"/>
        <v>8.8376739025418607E-2</v>
      </c>
      <c r="BI36">
        <f t="shared" si="145"/>
        <v>2.0674870521527913E-2</v>
      </c>
      <c r="BJ36">
        <f t="shared" si="146"/>
        <v>1.1323529651242627E-3</v>
      </c>
      <c r="BK36">
        <f t="shared" si="147"/>
        <v>5.1912198454237939E-3</v>
      </c>
      <c r="BL36">
        <f t="shared" si="148"/>
        <v>5.1084540489146075E-4</v>
      </c>
      <c r="BM36">
        <f t="shared" si="149"/>
        <v>3.0660382713852867E-3</v>
      </c>
      <c r="BN36">
        <f t="shared" si="150"/>
        <v>3.4580191365382332E-5</v>
      </c>
      <c r="BO36">
        <f t="shared" si="151"/>
        <v>2.7952816099654451E-5</v>
      </c>
      <c r="BP36">
        <f t="shared" si="152"/>
        <v>1.0920629130746766E-4</v>
      </c>
      <c r="BQ36">
        <f t="shared" si="153"/>
        <v>5.2735692913915221E-4</v>
      </c>
      <c r="BR36">
        <f t="shared" si="154"/>
        <v>4.6659852595258879E-3</v>
      </c>
      <c r="BS36">
        <f t="shared" si="155"/>
        <v>2.7306549364287706E-5</v>
      </c>
      <c r="BT36">
        <f t="shared" si="156"/>
        <v>4.2157688908992687E-5</v>
      </c>
      <c r="BU36">
        <f t="shared" si="157"/>
        <v>1.5718645512397103E-4</v>
      </c>
      <c r="BV36">
        <f t="shared" si="158"/>
        <v>0.1835852397712458</v>
      </c>
      <c r="BW36">
        <f t="shared" si="159"/>
        <v>7.0444747159098861E-2</v>
      </c>
      <c r="BX36">
        <f t="shared" si="160"/>
        <v>4.3808090520738082E-3</v>
      </c>
      <c r="BY36">
        <f t="shared" si="161"/>
        <v>1.8923186446182558E-2</v>
      </c>
      <c r="BZ36">
        <f t="shared" si="162"/>
        <v>2.0440512287953254E-3</v>
      </c>
      <c r="CA36">
        <f t="shared" si="163"/>
        <v>1.1787417739138616E-2</v>
      </c>
      <c r="CB36">
        <f t="shared" si="164"/>
        <v>2.1974825530165414E-4</v>
      </c>
      <c r="CC36">
        <f t="shared" si="165"/>
        <v>1.7585063900634704E-4</v>
      </c>
      <c r="CD36">
        <f t="shared" si="166"/>
        <v>6.3760930150389035E-4</v>
      </c>
      <c r="CE36">
        <f t="shared" si="167"/>
        <v>2.0794735341621092E-3</v>
      </c>
      <c r="CF36">
        <f t="shared" si="168"/>
        <v>1.7163932152718702E-2</v>
      </c>
      <c r="CG36">
        <f t="shared" si="169"/>
        <v>1.6870712727762944E-4</v>
      </c>
      <c r="CH36">
        <f t="shared" si="170"/>
        <v>2.5623397751899215E-4</v>
      </c>
      <c r="CI36">
        <f t="shared" si="171"/>
        <v>8.7713149343611604E-4</v>
      </c>
      <c r="CJ36">
        <f t="shared" si="73"/>
        <v>0</v>
      </c>
      <c r="CK36">
        <f t="shared" si="74"/>
        <v>0.43728793609206651</v>
      </c>
      <c r="CL36">
        <f t="shared" si="172"/>
        <v>0.16486902928725058</v>
      </c>
      <c r="CM36">
        <f t="shared" ref="CM36:CM67" si="189">AD36*c_PT_2</f>
        <v>152.78971042282274</v>
      </c>
      <c r="CN36">
        <f t="shared" ref="CN36:CN67" si="190">AE36*(c_Other+c_PT_2)</f>
        <v>400.55096536082527</v>
      </c>
      <c r="CO36">
        <f t="shared" ref="CO36:CO67" si="191">AF36*(c_Stroke1+c_Stroke2+c_PT_2)</f>
        <v>40.658443307638365</v>
      </c>
      <c r="CP36">
        <f t="shared" ref="CP36:CP67" si="192">AG36*(c_Stroke2 + c_PT_2)</f>
        <v>51.744240793359118</v>
      </c>
      <c r="CQ36">
        <f t="shared" ref="CQ36:CQ67" si="193">AH36*(c_MI1+c_MI2 + c_PT_2)</f>
        <v>21.300588979494691</v>
      </c>
      <c r="CR36">
        <f t="shared" ref="CR36:CR67" si="194">AI36*(c_MI2+c_PT_2)</f>
        <v>17.35992302931874</v>
      </c>
      <c r="CS36">
        <f t="shared" ref="CS36:CS67" si="195">AJ36*(c_Stroke1+c_Stroke2+c_MI2+c_PT_2)</f>
        <v>1.4697938570412568</v>
      </c>
      <c r="CT36">
        <f t="shared" ref="CT36:CT67" si="196">AK36*(c_Stroke2+c_MI1+c_MI2+c_PT_2)</f>
        <v>1.50771213159766</v>
      </c>
      <c r="CU36">
        <f t="shared" ref="CU36:CU67" si="197">AL36*(c_Stroke2+c_MI2+c_PT_2)</f>
        <v>1.585876086643969</v>
      </c>
      <c r="CV36">
        <f t="shared" ref="CV36:CV67" si="198">AM36*(c_HF1+c_PT_2)</f>
        <v>19.068164061556018</v>
      </c>
      <c r="CW36">
        <f t="shared" ref="CW36:CW67" si="199">AN36*(c_HF2+c_PT_2)</f>
        <v>101.06771463446898</v>
      </c>
      <c r="CX36">
        <f t="shared" ref="CX36:CX67" si="200">AO36*(c_Stroke2+c_HF1+c_PT_2)</f>
        <v>1.2858688930804663</v>
      </c>
      <c r="CY36">
        <f t="shared" ref="CY36:CY67" si="201">AP36*(c_Stroke1+c_Stroke2+c_HF2+c_PT_2)</f>
        <v>2.6593548826283389</v>
      </c>
      <c r="CZ36">
        <f t="shared" ref="CZ36:CZ67" si="202">AQ36*(c_Stroke2+c_HF2+c_PT_2)</f>
        <v>4.9853834943235436</v>
      </c>
      <c r="DA36">
        <f t="shared" ref="DA36:DA67" si="203">AR36*(c_DM+c_PT_2)</f>
        <v>2902.9136451760733</v>
      </c>
      <c r="DB36">
        <f t="shared" ref="DB36:DB67" si="204">AS36*(c_Other+c_DM+c_PT_2)</f>
        <v>2448.2011617873168</v>
      </c>
      <c r="DC36">
        <f t="shared" ref="DC36:DC67" si="205">AT36*(c_Stroke1+c_Stroke2+c_DM+c_PT_2)</f>
        <v>237.40561613830781</v>
      </c>
      <c r="DD36">
        <f t="shared" ref="DD36:DD67" si="206">AU36*(c_Stroke2+c_DM+c_PT_2)</f>
        <v>477.31361573900693</v>
      </c>
      <c r="DE36">
        <f t="shared" ref="DE36:DE67" si="207">AV36*(c_MI1+c_MI2+c_DM+c_PT_2)</f>
        <v>121.6587678212906</v>
      </c>
      <c r="DF36">
        <f t="shared" ref="DF36:DF67" si="208">AW36*(c_MI2+c_DM+c_PT_2)</f>
        <v>242.36432097766533</v>
      </c>
      <c r="DG36">
        <f t="shared" ref="DG36:DG67" si="209">AX36*(c_Stroke1+c_Stroke2+c_MI2+c_DM+c_PT_2)</f>
        <v>13.615249937596426</v>
      </c>
      <c r="DH36">
        <f t="shared" ref="DH36:DH67" si="210">AY36*(c_Stroke2+c_MI1+c_MI2+c_DM+c_PT_2)</f>
        <v>12.894642138241831</v>
      </c>
      <c r="DI36">
        <f t="shared" ref="DI36:DI67" si="211">AZ36*(c_Stroke2+c_MI2+c_DM+c_PT_2)</f>
        <v>19.547923418872131</v>
      </c>
      <c r="DJ36">
        <f t="shared" ref="DJ36:DJ67" si="212">BA36*(c_HF1+c_DM+c_PT_2)</f>
        <v>109.49755450333309</v>
      </c>
      <c r="DK36">
        <f t="shared" ref="DK36:DK67" si="213">BB36*(c_HF2+c_DM+c_PT_2)</f>
        <v>645.12807223304389</v>
      </c>
      <c r="DL36">
        <f t="shared" ref="DL36:DL67" si="214">BC36*(c_Stroke2+c_HF1+c_DM+c_PT_2)</f>
        <v>10.954368935937627</v>
      </c>
      <c r="DM36">
        <f t="shared" ref="DM36:DM67" si="215">BD36*(c_Stroke1+c_Stroke2+c_HF2+c_DM+c_PT_2)</f>
        <v>21.497083620399188</v>
      </c>
      <c r="DN36">
        <f t="shared" ref="DN36:DN67" si="216">BE36*(c_Stroke2+c_HF2+c_DM+c_PT_2)</f>
        <v>42.935794097923804</v>
      </c>
      <c r="DO36">
        <f t="shared" si="34"/>
        <v>0</v>
      </c>
      <c r="DP36">
        <f t="shared" si="117"/>
        <v>8123.9615564598089</v>
      </c>
      <c r="DQ36">
        <f t="shared" si="173"/>
        <v>3062.9467342508055</v>
      </c>
    </row>
    <row r="37" spans="1:121" x14ac:dyDescent="0.3">
      <c r="A37">
        <v>34</v>
      </c>
      <c r="B37">
        <v>79</v>
      </c>
      <c r="C37">
        <f t="shared" si="118"/>
        <v>34.542000000000002</v>
      </c>
      <c r="D37">
        <f t="shared" si="1"/>
        <v>125</v>
      </c>
      <c r="E37">
        <f t="shared" si="119"/>
        <v>5.7</v>
      </c>
      <c r="F37">
        <v>3.5380000000000002E-2</v>
      </c>
      <c r="G37">
        <v>4.9230000000000003E-2</v>
      </c>
      <c r="H37">
        <f t="shared" si="3"/>
        <v>3.8150000000000003E-2</v>
      </c>
      <c r="I37">
        <f t="shared" si="103"/>
        <v>4.0096398347168494E-2</v>
      </c>
      <c r="J37">
        <f t="shared" si="36"/>
        <v>0.28000572346274522</v>
      </c>
      <c r="K37">
        <f t="shared" si="37"/>
        <v>0.36876575022347013</v>
      </c>
      <c r="L37">
        <f t="shared" si="104"/>
        <v>0.16218221112747377</v>
      </c>
      <c r="M37">
        <f t="shared" si="105"/>
        <v>0.21950226915917037</v>
      </c>
      <c r="N37">
        <f t="shared" si="106"/>
        <v>0.63437572675416987</v>
      </c>
      <c r="O37">
        <f t="shared" si="107"/>
        <v>0.75869110873009027</v>
      </c>
      <c r="P37">
        <f t="shared" si="108"/>
        <v>0.39037711669824282</v>
      </c>
      <c r="Q37">
        <f t="shared" si="109"/>
        <v>0.50307145746853932</v>
      </c>
      <c r="R37">
        <f t="shared" si="174"/>
        <v>0.42</v>
      </c>
      <c r="S37">
        <f t="shared" si="175"/>
        <v>0.43099999999999999</v>
      </c>
      <c r="T37">
        <f t="shared" si="176"/>
        <v>2.5211118044330506E-2</v>
      </c>
      <c r="U37">
        <f t="shared" si="41"/>
        <v>0.51078021233424387</v>
      </c>
      <c r="V37">
        <f t="shared" si="42"/>
        <v>0.63258824521860291</v>
      </c>
      <c r="W37">
        <f t="shared" si="110"/>
        <v>0.31962274421137837</v>
      </c>
      <c r="X37">
        <f t="shared" si="111"/>
        <v>0.4168671366973099</v>
      </c>
      <c r="Y37">
        <f t="shared" si="112"/>
        <v>0.81951657287374424</v>
      </c>
      <c r="Z37">
        <f t="shared" si="113"/>
        <v>0.91100734101451009</v>
      </c>
      <c r="AA37">
        <f t="shared" si="114"/>
        <v>0.56922658066188658</v>
      </c>
      <c r="AB37">
        <f t="shared" si="115"/>
        <v>0.69577300759867455</v>
      </c>
      <c r="AC37">
        <f t="shared" si="177"/>
        <v>4.2874894662145981E-2</v>
      </c>
      <c r="AD37">
        <f t="shared" si="116"/>
        <v>9.4231662976972899E-2</v>
      </c>
      <c r="AE37">
        <f t="shared" si="44"/>
        <v>2.391154265852961E-2</v>
      </c>
      <c r="AF37">
        <f t="shared" si="45"/>
        <v>1.5041493029724553E-3</v>
      </c>
      <c r="AG37">
        <f t="shared" si="46"/>
        <v>5.9703525965403986E-3</v>
      </c>
      <c r="AH37">
        <f t="shared" si="132"/>
        <v>6.4538567040084156E-4</v>
      </c>
      <c r="AI37">
        <f t="shared" si="133"/>
        <v>3.384136662325397E-3</v>
      </c>
      <c r="AJ37">
        <f t="shared" si="49"/>
        <v>4.7259316883977293E-5</v>
      </c>
      <c r="AK37">
        <f t="shared" si="134"/>
        <v>3.8246619481219041E-5</v>
      </c>
      <c r="AL37">
        <f t="shared" si="135"/>
        <v>1.2580046247633535E-4</v>
      </c>
      <c r="AM37">
        <f t="shared" si="136"/>
        <v>6.0965283612759655E-4</v>
      </c>
      <c r="AN37">
        <f t="shared" si="53"/>
        <v>5.8958276598150006E-3</v>
      </c>
      <c r="AO37">
        <f t="shared" si="137"/>
        <v>3.3804231696549001E-5</v>
      </c>
      <c r="AP37">
        <f t="shared" si="178"/>
        <v>6.5978253937598824E-5</v>
      </c>
      <c r="AQ37">
        <f t="shared" si="179"/>
        <v>2.0598056161684277E-4</v>
      </c>
      <c r="AR37">
        <f t="shared" si="180"/>
        <v>0.21085130914704162</v>
      </c>
      <c r="AS37">
        <f t="shared" si="181"/>
        <v>8.7851901591930445E-2</v>
      </c>
      <c r="AT37">
        <f t="shared" si="182"/>
        <v>6.2860124871314191E-3</v>
      </c>
      <c r="AU37">
        <f t="shared" si="183"/>
        <v>2.3485705209617399E-2</v>
      </c>
      <c r="AV37">
        <f t="shared" si="138"/>
        <v>2.7905825597197621E-3</v>
      </c>
      <c r="AW37">
        <f t="shared" si="139"/>
        <v>1.4101359733659119E-2</v>
      </c>
      <c r="AX37">
        <f t="shared" si="184"/>
        <v>3.2459413406738956E-4</v>
      </c>
      <c r="AY37">
        <f t="shared" si="140"/>
        <v>2.5945562768955806E-4</v>
      </c>
      <c r="AZ37">
        <f t="shared" si="141"/>
        <v>7.8924574701151097E-4</v>
      </c>
      <c r="BA37">
        <f t="shared" si="142"/>
        <v>2.6042307727329886E-3</v>
      </c>
      <c r="BB37">
        <f t="shared" si="185"/>
        <v>2.3565619227225821E-2</v>
      </c>
      <c r="BC37">
        <f t="shared" si="143"/>
        <v>2.2548795381215474E-4</v>
      </c>
      <c r="BD37">
        <f t="shared" si="186"/>
        <v>4.3434237343657864E-4</v>
      </c>
      <c r="BE37">
        <f t="shared" si="187"/>
        <v>1.2371922888380412E-3</v>
      </c>
      <c r="BF37">
        <f t="shared" si="188"/>
        <v>0.43052318133630957</v>
      </c>
      <c r="BG37">
        <f t="shared" si="72"/>
        <v>0.94199999999999995</v>
      </c>
      <c r="BH37">
        <f t="shared" si="144"/>
        <v>7.9784667491986469E-2</v>
      </c>
      <c r="BI37">
        <f t="shared" si="145"/>
        <v>1.9415509275144995E-2</v>
      </c>
      <c r="BJ37">
        <f t="shared" si="146"/>
        <v>1.0580566373852877E-3</v>
      </c>
      <c r="BK37">
        <f t="shared" si="147"/>
        <v>4.7668804149338028E-3</v>
      </c>
      <c r="BL37">
        <f t="shared" si="148"/>
        <v>4.7344557745846469E-4</v>
      </c>
      <c r="BM37">
        <f t="shared" si="149"/>
        <v>2.7363638757843525E-3</v>
      </c>
      <c r="BN37">
        <f t="shared" si="150"/>
        <v>3.1545411495877327E-5</v>
      </c>
      <c r="BO37">
        <f t="shared" si="151"/>
        <v>2.6294403177856277E-5</v>
      </c>
      <c r="BP37">
        <f t="shared" si="152"/>
        <v>9.5922366773672341E-5</v>
      </c>
      <c r="BQ37">
        <f t="shared" si="153"/>
        <v>4.8005183151571821E-4</v>
      </c>
      <c r="BR37">
        <f t="shared" si="154"/>
        <v>4.6424828995675453E-3</v>
      </c>
      <c r="BS37">
        <f t="shared" si="155"/>
        <v>2.5100842285574783E-5</v>
      </c>
      <c r="BT37">
        <f t="shared" si="156"/>
        <v>4.2723262044256944E-5</v>
      </c>
      <c r="BU37">
        <f t="shared" si="157"/>
        <v>1.5294788053314378E-4</v>
      </c>
      <c r="BV37">
        <f t="shared" si="158"/>
        <v>0.17174098831366991</v>
      </c>
      <c r="BW37">
        <f t="shared" si="159"/>
        <v>6.8622641208990781E-2</v>
      </c>
      <c r="BX37">
        <f t="shared" si="160"/>
        <v>4.2537139412515551E-3</v>
      </c>
      <c r="BY37">
        <f t="shared" si="161"/>
        <v>1.8039020580735161E-2</v>
      </c>
      <c r="BZ37">
        <f t="shared" si="162"/>
        <v>1.9693399602879816E-3</v>
      </c>
      <c r="CA37">
        <f t="shared" si="163"/>
        <v>1.096887328329174E-2</v>
      </c>
      <c r="CB37">
        <f t="shared" si="164"/>
        <v>2.0843204827549841E-4</v>
      </c>
      <c r="CC37">
        <f t="shared" si="165"/>
        <v>1.7159650177629173E-4</v>
      </c>
      <c r="CD37">
        <f t="shared" si="166"/>
        <v>5.7892855419638966E-4</v>
      </c>
      <c r="CE37">
        <f t="shared" si="167"/>
        <v>1.972695577367959E-3</v>
      </c>
      <c r="CF37">
        <f t="shared" si="168"/>
        <v>1.7850873015642726E-2</v>
      </c>
      <c r="CG37">
        <f t="shared" si="169"/>
        <v>1.6107036501545921E-4</v>
      </c>
      <c r="CH37">
        <f t="shared" si="170"/>
        <v>2.7056452840845549E-4</v>
      </c>
      <c r="CI37">
        <f t="shared" si="171"/>
        <v>8.8375015245143883E-4</v>
      </c>
      <c r="CJ37">
        <f t="shared" si="73"/>
        <v>0</v>
      </c>
      <c r="CK37">
        <f t="shared" si="74"/>
        <v>0.41142448020144828</v>
      </c>
      <c r="CL37">
        <f t="shared" si="172"/>
        <v>0.15059983260700652</v>
      </c>
      <c r="CM37">
        <f t="shared" si="189"/>
        <v>138.04938626126528</v>
      </c>
      <c r="CN37">
        <f t="shared" si="190"/>
        <v>376.46332761589019</v>
      </c>
      <c r="CO37">
        <f t="shared" si="191"/>
        <v>38.026398528446641</v>
      </c>
      <c r="CP37">
        <f t="shared" si="192"/>
        <v>47.553858431444276</v>
      </c>
      <c r="CQ37">
        <f t="shared" si="193"/>
        <v>19.759127684992166</v>
      </c>
      <c r="CR37">
        <f t="shared" si="194"/>
        <v>15.506114186774969</v>
      </c>
      <c r="CS37">
        <f t="shared" si="195"/>
        <v>1.3420700808711872</v>
      </c>
      <c r="CT37">
        <f t="shared" si="196"/>
        <v>1.4195615286649259</v>
      </c>
      <c r="CU37">
        <f t="shared" si="197"/>
        <v>1.3941207251627483</v>
      </c>
      <c r="CV37">
        <f t="shared" si="198"/>
        <v>17.372057565455865</v>
      </c>
      <c r="CW37">
        <f t="shared" si="199"/>
        <v>100.64177815304205</v>
      </c>
      <c r="CX37">
        <f t="shared" si="200"/>
        <v>1.1829790882207323</v>
      </c>
      <c r="CY37">
        <f t="shared" si="201"/>
        <v>2.6975868904926656</v>
      </c>
      <c r="CZ37">
        <f t="shared" si="202"/>
        <v>4.8549618373089842</v>
      </c>
      <c r="DA37">
        <f t="shared" si="203"/>
        <v>2717.8733749053663</v>
      </c>
      <c r="DB37">
        <f t="shared" si="204"/>
        <v>2386.8483143511585</v>
      </c>
      <c r="DC37">
        <f t="shared" si="205"/>
        <v>230.73437435264586</v>
      </c>
      <c r="DD37">
        <f t="shared" si="206"/>
        <v>455.38782401448134</v>
      </c>
      <c r="DE37">
        <f t="shared" si="207"/>
        <v>117.31888139317851</v>
      </c>
      <c r="DF37">
        <f t="shared" si="208"/>
        <v>225.72046525668151</v>
      </c>
      <c r="DG37">
        <f t="shared" si="209"/>
        <v>12.926312200965654</v>
      </c>
      <c r="DH37">
        <f t="shared" si="210"/>
        <v>12.594235623678838</v>
      </c>
      <c r="DI37">
        <f t="shared" si="211"/>
        <v>17.763554027988079</v>
      </c>
      <c r="DJ37">
        <f t="shared" si="212"/>
        <v>103.96089244750091</v>
      </c>
      <c r="DK37">
        <f t="shared" si="213"/>
        <v>671.50231987979976</v>
      </c>
      <c r="DL37">
        <f t="shared" si="214"/>
        <v>10.467150815960222</v>
      </c>
      <c r="DM37">
        <f t="shared" si="215"/>
        <v>22.720883896840864</v>
      </c>
      <c r="DN37">
        <f t="shared" si="216"/>
        <v>43.295544147887249</v>
      </c>
      <c r="DO37">
        <f t="shared" si="34"/>
        <v>0</v>
      </c>
      <c r="DP37">
        <f t="shared" si="117"/>
        <v>7795.3774558921659</v>
      </c>
      <c r="DQ37">
        <f t="shared" si="173"/>
        <v>2853.4581592980762</v>
      </c>
    </row>
    <row r="38" spans="1:121" x14ac:dyDescent="0.3">
      <c r="A38">
        <v>35</v>
      </c>
      <c r="B38">
        <v>80</v>
      </c>
      <c r="C38">
        <f t="shared" si="118"/>
        <v>34.542000000000002</v>
      </c>
      <c r="D38">
        <f t="shared" si="1"/>
        <v>125</v>
      </c>
      <c r="E38">
        <f t="shared" si="119"/>
        <v>5.7</v>
      </c>
      <c r="F38">
        <v>3.9690000000000003E-2</v>
      </c>
      <c r="G38">
        <v>5.457E-2</v>
      </c>
      <c r="H38">
        <f t="shared" si="3"/>
        <v>4.2666000000000003E-2</v>
      </c>
      <c r="I38">
        <f t="shared" si="103"/>
        <v>4.0096398347168494E-2</v>
      </c>
      <c r="J38">
        <f t="shared" si="36"/>
        <v>0.28819472069108532</v>
      </c>
      <c r="K38">
        <f t="shared" si="37"/>
        <v>0.37879758025599675</v>
      </c>
      <c r="L38">
        <f t="shared" si="104"/>
        <v>0.16732864279054627</v>
      </c>
      <c r="M38">
        <f t="shared" si="105"/>
        <v>0.22620842332567714</v>
      </c>
      <c r="N38">
        <f t="shared" si="106"/>
        <v>0.64877531333263039</v>
      </c>
      <c r="O38">
        <f t="shared" si="107"/>
        <v>0.77200953377115633</v>
      </c>
      <c r="P38">
        <f t="shared" si="108"/>
        <v>0.4023075286318426</v>
      </c>
      <c r="Q38">
        <f t="shared" si="109"/>
        <v>0.5167569830839176</v>
      </c>
      <c r="R38">
        <f t="shared" si="174"/>
        <v>0.42</v>
      </c>
      <c r="S38">
        <f t="shared" si="175"/>
        <v>0.43099999999999999</v>
      </c>
      <c r="T38">
        <f t="shared" si="176"/>
        <v>2.5940994323706629E-2</v>
      </c>
      <c r="U38">
        <f t="shared" si="41"/>
        <v>0.52280875752451417</v>
      </c>
      <c r="V38">
        <f t="shared" si="42"/>
        <v>0.64517716289390603</v>
      </c>
      <c r="W38">
        <f t="shared" si="110"/>
        <v>0.32868540100158594</v>
      </c>
      <c r="X38">
        <f t="shared" si="111"/>
        <v>0.42771616055375117</v>
      </c>
      <c r="Y38">
        <f t="shared" si="112"/>
        <v>0.83144427375157082</v>
      </c>
      <c r="Z38">
        <f t="shared" si="113"/>
        <v>0.9192026443363347</v>
      </c>
      <c r="AA38">
        <f t="shared" si="114"/>
        <v>0.58347334079168656</v>
      </c>
      <c r="AB38">
        <f t="shared" si="115"/>
        <v>0.70989214076856677</v>
      </c>
      <c r="AC38">
        <f t="shared" si="177"/>
        <v>4.3909591742481664E-2</v>
      </c>
      <c r="AD38">
        <f t="shared" si="116"/>
        <v>8.4722089659029456E-2</v>
      </c>
      <c r="AE38">
        <f t="shared" si="44"/>
        <v>2.2282880671027211E-2</v>
      </c>
      <c r="AF38">
        <f t="shared" si="45"/>
        <v>1.3970824139017965E-3</v>
      </c>
      <c r="AG38">
        <f t="shared" si="46"/>
        <v>5.4172910558102248E-3</v>
      </c>
      <c r="AH38">
        <f t="shared" si="132"/>
        <v>5.9698167136250466E-4</v>
      </c>
      <c r="AI38">
        <f t="shared" si="133"/>
        <v>3.0163242932912653E-3</v>
      </c>
      <c r="AJ38">
        <f t="shared" si="49"/>
        <v>4.3027111375804656E-5</v>
      </c>
      <c r="AK38">
        <f t="shared" si="134"/>
        <v>3.5745658969876879E-5</v>
      </c>
      <c r="AL38">
        <f t="shared" si="135"/>
        <v>1.0896899450308945E-4</v>
      </c>
      <c r="AM38">
        <f t="shared" si="136"/>
        <v>5.5482134418963474E-4</v>
      </c>
      <c r="AN38">
        <f t="shared" si="53"/>
        <v>5.7748406069574633E-3</v>
      </c>
      <c r="AO38">
        <f t="shared" si="137"/>
        <v>3.0919702790290488E-5</v>
      </c>
      <c r="AP38">
        <f t="shared" si="178"/>
        <v>6.5715815360384695E-5</v>
      </c>
      <c r="AQ38">
        <f t="shared" si="179"/>
        <v>1.9449704874734754E-4</v>
      </c>
      <c r="AR38">
        <f t="shared" si="180"/>
        <v>0.19609945721397895</v>
      </c>
      <c r="AS38">
        <f t="shared" si="181"/>
        <v>8.4736685858194882E-2</v>
      </c>
      <c r="AT38">
        <f t="shared" si="182"/>
        <v>6.055088964933039E-3</v>
      </c>
      <c r="AU38">
        <f t="shared" si="183"/>
        <v>2.2056297883202253E-2</v>
      </c>
      <c r="AV38">
        <f t="shared" si="138"/>
        <v>2.6780577183209767E-3</v>
      </c>
      <c r="AW38">
        <f t="shared" si="139"/>
        <v>1.307738949759875E-2</v>
      </c>
      <c r="AX38">
        <f t="shared" si="184"/>
        <v>3.0665835766845683E-4</v>
      </c>
      <c r="AY38">
        <f t="shared" si="140"/>
        <v>2.5093675864068261E-4</v>
      </c>
      <c r="AZ38">
        <f t="shared" si="141"/>
        <v>7.0346709265906341E-4</v>
      </c>
      <c r="BA38">
        <f t="shared" si="142"/>
        <v>2.4650776609220462E-3</v>
      </c>
      <c r="BB38">
        <f t="shared" si="185"/>
        <v>2.406339678764309E-2</v>
      </c>
      <c r="BC38">
        <f t="shared" si="143"/>
        <v>2.1368723497131541E-4</v>
      </c>
      <c r="BD38">
        <f t="shared" si="186"/>
        <v>4.4959778561621535E-4</v>
      </c>
      <c r="BE38">
        <f t="shared" si="187"/>
        <v>1.2033926533705211E-3</v>
      </c>
      <c r="BF38">
        <f t="shared" si="188"/>
        <v>0.46339962248496352</v>
      </c>
      <c r="BG38">
        <f t="shared" si="72"/>
        <v>0.94200000000000006</v>
      </c>
      <c r="BH38">
        <f t="shared" si="144"/>
        <v>7.1673735631119562E-2</v>
      </c>
      <c r="BI38">
        <f t="shared" si="145"/>
        <v>1.8078122426490907E-2</v>
      </c>
      <c r="BJ38">
        <f t="shared" si="146"/>
        <v>9.8182086737453505E-4</v>
      </c>
      <c r="BK38">
        <f t="shared" si="147"/>
        <v>4.3217261482478373E-3</v>
      </c>
      <c r="BL38">
        <f t="shared" si="148"/>
        <v>4.375380227937729E-4</v>
      </c>
      <c r="BM38">
        <f t="shared" si="149"/>
        <v>2.4369397102588907E-3</v>
      </c>
      <c r="BN38">
        <f t="shared" si="150"/>
        <v>2.8693306567339183E-5</v>
      </c>
      <c r="BO38">
        <f t="shared" si="151"/>
        <v>2.455246858291907E-5</v>
      </c>
      <c r="BP38">
        <f t="shared" si="152"/>
        <v>8.3019743886524373E-5</v>
      </c>
      <c r="BQ38">
        <f t="shared" si="153"/>
        <v>4.3651531980115952E-4</v>
      </c>
      <c r="BR38">
        <f t="shared" si="154"/>
        <v>4.5434560525579966E-3</v>
      </c>
      <c r="BS38">
        <f t="shared" si="155"/>
        <v>2.2939995765674064E-5</v>
      </c>
      <c r="BT38">
        <f t="shared" si="156"/>
        <v>4.2512981268344441E-5</v>
      </c>
      <c r="BU38">
        <f t="shared" si="157"/>
        <v>1.4430156411792392E-4</v>
      </c>
      <c r="BV38">
        <f t="shared" si="158"/>
        <v>0.15959336984409256</v>
      </c>
      <c r="BW38">
        <f t="shared" si="159"/>
        <v>6.6134570114140923E-2</v>
      </c>
      <c r="BX38">
        <f t="shared" si="160"/>
        <v>4.0936040423156291E-3</v>
      </c>
      <c r="BY38">
        <f t="shared" si="161"/>
        <v>1.6927107983944097E-2</v>
      </c>
      <c r="BZ38">
        <f t="shared" si="162"/>
        <v>1.8882078865620848E-3</v>
      </c>
      <c r="CA38">
        <f t="shared" si="163"/>
        <v>1.0163958520649077E-2</v>
      </c>
      <c r="CB38">
        <f t="shared" si="164"/>
        <v>1.9672895509766964E-4</v>
      </c>
      <c r="CC38">
        <f t="shared" si="165"/>
        <v>1.6581018820417548E-4</v>
      </c>
      <c r="CD38">
        <f t="shared" si="166"/>
        <v>5.1558147455131988E-4</v>
      </c>
      <c r="CE38">
        <f t="shared" si="167"/>
        <v>1.8657438040551885E-3</v>
      </c>
      <c r="CF38">
        <f t="shared" si="168"/>
        <v>1.821286776185117E-2</v>
      </c>
      <c r="CG38">
        <f t="shared" si="169"/>
        <v>1.525146892684698E-4</v>
      </c>
      <c r="CH38">
        <f t="shared" si="170"/>
        <v>2.7980205270685082E-4</v>
      </c>
      <c r="CI38">
        <f t="shared" si="171"/>
        <v>8.5889574368539835E-4</v>
      </c>
      <c r="CJ38">
        <f t="shared" si="73"/>
        <v>0</v>
      </c>
      <c r="CK38">
        <f t="shared" si="74"/>
        <v>0.3843046372999579</v>
      </c>
      <c r="CL38">
        <f t="shared" si="172"/>
        <v>0.13657548779717896</v>
      </c>
      <c r="CM38">
        <f t="shared" si="189"/>
        <v>124.11786135047815</v>
      </c>
      <c r="CN38">
        <f t="shared" si="190"/>
        <v>350.82167328465243</v>
      </c>
      <c r="CO38">
        <f t="shared" si="191"/>
        <v>35.319640505851318</v>
      </c>
      <c r="CP38">
        <f t="shared" si="192"/>
        <v>43.148723259528438</v>
      </c>
      <c r="CQ38">
        <f t="shared" si="193"/>
        <v>18.277190850434444</v>
      </c>
      <c r="CR38">
        <f t="shared" si="194"/>
        <v>13.820797911860577</v>
      </c>
      <c r="CS38">
        <f t="shared" si="195"/>
        <v>1.2218839088501006</v>
      </c>
      <c r="CT38">
        <f t="shared" si="196"/>
        <v>1.3267358783259502</v>
      </c>
      <c r="CU38">
        <f t="shared" si="197"/>
        <v>1.2075943970832372</v>
      </c>
      <c r="CV38">
        <f t="shared" si="198"/>
        <v>15.809634202683641</v>
      </c>
      <c r="CW38">
        <f t="shared" si="199"/>
        <v>98.576529160763897</v>
      </c>
      <c r="CX38">
        <f t="shared" si="200"/>
        <v>1.0820349991462157</v>
      </c>
      <c r="CY38">
        <f t="shared" si="201"/>
        <v>2.6868568268246888</v>
      </c>
      <c r="CZ38">
        <f t="shared" si="202"/>
        <v>4.5842954389749817</v>
      </c>
      <c r="DA38">
        <f t="shared" si="203"/>
        <v>2527.7220034881889</v>
      </c>
      <c r="DB38">
        <f t="shared" si="204"/>
        <v>2302.211018081297</v>
      </c>
      <c r="DC38">
        <f t="shared" si="205"/>
        <v>222.25809554683212</v>
      </c>
      <c r="DD38">
        <f t="shared" si="206"/>
        <v>427.67161595529171</v>
      </c>
      <c r="DE38">
        <f t="shared" si="207"/>
        <v>112.58822453593218</v>
      </c>
      <c r="DF38">
        <f t="shared" si="208"/>
        <v>209.3297736880632</v>
      </c>
      <c r="DG38">
        <f t="shared" si="209"/>
        <v>12.212055777430956</v>
      </c>
      <c r="DH38">
        <f t="shared" si="210"/>
        <v>12.180721201177374</v>
      </c>
      <c r="DI38">
        <f t="shared" si="211"/>
        <v>15.83293385447754</v>
      </c>
      <c r="DJ38">
        <f t="shared" si="212"/>
        <v>98.405900224008093</v>
      </c>
      <c r="DK38">
        <f t="shared" si="213"/>
        <v>685.68649146388987</v>
      </c>
      <c r="DL38">
        <f t="shared" si="214"/>
        <v>9.9193614473684608</v>
      </c>
      <c r="DM38">
        <f t="shared" si="215"/>
        <v>23.518909763369841</v>
      </c>
      <c r="DN38">
        <f t="shared" si="216"/>
        <v>42.112725904701385</v>
      </c>
      <c r="DO38">
        <f t="shared" si="34"/>
        <v>0</v>
      </c>
      <c r="DP38">
        <f t="shared" si="117"/>
        <v>7413.6512829074873</v>
      </c>
      <c r="DQ38">
        <f t="shared" si="173"/>
        <v>2634.6885830861729</v>
      </c>
    </row>
    <row r="39" spans="1:121" x14ac:dyDescent="0.3">
      <c r="A39">
        <v>36</v>
      </c>
      <c r="B39">
        <v>81</v>
      </c>
      <c r="C39">
        <f t="shared" si="118"/>
        <v>34.542000000000002</v>
      </c>
      <c r="D39">
        <f t="shared" si="1"/>
        <v>125</v>
      </c>
      <c r="E39">
        <f t="shared" si="119"/>
        <v>5.7</v>
      </c>
      <c r="F39">
        <v>4.3880000000000002E-2</v>
      </c>
      <c r="G39">
        <v>5.9290000000000002E-2</v>
      </c>
      <c r="H39">
        <f t="shared" si="3"/>
        <v>4.6962000000000004E-2</v>
      </c>
      <c r="I39">
        <f t="shared" si="103"/>
        <v>4.0096398347168494E-2</v>
      </c>
      <c r="J39">
        <f t="shared" si="36"/>
        <v>0.29646560881153605</v>
      </c>
      <c r="K39">
        <f t="shared" si="37"/>
        <v>0.38888291871400005</v>
      </c>
      <c r="L39">
        <f t="shared" si="104"/>
        <v>0.17255434150143234</v>
      </c>
      <c r="M39">
        <f t="shared" si="105"/>
        <v>0.23300090335450796</v>
      </c>
      <c r="N39">
        <f t="shared" si="106"/>
        <v>0.66297042747048573</v>
      </c>
      <c r="O39">
        <f t="shared" si="107"/>
        <v>0.78491994939069953</v>
      </c>
      <c r="P39">
        <f t="shared" si="108"/>
        <v>0.41431435604071343</v>
      </c>
      <c r="Q39">
        <f t="shared" si="109"/>
        <v>0.53041672123427019</v>
      </c>
      <c r="R39">
        <f t="shared" si="174"/>
        <v>0.42</v>
      </c>
      <c r="S39">
        <f t="shared" si="175"/>
        <v>0.43099999999999999</v>
      </c>
      <c r="T39">
        <f t="shared" si="176"/>
        <v>2.6676428415786758E-2</v>
      </c>
      <c r="U39">
        <f t="shared" si="41"/>
        <v>0.53479347123993159</v>
      </c>
      <c r="V39">
        <f t="shared" si="42"/>
        <v>0.65759444118513743</v>
      </c>
      <c r="W39">
        <f t="shared" si="110"/>
        <v>0.3378204700062879</v>
      </c>
      <c r="X39">
        <f t="shared" si="111"/>
        <v>0.43859266647874273</v>
      </c>
      <c r="Y39">
        <f t="shared" si="112"/>
        <v>0.84287150268100064</v>
      </c>
      <c r="Z39">
        <f t="shared" si="113"/>
        <v>0.9268326782121441</v>
      </c>
      <c r="AA39">
        <f t="shared" si="114"/>
        <v>0.59761129116000911</v>
      </c>
      <c r="AB39">
        <f t="shared" si="115"/>
        <v>0.7237076406265639</v>
      </c>
      <c r="AC39">
        <f t="shared" si="177"/>
        <v>4.4941475866681846E-2</v>
      </c>
      <c r="AD39">
        <f t="shared" si="116"/>
        <v>7.5745572513984852E-2</v>
      </c>
      <c r="AE39">
        <f t="shared" si="44"/>
        <v>2.0566096299396514E-2</v>
      </c>
      <c r="AF39">
        <f t="shared" si="45"/>
        <v>1.2859534383589384E-3</v>
      </c>
      <c r="AG39">
        <f t="shared" si="46"/>
        <v>4.8453402096415091E-3</v>
      </c>
      <c r="AH39">
        <f t="shared" si="132"/>
        <v>5.4976878085059204E-4</v>
      </c>
      <c r="AI39">
        <f t="shared" si="133"/>
        <v>2.6794324760240269E-3</v>
      </c>
      <c r="AJ39">
        <f t="shared" si="49"/>
        <v>3.8934209042925443E-5</v>
      </c>
      <c r="AK39">
        <f t="shared" si="134"/>
        <v>3.304614736333068E-5</v>
      </c>
      <c r="AL39">
        <f t="shared" si="135"/>
        <v>9.2792108028368168E-5</v>
      </c>
      <c r="AM39">
        <f t="shared" si="136"/>
        <v>5.0345261137942348E-4</v>
      </c>
      <c r="AN39">
        <f t="shared" si="53"/>
        <v>5.5678102653549041E-3</v>
      </c>
      <c r="AO39">
        <f t="shared" si="137"/>
        <v>2.8000505426751168E-5</v>
      </c>
      <c r="AP39">
        <f t="shared" si="178"/>
        <v>6.4203415354202375E-5</v>
      </c>
      <c r="AQ39">
        <f t="shared" si="179"/>
        <v>1.7800121978284666E-4</v>
      </c>
      <c r="AR39">
        <f t="shared" si="180"/>
        <v>0.18103100296979052</v>
      </c>
      <c r="AS39">
        <f t="shared" si="181"/>
        <v>8.0757679542820038E-2</v>
      </c>
      <c r="AT39">
        <f t="shared" si="182"/>
        <v>5.7665373464005128E-3</v>
      </c>
      <c r="AU39">
        <f t="shared" si="183"/>
        <v>2.0351615523229699E-2</v>
      </c>
      <c r="AV39">
        <f t="shared" si="138"/>
        <v>2.5529766877269706E-3</v>
      </c>
      <c r="AW39">
        <f t="shared" si="139"/>
        <v>1.2058911392843928E-2</v>
      </c>
      <c r="AX39">
        <f t="shared" si="184"/>
        <v>2.8723570741658489E-4</v>
      </c>
      <c r="AY39">
        <f t="shared" si="140"/>
        <v>2.3936285998144453E-4</v>
      </c>
      <c r="AZ39">
        <f t="shared" si="141"/>
        <v>6.1328372436896179E-4</v>
      </c>
      <c r="BA39">
        <f t="shared" si="142"/>
        <v>2.3214092773897492E-3</v>
      </c>
      <c r="BB39">
        <f t="shared" si="185"/>
        <v>2.4124141333789373E-2</v>
      </c>
      <c r="BC39">
        <f t="shared" si="143"/>
        <v>1.9987561304363703E-4</v>
      </c>
      <c r="BD39">
        <f t="shared" si="186"/>
        <v>4.5524628230797959E-4</v>
      </c>
      <c r="BE39">
        <f t="shared" si="187"/>
        <v>1.1283588434529198E-3</v>
      </c>
      <c r="BF39">
        <f t="shared" si="188"/>
        <v>0.49793395869544865</v>
      </c>
      <c r="BG39">
        <f t="shared" si="72"/>
        <v>0.94200000000000017</v>
      </c>
      <c r="BH39">
        <f t="shared" si="144"/>
        <v>6.402670230628521E-2</v>
      </c>
      <c r="BI39">
        <f t="shared" si="145"/>
        <v>1.6671487601348425E-2</v>
      </c>
      <c r="BJ39">
        <f t="shared" si="146"/>
        <v>9.028744355427011E-4</v>
      </c>
      <c r="BK39">
        <f t="shared" si="147"/>
        <v>3.8622452721758793E-3</v>
      </c>
      <c r="BL39">
        <f t="shared" si="148"/>
        <v>4.0256737172190016E-4</v>
      </c>
      <c r="BM39">
        <f t="shared" si="149"/>
        <v>2.1629678792748712E-3</v>
      </c>
      <c r="BN39">
        <f t="shared" si="150"/>
        <v>2.5939346264720076E-5</v>
      </c>
      <c r="BO39">
        <f t="shared" si="151"/>
        <v>2.2677434396807875E-5</v>
      </c>
      <c r="BP39">
        <f t="shared" si="152"/>
        <v>7.0636632536762585E-5</v>
      </c>
      <c r="BQ39">
        <f t="shared" si="153"/>
        <v>3.9577233026246616E-4</v>
      </c>
      <c r="BR39">
        <f t="shared" si="154"/>
        <v>4.3769466944289506E-3</v>
      </c>
      <c r="BS39">
        <f t="shared" si="155"/>
        <v>2.0756990834960506E-5</v>
      </c>
      <c r="BT39">
        <f t="shared" si="156"/>
        <v>4.1495162989678518E-5</v>
      </c>
      <c r="BU39">
        <f t="shared" si="157"/>
        <v>1.319536783830489E-4</v>
      </c>
      <c r="BV39">
        <f t="shared" si="158"/>
        <v>0.14720816908675205</v>
      </c>
      <c r="BW39">
        <f t="shared" si="159"/>
        <v>6.2976916451944795E-2</v>
      </c>
      <c r="BX39">
        <f t="shared" si="160"/>
        <v>3.8948639620230915E-3</v>
      </c>
      <c r="BY39">
        <f t="shared" si="161"/>
        <v>1.5605925733246248E-2</v>
      </c>
      <c r="BZ39">
        <f t="shared" si="162"/>
        <v>1.7983756722899299E-3</v>
      </c>
      <c r="CA39">
        <f t="shared" si="163"/>
        <v>9.3646258236410092E-3</v>
      </c>
      <c r="CB39">
        <f t="shared" si="164"/>
        <v>1.840946510649797E-4</v>
      </c>
      <c r="CC39">
        <f t="shared" si="165"/>
        <v>1.5801740353533526E-4</v>
      </c>
      <c r="CD39">
        <f t="shared" si="166"/>
        <v>4.4911282516918341E-4</v>
      </c>
      <c r="CE39">
        <f t="shared" si="167"/>
        <v>1.7555516765202438E-3</v>
      </c>
      <c r="CF39">
        <f t="shared" si="168"/>
        <v>1.8243735465193787E-2</v>
      </c>
      <c r="CG39">
        <f t="shared" si="169"/>
        <v>1.4253890024709364E-4</v>
      </c>
      <c r="CH39">
        <f t="shared" si="170"/>
        <v>2.8304847763215409E-4</v>
      </c>
      <c r="CI39">
        <f t="shared" si="171"/>
        <v>8.0467559889233723E-4</v>
      </c>
      <c r="CJ39">
        <f t="shared" si="73"/>
        <v>0</v>
      </c>
      <c r="CK39">
        <f t="shared" si="74"/>
        <v>0.35598467486459867</v>
      </c>
      <c r="CL39">
        <f t="shared" si="172"/>
        <v>0.12282625565154864</v>
      </c>
      <c r="CM39">
        <f t="shared" si="189"/>
        <v>110.9672637329878</v>
      </c>
      <c r="CN39">
        <f t="shared" si="190"/>
        <v>323.79262013769869</v>
      </c>
      <c r="CO39">
        <f t="shared" si="191"/>
        <v>32.510188875152323</v>
      </c>
      <c r="CP39">
        <f t="shared" si="192"/>
        <v>38.593134769794617</v>
      </c>
      <c r="CQ39">
        <f t="shared" si="193"/>
        <v>16.831720994521724</v>
      </c>
      <c r="CR39">
        <f t="shared" si="194"/>
        <v>12.27715960514209</v>
      </c>
      <c r="CS39">
        <f t="shared" si="195"/>
        <v>1.1056536684009968</v>
      </c>
      <c r="CT39">
        <f t="shared" si="196"/>
        <v>1.2265408055373814</v>
      </c>
      <c r="CU39">
        <f t="shared" si="197"/>
        <v>1.028322141170376</v>
      </c>
      <c r="CV39">
        <f t="shared" si="198"/>
        <v>14.345882161256672</v>
      </c>
      <c r="CW39">
        <f t="shared" si="199"/>
        <v>95.042521229608212</v>
      </c>
      <c r="CX39">
        <f t="shared" si="200"/>
        <v>0.97987768740915715</v>
      </c>
      <c r="CY39">
        <f t="shared" si="201"/>
        <v>2.6250208401719184</v>
      </c>
      <c r="CZ39">
        <f t="shared" si="202"/>
        <v>4.1954887502816955</v>
      </c>
      <c r="DA39">
        <f t="shared" si="203"/>
        <v>2333.4896282805998</v>
      </c>
      <c r="DB39">
        <f t="shared" si="204"/>
        <v>2194.1053954988774</v>
      </c>
      <c r="DC39">
        <f t="shared" si="205"/>
        <v>211.66651983697722</v>
      </c>
      <c r="DD39">
        <f t="shared" si="206"/>
        <v>394.61782499542386</v>
      </c>
      <c r="DE39">
        <f t="shared" si="207"/>
        <v>107.32969292872957</v>
      </c>
      <c r="DF39">
        <f t="shared" si="208"/>
        <v>193.02699466525274</v>
      </c>
      <c r="DG39">
        <f t="shared" si="209"/>
        <v>11.43858757645066</v>
      </c>
      <c r="DH39">
        <f t="shared" si="210"/>
        <v>11.618912586359299</v>
      </c>
      <c r="DI39">
        <f t="shared" si="211"/>
        <v>13.803176784372223</v>
      </c>
      <c r="DJ39">
        <f t="shared" si="212"/>
        <v>92.670658353398792</v>
      </c>
      <c r="DK39">
        <f t="shared" si="213"/>
        <v>687.41740730632819</v>
      </c>
      <c r="DL39">
        <f t="shared" si="214"/>
        <v>9.2782259574856312</v>
      </c>
      <c r="DM39">
        <f t="shared" si="215"/>
        <v>23.814388273812721</v>
      </c>
      <c r="DN39">
        <f t="shared" si="216"/>
        <v>39.486917726634928</v>
      </c>
      <c r="DO39">
        <f t="shared" si="34"/>
        <v>0</v>
      </c>
      <c r="DP39">
        <f t="shared" si="117"/>
        <v>6979.2857261698373</v>
      </c>
      <c r="DQ39">
        <f t="shared" si="173"/>
        <v>2408.079879263898</v>
      </c>
    </row>
    <row r="40" spans="1:121" x14ac:dyDescent="0.3">
      <c r="A40">
        <v>37</v>
      </c>
      <c r="B40">
        <v>82</v>
      </c>
      <c r="C40">
        <f t="shared" si="118"/>
        <v>34.542000000000002</v>
      </c>
      <c r="D40">
        <f t="shared" si="1"/>
        <v>125</v>
      </c>
      <c r="E40">
        <f t="shared" si="119"/>
        <v>5.7</v>
      </c>
      <c r="F40">
        <v>5.1029999999999999E-2</v>
      </c>
      <c r="G40">
        <v>6.7809999999999995E-2</v>
      </c>
      <c r="H40">
        <f t="shared" si="3"/>
        <v>5.4385999999999997E-2</v>
      </c>
      <c r="I40">
        <f t="shared" si="103"/>
        <v>4.0096398347168494E-2</v>
      </c>
      <c r="J40">
        <f t="shared" si="36"/>
        <v>0.3048149018420433</v>
      </c>
      <c r="K40">
        <f t="shared" si="37"/>
        <v>0.39901581195031366</v>
      </c>
      <c r="L40">
        <f t="shared" si="104"/>
        <v>0.17785840507644157</v>
      </c>
      <c r="M40">
        <f t="shared" si="105"/>
        <v>0.23987769704637318</v>
      </c>
      <c r="N40">
        <f t="shared" si="106"/>
        <v>0.67694427228992926</v>
      </c>
      <c r="O40">
        <f t="shared" si="107"/>
        <v>0.79741165033513839</v>
      </c>
      <c r="P40">
        <f t="shared" si="108"/>
        <v>0.42638771651786256</v>
      </c>
      <c r="Q40">
        <f t="shared" si="109"/>
        <v>0.54403602217246372</v>
      </c>
      <c r="R40">
        <f t="shared" si="174"/>
        <v>0.42</v>
      </c>
      <c r="S40">
        <f t="shared" si="175"/>
        <v>0.43099999999999999</v>
      </c>
      <c r="T40">
        <f t="shared" si="176"/>
        <v>2.7417040695406666E-2</v>
      </c>
      <c r="U40">
        <f t="shared" si="41"/>
        <v>0.54672485238793733</v>
      </c>
      <c r="V40">
        <f t="shared" si="42"/>
        <v>0.66982984649612054</v>
      </c>
      <c r="W40">
        <f t="shared" si="110"/>
        <v>0.34702338842454417</v>
      </c>
      <c r="X40">
        <f t="shared" si="111"/>
        <v>0.44948935743327068</v>
      </c>
      <c r="Y40">
        <f t="shared" si="112"/>
        <v>0.85379554620028197</v>
      </c>
      <c r="Z40">
        <f t="shared" si="113"/>
        <v>0.93391565616609062</v>
      </c>
      <c r="AA40">
        <f t="shared" si="114"/>
        <v>0.61162398329047041</v>
      </c>
      <c r="AB40">
        <f t="shared" si="115"/>
        <v>0.73720433559374832</v>
      </c>
      <c r="AC40">
        <f t="shared" si="177"/>
        <v>4.5969835648056297E-2</v>
      </c>
      <c r="AD40">
        <f t="shared" si="116"/>
        <v>6.7354312032068375E-2</v>
      </c>
      <c r="AE40">
        <f t="shared" si="44"/>
        <v>1.880977855951492E-2</v>
      </c>
      <c r="AF40">
        <f t="shared" si="45"/>
        <v>1.1716088070802919E-3</v>
      </c>
      <c r="AG40">
        <f t="shared" si="46"/>
        <v>4.2795474751599581E-3</v>
      </c>
      <c r="AH40">
        <f t="shared" si="132"/>
        <v>5.0351403444841639E-4</v>
      </c>
      <c r="AI40">
        <f t="shared" si="133"/>
        <v>2.3730369400282556E-3</v>
      </c>
      <c r="AJ40">
        <f t="shared" si="49"/>
        <v>3.4958591579044614E-5</v>
      </c>
      <c r="AK40">
        <f t="shared" si="134"/>
        <v>3.0161973073551808E-5</v>
      </c>
      <c r="AL40">
        <f t="shared" si="135"/>
        <v>7.8079141415969669E-5</v>
      </c>
      <c r="AM40">
        <f t="shared" si="136"/>
        <v>4.5494364481525574E-4</v>
      </c>
      <c r="AN40">
        <f t="shared" si="53"/>
        <v>5.2939607333031165E-3</v>
      </c>
      <c r="AO40">
        <f t="shared" si="137"/>
        <v>2.5051120797807657E-5</v>
      </c>
      <c r="AP40">
        <f t="shared" si="178"/>
        <v>6.1531069598450922E-5</v>
      </c>
      <c r="AQ40">
        <f t="shared" si="179"/>
        <v>1.5885851399886829E-4</v>
      </c>
      <c r="AR40">
        <f t="shared" si="180"/>
        <v>0.16593186342554772</v>
      </c>
      <c r="AS40">
        <f t="shared" si="181"/>
        <v>7.6098157465663799E-2</v>
      </c>
      <c r="AT40">
        <f t="shared" si="182"/>
        <v>5.4218935923831301E-3</v>
      </c>
      <c r="AU40">
        <f t="shared" si="183"/>
        <v>1.8489498028329471E-2</v>
      </c>
      <c r="AV40">
        <f t="shared" si="138"/>
        <v>2.414575444941999E-3</v>
      </c>
      <c r="AW40">
        <f t="shared" si="139"/>
        <v>1.1061452813163571E-2</v>
      </c>
      <c r="AX40">
        <f t="shared" si="184"/>
        <v>2.6625671895919955E-4</v>
      </c>
      <c r="AY40">
        <f t="shared" si="140"/>
        <v>2.2469946428376272E-4</v>
      </c>
      <c r="AZ40">
        <f t="shared" si="141"/>
        <v>5.2625911694169011E-4</v>
      </c>
      <c r="BA40">
        <f t="shared" si="142"/>
        <v>2.171803594935955E-3</v>
      </c>
      <c r="BB40">
        <f t="shared" si="185"/>
        <v>2.3793958690582491E-2</v>
      </c>
      <c r="BC40">
        <f t="shared" si="143"/>
        <v>1.8408025542188033E-4</v>
      </c>
      <c r="BD40">
        <f t="shared" si="186"/>
        <v>4.5095354383896022E-4</v>
      </c>
      <c r="BE40">
        <f t="shared" si="187"/>
        <v>1.027406842061065E-3</v>
      </c>
      <c r="BF40">
        <f t="shared" si="188"/>
        <v>0.53330779836606323</v>
      </c>
      <c r="BG40">
        <f t="shared" si="72"/>
        <v>0.94200000000000017</v>
      </c>
      <c r="BH40">
        <f t="shared" si="144"/>
        <v>5.6886535923641318E-2</v>
      </c>
      <c r="BI40">
        <f t="shared" si="145"/>
        <v>1.5235137348884398E-2</v>
      </c>
      <c r="BJ40">
        <f t="shared" si="146"/>
        <v>8.2181911062653701E-4</v>
      </c>
      <c r="BK40">
        <f t="shared" si="147"/>
        <v>3.4084240827209956E-3</v>
      </c>
      <c r="BL40">
        <f t="shared" si="148"/>
        <v>3.6836080336394094E-4</v>
      </c>
      <c r="BM40">
        <f t="shared" si="149"/>
        <v>1.9140441635644339E-3</v>
      </c>
      <c r="BN40">
        <f t="shared" si="150"/>
        <v>2.326861164604592E-5</v>
      </c>
      <c r="BO40">
        <f t="shared" si="151"/>
        <v>2.0679198080686991E-5</v>
      </c>
      <c r="BP40">
        <f t="shared" si="152"/>
        <v>5.9387381555488694E-5</v>
      </c>
      <c r="BQ40">
        <f t="shared" si="153"/>
        <v>3.5734247011497789E-4</v>
      </c>
      <c r="BR40">
        <f t="shared" si="154"/>
        <v>4.1582227308581115E-3</v>
      </c>
      <c r="BS40">
        <f t="shared" si="155"/>
        <v>1.8555210532764177E-5</v>
      </c>
      <c r="BT40">
        <f t="shared" si="156"/>
        <v>3.9730231804489145E-5</v>
      </c>
      <c r="BU40">
        <f t="shared" si="157"/>
        <v>1.1766552067518789E-4</v>
      </c>
      <c r="BV40">
        <f t="shared" si="158"/>
        <v>0.13481833095919177</v>
      </c>
      <c r="BW40">
        <f t="shared" si="159"/>
        <v>5.9294157769058768E-2</v>
      </c>
      <c r="BX40">
        <f t="shared" si="160"/>
        <v>3.6586399358212673E-3</v>
      </c>
      <c r="BY40">
        <f t="shared" si="161"/>
        <v>1.4166284822285248E-2</v>
      </c>
      <c r="BZ40">
        <f t="shared" si="162"/>
        <v>1.6993298379321213E-3</v>
      </c>
      <c r="CA40">
        <f t="shared" si="163"/>
        <v>8.5829127665533085E-3</v>
      </c>
      <c r="CB40">
        <f t="shared" si="164"/>
        <v>1.7048736242290089E-4</v>
      </c>
      <c r="CC40">
        <f t="shared" si="165"/>
        <v>1.4820097279070243E-4</v>
      </c>
      <c r="CD40">
        <f t="shared" si="166"/>
        <v>3.8506482900023604E-4</v>
      </c>
      <c r="CE40">
        <f t="shared" si="167"/>
        <v>1.6410531691147285E-3</v>
      </c>
      <c r="CF40">
        <f t="shared" si="168"/>
        <v>1.7979135593113708E-2</v>
      </c>
      <c r="CG40">
        <f t="shared" si="169"/>
        <v>1.3116591871542091E-4</v>
      </c>
      <c r="CH40">
        <f t="shared" si="170"/>
        <v>2.8011315855104373E-4</v>
      </c>
      <c r="CI40">
        <f t="shared" si="171"/>
        <v>7.3207613725111598E-4</v>
      </c>
      <c r="CJ40">
        <f t="shared" si="73"/>
        <v>0</v>
      </c>
      <c r="CK40">
        <f t="shared" si="74"/>
        <v>0.32711612601987183</v>
      </c>
      <c r="CL40">
        <f t="shared" si="172"/>
        <v>0.10957832061726713</v>
      </c>
      <c r="CM40">
        <f t="shared" si="189"/>
        <v>98.674067126980177</v>
      </c>
      <c r="CN40">
        <f t="shared" si="190"/>
        <v>296.14115364100292</v>
      </c>
      <c r="CO40">
        <f t="shared" si="191"/>
        <v>29.619442251796858</v>
      </c>
      <c r="CP40">
        <f t="shared" si="192"/>
        <v>34.086595639649069</v>
      </c>
      <c r="CQ40">
        <f t="shared" si="193"/>
        <v>15.415585678672716</v>
      </c>
      <c r="CR40">
        <f t="shared" si="194"/>
        <v>10.873255259209467</v>
      </c>
      <c r="CS40">
        <f t="shared" si="195"/>
        <v>0.99275408366170892</v>
      </c>
      <c r="CT40">
        <f t="shared" si="196"/>
        <v>1.1194917925979488</v>
      </c>
      <c r="CU40">
        <f t="shared" si="197"/>
        <v>0.86527304517177583</v>
      </c>
      <c r="CV40">
        <f t="shared" si="198"/>
        <v>12.963619159010712</v>
      </c>
      <c r="CW40">
        <f t="shared" si="199"/>
        <v>90.367909717484196</v>
      </c>
      <c r="CX40">
        <f t="shared" si="200"/>
        <v>0.87666397231927895</v>
      </c>
      <c r="CY40">
        <f t="shared" si="201"/>
        <v>2.5157593116022645</v>
      </c>
      <c r="CZ40">
        <f t="shared" si="202"/>
        <v>3.7442951749533258</v>
      </c>
      <c r="DA40">
        <f t="shared" si="203"/>
        <v>2138.8617195553102</v>
      </c>
      <c r="DB40">
        <f t="shared" si="204"/>
        <v>2067.5108401846196</v>
      </c>
      <c r="DC40">
        <f t="shared" si="205"/>
        <v>199.01602620201518</v>
      </c>
      <c r="DD40">
        <f t="shared" si="206"/>
        <v>358.51136676930844</v>
      </c>
      <c r="DE40">
        <f t="shared" si="207"/>
        <v>101.51116628080658</v>
      </c>
      <c r="DF40">
        <f t="shared" si="208"/>
        <v>177.06067518030926</v>
      </c>
      <c r="DG40">
        <f t="shared" si="209"/>
        <v>10.603141319112204</v>
      </c>
      <c r="DH40">
        <f t="shared" si="210"/>
        <v>10.907136695798126</v>
      </c>
      <c r="DI40">
        <f t="shared" si="211"/>
        <v>11.84451394500662</v>
      </c>
      <c r="DJ40">
        <f t="shared" si="212"/>
        <v>86.698399509843327</v>
      </c>
      <c r="DK40">
        <f t="shared" si="213"/>
        <v>678.00885288814811</v>
      </c>
      <c r="DL40">
        <f t="shared" si="214"/>
        <v>8.5450054566836844</v>
      </c>
      <c r="DM40">
        <f t="shared" si="215"/>
        <v>23.589830831759848</v>
      </c>
      <c r="DN40">
        <f t="shared" si="216"/>
        <v>35.95410243792697</v>
      </c>
      <c r="DO40">
        <f t="shared" si="34"/>
        <v>0</v>
      </c>
      <c r="DP40">
        <f t="shared" si="117"/>
        <v>6506.878643110761</v>
      </c>
      <c r="DQ40">
        <f t="shared" si="173"/>
        <v>2179.693318235019</v>
      </c>
    </row>
    <row r="41" spans="1:121" x14ac:dyDescent="0.3">
      <c r="A41">
        <v>38</v>
      </c>
      <c r="B41">
        <v>83</v>
      </c>
      <c r="C41">
        <f t="shared" si="118"/>
        <v>34.542000000000002</v>
      </c>
      <c r="D41">
        <f t="shared" si="1"/>
        <v>125</v>
      </c>
      <c r="E41">
        <f t="shared" si="119"/>
        <v>5.7</v>
      </c>
      <c r="F41">
        <v>5.9180000000000003E-2</v>
      </c>
      <c r="G41">
        <v>7.6550000000000007E-2</v>
      </c>
      <c r="H41">
        <f t="shared" si="3"/>
        <v>6.2654000000000001E-2</v>
      </c>
      <c r="I41">
        <f t="shared" si="103"/>
        <v>4.0096398347168494E-2</v>
      </c>
      <c r="J41">
        <f t="shared" si="36"/>
        <v>0.31323903531277431</v>
      </c>
      <c r="K41">
        <f t="shared" si="37"/>
        <v>0.40919025365706396</v>
      </c>
      <c r="L41">
        <f t="shared" si="104"/>
        <v>0.18323988300765182</v>
      </c>
      <c r="M41">
        <f t="shared" si="105"/>
        <v>0.24683672354577602</v>
      </c>
      <c r="N41">
        <f t="shared" si="106"/>
        <v>0.69068083439517003</v>
      </c>
      <c r="O41">
        <f t="shared" si="107"/>
        <v>0.80947564674538497</v>
      </c>
      <c r="P41">
        <f t="shared" si="108"/>
        <v>0.43851756545301579</v>
      </c>
      <c r="Q41">
        <f t="shared" si="109"/>
        <v>0.55760033323502012</v>
      </c>
      <c r="R41">
        <f t="shared" si="174"/>
        <v>0.42</v>
      </c>
      <c r="S41">
        <f t="shared" si="175"/>
        <v>0.43099999999999999</v>
      </c>
      <c r="T41">
        <f t="shared" si="176"/>
        <v>2.8162450255279088E-2</v>
      </c>
      <c r="U41">
        <f t="shared" si="41"/>
        <v>0.55859354744050771</v>
      </c>
      <c r="V41">
        <f t="shared" si="42"/>
        <v>0.68187366182066356</v>
      </c>
      <c r="W41">
        <f t="shared" si="110"/>
        <v>0.35628951927350705</v>
      </c>
      <c r="X41">
        <f t="shared" si="111"/>
        <v>0.4603989261942294</v>
      </c>
      <c r="Y41">
        <f t="shared" si="112"/>
        <v>0.86421575945849505</v>
      </c>
      <c r="Z41">
        <f t="shared" si="113"/>
        <v>0.94047138714188261</v>
      </c>
      <c r="AA41">
        <f t="shared" si="114"/>
        <v>0.62549535801349498</v>
      </c>
      <c r="AB41">
        <f t="shared" si="115"/>
        <v>0.75036828744972583</v>
      </c>
      <c r="AC41">
        <f t="shared" si="177"/>
        <v>4.6993978705139369E-2</v>
      </c>
      <c r="AD41">
        <f t="shared" si="116"/>
        <v>5.9364781813798451E-2</v>
      </c>
      <c r="AE41">
        <f t="shared" si="44"/>
        <v>1.6942003045093385E-2</v>
      </c>
      <c r="AF41">
        <f t="shared" si="45"/>
        <v>1.0575103972410562E-3</v>
      </c>
      <c r="AG41">
        <f t="shared" si="46"/>
        <v>3.6823794219172736E-3</v>
      </c>
      <c r="AH41">
        <f t="shared" si="132"/>
        <v>4.5867354949098341E-4</v>
      </c>
      <c r="AI41">
        <f t="shared" si="133"/>
        <v>2.0810263640149134E-3</v>
      </c>
      <c r="AJ41">
        <f t="shared" si="49"/>
        <v>3.1194373369490517E-5</v>
      </c>
      <c r="AK41">
        <f t="shared" si="134"/>
        <v>2.7219218586285362E-5</v>
      </c>
      <c r="AL41">
        <f t="shared" si="135"/>
        <v>6.2809946962408907E-5</v>
      </c>
      <c r="AM41">
        <f t="shared" si="136"/>
        <v>4.0943145773693844E-4</v>
      </c>
      <c r="AN41">
        <f t="shared" si="53"/>
        <v>4.9373709241731329E-3</v>
      </c>
      <c r="AO41">
        <f t="shared" si="137"/>
        <v>2.2184900851328331E-5</v>
      </c>
      <c r="AP41">
        <f t="shared" si="178"/>
        <v>5.8024839402625721E-5</v>
      </c>
      <c r="AQ41">
        <f t="shared" si="179"/>
        <v>1.3433518533401546E-4</v>
      </c>
      <c r="AR41">
        <f t="shared" si="180"/>
        <v>0.15040571975229797</v>
      </c>
      <c r="AS41">
        <f t="shared" si="181"/>
        <v>7.038396736914071E-2</v>
      </c>
      <c r="AT41">
        <f t="shared" si="182"/>
        <v>5.0382697814060559E-3</v>
      </c>
      <c r="AU41">
        <f t="shared" si="183"/>
        <v>1.6273066131829095E-2</v>
      </c>
      <c r="AV41">
        <f t="shared" si="138"/>
        <v>2.2661543835902661E-3</v>
      </c>
      <c r="AW41">
        <f t="shared" si="139"/>
        <v>1.0012124030566814E-2</v>
      </c>
      <c r="AX41">
        <f t="shared" si="184"/>
        <v>2.4468785209391008E-4</v>
      </c>
      <c r="AY41">
        <f t="shared" si="140"/>
        <v>2.0795154917942562E-4</v>
      </c>
      <c r="AZ41">
        <f t="shared" si="141"/>
        <v>4.2639086338850242E-4</v>
      </c>
      <c r="BA41">
        <f t="shared" si="142"/>
        <v>2.0187961785165347E-3</v>
      </c>
      <c r="BB41">
        <f t="shared" si="185"/>
        <v>2.2941784877318634E-2</v>
      </c>
      <c r="BC41">
        <f t="shared" si="143"/>
        <v>1.6731358455876128E-4</v>
      </c>
      <c r="BD41">
        <f t="shared" si="186"/>
        <v>4.3853182850302116E-4</v>
      </c>
      <c r="BE41">
        <f t="shared" si="187"/>
        <v>8.7625216225561454E-4</v>
      </c>
      <c r="BF41">
        <f t="shared" si="188"/>
        <v>0.57103004421738257</v>
      </c>
      <c r="BG41">
        <f t="shared" si="72"/>
        <v>0.94200000000000017</v>
      </c>
      <c r="BH41">
        <f t="shared" si="144"/>
        <v>5.0097132011631844E-2</v>
      </c>
      <c r="BI41">
        <f t="shared" si="145"/>
        <v>1.3710943794213865E-2</v>
      </c>
      <c r="BJ41">
        <f t="shared" si="146"/>
        <v>7.4108729175327603E-4</v>
      </c>
      <c r="BK41">
        <f t="shared" si="147"/>
        <v>2.9303818487094856E-3</v>
      </c>
      <c r="BL41">
        <f t="shared" si="148"/>
        <v>3.3524977757286154E-4</v>
      </c>
      <c r="BM41">
        <f t="shared" si="149"/>
        <v>1.6771231035351212E-3</v>
      </c>
      <c r="BN41">
        <f t="shared" si="150"/>
        <v>2.0743464575335417E-5</v>
      </c>
      <c r="BO41">
        <f t="shared" si="151"/>
        <v>1.8644472160799428E-5</v>
      </c>
      <c r="BP41">
        <f t="shared" si="152"/>
        <v>4.7733961543583232E-5</v>
      </c>
      <c r="BQ41">
        <f t="shared" si="153"/>
        <v>3.2132768419223075E-4</v>
      </c>
      <c r="BR41">
        <f t="shared" si="154"/>
        <v>3.8749195624385789E-3</v>
      </c>
      <c r="BS41">
        <f t="shared" si="155"/>
        <v>1.6418599956427781E-5</v>
      </c>
      <c r="BT41">
        <f t="shared" si="156"/>
        <v>3.7430659568492812E-5</v>
      </c>
      <c r="BU41">
        <f t="shared" si="157"/>
        <v>9.9418775087278488E-5</v>
      </c>
      <c r="BV41">
        <f t="shared" si="158"/>
        <v>0.12210217840869096</v>
      </c>
      <c r="BW41">
        <f t="shared" si="159"/>
        <v>5.479632216791961E-2</v>
      </c>
      <c r="BX41">
        <f t="shared" si="160"/>
        <v>3.3965750161070842E-3</v>
      </c>
      <c r="BY41">
        <f t="shared" si="161"/>
        <v>1.2457765224607082E-2</v>
      </c>
      <c r="BZ41">
        <f t="shared" si="162"/>
        <v>1.5934167105118445E-3</v>
      </c>
      <c r="CA41">
        <f t="shared" si="163"/>
        <v>7.7622683472050201E-3</v>
      </c>
      <c r="CB41">
        <f t="shared" si="164"/>
        <v>1.5652817032084964E-4</v>
      </c>
      <c r="CC41">
        <f t="shared" si="165"/>
        <v>1.3702874226926998E-4</v>
      </c>
      <c r="CD41">
        <f t="shared" si="166"/>
        <v>3.1173245114138608E-4</v>
      </c>
      <c r="CE41">
        <f t="shared" si="167"/>
        <v>1.5241737665053544E-3</v>
      </c>
      <c r="CF41">
        <f t="shared" si="168"/>
        <v>1.7320850434992006E-2</v>
      </c>
      <c r="CG41">
        <f t="shared" si="169"/>
        <v>1.1912006039578334E-4</v>
      </c>
      <c r="CH41">
        <f t="shared" si="170"/>
        <v>2.7213833580709882E-4</v>
      </c>
      <c r="CI41">
        <f t="shared" si="171"/>
        <v>6.2385376994398265E-4</v>
      </c>
      <c r="CJ41">
        <f t="shared" si="73"/>
        <v>0</v>
      </c>
      <c r="CK41">
        <f t="shared" si="74"/>
        <v>0.29650250661335653</v>
      </c>
      <c r="CL41">
        <f t="shared" si="172"/>
        <v>9.6430369395977683E-2</v>
      </c>
      <c r="CM41">
        <f t="shared" si="189"/>
        <v>86.969405357214725</v>
      </c>
      <c r="CN41">
        <f t="shared" si="190"/>
        <v>266.73489594195024</v>
      </c>
      <c r="CO41">
        <f t="shared" si="191"/>
        <v>26.734920352651145</v>
      </c>
      <c r="CP41">
        <f t="shared" si="192"/>
        <v>29.330152095571083</v>
      </c>
      <c r="CQ41">
        <f t="shared" si="193"/>
        <v>14.042749391215947</v>
      </c>
      <c r="CR41">
        <f t="shared" si="194"/>
        <v>9.5352627999163335</v>
      </c>
      <c r="CS41">
        <f t="shared" si="195"/>
        <v>0.88585781494679172</v>
      </c>
      <c r="CT41">
        <f t="shared" si="196"/>
        <v>1.0102685170485675</v>
      </c>
      <c r="CU41">
        <f t="shared" si="197"/>
        <v>0.69605983223741552</v>
      </c>
      <c r="CV41">
        <f t="shared" si="198"/>
        <v>11.666749388214061</v>
      </c>
      <c r="CW41">
        <f t="shared" si="199"/>
        <v>84.280921675635383</v>
      </c>
      <c r="CX41">
        <f t="shared" si="200"/>
        <v>0.77636060529223494</v>
      </c>
      <c r="CY41">
        <f t="shared" si="201"/>
        <v>2.3724035838157551</v>
      </c>
      <c r="CZ41">
        <f t="shared" si="202"/>
        <v>3.1662803183227446</v>
      </c>
      <c r="DA41">
        <f t="shared" si="203"/>
        <v>1938.7297276071208</v>
      </c>
      <c r="DB41">
        <f t="shared" si="204"/>
        <v>1912.262009452184</v>
      </c>
      <c r="DC41">
        <f t="shared" si="205"/>
        <v>184.93473059629068</v>
      </c>
      <c r="DD41">
        <f t="shared" si="206"/>
        <v>315.53475229616618</v>
      </c>
      <c r="DE41">
        <f t="shared" si="207"/>
        <v>95.271396440518373</v>
      </c>
      <c r="DF41">
        <f t="shared" si="208"/>
        <v>160.26406935728298</v>
      </c>
      <c r="DG41">
        <f t="shared" si="209"/>
        <v>9.7442043339357802</v>
      </c>
      <c r="DH41">
        <f t="shared" si="210"/>
        <v>10.0941761487185</v>
      </c>
      <c r="DI41">
        <f t="shared" si="211"/>
        <v>9.5967791622850243</v>
      </c>
      <c r="DJ41">
        <f t="shared" si="212"/>
        <v>80.590343446380061</v>
      </c>
      <c r="DK41">
        <f t="shared" si="213"/>
        <v>653.72616007919453</v>
      </c>
      <c r="DL41">
        <f t="shared" si="214"/>
        <v>7.7666965952176987</v>
      </c>
      <c r="DM41">
        <f t="shared" si="215"/>
        <v>22.940038480821539</v>
      </c>
      <c r="DN41">
        <f t="shared" si="216"/>
        <v>30.664444418135229</v>
      </c>
      <c r="DO41">
        <f t="shared" si="34"/>
        <v>0</v>
      </c>
      <c r="DP41">
        <f t="shared" si="117"/>
        <v>5970.3218160882843</v>
      </c>
      <c r="DQ41">
        <f t="shared" si="173"/>
        <v>1941.7047926984478</v>
      </c>
    </row>
    <row r="42" spans="1:121" x14ac:dyDescent="0.3">
      <c r="A42">
        <v>39</v>
      </c>
      <c r="B42">
        <v>84</v>
      </c>
      <c r="C42">
        <f t="shared" si="118"/>
        <v>34.542000000000002</v>
      </c>
      <c r="D42">
        <f t="shared" si="1"/>
        <v>125</v>
      </c>
      <c r="E42">
        <f t="shared" si="119"/>
        <v>5.7</v>
      </c>
      <c r="F42">
        <v>6.4750000000000002E-2</v>
      </c>
      <c r="G42">
        <v>8.4409999999999999E-2</v>
      </c>
      <c r="H42">
        <f t="shared" si="3"/>
        <v>6.8682000000000007E-2</v>
      </c>
      <c r="I42">
        <f t="shared" si="103"/>
        <v>4.0096398347168494E-2</v>
      </c>
      <c r="J42">
        <f t="shared" si="36"/>
        <v>0.32173437008780947</v>
      </c>
      <c r="K42">
        <f t="shared" si="37"/>
        <v>0.41940019385167071</v>
      </c>
      <c r="L42">
        <f t="shared" si="104"/>
        <v>0.18869777686772971</v>
      </c>
      <c r="M42">
        <f t="shared" si="105"/>
        <v>0.25387583492193466</v>
      </c>
      <c r="N42">
        <f t="shared" si="106"/>
        <v>0.70416493915287037</v>
      </c>
      <c r="O42">
        <f t="shared" si="107"/>
        <v>0.82110466927600534</v>
      </c>
      <c r="P42">
        <f t="shared" si="108"/>
        <v>0.45069371759880905</v>
      </c>
      <c r="Q42">
        <f t="shared" si="109"/>
        <v>0.57109524186601213</v>
      </c>
      <c r="R42">
        <f t="shared" si="174"/>
        <v>0.42</v>
      </c>
      <c r="S42">
        <f t="shared" si="175"/>
        <v>0.43099999999999999</v>
      </c>
      <c r="T42">
        <f t="shared" si="176"/>
        <v>2.891227561591557E-2</v>
      </c>
      <c r="U42">
        <f t="shared" si="41"/>
        <v>0.57039036947229427</v>
      </c>
      <c r="V42">
        <f t="shared" si="42"/>
        <v>0.69371670630920568</v>
      </c>
      <c r="W42">
        <f t="shared" si="110"/>
        <v>0.36561415726001756</v>
      </c>
      <c r="X42">
        <f t="shared" si="111"/>
        <v>0.47131406781824337</v>
      </c>
      <c r="Y42">
        <f t="shared" si="112"/>
        <v>0.87413349975389554</v>
      </c>
      <c r="Z42">
        <f t="shared" si="113"/>
        <v>0.94652103142594979</v>
      </c>
      <c r="AA42">
        <f t="shared" si="114"/>
        <v>0.63920979868913674</v>
      </c>
      <c r="AB42">
        <f t="shared" si="115"/>
        <v>0.76318683403246257</v>
      </c>
      <c r="AC42">
        <f t="shared" si="177"/>
        <v>4.8013232741996786E-2</v>
      </c>
      <c r="AD42">
        <f t="shared" si="116"/>
        <v>5.1809340782360686E-2</v>
      </c>
      <c r="AE42">
        <f t="shared" si="44"/>
        <v>1.5003290369406968E-2</v>
      </c>
      <c r="AF42">
        <f t="shared" si="45"/>
        <v>9.3879463085991754E-4</v>
      </c>
      <c r="AG42">
        <f t="shared" si="46"/>
        <v>3.0834121909494045E-3</v>
      </c>
      <c r="AH42">
        <f t="shared" si="132"/>
        <v>4.13671979919345E-4</v>
      </c>
      <c r="AI42">
        <f t="shared" si="133"/>
        <v>1.8050682660530172E-3</v>
      </c>
      <c r="AJ42">
        <f t="shared" si="49"/>
        <v>2.7374140800195887E-5</v>
      </c>
      <c r="AK42">
        <f t="shared" si="134"/>
        <v>2.4001486894597414E-5</v>
      </c>
      <c r="AL42">
        <f t="shared" si="135"/>
        <v>4.8412895080519343E-5</v>
      </c>
      <c r="AM42">
        <f t="shared" si="136"/>
        <v>3.6506631632853877E-4</v>
      </c>
      <c r="AN42">
        <f t="shared" si="53"/>
        <v>4.513919642728628E-3</v>
      </c>
      <c r="AO42">
        <f t="shared" si="137"/>
        <v>1.9174674781393952E-5</v>
      </c>
      <c r="AP42">
        <f t="shared" si="178"/>
        <v>5.3321001771375059E-5</v>
      </c>
      <c r="AQ42">
        <f t="shared" si="179"/>
        <v>1.0772545082695274E-4</v>
      </c>
      <c r="AR42">
        <f t="shared" si="180"/>
        <v>0.13466465087789223</v>
      </c>
      <c r="AS42">
        <f t="shared" si="181"/>
        <v>6.3774239464587573E-2</v>
      </c>
      <c r="AT42">
        <f t="shared" si="182"/>
        <v>4.5875024214184282E-3</v>
      </c>
      <c r="AU42">
        <f t="shared" si="183"/>
        <v>1.3856244718092246E-2</v>
      </c>
      <c r="AV42">
        <f t="shared" si="138"/>
        <v>2.0987852501820766E-3</v>
      </c>
      <c r="AW42">
        <f t="shared" si="139"/>
        <v>8.9310968541925599E-3</v>
      </c>
      <c r="AX42">
        <f t="shared" si="184"/>
        <v>2.2028268466763615E-4</v>
      </c>
      <c r="AY42">
        <f t="shared" si="140"/>
        <v>1.8712713833305498E-4</v>
      </c>
      <c r="AZ42">
        <f t="shared" si="141"/>
        <v>3.268885991803477E-4</v>
      </c>
      <c r="BA42">
        <f t="shared" si="142"/>
        <v>1.8530997683924456E-3</v>
      </c>
      <c r="BB42">
        <f t="shared" si="185"/>
        <v>2.1606142572265653E-2</v>
      </c>
      <c r="BC42">
        <f t="shared" si="143"/>
        <v>1.4762856134704907E-4</v>
      </c>
      <c r="BD42">
        <f t="shared" si="186"/>
        <v>4.1405702689106171E-4</v>
      </c>
      <c r="BE42">
        <f t="shared" si="187"/>
        <v>7.0041579242378547E-4</v>
      </c>
      <c r="BF42">
        <f t="shared" si="188"/>
        <v>0.61041926444137251</v>
      </c>
      <c r="BG42">
        <f t="shared" si="72"/>
        <v>0.94200000000000017</v>
      </c>
      <c r="BH42">
        <f t="shared" si="144"/>
        <v>4.3684931540651895E-2</v>
      </c>
      <c r="BI42">
        <f t="shared" si="145"/>
        <v>1.21318970085508E-2</v>
      </c>
      <c r="BJ42">
        <f t="shared" si="146"/>
        <v>6.5727337988976677E-4</v>
      </c>
      <c r="BK42">
        <f t="shared" si="147"/>
        <v>2.4516974251775846E-3</v>
      </c>
      <c r="BL42">
        <f t="shared" si="148"/>
        <v>3.0208107259630602E-4</v>
      </c>
      <c r="BM42">
        <f t="shared" si="149"/>
        <v>1.453518607422149E-3</v>
      </c>
      <c r="BN42">
        <f t="shared" si="150"/>
        <v>1.8185850584278094E-5</v>
      </c>
      <c r="BO42">
        <f t="shared" si="151"/>
        <v>1.6425277395218747E-5</v>
      </c>
      <c r="BP42">
        <f t="shared" si="152"/>
        <v>3.6762049163383567E-5</v>
      </c>
      <c r="BQ42">
        <f t="shared" si="153"/>
        <v>2.8627162631447939E-4</v>
      </c>
      <c r="BR42">
        <f t="shared" si="154"/>
        <v>3.5396503577007242E-3</v>
      </c>
      <c r="BS42">
        <f t="shared" si="155"/>
        <v>1.4179020846832748E-5</v>
      </c>
      <c r="BT42">
        <f t="shared" si="156"/>
        <v>3.4363574910339532E-5</v>
      </c>
      <c r="BU42">
        <f t="shared" si="157"/>
        <v>7.9659312631052506E-5</v>
      </c>
      <c r="BV42">
        <f t="shared" si="158"/>
        <v>0.10923260089810931</v>
      </c>
      <c r="BW42">
        <f t="shared" si="159"/>
        <v>4.9609238471540487E-2</v>
      </c>
      <c r="BX42">
        <f t="shared" si="160"/>
        <v>3.0897747856670813E-3</v>
      </c>
      <c r="BY42">
        <f t="shared" si="161"/>
        <v>1.0598780614858892E-2</v>
      </c>
      <c r="BZ42">
        <f t="shared" si="162"/>
        <v>1.474383578654036E-3</v>
      </c>
      <c r="CA42">
        <f t="shared" si="163"/>
        <v>6.9184186047430603E-3</v>
      </c>
      <c r="CB42">
        <f t="shared" si="164"/>
        <v>1.4078246160092331E-4</v>
      </c>
      <c r="CC42">
        <f t="shared" si="165"/>
        <v>1.2319310850938543E-4</v>
      </c>
      <c r="CD42">
        <f t="shared" si="166"/>
        <v>2.3878855280473857E-4</v>
      </c>
      <c r="CE42">
        <f t="shared" si="167"/>
        <v>1.3979138747860684E-3</v>
      </c>
      <c r="CF42">
        <f t="shared" si="168"/>
        <v>1.6298920866293948E-2</v>
      </c>
      <c r="CG42">
        <f t="shared" si="169"/>
        <v>1.0501798809242135E-4</v>
      </c>
      <c r="CH42">
        <f t="shared" si="170"/>
        <v>2.5670555651420937E-4</v>
      </c>
      <c r="CI42">
        <f t="shared" si="171"/>
        <v>4.9825221269742643E-4</v>
      </c>
      <c r="CJ42">
        <f t="shared" si="73"/>
        <v>0</v>
      </c>
      <c r="CK42">
        <f t="shared" si="74"/>
        <v>0.26468966767870677</v>
      </c>
      <c r="CL42">
        <f t="shared" si="172"/>
        <v>8.3576701158324745E-2</v>
      </c>
      <c r="CM42">
        <f t="shared" si="189"/>
        <v>75.900684246158406</v>
      </c>
      <c r="CN42">
        <f t="shared" si="190"/>
        <v>236.21180357594329</v>
      </c>
      <c r="CO42">
        <f t="shared" si="191"/>
        <v>23.733667062769577</v>
      </c>
      <c r="CP42">
        <f t="shared" si="192"/>
        <v>24.559378100912006</v>
      </c>
      <c r="CQ42">
        <f t="shared" si="193"/>
        <v>12.664981337210666</v>
      </c>
      <c r="CR42">
        <f t="shared" si="194"/>
        <v>8.2708227950549258</v>
      </c>
      <c r="CS42">
        <f t="shared" si="195"/>
        <v>0.77737085044396281</v>
      </c>
      <c r="CT42">
        <f t="shared" si="196"/>
        <v>0.89083918757987757</v>
      </c>
      <c r="CU42">
        <f t="shared" si="197"/>
        <v>0.53651170328231534</v>
      </c>
      <c r="CV42">
        <f t="shared" si="198"/>
        <v>10.402564683781712</v>
      </c>
      <c r="CW42">
        <f t="shared" si="199"/>
        <v>77.052608301377674</v>
      </c>
      <c r="CX42">
        <f t="shared" si="200"/>
        <v>0.67101774397488134</v>
      </c>
      <c r="CY42">
        <f t="shared" si="201"/>
        <v>2.1800824784244406</v>
      </c>
      <c r="CZ42">
        <f t="shared" si="202"/>
        <v>2.539088875991276</v>
      </c>
      <c r="DA42">
        <f t="shared" si="203"/>
        <v>1735.8273498160308</v>
      </c>
      <c r="DB42">
        <f t="shared" si="204"/>
        <v>1732.6823120133797</v>
      </c>
      <c r="DC42">
        <f t="shared" si="205"/>
        <v>168.38886388058484</v>
      </c>
      <c r="DD42">
        <f t="shared" si="206"/>
        <v>268.67258508380866</v>
      </c>
      <c r="DE42">
        <f t="shared" si="207"/>
        <v>88.23503070290468</v>
      </c>
      <c r="DF42">
        <f t="shared" si="208"/>
        <v>142.96006734506031</v>
      </c>
      <c r="DG42">
        <f t="shared" si="209"/>
        <v>8.7723173515192734</v>
      </c>
      <c r="DH42">
        <f t="shared" si="210"/>
        <v>9.0833384218248217</v>
      </c>
      <c r="DI42">
        <f t="shared" si="211"/>
        <v>7.3572817017520862</v>
      </c>
      <c r="DJ42">
        <f t="shared" si="212"/>
        <v>73.975742754226431</v>
      </c>
      <c r="DK42">
        <f t="shared" si="213"/>
        <v>615.66703259670976</v>
      </c>
      <c r="DL42">
        <f t="shared" si="214"/>
        <v>6.8529178177300176</v>
      </c>
      <c r="DM42">
        <f t="shared" si="215"/>
        <v>21.659737133698329</v>
      </c>
      <c r="DN42">
        <f t="shared" si="216"/>
        <v>24.511050655870374</v>
      </c>
      <c r="DO42">
        <f t="shared" si="34"/>
        <v>0</v>
      </c>
      <c r="DP42">
        <f t="shared" si="117"/>
        <v>5381.0370482180051</v>
      </c>
      <c r="DQ42">
        <f t="shared" si="173"/>
        <v>1699.081529116178</v>
      </c>
    </row>
    <row r="43" spans="1:121" x14ac:dyDescent="0.3">
      <c r="A43">
        <v>40</v>
      </c>
      <c r="B43">
        <v>85</v>
      </c>
      <c r="C43">
        <f t="shared" si="118"/>
        <v>34.542000000000002</v>
      </c>
      <c r="D43">
        <f t="shared" si="1"/>
        <v>125</v>
      </c>
      <c r="E43">
        <f t="shared" si="119"/>
        <v>5.7</v>
      </c>
      <c r="F43">
        <v>7.3550000000000004E-2</v>
      </c>
      <c r="G43">
        <v>9.4969999999999999E-2</v>
      </c>
      <c r="H43">
        <f t="shared" si="3"/>
        <v>7.7834E-2</v>
      </c>
      <c r="I43">
        <f t="shared" si="103"/>
        <v>4.0096398347168494E-2</v>
      </c>
      <c r="J43">
        <f t="shared" si="36"/>
        <v>0.33029719631308541</v>
      </c>
      <c r="K43">
        <f t="shared" si="37"/>
        <v>0.42963954796867077</v>
      </c>
      <c r="L43">
        <f t="shared" si="104"/>
        <v>0.19423104075635489</v>
      </c>
      <c r="M43">
        <f t="shared" si="105"/>
        <v>0.26099281783423145</v>
      </c>
      <c r="N43">
        <f t="shared" si="106"/>
        <v>0.71738230146903104</v>
      </c>
      <c r="O43">
        <f t="shared" si="107"/>
        <v>0.83229316270316356</v>
      </c>
      <c r="P43">
        <f t="shared" si="108"/>
        <v>0.46290586930516897</v>
      </c>
      <c r="Q43">
        <f t="shared" si="109"/>
        <v>0.58450651835307788</v>
      </c>
      <c r="R43">
        <f t="shared" si="174"/>
        <v>0.42</v>
      </c>
      <c r="S43">
        <f t="shared" si="175"/>
        <v>0.43099999999999999</v>
      </c>
      <c r="T43">
        <f t="shared" si="176"/>
        <v>2.966613542150175E-2</v>
      </c>
      <c r="U43">
        <f t="shared" si="41"/>
        <v>0.5821063166670909</v>
      </c>
      <c r="V43">
        <f t="shared" si="42"/>
        <v>0.70535035265992496</v>
      </c>
      <c r="W43">
        <f t="shared" si="110"/>
        <v>0.3749925347881401</v>
      </c>
      <c r="X43">
        <f t="shared" si="111"/>
        <v>0.48222749210883098</v>
      </c>
      <c r="Y43">
        <f t="shared" si="112"/>
        <v>0.88355204672303778</v>
      </c>
      <c r="Z43">
        <f t="shared" si="113"/>
        <v>0.95208685672122639</v>
      </c>
      <c r="AA43">
        <f t="shared" si="114"/>
        <v>0.6527521825327729</v>
      </c>
      <c r="AB43">
        <f t="shared" si="115"/>
        <v>0.77564862409655289</v>
      </c>
      <c r="AC43">
        <f t="shared" si="177"/>
        <v>4.9026946525820549E-2</v>
      </c>
      <c r="AD43">
        <f t="shared" si="116"/>
        <v>4.4878416954294918E-2</v>
      </c>
      <c r="AE43">
        <f t="shared" si="44"/>
        <v>1.3125801124827797E-2</v>
      </c>
      <c r="AF43">
        <f t="shared" si="45"/>
        <v>8.1860622807274769E-4</v>
      </c>
      <c r="AG43">
        <f t="shared" si="46"/>
        <v>2.5430586027727141E-3</v>
      </c>
      <c r="AH43">
        <f t="shared" si="132"/>
        <v>3.6887006284023278E-4</v>
      </c>
      <c r="AI43">
        <f t="shared" si="133"/>
        <v>1.5562973396873801E-3</v>
      </c>
      <c r="AJ43">
        <f t="shared" si="49"/>
        <v>2.3604552941585785E-5</v>
      </c>
      <c r="AK43">
        <f t="shared" si="134"/>
        <v>2.0639756754991767E-5</v>
      </c>
      <c r="AL43">
        <f t="shared" si="135"/>
        <v>3.6996914422705988E-5</v>
      </c>
      <c r="AM43">
        <f t="shared" si="136"/>
        <v>3.220035771322559E-4</v>
      </c>
      <c r="AN43">
        <f t="shared" si="53"/>
        <v>4.0667873712630677E-3</v>
      </c>
      <c r="AO43">
        <f t="shared" si="137"/>
        <v>1.6146815389474667E-5</v>
      </c>
      <c r="AP43">
        <f t="shared" si="178"/>
        <v>4.7750650230784752E-5</v>
      </c>
      <c r="AQ43">
        <f t="shared" si="179"/>
        <v>8.4550590475783024E-5</v>
      </c>
      <c r="AR43">
        <f t="shared" si="180"/>
        <v>0.1194372012131107</v>
      </c>
      <c r="AS43">
        <f t="shared" si="181"/>
        <v>5.6930133511503153E-2</v>
      </c>
      <c r="AT43">
        <f t="shared" si="182"/>
        <v>4.0864436708385882E-3</v>
      </c>
      <c r="AU43">
        <f t="shared" si="183"/>
        <v>1.158222561143487E-2</v>
      </c>
      <c r="AV43">
        <f t="shared" si="138"/>
        <v>1.9149493037426098E-3</v>
      </c>
      <c r="AW43">
        <f t="shared" si="139"/>
        <v>7.8969060526875301E-3</v>
      </c>
      <c r="AX43">
        <f t="shared" si="184"/>
        <v>1.9411172886558313E-4</v>
      </c>
      <c r="AY43">
        <f t="shared" si="140"/>
        <v>1.6336087597284085E-4</v>
      </c>
      <c r="AZ43">
        <f t="shared" si="141"/>
        <v>2.4774909201095307E-4</v>
      </c>
      <c r="BA43">
        <f t="shared" si="142"/>
        <v>1.6766340486933594E-3</v>
      </c>
      <c r="BB43">
        <f t="shared" si="185"/>
        <v>1.999775626495599E-2</v>
      </c>
      <c r="BC43">
        <f t="shared" si="143"/>
        <v>1.2621230212583583E-4</v>
      </c>
      <c r="BD43">
        <f t="shared" si="186"/>
        <v>3.7966711763352047E-4</v>
      </c>
      <c r="BE43">
        <f t="shared" si="187"/>
        <v>5.4630862783966276E-4</v>
      </c>
      <c r="BF43">
        <f t="shared" si="188"/>
        <v>0.64891081003747852</v>
      </c>
      <c r="BG43">
        <f t="shared" si="72"/>
        <v>0.94200000000000017</v>
      </c>
      <c r="BH43">
        <f t="shared" si="144"/>
        <v>3.7809455937522891E-2</v>
      </c>
      <c r="BI43">
        <f t="shared" si="145"/>
        <v>1.0604918270364465E-2</v>
      </c>
      <c r="BJ43">
        <f t="shared" si="146"/>
        <v>5.7258613943560167E-4</v>
      </c>
      <c r="BK43">
        <f t="shared" si="147"/>
        <v>2.0203702268663903E-3</v>
      </c>
      <c r="BL43">
        <f t="shared" si="148"/>
        <v>2.6911819608807221E-4</v>
      </c>
      <c r="BM43">
        <f t="shared" si="149"/>
        <v>1.2521571726058721E-3</v>
      </c>
      <c r="BN43">
        <f t="shared" si="150"/>
        <v>1.5666666699658492E-5</v>
      </c>
      <c r="BO43">
        <f t="shared" si="151"/>
        <v>1.4111685795841891E-5</v>
      </c>
      <c r="BP43">
        <f t="shared" si="152"/>
        <v>2.8070068228226631E-5</v>
      </c>
      <c r="BQ43">
        <f t="shared" si="153"/>
        <v>2.522937800713073E-4</v>
      </c>
      <c r="BR43">
        <f t="shared" si="154"/>
        <v>3.1863781383422241E-3</v>
      </c>
      <c r="BS43">
        <f t="shared" si="155"/>
        <v>1.1930109232839419E-5</v>
      </c>
      <c r="BT43">
        <f t="shared" si="156"/>
        <v>3.0744358716431419E-5</v>
      </c>
      <c r="BU43">
        <f t="shared" si="157"/>
        <v>6.2470385382289398E-5</v>
      </c>
      <c r="BV43">
        <f t="shared" si="158"/>
        <v>9.6800497404417124E-2</v>
      </c>
      <c r="BW43">
        <f t="shared" si="159"/>
        <v>4.4248523179087208E-2</v>
      </c>
      <c r="BX43">
        <f t="shared" si="160"/>
        <v>2.749706721138253E-3</v>
      </c>
      <c r="BY43">
        <f t="shared" si="161"/>
        <v>8.8520056823594203E-3</v>
      </c>
      <c r="BZ43">
        <f t="shared" si="162"/>
        <v>1.3440084720390099E-3</v>
      </c>
      <c r="CA43">
        <f t="shared" si="163"/>
        <v>6.1122106589721814E-3</v>
      </c>
      <c r="CB43">
        <f t="shared" si="164"/>
        <v>1.2393891055862669E-4</v>
      </c>
      <c r="CC43">
        <f t="shared" si="165"/>
        <v>1.0744778051269949E-4</v>
      </c>
      <c r="CD43">
        <f t="shared" si="166"/>
        <v>1.8082776176885952E-4</v>
      </c>
      <c r="CE43">
        <f t="shared" si="167"/>
        <v>1.2637442744314862E-3</v>
      </c>
      <c r="CF43">
        <f t="shared" si="168"/>
        <v>1.5073086462135026E-2</v>
      </c>
      <c r="CG43">
        <f t="shared" si="169"/>
        <v>8.9708645761799586E-5</v>
      </c>
      <c r="CH43">
        <f t="shared" si="170"/>
        <v>2.3516040859982972E-4</v>
      </c>
      <c r="CI43">
        <f t="shared" si="171"/>
        <v>3.8830293359692219E-4</v>
      </c>
      <c r="CJ43">
        <f t="shared" si="73"/>
        <v>0</v>
      </c>
      <c r="CK43">
        <f t="shared" si="74"/>
        <v>0.23369944043073054</v>
      </c>
      <c r="CL43">
        <f t="shared" si="172"/>
        <v>7.1642162149051225E-2</v>
      </c>
      <c r="CM43">
        <f t="shared" si="189"/>
        <v>65.74688083804206</v>
      </c>
      <c r="CN43">
        <f t="shared" si="190"/>
        <v>206.65261290928882</v>
      </c>
      <c r="CO43">
        <f t="shared" si="191"/>
        <v>20.695184051907134</v>
      </c>
      <c r="CP43">
        <f t="shared" si="192"/>
        <v>20.255461771084668</v>
      </c>
      <c r="CQ43">
        <f t="shared" si="193"/>
        <v>11.293325843916566</v>
      </c>
      <c r="CR43">
        <f t="shared" si="194"/>
        <v>7.1309544104475755</v>
      </c>
      <c r="CS43">
        <f t="shared" si="195"/>
        <v>0.67032209443515312</v>
      </c>
      <c r="CT43">
        <f t="shared" si="196"/>
        <v>0.76606521171827446</v>
      </c>
      <c r="CU43">
        <f t="shared" si="197"/>
        <v>0.40999980563242777</v>
      </c>
      <c r="CV43">
        <f t="shared" si="198"/>
        <v>9.1754919303836324</v>
      </c>
      <c r="CW43">
        <f t="shared" si="199"/>
        <v>69.420060427460569</v>
      </c>
      <c r="CX43">
        <f t="shared" si="200"/>
        <v>0.56505780455466592</v>
      </c>
      <c r="CY43">
        <f t="shared" si="201"/>
        <v>1.9523330853358654</v>
      </c>
      <c r="CZ43">
        <f t="shared" si="202"/>
        <v>1.992857417514206</v>
      </c>
      <c r="DA43">
        <f t="shared" si="203"/>
        <v>1539.5455236369969</v>
      </c>
      <c r="DB43">
        <f t="shared" si="204"/>
        <v>1546.7347973740291</v>
      </c>
      <c r="DC43">
        <f t="shared" si="205"/>
        <v>149.99700138180123</v>
      </c>
      <c r="DD43">
        <f t="shared" si="206"/>
        <v>224.57935460572213</v>
      </c>
      <c r="DE43">
        <f t="shared" si="207"/>
        <v>80.506383678643061</v>
      </c>
      <c r="DF43">
        <f t="shared" si="208"/>
        <v>126.40577518536929</v>
      </c>
      <c r="DG43">
        <f t="shared" si="209"/>
        <v>7.7301113786141169</v>
      </c>
      <c r="DH43">
        <f t="shared" si="210"/>
        <v>7.9297002805976673</v>
      </c>
      <c r="DI43">
        <f t="shared" si="211"/>
        <v>5.5760888138905207</v>
      </c>
      <c r="DJ43">
        <f t="shared" si="212"/>
        <v>66.931231223838907</v>
      </c>
      <c r="DK43">
        <f t="shared" si="213"/>
        <v>569.83606476992088</v>
      </c>
      <c r="DL43">
        <f t="shared" si="214"/>
        <v>5.858775064681299</v>
      </c>
      <c r="DM43">
        <f t="shared" si="215"/>
        <v>19.860766590527088</v>
      </c>
      <c r="DN43">
        <f t="shared" si="216"/>
        <v>19.118070431248999</v>
      </c>
      <c r="DO43">
        <f t="shared" si="34"/>
        <v>0</v>
      </c>
      <c r="DP43">
        <f t="shared" si="117"/>
        <v>4787.3362520176024</v>
      </c>
      <c r="DQ43">
        <f t="shared" si="173"/>
        <v>1467.5906771404334</v>
      </c>
    </row>
    <row r="44" spans="1:121" x14ac:dyDescent="0.3">
      <c r="A44">
        <v>41</v>
      </c>
      <c r="B44">
        <v>86</v>
      </c>
      <c r="C44">
        <f t="shared" si="118"/>
        <v>34.542000000000002</v>
      </c>
      <c r="D44">
        <f t="shared" si="1"/>
        <v>125</v>
      </c>
      <c r="E44">
        <f>E$4</f>
        <v>5.7</v>
      </c>
      <c r="F44">
        <v>8.1549999999999997E-2</v>
      </c>
      <c r="G44">
        <v>0.10492</v>
      </c>
      <c r="H44">
        <f t="shared" si="3"/>
        <v>8.6223999999999995E-2</v>
      </c>
      <c r="I44">
        <f t="shared" si="103"/>
        <v>4.0096398347168494E-2</v>
      </c>
      <c r="J44">
        <f t="shared" si="36"/>
        <v>0.33892373748503757</v>
      </c>
      <c r="K44">
        <f t="shared" si="37"/>
        <v>0.43990220603712504</v>
      </c>
      <c r="L44">
        <f t="shared" si="104"/>
        <v>0.19983858178841363</v>
      </c>
      <c r="M44">
        <f t="shared" si="105"/>
        <v>0.26818539528097429</v>
      </c>
      <c r="N44">
        <f t="shared" si="106"/>
        <v>0.73031957173712025</v>
      </c>
      <c r="O44">
        <f t="shared" si="107"/>
        <v>0.84303726823802427</v>
      </c>
      <c r="P44">
        <f t="shared" si="108"/>
        <v>0.47514362135157484</v>
      </c>
      <c r="Q44">
        <f t="shared" si="109"/>
        <v>0.5978201580675695</v>
      </c>
      <c r="R44">
        <f t="shared" si="174"/>
        <v>0.42</v>
      </c>
      <c r="S44">
        <f t="shared" si="175"/>
        <v>0.43099999999999999</v>
      </c>
      <c r="T44">
        <f t="shared" si="176"/>
        <v>3.042364911946481E-2</v>
      </c>
      <c r="U44">
        <f t="shared" si="41"/>
        <v>0.59373259023122671</v>
      </c>
      <c r="V44">
        <f t="shared" si="42"/>
        <v>0.71676654227772851</v>
      </c>
      <c r="W44">
        <f t="shared" si="110"/>
        <v>0.38441982809191122</v>
      </c>
      <c r="X44">
        <f t="shared" si="111"/>
        <v>0.49313193605409655</v>
      </c>
      <c r="Y44">
        <f t="shared" si="112"/>
        <v>0.892476510277456</v>
      </c>
      <c r="Z44">
        <f t="shared" si="113"/>
        <v>0.9571919974116011</v>
      </c>
      <c r="AA44">
        <f t="shared" si="114"/>
        <v>0.66610792974787647</v>
      </c>
      <c r="AB44">
        <f t="shared" si="115"/>
        <v>0.78774364412378239</v>
      </c>
      <c r="AC44">
        <f t="shared" si="177"/>
        <v>5.0034490761565756E-2</v>
      </c>
      <c r="AD44">
        <f t="shared" si="116"/>
        <v>3.8447960674466229E-2</v>
      </c>
      <c r="AE44">
        <f t="shared" si="44"/>
        <v>1.1270923182000805E-2</v>
      </c>
      <c r="AF44">
        <f t="shared" si="45"/>
        <v>7.057603136030843E-4</v>
      </c>
      <c r="AG44">
        <f t="shared" si="46"/>
        <v>2.0324564795380683E-3</v>
      </c>
      <c r="AH44">
        <f t="shared" si="132"/>
        <v>3.2621071607125737E-4</v>
      </c>
      <c r="AI44">
        <f t="shared" si="133"/>
        <v>1.3233332651811074E-3</v>
      </c>
      <c r="AJ44">
        <f t="shared" si="49"/>
        <v>2.0209799802085064E-5</v>
      </c>
      <c r="AK44">
        <f t="shared" si="134"/>
        <v>1.7498995664292713E-5</v>
      </c>
      <c r="AL44">
        <f t="shared" si="135"/>
        <v>2.6590876348074228E-5</v>
      </c>
      <c r="AM44">
        <f t="shared" si="136"/>
        <v>2.8192462323211372E-4</v>
      </c>
      <c r="AN44">
        <f t="shared" si="53"/>
        <v>3.587292686406709E-3</v>
      </c>
      <c r="AO44">
        <f t="shared" si="137"/>
        <v>1.3431538199418467E-5</v>
      </c>
      <c r="AP44">
        <f t="shared" si="178"/>
        <v>4.2176878876638523E-5</v>
      </c>
      <c r="AQ44">
        <f t="shared" si="179"/>
        <v>6.2215220657329688E-5</v>
      </c>
      <c r="AR44">
        <f t="shared" si="180"/>
        <v>0.10449686392867677</v>
      </c>
      <c r="AS44">
        <f t="shared" si="181"/>
        <v>4.9683583756954079E-2</v>
      </c>
      <c r="AT44">
        <f t="shared" si="182"/>
        <v>3.5889542972581722E-3</v>
      </c>
      <c r="AU44">
        <f t="shared" si="183"/>
        <v>9.3145371665877431E-3</v>
      </c>
      <c r="AV44">
        <f t="shared" si="138"/>
        <v>1.7279584589635156E-3</v>
      </c>
      <c r="AW44">
        <f t="shared" si="139"/>
        <v>6.8568498035382047E-3</v>
      </c>
      <c r="AX44">
        <f t="shared" si="184"/>
        <v>1.6944985160621562E-4</v>
      </c>
      <c r="AY44">
        <f t="shared" si="140"/>
        <v>1.4015989712564271E-4</v>
      </c>
      <c r="AZ44">
        <f t="shared" si="141"/>
        <v>1.7253475522903855E-4</v>
      </c>
      <c r="BA44">
        <f t="shared" si="142"/>
        <v>1.5013889442779408E-3</v>
      </c>
      <c r="BB44">
        <f t="shared" si="185"/>
        <v>1.8048930987137651E-2</v>
      </c>
      <c r="BC44">
        <f t="shared" si="143"/>
        <v>1.0629007104203556E-4</v>
      </c>
      <c r="BD44">
        <f t="shared" si="186"/>
        <v>3.4277567591244377E-4</v>
      </c>
      <c r="BE44">
        <f t="shared" si="187"/>
        <v>3.9201619494600988E-4</v>
      </c>
      <c r="BF44">
        <f t="shared" si="188"/>
        <v>0.68729972096069747</v>
      </c>
      <c r="BG44">
        <f t="shared" si="72"/>
        <v>0.94200000000000017</v>
      </c>
      <c r="BH44">
        <f t="shared" si="144"/>
        <v>3.2364970403500504E-2</v>
      </c>
      <c r="BI44">
        <f t="shared" si="145"/>
        <v>9.0987137462008299E-3</v>
      </c>
      <c r="BJ44">
        <f t="shared" si="146"/>
        <v>4.9318853614042219E-4</v>
      </c>
      <c r="BK44">
        <f t="shared" si="147"/>
        <v>1.6133732523522038E-3</v>
      </c>
      <c r="BL44">
        <f t="shared" si="148"/>
        <v>2.3777695212316453E-4</v>
      </c>
      <c r="BM44">
        <f t="shared" si="149"/>
        <v>1.0638355677586825E-3</v>
      </c>
      <c r="BN44">
        <f t="shared" si="150"/>
        <v>1.3400782145968395E-5</v>
      </c>
      <c r="BO44">
        <f t="shared" si="151"/>
        <v>1.1953272918011142E-5</v>
      </c>
      <c r="BP44">
        <f t="shared" si="152"/>
        <v>2.0158101135013242E-5</v>
      </c>
      <c r="BQ44">
        <f t="shared" si="153"/>
        <v>2.2070789170558318E-4</v>
      </c>
      <c r="BR44">
        <f t="shared" si="154"/>
        <v>2.8083528025000686E-3</v>
      </c>
      <c r="BS44">
        <f t="shared" si="155"/>
        <v>9.9156753214449129E-6</v>
      </c>
      <c r="BT44">
        <f t="shared" si="156"/>
        <v>2.7129781967256007E-5</v>
      </c>
      <c r="BU44">
        <f t="shared" si="157"/>
        <v>4.5929655928525247E-5</v>
      </c>
      <c r="BV44">
        <f t="shared" si="158"/>
        <v>8.4621405419693874E-2</v>
      </c>
      <c r="BW44">
        <f t="shared" si="159"/>
        <v>3.8584111045826694E-2</v>
      </c>
      <c r="BX44">
        <f t="shared" si="160"/>
        <v>2.4126745311496183E-3</v>
      </c>
      <c r="BY44">
        <f t="shared" si="161"/>
        <v>7.1129531743968988E-3</v>
      </c>
      <c r="BZ44">
        <f t="shared" si="162"/>
        <v>1.2116575754742209E-3</v>
      </c>
      <c r="CA44">
        <f t="shared" si="163"/>
        <v>5.3027967947884566E-3</v>
      </c>
      <c r="CB44">
        <f t="shared" si="164"/>
        <v>1.0808972214888611E-4</v>
      </c>
      <c r="CC44">
        <f t="shared" si="165"/>
        <v>9.2102740770248371E-5</v>
      </c>
      <c r="CD44">
        <f t="shared" si="166"/>
        <v>1.2582549088255152E-4</v>
      </c>
      <c r="CE44">
        <f t="shared" si="167"/>
        <v>1.1307149624010609E-3</v>
      </c>
      <c r="CF44">
        <f t="shared" si="168"/>
        <v>1.3592877715184956E-2</v>
      </c>
      <c r="CG44">
        <f t="shared" si="169"/>
        <v>7.5485635493698165E-5</v>
      </c>
      <c r="CH44">
        <f t="shared" si="170"/>
        <v>2.1210794335930794E-4</v>
      </c>
      <c r="CI44">
        <f t="shared" si="171"/>
        <v>2.7840410030037657E-4</v>
      </c>
      <c r="CJ44">
        <f t="shared" si="73"/>
        <v>0</v>
      </c>
      <c r="CK44">
        <f t="shared" si="74"/>
        <v>0.20289061327356855</v>
      </c>
      <c r="CL44">
        <f t="shared" si="172"/>
        <v>6.0385927599811047E-2</v>
      </c>
      <c r="CM44">
        <f t="shared" si="189"/>
        <v>56.326262388093028</v>
      </c>
      <c r="CN44">
        <f t="shared" si="190"/>
        <v>177.44941457742067</v>
      </c>
      <c r="CO44">
        <f t="shared" si="191"/>
        <v>17.842326488199575</v>
      </c>
      <c r="CP44">
        <f t="shared" si="192"/>
        <v>16.188515859520713</v>
      </c>
      <c r="CQ44">
        <f t="shared" si="193"/>
        <v>9.9872672832376157</v>
      </c>
      <c r="CR44">
        <f t="shared" si="194"/>
        <v>6.0635130210598343</v>
      </c>
      <c r="CS44">
        <f t="shared" si="195"/>
        <v>0.57391789477961164</v>
      </c>
      <c r="CT44">
        <f t="shared" si="196"/>
        <v>0.64949272307588835</v>
      </c>
      <c r="CU44">
        <f t="shared" si="197"/>
        <v>0.2946800916893586</v>
      </c>
      <c r="CV44">
        <f t="shared" si="198"/>
        <v>8.0334421389990798</v>
      </c>
      <c r="CW44">
        <f t="shared" si="199"/>
        <v>61.235086156962524</v>
      </c>
      <c r="CX44">
        <f t="shared" si="200"/>
        <v>0.47003667928864923</v>
      </c>
      <c r="CY44">
        <f t="shared" si="201"/>
        <v>1.7244438697502427</v>
      </c>
      <c r="CZ44">
        <f t="shared" si="202"/>
        <v>1.4664127508932607</v>
      </c>
      <c r="DA44">
        <f t="shared" si="203"/>
        <v>1346.9645760406436</v>
      </c>
      <c r="DB44">
        <f t="shared" si="204"/>
        <v>1349.8532870926854</v>
      </c>
      <c r="DC44">
        <f t="shared" si="205"/>
        <v>131.73615643515848</v>
      </c>
      <c r="DD44">
        <f t="shared" si="206"/>
        <v>180.60887566013633</v>
      </c>
      <c r="DE44">
        <f t="shared" si="207"/>
        <v>72.64510157328516</v>
      </c>
      <c r="DF44">
        <f t="shared" si="208"/>
        <v>109.75759480523604</v>
      </c>
      <c r="DG44">
        <f t="shared" si="209"/>
        <v>6.7480014405143249</v>
      </c>
      <c r="DH44">
        <f t="shared" si="210"/>
        <v>6.8035015663758225</v>
      </c>
      <c r="DI44">
        <f t="shared" si="211"/>
        <v>3.8832397359399708</v>
      </c>
      <c r="DJ44">
        <f t="shared" si="212"/>
        <v>59.935446655575397</v>
      </c>
      <c r="DK44">
        <f t="shared" si="213"/>
        <v>514.30428847848736</v>
      </c>
      <c r="DL44">
        <f t="shared" si="214"/>
        <v>4.9339850977712905</v>
      </c>
      <c r="DM44">
        <f t="shared" si="215"/>
        <v>17.930938382655846</v>
      </c>
      <c r="DN44">
        <f t="shared" si="216"/>
        <v>13.718606742135616</v>
      </c>
      <c r="DO44">
        <f t="shared" si="34"/>
        <v>0</v>
      </c>
      <c r="DP44">
        <f t="shared" si="117"/>
        <v>4178.1284116295701</v>
      </c>
      <c r="DQ44">
        <f t="shared" si="173"/>
        <v>1243.528006035383</v>
      </c>
    </row>
    <row r="45" spans="1:121" x14ac:dyDescent="0.3">
      <c r="A45">
        <v>42</v>
      </c>
      <c r="B45">
        <v>87</v>
      </c>
      <c r="C45">
        <f t="shared" si="118"/>
        <v>34.542000000000002</v>
      </c>
      <c r="D45">
        <f t="shared" si="1"/>
        <v>125</v>
      </c>
      <c r="E45">
        <f t="shared" ref="E45:E67" si="217">E$4</f>
        <v>5.7</v>
      </c>
      <c r="F45">
        <v>9.1389999999999999E-2</v>
      </c>
      <c r="G45">
        <v>0.11588</v>
      </c>
      <c r="H45">
        <f t="shared" ref="H45:H67" si="218">(PREV_FEMALE*F45 + (1-PREV_FEMALE)*G45)</f>
        <v>9.6287999999999985E-2</v>
      </c>
      <c r="I45">
        <f t="shared" ref="I45:I67" si="219">0.00000146 * EXP(1.87 * E45) * 0.0197 * EXP(0.101*C45)</f>
        <v>4.0096398347168494E-2</v>
      </c>
      <c r="J45">
        <f t="shared" si="36"/>
        <v>0.34761015463409706</v>
      </c>
      <c r="K45">
        <f t="shared" si="37"/>
        <v>0.45018204192296396</v>
      </c>
      <c r="L45">
        <f t="shared" si="104"/>
        <v>0.20551926062408998</v>
      </c>
      <c r="M45">
        <f t="shared" si="105"/>
        <v>0.27545122843011516</v>
      </c>
      <c r="N45">
        <f t="shared" si="106"/>
        <v>0.74296437666771786</v>
      </c>
      <c r="O45">
        <f t="shared" si="107"/>
        <v>0.85333479487394448</v>
      </c>
      <c r="P45">
        <f t="shared" si="108"/>
        <v>0.48739650230273235</v>
      </c>
      <c r="Q45">
        <f t="shared" si="109"/>
        <v>0.61102242300052856</v>
      </c>
      <c r="R45">
        <f t="shared" si="174"/>
        <v>0.42</v>
      </c>
      <c r="S45">
        <f t="shared" si="175"/>
        <v>0.43099999999999999</v>
      </c>
      <c r="T45">
        <f t="shared" si="176"/>
        <v>3.1184437621610266E-2</v>
      </c>
      <c r="U45">
        <f t="shared" si="41"/>
        <v>0.60526061165476452</v>
      </c>
      <c r="V45">
        <f t="shared" si="42"/>
        <v>0.72795779815680572</v>
      </c>
      <c r="W45">
        <f t="shared" si="110"/>
        <v>0.39389116348217812</v>
      </c>
      <c r="X45">
        <f t="shared" si="111"/>
        <v>0.50402017620201123</v>
      </c>
      <c r="Y45">
        <f t="shared" si="112"/>
        <v>0.90091372750499055</v>
      </c>
      <c r="Z45">
        <f t="shared" si="113"/>
        <v>0.96186021986745862</v>
      </c>
      <c r="AA45">
        <f t="shared" si="114"/>
        <v>0.67926305018159816</v>
      </c>
      <c r="AB45">
        <f t="shared" si="115"/>
        <v>0.79946323695069421</v>
      </c>
      <c r="AC45">
        <f t="shared" si="177"/>
        <v>5.1035258863970256E-2</v>
      </c>
      <c r="AD45">
        <f t="shared" ref="AD45:AD67" si="220">AD44*(1-T44-H44)*(1-I44)</f>
        <v>3.2601298604055681E-2</v>
      </c>
      <c r="AE45">
        <f t="shared" ref="AE45:AE67" si="221">AD44*T44*p_Other*(1-I44) + AE44*(1-T44*(1-p_Other)-H44*rr_Other)*(1-I44)</f>
        <v>9.5160055542863105E-3</v>
      </c>
      <c r="AF45">
        <f t="shared" ref="AF45:AF67" si="222">AD44*T44*p_Stroke*p_Stroke_rec*(1-I44)+AE44*T44*p_Stroke*p_Stroke_rec*(1-I44) + AF44*p_recur_Stroke*p_Stroke_rec*(1-I44) + AG44*p_recur_Stroke*p_Stroke_rec*(1-I44)</f>
        <v>5.9741675571574728E-4</v>
      </c>
      <c r="AG45">
        <f t="shared" ref="AG45:AG67" si="223">AF44*(1-p_recur_Stroke-T44*p_MI-H44*rr_Stroke)*(1-I44) + AG44*(1-p_recur_Stroke-T44*p_MI-H44*rr_Stroke)*(1-I44)</f>
        <v>1.5860586298121157E-3</v>
      </c>
      <c r="AH45">
        <f t="shared" si="132"/>
        <v>2.847711245785021E-4</v>
      </c>
      <c r="AI45">
        <f t="shared" si="133"/>
        <v>1.1126077803334398E-3</v>
      </c>
      <c r="AJ45">
        <f t="shared" ref="AJ45:AJ67" si="224">AH44*T44*p_Stroke*p_Stroke_rec*(1-I44) + AI44*T44*p_Stroke*p_Stroke_rec*(1-I44) + AJ44*p_recur_Stroke*p_Stroke_rec*(1-I44) + AK44*p_recur_Stroke*p_Stroke_rec*(1-I44) + AL44*p_recur_Stroke*p_Stroke_rec*(1-I44)</f>
        <v>1.7007438525532793E-5</v>
      </c>
      <c r="AK45">
        <f t="shared" si="134"/>
        <v>1.445232206090624E-5</v>
      </c>
      <c r="AL45">
        <f t="shared" si="135"/>
        <v>1.8484834098853535E-5</v>
      </c>
      <c r="AM45">
        <f t="shared" si="136"/>
        <v>2.4372541833167386E-4</v>
      </c>
      <c r="AN45">
        <f t="shared" ref="AN45:AN67" si="225">AM44*(1-T44*p_Stroke - H44*rr_HF)*(1-I44) + AN44*(1-T44*p_Stroke-H44*rr_HF)*(1-I44)</f>
        <v>3.1052453401919007E-3</v>
      </c>
      <c r="AO45">
        <f t="shared" si="137"/>
        <v>1.0878243943683114E-5</v>
      </c>
      <c r="AP45">
        <f t="shared" si="178"/>
        <v>3.6396063770771102E-5</v>
      </c>
      <c r="AQ45">
        <f t="shared" si="179"/>
        <v>4.3974871630848013E-5</v>
      </c>
      <c r="AR45">
        <f t="shared" si="180"/>
        <v>9.0268556165427075E-2</v>
      </c>
      <c r="AS45">
        <f t="shared" si="181"/>
        <v>4.2477714384510451E-2</v>
      </c>
      <c r="AT45">
        <f t="shared" si="182"/>
        <v>3.0818547010597495E-3</v>
      </c>
      <c r="AU45">
        <f t="shared" si="183"/>
        <v>7.2745178263008067E-3</v>
      </c>
      <c r="AV45">
        <f t="shared" si="138"/>
        <v>1.5331997679952868E-3</v>
      </c>
      <c r="AW45">
        <f t="shared" si="139"/>
        <v>5.8645975644150538E-3</v>
      </c>
      <c r="AX45">
        <f t="shared" si="184"/>
        <v>1.4482910109972163E-4</v>
      </c>
      <c r="AY45">
        <f t="shared" si="140"/>
        <v>1.1650531471308796E-4</v>
      </c>
      <c r="AZ45">
        <f t="shared" si="141"/>
        <v>1.1432970393961974E-4</v>
      </c>
      <c r="BA45">
        <f t="shared" si="142"/>
        <v>1.3222868703861E-3</v>
      </c>
      <c r="BB45">
        <f t="shared" si="185"/>
        <v>1.5926861919724443E-2</v>
      </c>
      <c r="BC45">
        <f t="shared" si="143"/>
        <v>8.6666502780047928E-5</v>
      </c>
      <c r="BD45">
        <f t="shared" si="186"/>
        <v>3.0136082431546271E-4</v>
      </c>
      <c r="BE45">
        <f t="shared" si="187"/>
        <v>2.6689445369805183E-4</v>
      </c>
      <c r="BF45">
        <f t="shared" si="188"/>
        <v>0.72403150191829924</v>
      </c>
      <c r="BG45">
        <f t="shared" ref="BG45:BG67" si="226">SUM(AD45:BF45)</f>
        <v>0.94200000000000017</v>
      </c>
      <c r="BH45">
        <f t="shared" si="144"/>
        <v>2.7420508878210223E-2</v>
      </c>
      <c r="BI45">
        <f t="shared" si="145"/>
        <v>7.6756277570192571E-3</v>
      </c>
      <c r="BJ45">
        <f t="shared" si="146"/>
        <v>4.1708320739485704E-4</v>
      </c>
      <c r="BK45">
        <f t="shared" si="147"/>
        <v>1.2579736395787616E-3</v>
      </c>
      <c r="BL45">
        <f t="shared" si="148"/>
        <v>2.0738101525249043E-4</v>
      </c>
      <c r="BM45">
        <f t="shared" si="149"/>
        <v>8.9368830530687485E-4</v>
      </c>
      <c r="BN45">
        <f t="shared" si="150"/>
        <v>1.1266628228232006E-5</v>
      </c>
      <c r="BO45">
        <f t="shared" si="151"/>
        <v>9.8630301690120473E-6</v>
      </c>
      <c r="BP45">
        <f t="shared" si="152"/>
        <v>1.4001392558672011E-5</v>
      </c>
      <c r="BQ45">
        <f t="shared" si="153"/>
        <v>1.9064454526456588E-4</v>
      </c>
      <c r="BR45">
        <f t="shared" si="154"/>
        <v>2.4289550505978666E-3</v>
      </c>
      <c r="BS45">
        <f t="shared" si="155"/>
        <v>8.0240577479434152E-6</v>
      </c>
      <c r="BT45">
        <f t="shared" si="156"/>
        <v>2.3388997257673753E-5</v>
      </c>
      <c r="BU45">
        <f t="shared" si="157"/>
        <v>3.243693662792178E-5</v>
      </c>
      <c r="BV45">
        <f t="shared" si="158"/>
        <v>7.3038556050718545E-2</v>
      </c>
      <c r="BW45">
        <f t="shared" si="159"/>
        <v>3.2960624402640734E-2</v>
      </c>
      <c r="BX45">
        <f t="shared" si="160"/>
        <v>2.0698197992632793E-3</v>
      </c>
      <c r="BY45">
        <f t="shared" si="161"/>
        <v>5.5504933659747714E-3</v>
      </c>
      <c r="BZ45">
        <f t="shared" si="162"/>
        <v>1.0741053082349982E-3</v>
      </c>
      <c r="CA45">
        <f t="shared" si="163"/>
        <v>4.5316594957741712E-3</v>
      </c>
      <c r="CB45">
        <f t="shared" si="164"/>
        <v>9.2296654907301579E-5</v>
      </c>
      <c r="CC45">
        <f t="shared" si="165"/>
        <v>7.6488041348645865E-5</v>
      </c>
      <c r="CD45">
        <f t="shared" si="166"/>
        <v>8.3308598023274248E-5</v>
      </c>
      <c r="CE45">
        <f t="shared" si="167"/>
        <v>9.9500283215316152E-4</v>
      </c>
      <c r="CF45">
        <f t="shared" si="168"/>
        <v>1.1984746330280696E-2</v>
      </c>
      <c r="CG45">
        <f t="shared" si="169"/>
        <v>6.1498085509411848E-5</v>
      </c>
      <c r="CH45">
        <f t="shared" si="170"/>
        <v>1.8630265875557847E-4</v>
      </c>
      <c r="CI45">
        <f t="shared" si="171"/>
        <v>1.8938687277097807E-4</v>
      </c>
      <c r="CJ45">
        <f t="shared" ref="CJ45:CJ67" si="227">0*BF45</f>
        <v>0</v>
      </c>
      <c r="CK45">
        <f t="shared" ref="CK45:CK67" si="228">SUM(BH45:CJ45)</f>
        <v>0.1734851319375699</v>
      </c>
      <c r="CL45">
        <f t="shared" si="172"/>
        <v>5.0130129105484478E-2</v>
      </c>
      <c r="CM45">
        <f t="shared" si="189"/>
        <v>47.760902454941572</v>
      </c>
      <c r="CN45">
        <f t="shared" si="190"/>
        <v>149.81999144668367</v>
      </c>
      <c r="CO45">
        <f t="shared" si="191"/>
        <v>15.103293001249806</v>
      </c>
      <c r="CP45">
        <f t="shared" si="192"/>
        <v>12.6329569864535</v>
      </c>
      <c r="CQ45">
        <f t="shared" si="193"/>
        <v>8.7185527500954194</v>
      </c>
      <c r="CR45">
        <f t="shared" si="194"/>
        <v>5.0979688494878213</v>
      </c>
      <c r="CS45">
        <f t="shared" si="195"/>
        <v>0.48297723924808023</v>
      </c>
      <c r="CT45">
        <f t="shared" si="196"/>
        <v>0.53641238561259597</v>
      </c>
      <c r="CU45">
        <f t="shared" si="197"/>
        <v>0.20484893148349487</v>
      </c>
      <c r="CV45">
        <f t="shared" si="198"/>
        <v>6.9449557953610466</v>
      </c>
      <c r="CW45">
        <f t="shared" si="199"/>
        <v>53.006537957075743</v>
      </c>
      <c r="CX45">
        <f t="shared" si="200"/>
        <v>0.3806841468091906</v>
      </c>
      <c r="CY45">
        <f t="shared" si="201"/>
        <v>1.4880894633317472</v>
      </c>
      <c r="CZ45">
        <f t="shared" si="202"/>
        <v>1.0364877243390878</v>
      </c>
      <c r="DA45">
        <f t="shared" si="203"/>
        <v>1163.5616889723549</v>
      </c>
      <c r="DB45">
        <f t="shared" si="204"/>
        <v>1154.0770221127646</v>
      </c>
      <c r="DC45">
        <f t="shared" si="205"/>
        <v>113.12255865709916</v>
      </c>
      <c r="DD45">
        <f t="shared" si="206"/>
        <v>141.05290065197264</v>
      </c>
      <c r="DE45">
        <f t="shared" si="207"/>
        <v>64.457251446289845</v>
      </c>
      <c r="DF45">
        <f t="shared" si="208"/>
        <v>93.874613213591772</v>
      </c>
      <c r="DG45">
        <f t="shared" si="209"/>
        <v>5.7675292930942144</v>
      </c>
      <c r="DH45">
        <f t="shared" si="210"/>
        <v>5.6552844814880023</v>
      </c>
      <c r="DI45">
        <f t="shared" si="211"/>
        <v>2.5732186465690217</v>
      </c>
      <c r="DJ45">
        <f t="shared" si="212"/>
        <v>52.785691865813114</v>
      </c>
      <c r="DK45">
        <f t="shared" si="213"/>
        <v>453.835930402548</v>
      </c>
      <c r="DL45">
        <f t="shared" si="214"/>
        <v>4.0230590590498245</v>
      </c>
      <c r="DM45">
        <f t="shared" si="215"/>
        <v>15.76448608076617</v>
      </c>
      <c r="DN45">
        <f t="shared" si="216"/>
        <v>9.3399714071633237</v>
      </c>
      <c r="DO45">
        <f t="shared" ref="DO45:DO67" si="229">BF45*0</f>
        <v>0</v>
      </c>
      <c r="DP45">
        <f t="shared" ref="DP45:DP67" si="230">SUM(CM45:DO45)</f>
        <v>3583.1058654227372</v>
      </c>
      <c r="DQ45">
        <f t="shared" si="173"/>
        <v>1035.3714904911785</v>
      </c>
    </row>
    <row r="46" spans="1:121" x14ac:dyDescent="0.3">
      <c r="A46">
        <v>43</v>
      </c>
      <c r="B46">
        <v>88</v>
      </c>
      <c r="C46">
        <f t="shared" si="118"/>
        <v>34.542000000000002</v>
      </c>
      <c r="D46">
        <f t="shared" si="1"/>
        <v>125</v>
      </c>
      <c r="E46">
        <f t="shared" si="217"/>
        <v>5.7</v>
      </c>
      <c r="F46">
        <v>0.1036</v>
      </c>
      <c r="G46">
        <v>0.13149</v>
      </c>
      <c r="H46">
        <f t="shared" si="218"/>
        <v>0.109178</v>
      </c>
      <c r="I46">
        <f t="shared" si="219"/>
        <v>4.0096398347168494E-2</v>
      </c>
      <c r="J46">
        <f t="shared" si="36"/>
        <v>0.35635255061680959</v>
      </c>
      <c r="K46">
        <f t="shared" si="37"/>
        <v>0.46047292261519768</v>
      </c>
      <c r="L46">
        <f t="shared" si="104"/>
        <v>0.21127189204089269</v>
      </c>
      <c r="M46">
        <f t="shared" si="105"/>
        <v>0.28278791853036955</v>
      </c>
      <c r="N46">
        <f t="shared" si="106"/>
        <v>0.75530535474833005</v>
      </c>
      <c r="O46">
        <f t="shared" si="107"/>
        <v>0.86318518020292356</v>
      </c>
      <c r="P46">
        <f t="shared" si="108"/>
        <v>0.49965399230918894</v>
      </c>
      <c r="Q46">
        <f t="shared" si="109"/>
        <v>0.6240998823871764</v>
      </c>
      <c r="R46">
        <f t="shared" si="174"/>
        <v>0.42</v>
      </c>
      <c r="S46">
        <f t="shared" si="175"/>
        <v>0.43099999999999999</v>
      </c>
      <c r="T46">
        <f t="shared" si="176"/>
        <v>3.1948123944845613E-2</v>
      </c>
      <c r="U46">
        <f t="shared" si="41"/>
        <v>0.61668203926384058</v>
      </c>
      <c r="V46">
        <f t="shared" si="42"/>
        <v>0.73891723545482302</v>
      </c>
      <c r="W46">
        <f t="shared" si="110"/>
        <v>0.4034016236959389</v>
      </c>
      <c r="X46">
        <f t="shared" si="111"/>
        <v>0.51488504094026433</v>
      </c>
      <c r="Y46">
        <f t="shared" si="112"/>
        <v>0.90887214985454767</v>
      </c>
      <c r="Z46">
        <f t="shared" si="113"/>
        <v>0.96611569641010508</v>
      </c>
      <c r="AA46">
        <f t="shared" si="114"/>
        <v>0.69220418723273602</v>
      </c>
      <c r="AB46">
        <f t="shared" si="115"/>
        <v>0.81080011215026915</v>
      </c>
      <c r="AC46">
        <f t="shared" si="177"/>
        <v>5.2028667627837748E-2</v>
      </c>
      <c r="AD46">
        <f t="shared" si="220"/>
        <v>2.7304968235081335E-2</v>
      </c>
      <c r="AE46">
        <f t="shared" si="221"/>
        <v>7.8718816059367043E-3</v>
      </c>
      <c r="AF46">
        <f t="shared" si="222"/>
        <v>4.9816315241130323E-4</v>
      </c>
      <c r="AG46">
        <f t="shared" si="223"/>
        <v>1.1983623590063734E-3</v>
      </c>
      <c r="AH46">
        <f t="shared" si="132"/>
        <v>2.4564564783010571E-4</v>
      </c>
      <c r="AI46">
        <f t="shared" si="133"/>
        <v>9.2096024606377446E-4</v>
      </c>
      <c r="AJ46">
        <f t="shared" si="224"/>
        <v>1.4143858411050978E-5</v>
      </c>
      <c r="AK46">
        <f t="shared" si="134"/>
        <v>1.1691508395944819E-5</v>
      </c>
      <c r="AL46">
        <f t="shared" si="135"/>
        <v>1.1971947066977229E-5</v>
      </c>
      <c r="AM46">
        <f t="shared" si="136"/>
        <v>2.0827883395366654E-4</v>
      </c>
      <c r="AN46">
        <f t="shared" si="225"/>
        <v>2.6282765007408651E-3</v>
      </c>
      <c r="AO46">
        <f t="shared" si="137"/>
        <v>8.6410717457711952E-6</v>
      </c>
      <c r="AP46">
        <f t="shared" si="178"/>
        <v>3.0882516163130595E-5</v>
      </c>
      <c r="AQ46">
        <f t="shared" si="179"/>
        <v>2.9034977265534545E-5</v>
      </c>
      <c r="AR46">
        <f t="shared" si="180"/>
        <v>7.6806694854067908E-2</v>
      </c>
      <c r="AS46">
        <f t="shared" si="181"/>
        <v>3.5427923183720705E-2</v>
      </c>
      <c r="AT46">
        <f t="shared" si="182"/>
        <v>2.5976874809940406E-3</v>
      </c>
      <c r="AU46">
        <f t="shared" si="183"/>
        <v>5.4579848800948242E-3</v>
      </c>
      <c r="AV46">
        <f t="shared" si="138"/>
        <v>1.3394409401213409E-3</v>
      </c>
      <c r="AW46">
        <f t="shared" si="139"/>
        <v>4.9151464707027012E-3</v>
      </c>
      <c r="AX46">
        <f t="shared" si="184"/>
        <v>1.2195338883346977E-4</v>
      </c>
      <c r="AY46">
        <f t="shared" si="140"/>
        <v>9.4451704496626178E-5</v>
      </c>
      <c r="AZ46">
        <f t="shared" si="141"/>
        <v>6.7477210685923194E-5</v>
      </c>
      <c r="BA46">
        <f t="shared" si="142"/>
        <v>1.1468739238833243E-3</v>
      </c>
      <c r="BB46">
        <f t="shared" si="185"/>
        <v>1.3680228376465091E-2</v>
      </c>
      <c r="BC46">
        <f t="shared" si="143"/>
        <v>6.903704420557942E-5</v>
      </c>
      <c r="BD46">
        <f t="shared" si="186"/>
        <v>2.5986797282010691E-4</v>
      </c>
      <c r="BE46">
        <f t="shared" si="187"/>
        <v>1.6442499833096988E-4</v>
      </c>
      <c r="BF46">
        <f t="shared" si="188"/>
        <v>0.75886790511050506</v>
      </c>
      <c r="BG46">
        <f t="shared" si="226"/>
        <v>0.94200000000000017</v>
      </c>
      <c r="BH46">
        <f t="shared" si="144"/>
        <v>2.2946723957194361E-2</v>
      </c>
      <c r="BI46">
        <f t="shared" si="145"/>
        <v>6.3441899320337523E-3</v>
      </c>
      <c r="BJ46">
        <f t="shared" si="146"/>
        <v>3.4746101510726025E-4</v>
      </c>
      <c r="BK46">
        <f t="shared" si="147"/>
        <v>9.4968344534036397E-4</v>
      </c>
      <c r="BL46">
        <f t="shared" si="148"/>
        <v>1.7872416129384997E-4</v>
      </c>
      <c r="BM46">
        <f t="shared" si="149"/>
        <v>7.3913415477468039E-4</v>
      </c>
      <c r="BN46">
        <f t="shared" si="150"/>
        <v>9.360724840938202E-6</v>
      </c>
      <c r="BO46">
        <f t="shared" si="151"/>
        <v>7.9715343989262596E-6</v>
      </c>
      <c r="BP46">
        <f t="shared" si="152"/>
        <v>9.0606398466923817E-6</v>
      </c>
      <c r="BQ46">
        <f t="shared" si="153"/>
        <v>1.6278227050014324E-4</v>
      </c>
      <c r="BR46">
        <f t="shared" si="154"/>
        <v>2.0541540787958586E-3</v>
      </c>
      <c r="BS46">
        <f t="shared" si="155"/>
        <v>6.3685603394604494E-6</v>
      </c>
      <c r="BT46">
        <f t="shared" si="156"/>
        <v>1.9826898683815078E-5</v>
      </c>
      <c r="BU46">
        <f t="shared" si="157"/>
        <v>2.1399082210017717E-5</v>
      </c>
      <c r="BV46">
        <f t="shared" si="158"/>
        <v>6.2094504316504928E-2</v>
      </c>
      <c r="BW46">
        <f t="shared" si="159"/>
        <v>2.7467452942395488E-2</v>
      </c>
      <c r="BX46">
        <f t="shared" si="160"/>
        <v>1.742996265319443E-3</v>
      </c>
      <c r="BY46">
        <f t="shared" si="161"/>
        <v>4.1610037635259802E-3</v>
      </c>
      <c r="BZ46">
        <f t="shared" si="162"/>
        <v>9.3750336402185076E-4</v>
      </c>
      <c r="CA46">
        <f t="shared" si="163"/>
        <v>3.7948439654477222E-3</v>
      </c>
      <c r="CB46">
        <f t="shared" si="164"/>
        <v>7.764446899531931E-5</v>
      </c>
      <c r="CC46">
        <f t="shared" si="165"/>
        <v>6.195213110815384E-5</v>
      </c>
      <c r="CD46">
        <f t="shared" si="166"/>
        <v>4.9127682059274435E-5</v>
      </c>
      <c r="CE46">
        <f t="shared" si="167"/>
        <v>8.6228873922646239E-4</v>
      </c>
      <c r="CF46">
        <f t="shared" si="168"/>
        <v>1.0285617828967432E-2</v>
      </c>
      <c r="CG46">
        <f t="shared" si="169"/>
        <v>4.8947545399600893E-5</v>
      </c>
      <c r="CH46">
        <f t="shared" si="170"/>
        <v>1.6049811664620056E-4</v>
      </c>
      <c r="CI46">
        <f t="shared" si="171"/>
        <v>1.1657799320997019E-4</v>
      </c>
      <c r="CJ46">
        <f t="shared" si="227"/>
        <v>0</v>
      </c>
      <c r="CK46">
        <f t="shared" si="228"/>
        <v>0.14565779957818795</v>
      </c>
      <c r="CL46">
        <f t="shared" si="172"/>
        <v>4.086326673794427E-2</v>
      </c>
      <c r="CM46">
        <f t="shared" si="189"/>
        <v>40.001778464394157</v>
      </c>
      <c r="CN46">
        <f t="shared" si="190"/>
        <v>123.93490400386747</v>
      </c>
      <c r="CO46">
        <f t="shared" si="191"/>
        <v>12.594062656110157</v>
      </c>
      <c r="CP46">
        <f t="shared" si="192"/>
        <v>9.5449561894857631</v>
      </c>
      <c r="CQ46">
        <f t="shared" si="193"/>
        <v>7.5206871539665165</v>
      </c>
      <c r="CR46">
        <f t="shared" si="194"/>
        <v>4.2198398474642147</v>
      </c>
      <c r="CS46">
        <f t="shared" si="195"/>
        <v>0.4016572911570257</v>
      </c>
      <c r="CT46">
        <f t="shared" si="196"/>
        <v>0.43394202562388789</v>
      </c>
      <c r="CU46">
        <f t="shared" si="197"/>
        <v>0.13267311739624166</v>
      </c>
      <c r="CV46">
        <f t="shared" si="198"/>
        <v>5.9349053735097277</v>
      </c>
      <c r="CW46">
        <f t="shared" si="199"/>
        <v>44.864679867646565</v>
      </c>
      <c r="CX46">
        <f t="shared" si="200"/>
        <v>0.30239430574326298</v>
      </c>
      <c r="CY46">
        <f t="shared" si="201"/>
        <v>1.2626625558457576</v>
      </c>
      <c r="CZ46">
        <f t="shared" si="202"/>
        <v>0.68435441414864928</v>
      </c>
      <c r="DA46">
        <f t="shared" si="203"/>
        <v>990.03829666893535</v>
      </c>
      <c r="DB46">
        <f t="shared" si="204"/>
        <v>962.54124497850785</v>
      </c>
      <c r="DC46">
        <f t="shared" si="205"/>
        <v>95.350716677367259</v>
      </c>
      <c r="DD46">
        <f t="shared" si="206"/>
        <v>105.83032682503864</v>
      </c>
      <c r="DE46">
        <f t="shared" si="207"/>
        <v>56.311436563641294</v>
      </c>
      <c r="DF46">
        <f t="shared" si="208"/>
        <v>78.676749556538141</v>
      </c>
      <c r="DG46">
        <f t="shared" si="209"/>
        <v>4.8565498035152661</v>
      </c>
      <c r="DH46">
        <f t="shared" si="210"/>
        <v>4.5847801879707317</v>
      </c>
      <c r="DI46">
        <f t="shared" si="211"/>
        <v>1.5187095809080733</v>
      </c>
      <c r="DJ46">
        <f t="shared" si="212"/>
        <v>45.783207041422308</v>
      </c>
      <c r="DK46">
        <f t="shared" si="213"/>
        <v>389.81810758737277</v>
      </c>
      <c r="DL46">
        <f t="shared" si="214"/>
        <v>3.2046995920229966</v>
      </c>
      <c r="DM46">
        <f t="shared" si="215"/>
        <v>13.593953526192612</v>
      </c>
      <c r="DN46">
        <f t="shared" si="216"/>
        <v>5.7540528165922913</v>
      </c>
      <c r="DO46">
        <f t="shared" si="229"/>
        <v>0</v>
      </c>
      <c r="DP46">
        <f t="shared" si="230"/>
        <v>3009.6963286723858</v>
      </c>
      <c r="DQ46">
        <f t="shared" si="173"/>
        <v>844.34904436911654</v>
      </c>
    </row>
    <row r="47" spans="1:121" x14ac:dyDescent="0.3">
      <c r="A47">
        <v>44</v>
      </c>
      <c r="B47">
        <v>89</v>
      </c>
      <c r="C47">
        <f t="shared" si="118"/>
        <v>34.542000000000002</v>
      </c>
      <c r="D47">
        <f t="shared" si="1"/>
        <v>125</v>
      </c>
      <c r="E47">
        <f t="shared" si="217"/>
        <v>5.7</v>
      </c>
      <c r="F47">
        <v>0.11525000000000001</v>
      </c>
      <c r="G47">
        <v>0.14443</v>
      </c>
      <c r="H47">
        <f t="shared" si="218"/>
        <v>0.121086</v>
      </c>
      <c r="I47">
        <f t="shared" si="219"/>
        <v>4.0096398347168494E-2</v>
      </c>
      <c r="J47">
        <f t="shared" si="36"/>
        <v>0.36514697451007405</v>
      </c>
      <c r="K47">
        <f t="shared" si="37"/>
        <v>0.47076871753463945</v>
      </c>
      <c r="L47">
        <f t="shared" si="104"/>
        <v>0.21709524554762483</v>
      </c>
      <c r="M47">
        <f t="shared" si="105"/>
        <v>0.29019300890104038</v>
      </c>
      <c r="N47">
        <f t="shared" si="106"/>
        <v>0.76733218612317955</v>
      </c>
      <c r="O47">
        <f t="shared" si="107"/>
        <v>0.87258944123815652</v>
      </c>
      <c r="P47">
        <f t="shared" si="108"/>
        <v>0.51190554727088922</v>
      </c>
      <c r="Q47">
        <f t="shared" si="109"/>
        <v>0.63703945221520109</v>
      </c>
      <c r="R47">
        <f t="shared" si="174"/>
        <v>0.42</v>
      </c>
      <c r="S47">
        <f t="shared" si="175"/>
        <v>0.43099999999999999</v>
      </c>
      <c r="T47">
        <f t="shared" si="176"/>
        <v>3.2714333829665106E-2</v>
      </c>
      <c r="U47">
        <f t="shared" si="41"/>
        <v>0.62798878401033953</v>
      </c>
      <c r="V47">
        <f t="shared" si="42"/>
        <v>0.7496385697394834</v>
      </c>
      <c r="W47">
        <f t="shared" si="110"/>
        <v>0.41294625433625665</v>
      </c>
      <c r="X47">
        <f t="shared" si="111"/>
        <v>0.52571942264778393</v>
      </c>
      <c r="Y47">
        <f t="shared" si="112"/>
        <v>0.91636172200493182</v>
      </c>
      <c r="Z47">
        <f t="shared" si="113"/>
        <v>0.96998279028376588</v>
      </c>
      <c r="AA47">
        <f t="shared" si="114"/>
        <v>0.70491865875803283</v>
      </c>
      <c r="AB47">
        <f t="shared" si="115"/>
        <v>0.82174834817817688</v>
      </c>
      <c r="AC47">
        <f t="shared" si="177"/>
        <v>5.3014157797977968E-2</v>
      </c>
      <c r="AD47">
        <f t="shared" si="220"/>
        <v>2.2511202259339197E-2</v>
      </c>
      <c r="AE47">
        <f t="shared" si="221"/>
        <v>6.3407101489294047E-3</v>
      </c>
      <c r="AF47">
        <f t="shared" si="222"/>
        <v>4.0805479717812151E-4</v>
      </c>
      <c r="AG47">
        <f t="shared" si="223"/>
        <v>8.6513180213877087E-4</v>
      </c>
      <c r="AH47">
        <f t="shared" si="132"/>
        <v>2.0884168078291754E-4</v>
      </c>
      <c r="AI47">
        <f t="shared" si="133"/>
        <v>7.4586301251959542E-4</v>
      </c>
      <c r="AJ47">
        <f t="shared" si="224"/>
        <v>1.1576863132740473E-5</v>
      </c>
      <c r="AK47">
        <f t="shared" si="134"/>
        <v>9.216184337534677E-6</v>
      </c>
      <c r="AL47">
        <f t="shared" si="135"/>
        <v>6.7491479381885406E-6</v>
      </c>
      <c r="AM47">
        <f t="shared" si="136"/>
        <v>1.7542923540356955E-4</v>
      </c>
      <c r="AN47">
        <f t="shared" si="225"/>
        <v>2.1617771633125581E-3</v>
      </c>
      <c r="AO47">
        <f t="shared" si="137"/>
        <v>6.6915576902998548E-6</v>
      </c>
      <c r="AP47">
        <f t="shared" si="178"/>
        <v>2.5672249657613631E-5</v>
      </c>
      <c r="AQ47">
        <f t="shared" si="179"/>
        <v>1.6982605484195423E-5</v>
      </c>
      <c r="AR47">
        <f t="shared" si="180"/>
        <v>6.4107424969806787E-2</v>
      </c>
      <c r="AS47">
        <f t="shared" si="181"/>
        <v>2.8609724491583239E-2</v>
      </c>
      <c r="AT47">
        <f t="shared" si="182"/>
        <v>2.1420119704981515E-3</v>
      </c>
      <c r="AU47">
        <f t="shared" si="183"/>
        <v>3.8671534809076417E-3</v>
      </c>
      <c r="AV47">
        <f t="shared" si="138"/>
        <v>1.1485087820270077E-3</v>
      </c>
      <c r="AW47">
        <f t="shared" si="139"/>
        <v>4.0063023385642415E-3</v>
      </c>
      <c r="AX47">
        <f t="shared" si="184"/>
        <v>1.0068260367348416E-4</v>
      </c>
      <c r="AY47">
        <f t="shared" si="140"/>
        <v>7.4219653377110596E-5</v>
      </c>
      <c r="AZ47">
        <f t="shared" si="141"/>
        <v>3.0084391987180747E-5</v>
      </c>
      <c r="BA47">
        <f t="shared" si="142"/>
        <v>9.7619556031291327E-4</v>
      </c>
      <c r="BB47">
        <f t="shared" si="185"/>
        <v>1.1351838050460529E-2</v>
      </c>
      <c r="BC47">
        <f t="shared" si="143"/>
        <v>5.3339324175753704E-5</v>
      </c>
      <c r="BD47">
        <f t="shared" si="186"/>
        <v>2.1877151059560595E-4</v>
      </c>
      <c r="BE47">
        <f t="shared" si="187"/>
        <v>8.1992952432156889E-5</v>
      </c>
      <c r="BF47">
        <f t="shared" si="188"/>
        <v>0.79173785121175366</v>
      </c>
      <c r="BG47">
        <f t="shared" si="226"/>
        <v>0.94200000000000017</v>
      </c>
      <c r="BH47">
        <f t="shared" si="144"/>
        <v>1.8902350384816399E-2</v>
      </c>
      <c r="BI47">
        <f t="shared" si="145"/>
        <v>5.1059155471836785E-3</v>
      </c>
      <c r="BJ47">
        <f t="shared" si="146"/>
        <v>2.8434248828552755E-4</v>
      </c>
      <c r="BK47">
        <f t="shared" si="147"/>
        <v>6.8503236218100201E-4</v>
      </c>
      <c r="BL47">
        <f t="shared" si="148"/>
        <v>1.5180712468804332E-4</v>
      </c>
      <c r="BM47">
        <f t="shared" si="149"/>
        <v>5.9810793162132594E-4</v>
      </c>
      <c r="BN47">
        <f t="shared" si="150"/>
        <v>7.6545314048987495E-6</v>
      </c>
      <c r="BO47">
        <f t="shared" si="151"/>
        <v>6.277992726119878E-6</v>
      </c>
      <c r="BP47">
        <f t="shared" si="152"/>
        <v>5.1036529115268984E-6</v>
      </c>
      <c r="BQ47">
        <f t="shared" si="153"/>
        <v>1.3699415511162156E-4</v>
      </c>
      <c r="BR47">
        <f t="shared" si="154"/>
        <v>1.6881498419936448E-3</v>
      </c>
      <c r="BS47">
        <f t="shared" si="155"/>
        <v>4.9276401708150217E-6</v>
      </c>
      <c r="BT47">
        <f t="shared" si="156"/>
        <v>1.6466093026967532E-5</v>
      </c>
      <c r="BU47">
        <f t="shared" si="157"/>
        <v>1.2505932529033446E-5</v>
      </c>
      <c r="BV47">
        <f t="shared" si="158"/>
        <v>5.1784587836492819E-2</v>
      </c>
      <c r="BW47">
        <f t="shared" si="159"/>
        <v>2.2162792175072006E-2</v>
      </c>
      <c r="BX47">
        <f t="shared" si="160"/>
        <v>1.4358869131372385E-3</v>
      </c>
      <c r="BY47">
        <f t="shared" si="161"/>
        <v>2.9457459740267903E-3</v>
      </c>
      <c r="BZ47">
        <f t="shared" si="162"/>
        <v>8.0312726006763501E-4</v>
      </c>
      <c r="CA47">
        <f t="shared" si="163"/>
        <v>3.0905749724536471E-3</v>
      </c>
      <c r="CB47">
        <f t="shared" si="164"/>
        <v>6.4040869575679384E-5</v>
      </c>
      <c r="CC47">
        <f t="shared" si="165"/>
        <v>4.8636649479512441E-5</v>
      </c>
      <c r="CD47">
        <f t="shared" si="166"/>
        <v>2.188509792775021E-5</v>
      </c>
      <c r="CE47">
        <f t="shared" si="167"/>
        <v>7.333511341167942E-4</v>
      </c>
      <c r="CF47">
        <f t="shared" si="168"/>
        <v>8.5278848286780961E-3</v>
      </c>
      <c r="CG47">
        <f t="shared" si="169"/>
        <v>3.7786297649706254E-5</v>
      </c>
      <c r="CH47">
        <f t="shared" si="170"/>
        <v>1.3498716449165005E-4</v>
      </c>
      <c r="CI47">
        <f t="shared" si="171"/>
        <v>5.8084914903890564E-5</v>
      </c>
      <c r="CJ47">
        <f t="shared" si="227"/>
        <v>0</v>
      </c>
      <c r="CK47">
        <f t="shared" si="228"/>
        <v>0.11945500776672383</v>
      </c>
      <c r="CL47">
        <f t="shared" si="172"/>
        <v>3.2536173391283729E-2</v>
      </c>
      <c r="CM47">
        <f t="shared" si="189"/>
        <v>32.978911309931924</v>
      </c>
      <c r="CN47">
        <f t="shared" si="190"/>
        <v>99.828140584744546</v>
      </c>
      <c r="CO47">
        <f t="shared" si="191"/>
        <v>10.31603332746009</v>
      </c>
      <c r="CP47">
        <f t="shared" si="192"/>
        <v>6.8907748040353098</v>
      </c>
      <c r="CQ47">
        <f t="shared" si="193"/>
        <v>6.3938968988498033</v>
      </c>
      <c r="CR47">
        <f t="shared" si="194"/>
        <v>3.4175443233647864</v>
      </c>
      <c r="CS47">
        <f t="shared" si="195"/>
        <v>0.32875975924356393</v>
      </c>
      <c r="CT47">
        <f t="shared" si="196"/>
        <v>0.34206789787193709</v>
      </c>
      <c r="CU47">
        <f t="shared" si="197"/>
        <v>7.4794057451005411E-2</v>
      </c>
      <c r="CV47">
        <f t="shared" si="198"/>
        <v>4.9988560628247143</v>
      </c>
      <c r="CW47">
        <f t="shared" si="199"/>
        <v>36.901536177745363</v>
      </c>
      <c r="CX47">
        <f t="shared" si="200"/>
        <v>0.23417106137204341</v>
      </c>
      <c r="CY47">
        <f t="shared" si="201"/>
        <v>1.049635599501191</v>
      </c>
      <c r="CZ47">
        <f t="shared" si="202"/>
        <v>0.40028001126248614</v>
      </c>
      <c r="DA47">
        <f t="shared" si="203"/>
        <v>826.34470786080954</v>
      </c>
      <c r="DB47">
        <f t="shared" si="204"/>
        <v>777.29760471182499</v>
      </c>
      <c r="DC47">
        <f t="shared" si="205"/>
        <v>78.624691389105152</v>
      </c>
      <c r="DD47">
        <f t="shared" si="206"/>
        <v>74.984105994799179</v>
      </c>
      <c r="DE47">
        <f t="shared" si="207"/>
        <v>48.284457705197433</v>
      </c>
      <c r="DF47">
        <f t="shared" si="208"/>
        <v>64.128881533397816</v>
      </c>
      <c r="DG47">
        <f t="shared" si="209"/>
        <v>4.0094833260891596</v>
      </c>
      <c r="DH47">
        <f t="shared" si="210"/>
        <v>3.6026961945783254</v>
      </c>
      <c r="DI47">
        <f t="shared" si="211"/>
        <v>0.67710941045547712</v>
      </c>
      <c r="DJ47">
        <f t="shared" si="212"/>
        <v>38.969726767691498</v>
      </c>
      <c r="DK47">
        <f t="shared" si="213"/>
        <v>323.47062524787276</v>
      </c>
      <c r="DL47">
        <f t="shared" si="214"/>
        <v>2.4760114282384871</v>
      </c>
      <c r="DM47">
        <f t="shared" si="215"/>
        <v>11.444156490766742</v>
      </c>
      <c r="DN47">
        <f t="shared" si="216"/>
        <v>2.8693433703633304</v>
      </c>
      <c r="DO47">
        <f t="shared" si="229"/>
        <v>0</v>
      </c>
      <c r="DP47">
        <f t="shared" si="230"/>
        <v>2461.3390033068486</v>
      </c>
      <c r="DQ47">
        <f t="shared" si="173"/>
        <v>670.39929161202929</v>
      </c>
    </row>
    <row r="48" spans="1:121" x14ac:dyDescent="0.3">
      <c r="A48">
        <v>45</v>
      </c>
      <c r="B48">
        <v>90</v>
      </c>
      <c r="C48">
        <f t="shared" si="118"/>
        <v>34.542000000000002</v>
      </c>
      <c r="D48">
        <f t="shared" si="1"/>
        <v>125</v>
      </c>
      <c r="E48">
        <f t="shared" si="217"/>
        <v>5.7</v>
      </c>
      <c r="F48">
        <v>0.12912000000000001</v>
      </c>
      <c r="G48">
        <v>0.16005</v>
      </c>
      <c r="H48">
        <f t="shared" si="218"/>
        <v>0.13530600000000001</v>
      </c>
      <c r="I48">
        <f t="shared" si="219"/>
        <v>4.0096398347168494E-2</v>
      </c>
      <c r="J48">
        <f t="shared" si="36"/>
        <v>0.37398942610066233</v>
      </c>
      <c r="K48">
        <f t="shared" si="37"/>
        <v>0.48106330784352169</v>
      </c>
      <c r="L48">
        <f t="shared" si="104"/>
        <v>0.22298804604022027</v>
      </c>
      <c r="M48">
        <f t="shared" si="105"/>
        <v>0.29766398699866892</v>
      </c>
      <c r="N48">
        <f t="shared" si="106"/>
        <v>0.77903561672607635</v>
      </c>
      <c r="O48">
        <f t="shared" si="107"/>
        <v>0.8815501158734993</v>
      </c>
      <c r="P48">
        <f t="shared" si="108"/>
        <v>0.52414062327836897</v>
      </c>
      <c r="Q48">
        <f t="shared" si="109"/>
        <v>0.64982843341607732</v>
      </c>
      <c r="R48">
        <f t="shared" si="174"/>
        <v>0.42</v>
      </c>
      <c r="S48">
        <f t="shared" si="175"/>
        <v>0.43099999999999999</v>
      </c>
      <c r="T48">
        <f t="shared" si="176"/>
        <v>3.3482696334726024E-2</v>
      </c>
      <c r="U48">
        <f t="shared" si="41"/>
        <v>0.63917302444813617</v>
      </c>
      <c r="V48">
        <f t="shared" si="42"/>
        <v>0.76011612290080277</v>
      </c>
      <c r="W48">
        <f t="shared" si="110"/>
        <v>0.42252007039043771</v>
      </c>
      <c r="X48">
        <f t="shared" si="111"/>
        <v>0.53651628968522425</v>
      </c>
      <c r="Y48">
        <f t="shared" si="112"/>
        <v>0.92339375387914824</v>
      </c>
      <c r="Z48">
        <f t="shared" si="113"/>
        <v>0.97348585368522356</v>
      </c>
      <c r="AA48">
        <f t="shared" si="114"/>
        <v>0.71739449474124606</v>
      </c>
      <c r="AB48">
        <f t="shared" si="115"/>
        <v>0.83230338636722778</v>
      </c>
      <c r="AC48">
        <f t="shared" si="177"/>
        <v>5.3991194540658205E-2</v>
      </c>
      <c r="AD48">
        <f t="shared" si="220"/>
        <v>1.8285176674067545E-2</v>
      </c>
      <c r="AE48">
        <f t="shared" si="221"/>
        <v>4.9853954761424199E-3</v>
      </c>
      <c r="AF48">
        <f t="shared" si="222"/>
        <v>3.2663880441147035E-4</v>
      </c>
      <c r="AG48">
        <f t="shared" si="223"/>
        <v>6.0349543646954769E-4</v>
      </c>
      <c r="AH48">
        <f t="shared" si="132"/>
        <v>1.7423566257028798E-4</v>
      </c>
      <c r="AI48">
        <f t="shared" si="133"/>
        <v>5.9298145789166016E-4</v>
      </c>
      <c r="AJ48">
        <f t="shared" si="224"/>
        <v>9.2625526630893162E-6</v>
      </c>
      <c r="AK48">
        <f t="shared" si="134"/>
        <v>7.0122261548123437E-6</v>
      </c>
      <c r="AL48">
        <f t="shared" si="135"/>
        <v>3.359756557478712E-6</v>
      </c>
      <c r="AM48">
        <f t="shared" si="136"/>
        <v>1.4493229771878042E-4</v>
      </c>
      <c r="AN48">
        <f t="shared" si="225"/>
        <v>1.7321989892708466E-3</v>
      </c>
      <c r="AO48">
        <f t="shared" si="137"/>
        <v>4.9973542937752299E-6</v>
      </c>
      <c r="AP48">
        <f t="shared" si="178"/>
        <v>2.0759654531490462E-5</v>
      </c>
      <c r="AQ48">
        <f t="shared" si="179"/>
        <v>9.0103734947490735E-6</v>
      </c>
      <c r="AR48">
        <f t="shared" si="180"/>
        <v>5.2545730580435455E-2</v>
      </c>
      <c r="AS48">
        <f t="shared" si="181"/>
        <v>2.2435319186224139E-2</v>
      </c>
      <c r="AT48">
        <f t="shared" si="182"/>
        <v>1.7171380344037225E-3</v>
      </c>
      <c r="AU48">
        <f t="shared" si="183"/>
        <v>2.6240996903653824E-3</v>
      </c>
      <c r="AV48">
        <f t="shared" si="138"/>
        <v>9.6137719576855135E-4</v>
      </c>
      <c r="AW48">
        <f t="shared" si="139"/>
        <v>3.1882435763180305E-3</v>
      </c>
      <c r="AX48">
        <f t="shared" si="184"/>
        <v>8.0843053185274434E-5</v>
      </c>
      <c r="AY48">
        <f t="shared" si="140"/>
        <v>5.5892272681815705E-5</v>
      </c>
      <c r="AZ48">
        <f t="shared" si="141"/>
        <v>7.7778343197055488E-6</v>
      </c>
      <c r="BA48">
        <f t="shared" si="142"/>
        <v>8.1061462082034162E-4</v>
      </c>
      <c r="BB48">
        <f t="shared" si="185"/>
        <v>9.1257403821314014E-3</v>
      </c>
      <c r="BC48">
        <f t="shared" si="143"/>
        <v>3.9461403703973476E-5</v>
      </c>
      <c r="BD48">
        <f t="shared" si="186"/>
        <v>1.7825357890641848E-4</v>
      </c>
      <c r="BE48">
        <f t="shared" si="187"/>
        <v>3.1096548384193681E-5</v>
      </c>
      <c r="BF48">
        <f t="shared" si="188"/>
        <v>0.82129895532611386</v>
      </c>
      <c r="BG48">
        <f t="shared" si="226"/>
        <v>0.94200000000000017</v>
      </c>
      <c r="BH48">
        <f t="shared" si="144"/>
        <v>1.5341014551139903E-2</v>
      </c>
      <c r="BI48">
        <f t="shared" si="145"/>
        <v>4.0111891639777091E-3</v>
      </c>
      <c r="BJ48">
        <f t="shared" si="146"/>
        <v>2.2739423386142535E-4</v>
      </c>
      <c r="BK48">
        <f t="shared" si="147"/>
        <v>4.7746396923139368E-4</v>
      </c>
      <c r="BL48">
        <f t="shared" si="148"/>
        <v>1.2653551579057333E-4</v>
      </c>
      <c r="BM48">
        <f t="shared" si="149"/>
        <v>4.7511572658522809E-4</v>
      </c>
      <c r="BN48">
        <f t="shared" si="150"/>
        <v>6.1184883422388542E-6</v>
      </c>
      <c r="BO48">
        <f t="shared" si="151"/>
        <v>4.772253164983091E-6</v>
      </c>
      <c r="BP48">
        <f t="shared" si="152"/>
        <v>2.5385036695152667E-6</v>
      </c>
      <c r="BQ48">
        <f t="shared" si="153"/>
        <v>1.1308449083733125E-4</v>
      </c>
      <c r="BR48">
        <f t="shared" si="154"/>
        <v>1.3515609965055473E-3</v>
      </c>
      <c r="BS48">
        <f t="shared" si="155"/>
        <v>3.6769667498556783E-6</v>
      </c>
      <c r="BT48">
        <f t="shared" si="156"/>
        <v>1.3302427127512948E-5</v>
      </c>
      <c r="BU48">
        <f t="shared" si="157"/>
        <v>6.6296767842218963E-6</v>
      </c>
      <c r="BV48">
        <f t="shared" si="158"/>
        <v>4.2409917508317574E-2</v>
      </c>
      <c r="BW48">
        <f t="shared" si="159"/>
        <v>1.736524251174654E-2</v>
      </c>
      <c r="BX48">
        <f t="shared" si="160"/>
        <v>1.1499844040550585E-3</v>
      </c>
      <c r="BY48">
        <f t="shared" si="161"/>
        <v>1.997202107818024E-3</v>
      </c>
      <c r="BZ48">
        <f t="shared" si="162"/>
        <v>6.716519451573042E-4</v>
      </c>
      <c r="CA48">
        <f t="shared" si="163"/>
        <v>2.4574509484141947E-3</v>
      </c>
      <c r="CB48">
        <f t="shared" si="164"/>
        <v>5.1372562099389727E-5</v>
      </c>
      <c r="CC48">
        <f t="shared" si="165"/>
        <v>3.6592695483737127E-5</v>
      </c>
      <c r="CD48">
        <f t="shared" si="166"/>
        <v>5.6533222928427602E-6</v>
      </c>
      <c r="CE48">
        <f t="shared" si="167"/>
        <v>6.0845347286748086E-4</v>
      </c>
      <c r="CF48">
        <f t="shared" si="168"/>
        <v>6.8498498366284652E-3</v>
      </c>
      <c r="CG48">
        <f t="shared" si="169"/>
        <v>2.7931686825120463E-5</v>
      </c>
      <c r="CH48">
        <f t="shared" si="170"/>
        <v>1.0988137788628406E-4</v>
      </c>
      <c r="CI48">
        <f t="shared" si="171"/>
        <v>2.2010850331764658E-5</v>
      </c>
      <c r="CJ48">
        <f t="shared" si="227"/>
        <v>0</v>
      </c>
      <c r="CK48">
        <f t="shared" si="228"/>
        <v>9.5923592193691218E-2</v>
      </c>
      <c r="CL48">
        <f t="shared" si="172"/>
        <v>2.5365902706250991E-2</v>
      </c>
      <c r="CM48">
        <f t="shared" si="189"/>
        <v>26.787783827508953</v>
      </c>
      <c r="CN48">
        <f t="shared" si="190"/>
        <v>78.490066376386253</v>
      </c>
      <c r="CO48">
        <f t="shared" si="191"/>
        <v>8.2577556143263813</v>
      </c>
      <c r="CP48">
        <f t="shared" si="192"/>
        <v>4.8068411514799472</v>
      </c>
      <c r="CQ48">
        <f t="shared" si="193"/>
        <v>5.3343990452519368</v>
      </c>
      <c r="CR48">
        <f t="shared" si="194"/>
        <v>2.7170410400595868</v>
      </c>
      <c r="CS48">
        <f t="shared" si="195"/>
        <v>0.26303797052641043</v>
      </c>
      <c r="CT48">
        <f t="shared" si="196"/>
        <v>0.26026578596201494</v>
      </c>
      <c r="CU48">
        <f t="shared" si="197"/>
        <v>3.7232822169979085E-2</v>
      </c>
      <c r="CV48">
        <f t="shared" si="198"/>
        <v>4.1298458234966482</v>
      </c>
      <c r="CW48">
        <f t="shared" si="199"/>
        <v>29.56863674685335</v>
      </c>
      <c r="CX48">
        <f t="shared" si="200"/>
        <v>0.17488241351066416</v>
      </c>
      <c r="CY48">
        <f t="shared" si="201"/>
        <v>0.84877923517451903</v>
      </c>
      <c r="CZ48">
        <f t="shared" si="202"/>
        <v>0.21237450327123567</v>
      </c>
      <c r="DA48">
        <f t="shared" si="203"/>
        <v>677.31446718181303</v>
      </c>
      <c r="DB48">
        <f t="shared" si="204"/>
        <v>609.54518697052367</v>
      </c>
      <c r="DC48">
        <f t="shared" si="205"/>
        <v>63.029268690823038</v>
      </c>
      <c r="DD48">
        <f t="shared" si="206"/>
        <v>50.881292996184769</v>
      </c>
      <c r="DE48">
        <f t="shared" si="207"/>
        <v>40.417258687305669</v>
      </c>
      <c r="DF48">
        <f t="shared" si="208"/>
        <v>51.034214926122715</v>
      </c>
      <c r="DG48">
        <f t="shared" si="209"/>
        <v>3.2194129069971837</v>
      </c>
      <c r="DH48">
        <f t="shared" si="210"/>
        <v>2.713066808248016</v>
      </c>
      <c r="DI48">
        <f t="shared" si="211"/>
        <v>0.17505571703361278</v>
      </c>
      <c r="DJ48">
        <f t="shared" si="212"/>
        <v>32.359735663148037</v>
      </c>
      <c r="DK48">
        <f t="shared" si="213"/>
        <v>260.03797218883426</v>
      </c>
      <c r="DL48">
        <f t="shared" si="214"/>
        <v>1.8317983599384489</v>
      </c>
      <c r="DM48">
        <f t="shared" si="215"/>
        <v>9.3246229661736564</v>
      </c>
      <c r="DN48">
        <f t="shared" si="216"/>
        <v>1.0882237107048578</v>
      </c>
      <c r="DO48">
        <f t="shared" si="229"/>
        <v>0</v>
      </c>
      <c r="DP48">
        <f t="shared" si="230"/>
        <v>1964.860520129829</v>
      </c>
      <c r="DQ48">
        <f t="shared" si="173"/>
        <v>519.58501183241663</v>
      </c>
    </row>
    <row r="49" spans="1:121" x14ac:dyDescent="0.3">
      <c r="A49">
        <v>46</v>
      </c>
      <c r="B49">
        <v>91</v>
      </c>
      <c r="C49">
        <f t="shared" si="118"/>
        <v>34.542000000000002</v>
      </c>
      <c r="D49">
        <f t="shared" si="1"/>
        <v>125</v>
      </c>
      <c r="E49">
        <f t="shared" si="217"/>
        <v>5.7</v>
      </c>
      <c r="F49">
        <v>0.14421999999999999</v>
      </c>
      <c r="G49">
        <v>0.17713000000000001</v>
      </c>
      <c r="H49">
        <f t="shared" si="218"/>
        <v>0.15080199999999999</v>
      </c>
      <c r="I49">
        <f t="shared" si="219"/>
        <v>4.0096398347168494E-2</v>
      </c>
      <c r="J49">
        <f t="shared" si="36"/>
        <v>0.38287586046288913</v>
      </c>
      <c r="K49">
        <f t="shared" si="37"/>
        <v>0.49135059573419637</v>
      </c>
      <c r="L49">
        <f t="shared" si="104"/>
        <v>0.22894897449931217</v>
      </c>
      <c r="M49">
        <f t="shared" si="105"/>
        <v>0.30519828655845693</v>
      </c>
      <c r="N49">
        <f t="shared" si="106"/>
        <v>0.79040747654463228</v>
      </c>
      <c r="O49">
        <f t="shared" si="107"/>
        <v>0.89007119569614856</v>
      </c>
      <c r="P49">
        <f t="shared" si="108"/>
        <v>0.5363487012434407</v>
      </c>
      <c r="Q49">
        <f t="shared" si="109"/>
        <v>0.66245454854416363</v>
      </c>
      <c r="R49">
        <f t="shared" si="174"/>
        <v>0.42</v>
      </c>
      <c r="S49">
        <f t="shared" si="175"/>
        <v>0.43099999999999999</v>
      </c>
      <c r="T49">
        <f t="shared" si="176"/>
        <v>3.4252844406011521E-2</v>
      </c>
      <c r="U49">
        <f t="shared" si="41"/>
        <v>0.65022722084845919</v>
      </c>
      <c r="V49">
        <f t="shared" si="42"/>
        <v>0.77034482673507076</v>
      </c>
      <c r="W49">
        <f t="shared" si="110"/>
        <v>0.43211806281384002</v>
      </c>
      <c r="X49">
        <f t="shared" si="111"/>
        <v>0.54726869819204049</v>
      </c>
      <c r="Y49">
        <f t="shared" si="112"/>
        <v>0.92998078730472633</v>
      </c>
      <c r="Z49">
        <f t="shared" si="113"/>
        <v>0.9766490405806344</v>
      </c>
      <c r="AA49">
        <f t="shared" si="114"/>
        <v>0.72962047151013987</v>
      </c>
      <c r="AB49">
        <f t="shared" si="115"/>
        <v>0.84246201692594369</v>
      </c>
      <c r="AC49">
        <f t="shared" si="177"/>
        <v>5.4959267818849793E-2</v>
      </c>
      <c r="AD49">
        <f t="shared" si="220"/>
        <v>1.458942657577246E-2</v>
      </c>
      <c r="AE49">
        <f t="shared" si="221"/>
        <v>3.8063608215035604E-3</v>
      </c>
      <c r="AF49">
        <f t="shared" si="222"/>
        <v>2.5682930592980089E-4</v>
      </c>
      <c r="AG49">
        <f t="shared" si="223"/>
        <v>4.0099732599515551E-4</v>
      </c>
      <c r="AH49">
        <f t="shared" si="132"/>
        <v>1.4286210733901938E-4</v>
      </c>
      <c r="AI49">
        <f t="shared" si="133"/>
        <v>4.5985359048068527E-4</v>
      </c>
      <c r="AJ49">
        <f t="shared" si="224"/>
        <v>7.2984723506835102E-6</v>
      </c>
      <c r="AK49">
        <f t="shared" si="134"/>
        <v>5.1986621154248097E-6</v>
      </c>
      <c r="AL49">
        <f t="shared" si="135"/>
        <v>1.0697273415903374E-6</v>
      </c>
      <c r="AM49">
        <f t="shared" si="136"/>
        <v>1.1763881947335179E-4</v>
      </c>
      <c r="AN49">
        <f t="shared" si="225"/>
        <v>1.34426713819732E-3</v>
      </c>
      <c r="AO49">
        <f t="shared" si="137"/>
        <v>3.6446542827564699E-6</v>
      </c>
      <c r="AP49">
        <f t="shared" si="178"/>
        <v>1.6450519619711069E-5</v>
      </c>
      <c r="AQ49">
        <f t="shared" si="179"/>
        <v>3.6448968845691241E-6</v>
      </c>
      <c r="AR49">
        <f t="shared" si="180"/>
        <v>4.2141927268411379E-2</v>
      </c>
      <c r="AS49">
        <f t="shared" si="181"/>
        <v>1.6976721341094111E-2</v>
      </c>
      <c r="AT49">
        <f t="shared" si="182"/>
        <v>1.3466244923786353E-3</v>
      </c>
      <c r="AU49">
        <f t="shared" si="183"/>
        <v>1.6711437295255462E-3</v>
      </c>
      <c r="AV49">
        <f t="shared" si="138"/>
        <v>7.8713950165605335E-4</v>
      </c>
      <c r="AW49">
        <f t="shared" si="139"/>
        <v>2.4576545717048121E-3</v>
      </c>
      <c r="AX49">
        <f t="shared" si="184"/>
        <v>6.3666614458781175E-5</v>
      </c>
      <c r="AY49">
        <f t="shared" si="140"/>
        <v>4.0819750257776387E-5</v>
      </c>
      <c r="AZ49">
        <f t="shared" si="141"/>
        <v>-6.2580605270626338E-6</v>
      </c>
      <c r="BA49">
        <f t="shared" si="142"/>
        <v>6.5797881194691013E-4</v>
      </c>
      <c r="BB49">
        <f t="shared" si="185"/>
        <v>7.0551867453068559E-3</v>
      </c>
      <c r="BC49">
        <f t="shared" si="143"/>
        <v>2.8402705098441416E-5</v>
      </c>
      <c r="BD49">
        <f t="shared" si="186"/>
        <v>1.4167420525772461E-4</v>
      </c>
      <c r="BE49">
        <f t="shared" si="187"/>
        <v>-1.440585569663945E-6</v>
      </c>
      <c r="BF49">
        <f t="shared" si="188"/>
        <v>0.84748321629171386</v>
      </c>
      <c r="BG49">
        <f t="shared" si="226"/>
        <v>0.94200000000000028</v>
      </c>
      <c r="BH49">
        <f t="shared" si="144"/>
        <v>1.2230117882268625E-2</v>
      </c>
      <c r="BI49">
        <f t="shared" si="145"/>
        <v>3.0599968692427326E-3</v>
      </c>
      <c r="BJ49">
        <f t="shared" si="146"/>
        <v>1.7862582890496408E-4</v>
      </c>
      <c r="BK49">
        <f t="shared" si="147"/>
        <v>3.1699002034347339E-4</v>
      </c>
      <c r="BL49">
        <f t="shared" si="148"/>
        <v>1.0365553233261989E-4</v>
      </c>
      <c r="BM49">
        <f t="shared" si="149"/>
        <v>3.6814200540102719E-4</v>
      </c>
      <c r="BN49">
        <f t="shared" si="150"/>
        <v>4.8164910165171627E-6</v>
      </c>
      <c r="BO49">
        <f t="shared" si="151"/>
        <v>3.5347335677219017E-6</v>
      </c>
      <c r="BP49">
        <f t="shared" si="152"/>
        <v>8.0757075085042308E-7</v>
      </c>
      <c r="BQ49">
        <f t="shared" si="153"/>
        <v>9.1711970903206373E-5</v>
      </c>
      <c r="BR49">
        <f t="shared" si="154"/>
        <v>1.0479991997234927E-3</v>
      </c>
      <c r="BS49">
        <f t="shared" si="155"/>
        <v>2.6794360787891344E-6</v>
      </c>
      <c r="BT49">
        <f t="shared" si="156"/>
        <v>1.0531109238768865E-5</v>
      </c>
      <c r="BU49">
        <f t="shared" si="157"/>
        <v>2.6796144320701796E-6</v>
      </c>
      <c r="BV49">
        <f t="shared" si="158"/>
        <v>3.3984578327940274E-2</v>
      </c>
      <c r="BW49">
        <f t="shared" si="159"/>
        <v>1.3129250052592488E-2</v>
      </c>
      <c r="BX49">
        <f t="shared" si="160"/>
        <v>9.0099267496936044E-4</v>
      </c>
      <c r="BY49">
        <f t="shared" si="161"/>
        <v>1.270846183154346E-3</v>
      </c>
      <c r="BZ49">
        <f t="shared" si="162"/>
        <v>5.4941715260778715E-4</v>
      </c>
      <c r="CA49">
        <f t="shared" si="163"/>
        <v>1.8927432493489997E-3</v>
      </c>
      <c r="CB49">
        <f t="shared" si="164"/>
        <v>4.0419004787300277E-5</v>
      </c>
      <c r="CC49">
        <f t="shared" si="165"/>
        <v>2.669995368131007E-5</v>
      </c>
      <c r="CD49">
        <f t="shared" si="166"/>
        <v>-4.5448789027011267E-6</v>
      </c>
      <c r="CE49">
        <f t="shared" si="167"/>
        <v>4.9347181174676615E-4</v>
      </c>
      <c r="CF49">
        <f t="shared" si="168"/>
        <v>5.2912582019423093E-3</v>
      </c>
      <c r="CG49">
        <f t="shared" si="169"/>
        <v>2.0087312609281285E-5</v>
      </c>
      <c r="CH49">
        <f t="shared" si="170"/>
        <v>8.7248979172272739E-5</v>
      </c>
      <c r="CI49">
        <f t="shared" si="171"/>
        <v>-1.0188287551472396E-6</v>
      </c>
      <c r="CJ49">
        <f t="shared" si="227"/>
        <v>0</v>
      </c>
      <c r="CK49">
        <f t="shared" si="228"/>
        <v>7.5103737461099496E-2</v>
      </c>
      <c r="CL49">
        <f t="shared" si="172"/>
        <v>1.9281872790084198E-2</v>
      </c>
      <c r="CM49">
        <f t="shared" si="189"/>
        <v>21.373509933506654</v>
      </c>
      <c r="CN49">
        <f t="shared" si="190"/>
        <v>59.927344773752054</v>
      </c>
      <c r="CO49">
        <f t="shared" si="191"/>
        <v>6.4929016832112962</v>
      </c>
      <c r="CP49">
        <f t="shared" si="192"/>
        <v>3.1939437015514138</v>
      </c>
      <c r="CQ49">
        <f t="shared" si="193"/>
        <v>4.3738662782914171</v>
      </c>
      <c r="CR49">
        <f t="shared" si="194"/>
        <v>2.1070491515824998</v>
      </c>
      <c r="CS49">
        <f t="shared" si="195"/>
        <v>0.20726201781471032</v>
      </c>
      <c r="CT49">
        <f t="shared" si="196"/>
        <v>0.19295354307610724</v>
      </c>
      <c r="CU49">
        <f t="shared" si="197"/>
        <v>1.1854718399504119E-2</v>
      </c>
      <c r="CV49">
        <f t="shared" si="198"/>
        <v>3.3521181608931592</v>
      </c>
      <c r="CW49">
        <f t="shared" si="199"/>
        <v>22.946640049028254</v>
      </c>
      <c r="CX49">
        <f t="shared" si="200"/>
        <v>0.12754467662506266</v>
      </c>
      <c r="CY49">
        <f t="shared" si="201"/>
        <v>0.67259594517150678</v>
      </c>
      <c r="CZ49">
        <f t="shared" si="202"/>
        <v>8.5910219569294261E-2</v>
      </c>
      <c r="DA49">
        <f t="shared" si="203"/>
        <v>543.20944248982266</v>
      </c>
      <c r="DB49">
        <f t="shared" si="204"/>
        <v>461.24054211618591</v>
      </c>
      <c r="DC49">
        <f t="shared" si="205"/>
        <v>49.429198617250186</v>
      </c>
      <c r="DD49">
        <f t="shared" si="206"/>
        <v>32.403476915500342</v>
      </c>
      <c r="DE49">
        <f t="shared" si="207"/>
        <v>33.092131789122142</v>
      </c>
      <c r="DF49">
        <f t="shared" si="208"/>
        <v>39.339676729278928</v>
      </c>
      <c r="DG49">
        <f t="shared" si="209"/>
        <v>2.5353955875920429</v>
      </c>
      <c r="DH49">
        <f t="shared" si="210"/>
        <v>1.9814314972627236</v>
      </c>
      <c r="DI49">
        <f t="shared" si="211"/>
        <v>-0.14085016828259869</v>
      </c>
      <c r="DJ49">
        <f t="shared" si="212"/>
        <v>26.266514172920651</v>
      </c>
      <c r="DK49">
        <f t="shared" si="213"/>
        <v>201.03754630751885</v>
      </c>
      <c r="DL49">
        <f t="shared" si="214"/>
        <v>1.3184535706696505</v>
      </c>
      <c r="DM49">
        <f t="shared" si="215"/>
        <v>7.4111193512368319</v>
      </c>
      <c r="DN49">
        <f t="shared" si="216"/>
        <v>-5.0413292010389757E-2</v>
      </c>
      <c r="DO49">
        <f t="shared" si="229"/>
        <v>0</v>
      </c>
      <c r="DP49">
        <f t="shared" si="230"/>
        <v>1524.1391605365402</v>
      </c>
      <c r="DQ49">
        <f t="shared" si="173"/>
        <v>391.30219615332908</v>
      </c>
    </row>
    <row r="50" spans="1:121" x14ac:dyDescent="0.3">
      <c r="A50">
        <v>47</v>
      </c>
      <c r="B50">
        <v>92</v>
      </c>
      <c r="C50">
        <f t="shared" si="118"/>
        <v>34.542000000000002</v>
      </c>
      <c r="D50">
        <f t="shared" si="1"/>
        <v>125</v>
      </c>
      <c r="E50">
        <f t="shared" si="217"/>
        <v>5.7</v>
      </c>
      <c r="F50">
        <v>0.15822</v>
      </c>
      <c r="G50">
        <v>0.19409999999999999</v>
      </c>
      <c r="H50">
        <f t="shared" si="218"/>
        <v>0.16539599999999999</v>
      </c>
      <c r="I50">
        <f t="shared" si="219"/>
        <v>4.0096398347168494E-2</v>
      </c>
      <c r="J50">
        <f t="shared" si="36"/>
        <v>0.39180219261704841</v>
      </c>
      <c r="K50">
        <f t="shared" si="37"/>
        <v>0.50162451367504202</v>
      </c>
      <c r="L50">
        <f t="shared" si="104"/>
        <v>0.23497666872934853</v>
      </c>
      <c r="M50">
        <f t="shared" si="105"/>
        <v>0.31279328980827314</v>
      </c>
      <c r="N50">
        <f t="shared" si="106"/>
        <v>0.80144069194058609</v>
      </c>
      <c r="O50">
        <f t="shared" si="107"/>
        <v>0.89815805094457124</v>
      </c>
      <c r="P50">
        <f t="shared" si="108"/>
        <v>0.54851931162879386</v>
      </c>
      <c r="Q50">
        <f t="shared" si="109"/>
        <v>0.67490597675529551</v>
      </c>
      <c r="R50">
        <f t="shared" si="174"/>
        <v>0.42</v>
      </c>
      <c r="S50">
        <f t="shared" si="175"/>
        <v>0.43099999999999999</v>
      </c>
      <c r="T50">
        <f t="shared" si="176"/>
        <v>3.5024415419245475E-2</v>
      </c>
      <c r="U50">
        <f t="shared" si="41"/>
        <v>0.66114412841052816</v>
      </c>
      <c r="V50">
        <f t="shared" si="42"/>
        <v>0.78032022421899305</v>
      </c>
      <c r="W50">
        <f t="shared" si="110"/>
        <v>0.44173520516641607</v>
      </c>
      <c r="X50">
        <f t="shared" si="111"/>
        <v>0.55796980365828264</v>
      </c>
      <c r="Y50">
        <f t="shared" si="112"/>
        <v>0.93613645883784491</v>
      </c>
      <c r="Z50">
        <f t="shared" si="113"/>
        <v>0.97949613570430849</v>
      </c>
      <c r="AA50">
        <f t="shared" si="114"/>
        <v>0.74158614230922582</v>
      </c>
      <c r="AB50">
        <f t="shared" si="115"/>
        <v>0.8522223571676002</v>
      </c>
      <c r="AC50">
        <f t="shared" si="177"/>
        <v>5.5917892673935876E-2</v>
      </c>
      <c r="AD50">
        <f t="shared" si="220"/>
        <v>1.1412853074284593E-2</v>
      </c>
      <c r="AE50">
        <f t="shared" si="221"/>
        <v>2.8143688168603071E-3</v>
      </c>
      <c r="AF50">
        <f t="shared" si="222"/>
        <v>1.9769687155708345E-4</v>
      </c>
      <c r="AG50">
        <f t="shared" si="223"/>
        <v>2.5286681179972025E-4</v>
      </c>
      <c r="AH50">
        <f t="shared" si="132"/>
        <v>1.1471022915339704E-4</v>
      </c>
      <c r="AI50">
        <f t="shared" si="133"/>
        <v>3.4698745518063991E-4</v>
      </c>
      <c r="AJ50">
        <f t="shared" si="224"/>
        <v>5.6309920569114777E-6</v>
      </c>
      <c r="AK50">
        <f t="shared" si="134"/>
        <v>3.7316355570066006E-6</v>
      </c>
      <c r="AL50">
        <f t="shared" si="135"/>
        <v>-2.5884549841019401E-7</v>
      </c>
      <c r="AM50">
        <f t="shared" si="136"/>
        <v>9.3434747916992892E-5</v>
      </c>
      <c r="AN50">
        <f t="shared" si="225"/>
        <v>1.007087331290558E-3</v>
      </c>
      <c r="AO50">
        <f t="shared" si="137"/>
        <v>2.5756928292043322E-6</v>
      </c>
      <c r="AP50">
        <f t="shared" si="178"/>
        <v>1.2686714494869731E-5</v>
      </c>
      <c r="AQ50">
        <f t="shared" si="179"/>
        <v>4.7721471308074275E-7</v>
      </c>
      <c r="AR50">
        <f t="shared" si="180"/>
        <v>3.2994217284479023E-2</v>
      </c>
      <c r="AS50">
        <f t="shared" si="181"/>
        <v>1.2354397729430465E-2</v>
      </c>
      <c r="AT50">
        <f t="shared" si="182"/>
        <v>1.0289329553496765E-3</v>
      </c>
      <c r="AU50">
        <f t="shared" si="183"/>
        <v>9.9163045416095219E-4</v>
      </c>
      <c r="AV50">
        <f t="shared" si="138"/>
        <v>6.2761141224645229E-4</v>
      </c>
      <c r="AW50">
        <f t="shared" si="139"/>
        <v>1.8291521200048139E-3</v>
      </c>
      <c r="AX50">
        <f t="shared" si="184"/>
        <v>4.8814565280600449E-5</v>
      </c>
      <c r="AY50">
        <f t="shared" si="140"/>
        <v>2.8691744256032837E-5</v>
      </c>
      <c r="AZ50">
        <f t="shared" si="141"/>
        <v>-1.29516686611337E-5</v>
      </c>
      <c r="BA50">
        <f t="shared" si="142"/>
        <v>5.1949210723628656E-4</v>
      </c>
      <c r="BB50">
        <f t="shared" si="185"/>
        <v>5.223238057511616E-3</v>
      </c>
      <c r="BC50">
        <f t="shared" si="143"/>
        <v>1.9695321968814359E-5</v>
      </c>
      <c r="BD50">
        <f t="shared" si="186"/>
        <v>1.0884673203495942E-4</v>
      </c>
      <c r="BE50">
        <f t="shared" si="187"/>
        <v>-1.8178872358431685E-5</v>
      </c>
      <c r="BF50">
        <f t="shared" si="188"/>
        <v>0.86999156131486421</v>
      </c>
      <c r="BG50">
        <f t="shared" si="226"/>
        <v>0.94200000000000028</v>
      </c>
      <c r="BH50">
        <f t="shared" si="144"/>
        <v>9.5592505202189652E-3</v>
      </c>
      <c r="BI50">
        <f t="shared" si="145"/>
        <v>2.2606286867172462E-3</v>
      </c>
      <c r="BJ50">
        <f t="shared" si="146"/>
        <v>1.3736848011732769E-4</v>
      </c>
      <c r="BK50">
        <f t="shared" si="147"/>
        <v>1.9972532782804131E-4</v>
      </c>
      <c r="BL50">
        <f t="shared" si="148"/>
        <v>8.3152872938674504E-5</v>
      </c>
      <c r="BM50">
        <f t="shared" si="149"/>
        <v>2.7755353462556744E-4</v>
      </c>
      <c r="BN50">
        <f t="shared" si="150"/>
        <v>3.7125186733692194E-6</v>
      </c>
      <c r="BO50">
        <f t="shared" si="151"/>
        <v>2.5349037517627958E-6</v>
      </c>
      <c r="BP50">
        <f t="shared" si="152"/>
        <v>-1.9524741734272094E-7</v>
      </c>
      <c r="BQ50">
        <f t="shared" si="153"/>
        <v>7.2781496952712468E-5</v>
      </c>
      <c r="BR50">
        <f t="shared" si="154"/>
        <v>7.8447606664017731E-4</v>
      </c>
      <c r="BS50">
        <f t="shared" si="155"/>
        <v>1.8919877806949827E-6</v>
      </c>
      <c r="BT50">
        <f t="shared" si="156"/>
        <v>8.1138503812228686E-6</v>
      </c>
      <c r="BU50">
        <f t="shared" si="157"/>
        <v>3.5054040438336785E-7</v>
      </c>
      <c r="BV50">
        <f t="shared" si="158"/>
        <v>2.6585358384431827E-2</v>
      </c>
      <c r="BW50">
        <f t="shared" si="159"/>
        <v>9.546515342468859E-3</v>
      </c>
      <c r="BX50">
        <f t="shared" si="160"/>
        <v>6.8777984604289418E-4</v>
      </c>
      <c r="BY50">
        <f t="shared" si="161"/>
        <v>7.5347047292980091E-4</v>
      </c>
      <c r="BZ50">
        <f t="shared" si="162"/>
        <v>4.3766419168768329E-4</v>
      </c>
      <c r="CA50">
        <f t="shared" si="163"/>
        <v>1.4075307300157951E-3</v>
      </c>
      <c r="CB50">
        <f t="shared" si="164"/>
        <v>3.096051884631147E-5</v>
      </c>
      <c r="CC50">
        <f t="shared" si="165"/>
        <v>1.8749697901718634E-5</v>
      </c>
      <c r="CD50">
        <f t="shared" si="166"/>
        <v>-9.3982172251960443E-6</v>
      </c>
      <c r="CE50">
        <f t="shared" si="167"/>
        <v>3.8928403327783177E-4</v>
      </c>
      <c r="CF50">
        <f t="shared" si="168"/>
        <v>3.9140598085613447E-3</v>
      </c>
      <c r="CG50">
        <f t="shared" si="169"/>
        <v>1.3917537981364666E-5</v>
      </c>
      <c r="CH50">
        <f t="shared" si="170"/>
        <v>6.6968148989878215E-5</v>
      </c>
      <c r="CI50">
        <f t="shared" si="171"/>
        <v>-1.2845951282617387E-5</v>
      </c>
      <c r="CJ50">
        <f t="shared" si="227"/>
        <v>0</v>
      </c>
      <c r="CK50">
        <f t="shared" si="228"/>
        <v>5.7221360084240287E-2</v>
      </c>
      <c r="CL50">
        <f t="shared" si="172"/>
        <v>1.4262925544925883E-2</v>
      </c>
      <c r="CM50">
        <f t="shared" si="189"/>
        <v>16.719829753826929</v>
      </c>
      <c r="CN50">
        <f t="shared" si="190"/>
        <v>44.309422652648678</v>
      </c>
      <c r="CO50">
        <f t="shared" si="191"/>
        <v>4.9979746098346265</v>
      </c>
      <c r="CP50">
        <f t="shared" si="192"/>
        <v>2.0140841559847718</v>
      </c>
      <c r="CQ50">
        <f t="shared" si="193"/>
        <v>3.5119683757604037</v>
      </c>
      <c r="CR50">
        <f t="shared" si="194"/>
        <v>1.5898965196376922</v>
      </c>
      <c r="CS50">
        <f t="shared" si="195"/>
        <v>0.15990891243217215</v>
      </c>
      <c r="CT50">
        <f t="shared" si="196"/>
        <v>0.13850338533385698</v>
      </c>
      <c r="CU50">
        <f t="shared" si="197"/>
        <v>-2.8685258133817702E-3</v>
      </c>
      <c r="CV50">
        <f t="shared" si="198"/>
        <v>2.6624231418947124</v>
      </c>
      <c r="CW50">
        <f t="shared" si="199"/>
        <v>17.190980745129824</v>
      </c>
      <c r="CX50">
        <f t="shared" si="200"/>
        <v>9.0136370558005607E-2</v>
      </c>
      <c r="CY50">
        <f t="shared" si="201"/>
        <v>0.5187090088372438</v>
      </c>
      <c r="CZ50">
        <f t="shared" si="202"/>
        <v>1.1247950787313107E-2</v>
      </c>
      <c r="DA50">
        <f t="shared" si="203"/>
        <v>425.29546079693461</v>
      </c>
      <c r="DB50">
        <f t="shared" si="204"/>
        <v>335.65663191089629</v>
      </c>
      <c r="DC50">
        <f t="shared" si="205"/>
        <v>37.768013059065225</v>
      </c>
      <c r="DD50">
        <f t="shared" si="206"/>
        <v>19.227714506180863</v>
      </c>
      <c r="DE50">
        <f t="shared" si="207"/>
        <v>26.3854113822531</v>
      </c>
      <c r="DF50">
        <f t="shared" si="208"/>
        <v>29.279237984917057</v>
      </c>
      <c r="DG50">
        <f t="shared" si="209"/>
        <v>1.9439424331693518</v>
      </c>
      <c r="DH50">
        <f t="shared" si="210"/>
        <v>1.3927259579320899</v>
      </c>
      <c r="DI50">
        <f t="shared" si="211"/>
        <v>-0.29150320655613621</v>
      </c>
      <c r="DJ50">
        <f t="shared" si="212"/>
        <v>20.738124920872558</v>
      </c>
      <c r="DK50">
        <f t="shared" si="213"/>
        <v>148.8361684487935</v>
      </c>
      <c r="DL50">
        <f t="shared" si="214"/>
        <v>0.91425684579236255</v>
      </c>
      <c r="DM50">
        <f t="shared" si="215"/>
        <v>5.6938813994807624</v>
      </c>
      <c r="DN50">
        <f t="shared" si="216"/>
        <v>-0.63616963818331684</v>
      </c>
      <c r="DO50">
        <f t="shared" si="229"/>
        <v>0</v>
      </c>
      <c r="DP50">
        <f t="shared" si="230"/>
        <v>1146.1161138584011</v>
      </c>
      <c r="DQ50">
        <f t="shared" si="173"/>
        <v>285.67948706106336</v>
      </c>
    </row>
    <row r="51" spans="1:121" x14ac:dyDescent="0.3">
      <c r="A51">
        <v>48</v>
      </c>
      <c r="B51">
        <v>93</v>
      </c>
      <c r="C51">
        <f t="shared" si="118"/>
        <v>34.542000000000002</v>
      </c>
      <c r="D51">
        <f t="shared" si="1"/>
        <v>125</v>
      </c>
      <c r="E51">
        <f t="shared" si="217"/>
        <v>5.7</v>
      </c>
      <c r="F51">
        <v>0.17560000000000001</v>
      </c>
      <c r="G51">
        <v>0.21640000000000001</v>
      </c>
      <c r="H51">
        <f t="shared" si="218"/>
        <v>0.18376000000000001</v>
      </c>
      <c r="I51">
        <f t="shared" si="219"/>
        <v>4.0096398347168494E-2</v>
      </c>
      <c r="J51">
        <f t="shared" si="36"/>
        <v>0.40076430226093618</v>
      </c>
      <c r="K51">
        <f t="shared" si="37"/>
        <v>0.51187903359163323</v>
      </c>
      <c r="L51">
        <f t="shared" si="104"/>
        <v>0.24106972413898542</v>
      </c>
      <c r="M51">
        <f t="shared" si="105"/>
        <v>0.32044632975286513</v>
      </c>
      <c r="N51">
        <f t="shared" si="106"/>
        <v>0.8121292919983164</v>
      </c>
      <c r="O51">
        <f t="shared" si="107"/>
        <v>0.90581734846873385</v>
      </c>
      <c r="P51">
        <f t="shared" si="108"/>
        <v>0.56064205918389765</v>
      </c>
      <c r="Q51">
        <f t="shared" si="109"/>
        <v>0.68717138690494206</v>
      </c>
      <c r="R51">
        <f t="shared" si="174"/>
        <v>0.42</v>
      </c>
      <c r="S51">
        <f t="shared" si="175"/>
        <v>0.43099999999999999</v>
      </c>
      <c r="T51">
        <f t="shared" si="176"/>
        <v>3.5797051694391409E-2</v>
      </c>
      <c r="U51">
        <f t="shared" si="41"/>
        <v>0.67191680952735278</v>
      </c>
      <c r="V51">
        <f t="shared" si="42"/>
        <v>0.79003846850475368</v>
      </c>
      <c r="W51">
        <f t="shared" si="110"/>
        <v>0.45136646028880612</v>
      </c>
      <c r="X51">
        <f t="shared" si="111"/>
        <v>0.5686128722397904</v>
      </c>
      <c r="Y51">
        <f t="shared" si="112"/>
        <v>0.9418753602644816</v>
      </c>
      <c r="Z51">
        <f t="shared" si="113"/>
        <v>0.98205040079301831</v>
      </c>
      <c r="AA51">
        <f t="shared" si="114"/>
        <v>0.75328186406048558</v>
      </c>
      <c r="AB51">
        <f t="shared" si="115"/>
        <v>0.86158382226376928</v>
      </c>
      <c r="AC51">
        <f t="shared" si="177"/>
        <v>5.6866609416893955E-2</v>
      </c>
      <c r="AD51">
        <f t="shared" si="220"/>
        <v>8.7595852656113925E-3</v>
      </c>
      <c r="AE51">
        <f t="shared" si="221"/>
        <v>2.0210195451040975E-3</v>
      </c>
      <c r="AF51">
        <f t="shared" si="222"/>
        <v>1.4896027723913479E-4</v>
      </c>
      <c r="AG51">
        <f t="shared" si="223"/>
        <v>1.5336591204205568E-4</v>
      </c>
      <c r="AH51">
        <f t="shared" si="132"/>
        <v>9.0021932195730138E-5</v>
      </c>
      <c r="AI51">
        <f t="shared" si="133"/>
        <v>2.5550459773194211E-4</v>
      </c>
      <c r="AJ51">
        <f t="shared" si="224"/>
        <v>4.2492780972229109E-6</v>
      </c>
      <c r="AK51">
        <f t="shared" si="134"/>
        <v>2.5950232692194168E-6</v>
      </c>
      <c r="AL51">
        <f t="shared" si="135"/>
        <v>-8.043968038562074E-7</v>
      </c>
      <c r="AM51">
        <f t="shared" si="136"/>
        <v>7.2457701710354496E-5</v>
      </c>
      <c r="AN51">
        <f t="shared" si="225"/>
        <v>7.2988837880531008E-4</v>
      </c>
      <c r="AO51">
        <f t="shared" si="137"/>
        <v>1.7657662656733556E-6</v>
      </c>
      <c r="AP51">
        <f t="shared" si="178"/>
        <v>9.4971004182609265E-6</v>
      </c>
      <c r="AQ51">
        <f t="shared" si="179"/>
        <v>-9.3967218218108937E-7</v>
      </c>
      <c r="AR51">
        <f t="shared" si="180"/>
        <v>2.5239470941630027E-2</v>
      </c>
      <c r="AS51">
        <f t="shared" si="181"/>
        <v>8.6779168439209513E-3</v>
      </c>
      <c r="AT51">
        <f t="shared" si="182"/>
        <v>7.6586752697838925E-4</v>
      </c>
      <c r="AU51">
        <f t="shared" si="183"/>
        <v>5.5671716379597014E-4</v>
      </c>
      <c r="AV51">
        <f t="shared" si="138"/>
        <v>4.8618944560113893E-4</v>
      </c>
      <c r="AW51">
        <f t="shared" si="139"/>
        <v>1.3189345951664163E-3</v>
      </c>
      <c r="AX51">
        <f t="shared" si="184"/>
        <v>3.6373311683945552E-5</v>
      </c>
      <c r="AY51">
        <f t="shared" si="140"/>
        <v>1.9433900039969896E-5</v>
      </c>
      <c r="AZ51">
        <f t="shared" si="141"/>
        <v>-1.3896179502932809E-5</v>
      </c>
      <c r="BA51">
        <f t="shared" si="142"/>
        <v>3.9786681716487605E-4</v>
      </c>
      <c r="BB51">
        <f t="shared" si="185"/>
        <v>3.7113777345471064E-3</v>
      </c>
      <c r="BC51">
        <f t="shared" si="143"/>
        <v>1.3181741081065427E-5</v>
      </c>
      <c r="BD51">
        <f t="shared" si="186"/>
        <v>8.0530082939139988E-5</v>
      </c>
      <c r="BE51">
        <f t="shared" si="187"/>
        <v>-2.2500816497375816E-5</v>
      </c>
      <c r="BF51">
        <f t="shared" si="188"/>
        <v>0.88848537018194729</v>
      </c>
      <c r="BG51">
        <f t="shared" si="226"/>
        <v>0.94200000000000028</v>
      </c>
      <c r="BH51">
        <f t="shared" si="144"/>
        <v>7.3307777784305623E-3</v>
      </c>
      <c r="BI51">
        <f t="shared" si="145"/>
        <v>1.6220178568031017E-3</v>
      </c>
      <c r="BJ51">
        <f t="shared" si="146"/>
        <v>1.0340582250472895E-4</v>
      </c>
      <c r="BK51">
        <f t="shared" si="147"/>
        <v>1.2103390478893185E-4</v>
      </c>
      <c r="BL51">
        <f t="shared" si="148"/>
        <v>6.5196269957614142E-5</v>
      </c>
      <c r="BM51">
        <f t="shared" si="149"/>
        <v>2.042060484452632E-4</v>
      </c>
      <c r="BN51">
        <f t="shared" si="150"/>
        <v>2.7988745573320843E-6</v>
      </c>
      <c r="BO51">
        <f t="shared" si="151"/>
        <v>1.7611660012526424E-6</v>
      </c>
      <c r="BP51">
        <f t="shared" si="152"/>
        <v>-6.0625022245677795E-7</v>
      </c>
      <c r="BQ51">
        <f t="shared" si="153"/>
        <v>5.6394144577086748E-5</v>
      </c>
      <c r="BR51">
        <f t="shared" si="154"/>
        <v>5.6807530169839741E-4</v>
      </c>
      <c r="BS51">
        <f t="shared" si="155"/>
        <v>1.2959682657446245E-6</v>
      </c>
      <c r="BT51">
        <f t="shared" si="156"/>
        <v>6.0680868757246421E-6</v>
      </c>
      <c r="BU51">
        <f t="shared" si="157"/>
        <v>-6.8966394476072062E-7</v>
      </c>
      <c r="BV51">
        <f t="shared" si="158"/>
        <v>2.031991231522404E-2</v>
      </c>
      <c r="BW51">
        <f t="shared" si="159"/>
        <v>6.7000134374892648E-3</v>
      </c>
      <c r="BX51">
        <f t="shared" si="160"/>
        <v>5.1145007803252629E-4</v>
      </c>
      <c r="BY51">
        <f t="shared" si="161"/>
        <v>4.2265682478369229E-4</v>
      </c>
      <c r="BZ51">
        <f t="shared" si="162"/>
        <v>3.3873105747728735E-4</v>
      </c>
      <c r="CA51">
        <f t="shared" si="163"/>
        <v>1.0140706512010492E-3</v>
      </c>
      <c r="CB51">
        <f t="shared" si="164"/>
        <v>2.3047625880231832E-5</v>
      </c>
      <c r="CC51">
        <f t="shared" si="165"/>
        <v>1.2688026384904127E-5</v>
      </c>
      <c r="CD51">
        <f t="shared" si="166"/>
        <v>-1.0075162560731504E-5</v>
      </c>
      <c r="CE51">
        <f t="shared" si="167"/>
        <v>2.9789433925381053E-4</v>
      </c>
      <c r="CF51">
        <f t="shared" si="168"/>
        <v>2.7788153478907848E-3</v>
      </c>
      <c r="CG51">
        <f t="shared" si="169"/>
        <v>9.3069847119204336E-6</v>
      </c>
      <c r="CH51">
        <f t="shared" si="170"/>
        <v>4.9498721102656482E-5</v>
      </c>
      <c r="CI51">
        <f t="shared" si="171"/>
        <v>-1.5886729519184096E-5</v>
      </c>
      <c r="CJ51">
        <f t="shared" si="227"/>
        <v>0</v>
      </c>
      <c r="CK51">
        <f t="shared" si="228"/>
        <v>4.2533858826090787E-2</v>
      </c>
      <c r="CL51">
        <f t="shared" si="172"/>
        <v>1.0293142835645882E-2</v>
      </c>
      <c r="CM51">
        <f t="shared" si="189"/>
        <v>12.832792414120689</v>
      </c>
      <c r="CN51">
        <f t="shared" si="190"/>
        <v>31.818931718118911</v>
      </c>
      <c r="CO51">
        <f t="shared" si="191"/>
        <v>3.7658647688825666</v>
      </c>
      <c r="CP51">
        <f t="shared" si="192"/>
        <v>1.2215594894149735</v>
      </c>
      <c r="CQ51">
        <f t="shared" si="193"/>
        <v>2.7561114761044738</v>
      </c>
      <c r="CR51">
        <f t="shared" si="194"/>
        <v>1.1707220668077587</v>
      </c>
      <c r="CS51">
        <f t="shared" si="195"/>
        <v>0.12067099940493622</v>
      </c>
      <c r="CT51">
        <f t="shared" si="196"/>
        <v>9.631688366034788E-2</v>
      </c>
      <c r="CU51">
        <f t="shared" si="197"/>
        <v>-8.9143253803344903E-3</v>
      </c>
      <c r="CV51">
        <f t="shared" si="198"/>
        <v>2.0646822102365512</v>
      </c>
      <c r="CW51">
        <f t="shared" si="199"/>
        <v>12.459194626206642</v>
      </c>
      <c r="CX51">
        <f t="shared" si="200"/>
        <v>6.179299046723908E-2</v>
      </c>
      <c r="CY51">
        <f t="shared" si="201"/>
        <v>0.38829844770101624</v>
      </c>
      <c r="CZ51">
        <f t="shared" si="202"/>
        <v>-2.2148073334008277E-2</v>
      </c>
      <c r="DA51">
        <f t="shared" si="203"/>
        <v>325.33678043761103</v>
      </c>
      <c r="DB51">
        <f t="shared" si="204"/>
        <v>235.77032273248832</v>
      </c>
      <c r="DC51">
        <f t="shared" si="205"/>
        <v>28.111933445268757</v>
      </c>
      <c r="DD51">
        <f t="shared" si="206"/>
        <v>10.794745806003862</v>
      </c>
      <c r="DE51">
        <f t="shared" si="207"/>
        <v>20.43989048251748</v>
      </c>
      <c r="DF51">
        <f t="shared" si="208"/>
        <v>21.112186064828826</v>
      </c>
      <c r="DG51">
        <f t="shared" si="209"/>
        <v>1.4484943911897636</v>
      </c>
      <c r="DH51">
        <f t="shared" si="210"/>
        <v>0.94334094184017869</v>
      </c>
      <c r="DI51">
        <f t="shared" si="211"/>
        <v>-0.31276131207250873</v>
      </c>
      <c r="DJ51">
        <f t="shared" si="212"/>
        <v>15.882843341221852</v>
      </c>
      <c r="DK51">
        <f t="shared" si="213"/>
        <v>105.7557085459198</v>
      </c>
      <c r="DL51">
        <f t="shared" si="214"/>
        <v>0.61189642098305708</v>
      </c>
      <c r="DM51">
        <f t="shared" si="215"/>
        <v>4.2126091686293519</v>
      </c>
      <c r="DN51">
        <f t="shared" si="216"/>
        <v>-0.78741607332566665</v>
      </c>
      <c r="DO51">
        <f t="shared" si="229"/>
        <v>0</v>
      </c>
      <c r="DP51">
        <f t="shared" si="230"/>
        <v>838.04645008551597</v>
      </c>
      <c r="DQ51">
        <f t="shared" si="173"/>
        <v>202.80623606021891</v>
      </c>
    </row>
    <row r="52" spans="1:121" x14ac:dyDescent="0.3">
      <c r="A52">
        <v>49</v>
      </c>
      <c r="B52">
        <v>94</v>
      </c>
      <c r="C52">
        <f t="shared" si="118"/>
        <v>34.542000000000002</v>
      </c>
      <c r="D52">
        <f t="shared" si="1"/>
        <v>125</v>
      </c>
      <c r="E52">
        <f t="shared" si="217"/>
        <v>5.7</v>
      </c>
      <c r="F52">
        <v>0.19406999999999999</v>
      </c>
      <c r="G52">
        <v>0.23441000000000001</v>
      </c>
      <c r="H52">
        <f t="shared" si="218"/>
        <v>0.20213799999999998</v>
      </c>
      <c r="I52">
        <f t="shared" si="219"/>
        <v>4.0096398347168494E-2</v>
      </c>
      <c r="J52">
        <f t="shared" si="36"/>
        <v>0.40975803856657056</v>
      </c>
      <c r="K52">
        <f t="shared" si="37"/>
        <v>0.52210817596129688</v>
      </c>
      <c r="L52">
        <f t="shared" si="104"/>
        <v>0.2472266945624475</v>
      </c>
      <c r="M52">
        <f t="shared" si="105"/>
        <v>0.32815469252575646</v>
      </c>
      <c r="N52">
        <f t="shared" si="106"/>
        <v>0.82246840892132844</v>
      </c>
      <c r="O52">
        <f t="shared" si="107"/>
        <v>0.91305696360321231</v>
      </c>
      <c r="P52">
        <f t="shared" si="108"/>
        <v>0.57270664759308709</v>
      </c>
      <c r="Q52">
        <f t="shared" si="109"/>
        <v>0.69923996859583726</v>
      </c>
      <c r="R52">
        <f t="shared" si="174"/>
        <v>0.42</v>
      </c>
      <c r="S52">
        <f t="shared" si="175"/>
        <v>0.43099999999999999</v>
      </c>
      <c r="T52">
        <f t="shared" si="176"/>
        <v>3.6570400981241612E-2</v>
      </c>
      <c r="U52">
        <f t="shared" si="41"/>
        <v>0.68253864507059925</v>
      </c>
      <c r="V52">
        <f t="shared" si="42"/>
        <v>0.79949631967873724</v>
      </c>
      <c r="W52">
        <f t="shared" si="110"/>
        <v>0.4610067870046124</v>
      </c>
      <c r="X52">
        <f t="shared" si="111"/>
        <v>0.57919129178622286</v>
      </c>
      <c r="Y52">
        <f t="shared" si="112"/>
        <v>0.94721289826607746</v>
      </c>
      <c r="Z52">
        <f t="shared" si="113"/>
        <v>0.98433443876930593</v>
      </c>
      <c r="AA52">
        <f t="shared" si="114"/>
        <v>0.76469882017037905</v>
      </c>
      <c r="AB52">
        <f t="shared" si="115"/>
        <v>0.87054708888059773</v>
      </c>
      <c r="AC52">
        <f t="shared" si="177"/>
        <v>5.7804983732271664E-2</v>
      </c>
      <c r="AD52">
        <f t="shared" si="220"/>
        <v>6.5622432751308623E-3</v>
      </c>
      <c r="AE52">
        <f t="shared" si="221"/>
        <v>1.3969465434315622E-3</v>
      </c>
      <c r="AF52">
        <f t="shared" si="222"/>
        <v>1.1042364897693473E-4</v>
      </c>
      <c r="AG52">
        <f t="shared" si="223"/>
        <v>8.617777449070979E-5</v>
      </c>
      <c r="AH52">
        <f t="shared" si="132"/>
        <v>6.9160073025921446E-5</v>
      </c>
      <c r="AI52">
        <f t="shared" si="133"/>
        <v>1.8153275651457899E-4</v>
      </c>
      <c r="AJ52">
        <f t="shared" si="224"/>
        <v>3.1523715330630731E-6</v>
      </c>
      <c r="AK52">
        <f t="shared" si="134"/>
        <v>1.7702256145536105E-6</v>
      </c>
      <c r="AL52">
        <f t="shared" si="135"/>
        <v>-1.060211070513646E-6</v>
      </c>
      <c r="AM52">
        <f t="shared" si="136"/>
        <v>5.4961532921673687E-5</v>
      </c>
      <c r="AN52">
        <f t="shared" si="225"/>
        <v>5.06254039064381E-4</v>
      </c>
      <c r="AO52">
        <f t="shared" si="137"/>
        <v>1.191456841001704E-6</v>
      </c>
      <c r="AP52">
        <f t="shared" si="178"/>
        <v>6.9277935596495074E-6</v>
      </c>
      <c r="AQ52">
        <f t="shared" si="179"/>
        <v>-1.6529380053140485E-6</v>
      </c>
      <c r="AR52">
        <f t="shared" si="180"/>
        <v>1.8744595123931545E-2</v>
      </c>
      <c r="AS52">
        <f t="shared" si="181"/>
        <v>5.8192881515951641E-3</v>
      </c>
      <c r="AT52">
        <f t="shared" si="182"/>
        <v>5.587529507024866E-4</v>
      </c>
      <c r="AU52">
        <f t="shared" si="183"/>
        <v>2.7611201702941555E-4</v>
      </c>
      <c r="AV52">
        <f t="shared" si="138"/>
        <v>3.6676253936198338E-4</v>
      </c>
      <c r="AW52">
        <f t="shared" si="139"/>
        <v>9.0821115389538723E-4</v>
      </c>
      <c r="AX52">
        <f t="shared" si="184"/>
        <v>2.6479668185654771E-5</v>
      </c>
      <c r="AY52">
        <f t="shared" si="140"/>
        <v>1.2887053169284858E-5</v>
      </c>
      <c r="AZ52">
        <f t="shared" si="141"/>
        <v>-1.3421521284714959E-5</v>
      </c>
      <c r="BA52">
        <f t="shared" si="142"/>
        <v>2.962734270283594E-4</v>
      </c>
      <c r="BB52">
        <f t="shared" si="185"/>
        <v>2.4961900717328654E-3</v>
      </c>
      <c r="BC52">
        <f t="shared" si="143"/>
        <v>8.6693891355315111E-6</v>
      </c>
      <c r="BD52">
        <f t="shared" si="186"/>
        <v>5.7597513129091617E-5</v>
      </c>
      <c r="BE52">
        <f t="shared" si="187"/>
        <v>-2.312918472321743E-5</v>
      </c>
      <c r="BF52">
        <f t="shared" si="188"/>
        <v>0.90348670330508241</v>
      </c>
      <c r="BG52">
        <f t="shared" si="226"/>
        <v>0.94200000000000028</v>
      </c>
      <c r="BH52">
        <f t="shared" si="144"/>
        <v>5.4872585801558861E-3</v>
      </c>
      <c r="BI52">
        <f t="shared" si="145"/>
        <v>1.1202152853975579E-3</v>
      </c>
      <c r="BJ52">
        <f t="shared" si="146"/>
        <v>7.6581425909843395E-5</v>
      </c>
      <c r="BK52">
        <f t="shared" si="147"/>
        <v>6.7953224079748753E-5</v>
      </c>
      <c r="BL52">
        <f t="shared" si="148"/>
        <v>5.0041324948410557E-5</v>
      </c>
      <c r="BM52">
        <f t="shared" si="149"/>
        <v>1.4496443715516225E-4</v>
      </c>
      <c r="BN52">
        <f t="shared" si="150"/>
        <v>2.0743872108491386E-6</v>
      </c>
      <c r="BO52">
        <f t="shared" si="151"/>
        <v>1.2002841391475725E-6</v>
      </c>
      <c r="BP52">
        <f t="shared" si="152"/>
        <v>-7.9838156221789222E-7</v>
      </c>
      <c r="BQ52">
        <f t="shared" si="153"/>
        <v>4.2741020307597905E-5</v>
      </c>
      <c r="BR52">
        <f t="shared" si="154"/>
        <v>3.9369015044195493E-4</v>
      </c>
      <c r="BS52">
        <f t="shared" si="155"/>
        <v>8.7372760301671288E-7</v>
      </c>
      <c r="BT52">
        <f t="shared" si="156"/>
        <v>4.4221984480920988E-6</v>
      </c>
      <c r="BU52">
        <f t="shared" si="157"/>
        <v>-1.2121442519932659E-6</v>
      </c>
      <c r="BV52">
        <f t="shared" si="158"/>
        <v>1.5078364446524635E-2</v>
      </c>
      <c r="BW52">
        <f t="shared" si="159"/>
        <v>4.4891760938239088E-3</v>
      </c>
      <c r="BX52">
        <f t="shared" si="160"/>
        <v>3.7278313445586556E-4</v>
      </c>
      <c r="BY52">
        <f t="shared" si="161"/>
        <v>2.0944749622436884E-4</v>
      </c>
      <c r="BZ52">
        <f t="shared" si="162"/>
        <v>2.5528976285026897E-4</v>
      </c>
      <c r="CA52">
        <f t="shared" si="163"/>
        <v>6.9769944037675132E-4</v>
      </c>
      <c r="CB52">
        <f t="shared" si="164"/>
        <v>1.6762548210583482E-5</v>
      </c>
      <c r="CC52">
        <f t="shared" si="165"/>
        <v>8.4058984501009498E-6</v>
      </c>
      <c r="CD52">
        <f t="shared" si="166"/>
        <v>-9.7228812284268129E-6</v>
      </c>
      <c r="CE52">
        <f t="shared" si="167"/>
        <v>2.2164289873892015E-4</v>
      </c>
      <c r="CF52">
        <f t="shared" si="168"/>
        <v>1.8674060946047208E-3</v>
      </c>
      <c r="CG52">
        <f t="shared" si="169"/>
        <v>6.1159131609823783E-6</v>
      </c>
      <c r="CH52">
        <f t="shared" si="170"/>
        <v>3.5368944094985319E-5</v>
      </c>
      <c r="CI52">
        <f t="shared" si="171"/>
        <v>-1.6316730399349588E-5</v>
      </c>
      <c r="CJ52">
        <f t="shared" si="227"/>
        <v>0</v>
      </c>
      <c r="CK52">
        <f t="shared" si="228"/>
        <v>3.062242857987137E-2</v>
      </c>
      <c r="CL52">
        <f t="shared" si="172"/>
        <v>7.1947485422075037E-3</v>
      </c>
      <c r="CM52">
        <f t="shared" si="189"/>
        <v>9.6136863980667133</v>
      </c>
      <c r="CN52">
        <f t="shared" si="190"/>
        <v>21.993526379786516</v>
      </c>
      <c r="CO52">
        <f t="shared" si="191"/>
        <v>2.791620269785887</v>
      </c>
      <c r="CP52">
        <f t="shared" si="192"/>
        <v>0.68640597381850343</v>
      </c>
      <c r="CQ52">
        <f t="shared" si="193"/>
        <v>2.1174047957616109</v>
      </c>
      <c r="CR52">
        <f t="shared" si="194"/>
        <v>0.83178309034980091</v>
      </c>
      <c r="CS52">
        <f t="shared" si="195"/>
        <v>8.9521046795925152E-2</v>
      </c>
      <c r="CT52">
        <f t="shared" si="196"/>
        <v>6.5703693909771807E-2</v>
      </c>
      <c r="CU52">
        <f t="shared" si="197"/>
        <v>-1.1749259083432224E-2</v>
      </c>
      <c r="CV52">
        <f t="shared" si="198"/>
        <v>1.5661288806030917</v>
      </c>
      <c r="CW52">
        <f t="shared" si="199"/>
        <v>8.6417564468289836</v>
      </c>
      <c r="CX52">
        <f t="shared" si="200"/>
        <v>4.1695032150854634E-2</v>
      </c>
      <c r="CY52">
        <f t="shared" si="201"/>
        <v>0.28324976747982977</v>
      </c>
      <c r="CZ52">
        <f t="shared" si="202"/>
        <v>-3.8959748785252123E-2</v>
      </c>
      <c r="DA52">
        <f t="shared" si="203"/>
        <v>241.6178311474776</v>
      </c>
      <c r="DB52">
        <f t="shared" si="204"/>
        <v>158.10423979068901</v>
      </c>
      <c r="DC52">
        <f t="shared" si="205"/>
        <v>20.509585808485472</v>
      </c>
      <c r="DD52">
        <f t="shared" si="206"/>
        <v>5.3538120102003672</v>
      </c>
      <c r="DE52">
        <f t="shared" si="207"/>
        <v>15.419063917317143</v>
      </c>
      <c r="DF52">
        <f t="shared" si="208"/>
        <v>14.537735940403463</v>
      </c>
      <c r="DG52">
        <f t="shared" si="209"/>
        <v>1.05449982615733</v>
      </c>
      <c r="DH52">
        <f t="shared" si="210"/>
        <v>0.62555044789025627</v>
      </c>
      <c r="DI52">
        <f t="shared" si="211"/>
        <v>-0.3020781795550796</v>
      </c>
      <c r="DJ52">
        <f t="shared" si="212"/>
        <v>11.827235206972107</v>
      </c>
      <c r="DK52">
        <f t="shared" si="213"/>
        <v>71.128936094028006</v>
      </c>
      <c r="DL52">
        <f t="shared" si="214"/>
        <v>0.40243304367137273</v>
      </c>
      <c r="DM52">
        <f t="shared" si="215"/>
        <v>3.0129835092959114</v>
      </c>
      <c r="DN52">
        <f t="shared" si="216"/>
        <v>-0.80940581938899392</v>
      </c>
      <c r="DO52">
        <f t="shared" si="229"/>
        <v>0</v>
      </c>
      <c r="DP52">
        <f t="shared" si="230"/>
        <v>591.1541955111129</v>
      </c>
      <c r="DQ52">
        <f t="shared" si="173"/>
        <v>138.89185096080629</v>
      </c>
    </row>
    <row r="53" spans="1:121" x14ac:dyDescent="0.3">
      <c r="A53">
        <v>50</v>
      </c>
      <c r="B53">
        <v>95</v>
      </c>
      <c r="C53">
        <f t="shared" si="118"/>
        <v>34.542000000000002</v>
      </c>
      <c r="D53">
        <f t="shared" si="1"/>
        <v>125</v>
      </c>
      <c r="E53">
        <f t="shared" si="217"/>
        <v>5.7</v>
      </c>
      <c r="F53">
        <v>0.21340000000000001</v>
      </c>
      <c r="G53">
        <v>0.25403999999999999</v>
      </c>
      <c r="H53">
        <f t="shared" si="218"/>
        <v>0.221528</v>
      </c>
      <c r="I53">
        <f t="shared" si="219"/>
        <v>4.0096398347168494E-2</v>
      </c>
      <c r="J53">
        <f t="shared" si="36"/>
        <v>0.41877922503396792</v>
      </c>
      <c r="K53">
        <f t="shared" si="37"/>
        <v>0.53230601879929451</v>
      </c>
      <c r="L53">
        <f t="shared" si="104"/>
        <v>0.25344609312146271</v>
      </c>
      <c r="M53">
        <f t="shared" si="105"/>
        <v>0.33591561980615858</v>
      </c>
      <c r="N53">
        <f t="shared" si="106"/>
        <v>0.8324542725439813</v>
      </c>
      <c r="O53">
        <f t="shared" si="107"/>
        <v>0.9198858869050992</v>
      </c>
      <c r="P53">
        <f t="shared" si="108"/>
        <v>0.58470290394063706</v>
      </c>
      <c r="Q53">
        <f t="shared" si="109"/>
        <v>0.71110146101608807</v>
      </c>
      <c r="R53">
        <f t="shared" si="174"/>
        <v>0.42</v>
      </c>
      <c r="S53">
        <f t="shared" si="175"/>
        <v>0.43099999999999999</v>
      </c>
      <c r="T53">
        <f t="shared" si="176"/>
        <v>3.7344116915272077E-2</v>
      </c>
      <c r="U53">
        <f t="shared" si="41"/>
        <v>0.69300334466256119</v>
      </c>
      <c r="V53">
        <f t="shared" si="42"/>
        <v>0.80869113933821868</v>
      </c>
      <c r="W53">
        <f t="shared" si="110"/>
        <v>0.47065114683528697</v>
      </c>
      <c r="X53">
        <f t="shared" si="111"/>
        <v>0.58969858255218899</v>
      </c>
      <c r="Y53">
        <f t="shared" si="112"/>
        <v>0.9521651546911738</v>
      </c>
      <c r="Z53">
        <f t="shared" si="113"/>
        <v>0.98637007625540141</v>
      </c>
      <c r="AA53">
        <f t="shared" si="114"/>
        <v>0.77582903926878022</v>
      </c>
      <c r="AB53">
        <f t="shared" si="115"/>
        <v>0.87911405211584703</v>
      </c>
      <c r="AC53">
        <f t="shared" si="177"/>
        <v>5.8732606698546373E-2</v>
      </c>
      <c r="AD53">
        <f t="shared" si="220"/>
        <v>4.7954678640314986E-3</v>
      </c>
      <c r="AE53">
        <f t="shared" si="221"/>
        <v>9.3056338510721448E-4</v>
      </c>
      <c r="AF53">
        <f t="shared" si="222"/>
        <v>7.9955526272108103E-5</v>
      </c>
      <c r="AG53">
        <f t="shared" si="223"/>
        <v>4.5153253190709792E-5</v>
      </c>
      <c r="AH53">
        <f t="shared" si="132"/>
        <v>5.1703252254730677E-5</v>
      </c>
      <c r="AI53">
        <f t="shared" si="133"/>
        <v>1.2467866735439194E-4</v>
      </c>
      <c r="AJ53">
        <f t="shared" si="224"/>
        <v>2.2714611257005535E-6</v>
      </c>
      <c r="AK53">
        <f t="shared" si="134"/>
        <v>1.1690743938632991E-6</v>
      </c>
      <c r="AL53">
        <f t="shared" si="135"/>
        <v>-1.0149452421616552E-6</v>
      </c>
      <c r="AM53">
        <f t="shared" si="136"/>
        <v>4.0503533060517719E-5</v>
      </c>
      <c r="AN53">
        <f t="shared" si="225"/>
        <v>3.3599393665545825E-4</v>
      </c>
      <c r="AO53">
        <f t="shared" si="137"/>
        <v>7.7714124603742854E-7</v>
      </c>
      <c r="AP53">
        <f t="shared" si="178"/>
        <v>4.8539767760275549E-6</v>
      </c>
      <c r="AQ53">
        <f t="shared" si="179"/>
        <v>-1.6852062716657323E-6</v>
      </c>
      <c r="AR53">
        <f t="shared" si="180"/>
        <v>1.3504032705232167E-2</v>
      </c>
      <c r="AS53">
        <f t="shared" si="181"/>
        <v>3.7325143935235091E-3</v>
      </c>
      <c r="AT53">
        <f t="shared" si="182"/>
        <v>3.9596292395610799E-4</v>
      </c>
      <c r="AU53">
        <f t="shared" si="183"/>
        <v>1.1850603583222336E-4</v>
      </c>
      <c r="AV53">
        <f t="shared" si="138"/>
        <v>2.674303592645023E-4</v>
      </c>
      <c r="AW53">
        <f t="shared" si="139"/>
        <v>5.9847888334854898E-4</v>
      </c>
      <c r="AX53">
        <f t="shared" si="184"/>
        <v>1.8554116706819311E-5</v>
      </c>
      <c r="AY53">
        <f t="shared" si="140"/>
        <v>8.2246513764832789E-6</v>
      </c>
      <c r="AZ53">
        <f t="shared" si="141"/>
        <v>-1.1035409388369686E-5</v>
      </c>
      <c r="BA53">
        <f t="shared" si="142"/>
        <v>2.1272740822213775E-4</v>
      </c>
      <c r="BB53">
        <f t="shared" si="185"/>
        <v>1.5879511524209845E-3</v>
      </c>
      <c r="BC53">
        <f t="shared" si="143"/>
        <v>5.4686903488973814E-6</v>
      </c>
      <c r="BD53">
        <f t="shared" si="186"/>
        <v>3.912127460687954E-5</v>
      </c>
      <c r="BE53">
        <f t="shared" si="187"/>
        <v>-1.9233212593318326E-5</v>
      </c>
      <c r="BF53">
        <f t="shared" si="188"/>
        <v>0.91513090510718831</v>
      </c>
      <c r="BG53">
        <f t="shared" si="226"/>
        <v>0.94200000000000028</v>
      </c>
      <c r="BH53">
        <f t="shared" si="144"/>
        <v>4.0065481820353663E-3</v>
      </c>
      <c r="BI53">
        <f t="shared" si="145"/>
        <v>7.4559665743864363E-4</v>
      </c>
      <c r="BJ53">
        <f t="shared" si="146"/>
        <v>5.5398279785442976E-5</v>
      </c>
      <c r="BK53">
        <f t="shared" si="147"/>
        <v>3.5574608006068746E-5</v>
      </c>
      <c r="BL53">
        <f t="shared" si="148"/>
        <v>3.7375738791235159E-5</v>
      </c>
      <c r="BM53">
        <f t="shared" si="149"/>
        <v>9.9479801052206122E-5</v>
      </c>
      <c r="BN53">
        <f t="shared" si="150"/>
        <v>1.4932808266512384E-6</v>
      </c>
      <c r="BO53">
        <f t="shared" si="151"/>
        <v>7.91942462807693E-7</v>
      </c>
      <c r="BP53">
        <f t="shared" si="152"/>
        <v>-7.636547566285051E-7</v>
      </c>
      <c r="BQ53">
        <f t="shared" si="153"/>
        <v>3.1471340452332034E-5</v>
      </c>
      <c r="BR53">
        <f t="shared" si="154"/>
        <v>2.6106807903903014E-4</v>
      </c>
      <c r="BS53">
        <f t="shared" si="155"/>
        <v>5.6942166317487707E-7</v>
      </c>
      <c r="BT53">
        <f t="shared" si="156"/>
        <v>3.0954451496271434E-6</v>
      </c>
      <c r="BU53">
        <f t="shared" si="157"/>
        <v>-1.2347729101981278E-6</v>
      </c>
      <c r="BV53">
        <f t="shared" si="158"/>
        <v>1.0853703114902372E-2</v>
      </c>
      <c r="BW53">
        <f t="shared" si="159"/>
        <v>2.8769648460104601E-3</v>
      </c>
      <c r="BX53">
        <f t="shared" si="160"/>
        <v>2.6392309031923077E-4</v>
      </c>
      <c r="BY53">
        <f t="shared" si="161"/>
        <v>8.9818670089040367E-5</v>
      </c>
      <c r="BZ53">
        <f t="shared" si="162"/>
        <v>1.8597634303039814E-4</v>
      </c>
      <c r="CA53">
        <f t="shared" si="163"/>
        <v>4.5937426325854211E-4</v>
      </c>
      <c r="CB53">
        <f t="shared" si="164"/>
        <v>1.173414731878366E-5</v>
      </c>
      <c r="CC53">
        <f t="shared" si="165"/>
        <v>5.359744062806076E-6</v>
      </c>
      <c r="CD53">
        <f t="shared" si="166"/>
        <v>-7.9876305685374283E-6</v>
      </c>
      <c r="CE53">
        <f t="shared" si="167"/>
        <v>1.5900868805557351E-4</v>
      </c>
      <c r="CF53">
        <f t="shared" si="168"/>
        <v>1.1869557926411113E-3</v>
      </c>
      <c r="CG53">
        <f t="shared" si="169"/>
        <v>3.8547163987055735E-6</v>
      </c>
      <c r="CH53">
        <f t="shared" si="170"/>
        <v>2.4000124070377257E-5</v>
      </c>
      <c r="CI53">
        <f t="shared" si="171"/>
        <v>-1.3556916785058566E-5</v>
      </c>
      <c r="CJ53">
        <f t="shared" si="227"/>
        <v>0</v>
      </c>
      <c r="CK53">
        <f t="shared" si="228"/>
        <v>2.1375593341839565E-2</v>
      </c>
      <c r="CL53">
        <f t="shared" si="172"/>
        <v>4.8759241759803312E-3</v>
      </c>
      <c r="CM53">
        <f t="shared" si="189"/>
        <v>7.0253604208061455</v>
      </c>
      <c r="CN53">
        <f t="shared" si="190"/>
        <v>14.650789935127985</v>
      </c>
      <c r="CO53">
        <f t="shared" si="191"/>
        <v>2.021355659685165</v>
      </c>
      <c r="CP53">
        <f t="shared" si="192"/>
        <v>0.35964566166400347</v>
      </c>
      <c r="CQ53">
        <f t="shared" si="193"/>
        <v>1.5829467710308345</v>
      </c>
      <c r="CR53">
        <f t="shared" si="194"/>
        <v>0.57127765381782381</v>
      </c>
      <c r="CS53">
        <f t="shared" si="195"/>
        <v>6.4504953047644323E-2</v>
      </c>
      <c r="CT53">
        <f t="shared" si="196"/>
        <v>4.3391365202630205E-2</v>
      </c>
      <c r="CU53">
        <f t="shared" si="197"/>
        <v>-1.1247623173635464E-2</v>
      </c>
      <c r="CV53">
        <f t="shared" si="198"/>
        <v>1.1541481745594524</v>
      </c>
      <c r="CW53">
        <f t="shared" si="199"/>
        <v>5.7354164987086724</v>
      </c>
      <c r="CX53">
        <f t="shared" si="200"/>
        <v>2.7196057905079812E-2</v>
      </c>
      <c r="CY53">
        <f t="shared" si="201"/>
        <v>0.19845969446466261</v>
      </c>
      <c r="CZ53">
        <f t="shared" si="202"/>
        <v>-3.9720311823161311E-2</v>
      </c>
      <c r="DA53">
        <f t="shared" si="203"/>
        <v>174.06698157044264</v>
      </c>
      <c r="DB53">
        <f t="shared" si="204"/>
        <v>101.40868355764022</v>
      </c>
      <c r="DC53">
        <f t="shared" si="205"/>
        <v>14.5342150867329</v>
      </c>
      <c r="DD53">
        <f t="shared" si="206"/>
        <v>2.2978320347868109</v>
      </c>
      <c r="DE53">
        <f t="shared" si="207"/>
        <v>11.243039733838941</v>
      </c>
      <c r="DF53">
        <f t="shared" si="208"/>
        <v>9.5798514857602228</v>
      </c>
      <c r="DG53">
        <f t="shared" si="209"/>
        <v>0.73888058961566538</v>
      </c>
      <c r="DH53">
        <f t="shared" si="210"/>
        <v>0.39923280246587484</v>
      </c>
      <c r="DI53">
        <f t="shared" si="211"/>
        <v>-0.24837395910403651</v>
      </c>
      <c r="DJ53">
        <f t="shared" si="212"/>
        <v>8.4920781362277395</v>
      </c>
      <c r="DK53">
        <f t="shared" si="213"/>
        <v>45.248668088235952</v>
      </c>
      <c r="DL53">
        <f t="shared" si="214"/>
        <v>0.25385660599581644</v>
      </c>
      <c r="DM53">
        <f t="shared" si="215"/>
        <v>2.0464729959604755</v>
      </c>
      <c r="DN53">
        <f t="shared" si="216"/>
        <v>-0.67306627470317482</v>
      </c>
      <c r="DO53">
        <f t="shared" si="229"/>
        <v>0</v>
      </c>
      <c r="DP53">
        <f t="shared" si="230"/>
        <v>402.77187736491936</v>
      </c>
      <c r="DQ53">
        <f t="shared" si="173"/>
        <v>91.875116767148668</v>
      </c>
    </row>
    <row r="54" spans="1:121" x14ac:dyDescent="0.3">
      <c r="A54">
        <v>51</v>
      </c>
      <c r="B54">
        <v>96</v>
      </c>
      <c r="C54">
        <f t="shared" si="118"/>
        <v>34.542000000000002</v>
      </c>
      <c r="D54">
        <f t="shared" si="1"/>
        <v>125</v>
      </c>
      <c r="E54">
        <f t="shared" si="217"/>
        <v>5.7</v>
      </c>
      <c r="F54">
        <v>0.23330999999999999</v>
      </c>
      <c r="G54">
        <v>0.27490999999999999</v>
      </c>
      <c r="H54">
        <f t="shared" si="218"/>
        <v>0.24162999999999998</v>
      </c>
      <c r="I54">
        <f t="shared" si="219"/>
        <v>4.0096398347168494E-2</v>
      </c>
      <c r="J54">
        <f t="shared" si="36"/>
        <v>0.42782366439363806</v>
      </c>
      <c r="K54">
        <f t="shared" si="37"/>
        <v>0.54246670651504925</v>
      </c>
      <c r="L54">
        <f t="shared" si="104"/>
        <v>0.25972639312732493</v>
      </c>
      <c r="M54">
        <f t="shared" si="105"/>
        <v>0.34372631129805475</v>
      </c>
      <c r="N54">
        <f t="shared" si="106"/>
        <v>0.84208419907253507</v>
      </c>
      <c r="O54">
        <f t="shared" si="107"/>
        <v>0.92631412673742164</v>
      </c>
      <c r="P54">
        <f t="shared" si="108"/>
        <v>0.59662080289709296</v>
      </c>
      <c r="Q54">
        <f t="shared" si="109"/>
        <v>0.72274617942118402</v>
      </c>
      <c r="R54">
        <f t="shared" si="174"/>
        <v>0.42</v>
      </c>
      <c r="S54">
        <f t="shared" si="175"/>
        <v>0.43099999999999999</v>
      </c>
      <c r="T54">
        <f t="shared" si="176"/>
        <v>3.811785944310659E-2</v>
      </c>
      <c r="U54">
        <f t="shared" si="41"/>
        <v>0.70330495590759035</v>
      </c>
      <c r="V54">
        <f t="shared" si="42"/>
        <v>0.81762088305143321</v>
      </c>
      <c r="W54">
        <f t="shared" si="110"/>
        <v>0.48029451071393059</v>
      </c>
      <c r="X54">
        <f t="shared" si="111"/>
        <v>0.60012840756269781</v>
      </c>
      <c r="Y54">
        <f t="shared" si="112"/>
        <v>0.95674874880948113</v>
      </c>
      <c r="Z54">
        <f t="shared" si="113"/>
        <v>0.98817826448237711</v>
      </c>
      <c r="AA54">
        <f t="shared" si="114"/>
        <v>0.78666540979397959</v>
      </c>
      <c r="AB54">
        <f t="shared" si="115"/>
        <v>0.88728777620950061</v>
      </c>
      <c r="AC54">
        <f t="shared" si="177"/>
        <v>5.9649094728691975E-2</v>
      </c>
      <c r="AD54">
        <f t="shared" si="220"/>
        <v>3.4115501435891E-3</v>
      </c>
      <c r="AE54">
        <f t="shared" si="221"/>
        <v>5.9681399763880844E-4</v>
      </c>
      <c r="AF54">
        <f t="shared" si="222"/>
        <v>5.6691133867707362E-5</v>
      </c>
      <c r="AG54">
        <f t="shared" si="223"/>
        <v>2.1424677118286408E-5</v>
      </c>
      <c r="AH54">
        <f t="shared" si="132"/>
        <v>3.7622330962012983E-5</v>
      </c>
      <c r="AI54">
        <f t="shared" si="133"/>
        <v>8.2504014089685115E-5</v>
      </c>
      <c r="AJ54">
        <f t="shared" si="224"/>
        <v>1.5949352836211246E-6</v>
      </c>
      <c r="AK54">
        <f t="shared" si="134"/>
        <v>7.5578080813054522E-7</v>
      </c>
      <c r="AL54">
        <f t="shared" si="135"/>
        <v>-8.6065559551407545E-7</v>
      </c>
      <c r="AM54">
        <f t="shared" si="136"/>
        <v>2.9009164900251046E-5</v>
      </c>
      <c r="AN54">
        <f t="shared" si="225"/>
        <v>2.1258703465319012E-4</v>
      </c>
      <c r="AO54">
        <f t="shared" si="137"/>
        <v>4.9692499645917179E-7</v>
      </c>
      <c r="AP54">
        <f t="shared" si="178"/>
        <v>3.2739598808072373E-6</v>
      </c>
      <c r="AQ54">
        <f t="shared" si="179"/>
        <v>-1.4467343268700149E-6</v>
      </c>
      <c r="AR54">
        <f t="shared" si="180"/>
        <v>9.4131609056994931E-3</v>
      </c>
      <c r="AS54">
        <f t="shared" si="181"/>
        <v>2.288333473664631E-3</v>
      </c>
      <c r="AT54">
        <f t="shared" si="182"/>
        <v>2.7337813164516261E-4</v>
      </c>
      <c r="AU54">
        <f t="shared" si="183"/>
        <v>3.6747655673644602E-5</v>
      </c>
      <c r="AV54">
        <f t="shared" si="138"/>
        <v>1.8861748187128349E-4</v>
      </c>
      <c r="AW54">
        <f t="shared" si="139"/>
        <v>3.7567914138836355E-4</v>
      </c>
      <c r="AX54">
        <f t="shared" si="184"/>
        <v>1.2566053119578573E-5</v>
      </c>
      <c r="AY54">
        <f t="shared" si="140"/>
        <v>5.1263797910006292E-6</v>
      </c>
      <c r="AZ54">
        <f t="shared" si="141"/>
        <v>-8.4425304291226201E-6</v>
      </c>
      <c r="BA54">
        <f t="shared" si="142"/>
        <v>1.4736840697219075E-4</v>
      </c>
      <c r="BB54">
        <f t="shared" si="185"/>
        <v>9.5033491950637994E-4</v>
      </c>
      <c r="BC54">
        <f t="shared" si="143"/>
        <v>3.3744115356944381E-6</v>
      </c>
      <c r="BD54">
        <f t="shared" si="186"/>
        <v>2.5314651211432749E-5</v>
      </c>
      <c r="BE54">
        <f t="shared" si="187"/>
        <v>-1.4545473316048973E-5</v>
      </c>
      <c r="BF54">
        <f t="shared" si="188"/>
        <v>0.92385096968380098</v>
      </c>
      <c r="BG54">
        <f t="shared" si="226"/>
        <v>0.94200000000000039</v>
      </c>
      <c r="BH54">
        <f t="shared" si="144"/>
        <v>2.8479156627862282E-3</v>
      </c>
      <c r="BI54">
        <f t="shared" si="145"/>
        <v>4.7778550800761053E-4</v>
      </c>
      <c r="BJ54">
        <f t="shared" si="146"/>
        <v>3.9241805545368839E-5</v>
      </c>
      <c r="BK54">
        <f t="shared" si="147"/>
        <v>1.6865582425020693E-5</v>
      </c>
      <c r="BL54">
        <f t="shared" si="148"/>
        <v>2.717163794118395E-5</v>
      </c>
      <c r="BM54">
        <f t="shared" si="149"/>
        <v>6.577393360664102E-5</v>
      </c>
      <c r="BN54">
        <f t="shared" si="150"/>
        <v>1.0475206614486056E-6</v>
      </c>
      <c r="BO54">
        <f t="shared" si="151"/>
        <v>5.1149689267786358E-7</v>
      </c>
      <c r="BP54">
        <f t="shared" si="152"/>
        <v>-6.470231595233599E-7</v>
      </c>
      <c r="BQ54">
        <f t="shared" si="153"/>
        <v>2.2521304390700847E-5</v>
      </c>
      <c r="BR54">
        <f t="shared" si="154"/>
        <v>1.6504223177067501E-4</v>
      </c>
      <c r="BS54">
        <f t="shared" si="155"/>
        <v>3.6379845445158388E-7</v>
      </c>
      <c r="BT54">
        <f t="shared" si="156"/>
        <v>2.0858376299298381E-6</v>
      </c>
      <c r="BU54">
        <f t="shared" si="157"/>
        <v>-1.0591532240632764E-6</v>
      </c>
      <c r="BV54">
        <f t="shared" si="158"/>
        <v>7.5593755142962142E-3</v>
      </c>
      <c r="BW54">
        <f t="shared" si="159"/>
        <v>1.7623345592782166E-3</v>
      </c>
      <c r="BX54">
        <f t="shared" si="160"/>
        <v>1.8204245394223923E-4</v>
      </c>
      <c r="BY54">
        <f t="shared" si="161"/>
        <v>2.7828626261304153E-5</v>
      </c>
      <c r="BZ54">
        <f t="shared" si="162"/>
        <v>1.3104701530972717E-4</v>
      </c>
      <c r="CA54">
        <f t="shared" si="163"/>
        <v>2.881183316840952E-4</v>
      </c>
      <c r="CB54">
        <f t="shared" si="164"/>
        <v>7.939506257831219E-6</v>
      </c>
      <c r="CC54">
        <f t="shared" si="165"/>
        <v>3.3375900366392226E-6</v>
      </c>
      <c r="CD54">
        <f t="shared" si="166"/>
        <v>-6.1057375992594805E-6</v>
      </c>
      <c r="CE54">
        <f t="shared" si="167"/>
        <v>1.1006209483913854E-4</v>
      </c>
      <c r="CF54">
        <f t="shared" si="168"/>
        <v>7.0975763522634883E-4</v>
      </c>
      <c r="CG54">
        <f t="shared" si="169"/>
        <v>2.3765290398592997E-6</v>
      </c>
      <c r="CH54">
        <f t="shared" si="170"/>
        <v>1.5515085204277925E-5</v>
      </c>
      <c r="CI54">
        <f t="shared" si="171"/>
        <v>-1.0244079410123001E-5</v>
      </c>
      <c r="CJ54">
        <f t="shared" si="227"/>
        <v>0</v>
      </c>
      <c r="CK54">
        <f t="shared" si="228"/>
        <v>1.4448005268094862E-2</v>
      </c>
      <c r="CL54">
        <f t="shared" si="172"/>
        <v>3.1997012529049519E-3</v>
      </c>
      <c r="CM54">
        <f t="shared" si="189"/>
        <v>4.9979209603580319</v>
      </c>
      <c r="CN54">
        <f t="shared" si="190"/>
        <v>9.3962395788253996</v>
      </c>
      <c r="CO54">
        <f t="shared" si="191"/>
        <v>1.4332085553095097</v>
      </c>
      <c r="CP54">
        <f t="shared" si="192"/>
        <v>0.17064755324715125</v>
      </c>
      <c r="CQ54">
        <f t="shared" si="193"/>
        <v>1.1518452847329894</v>
      </c>
      <c r="CR54">
        <f t="shared" si="194"/>
        <v>0.3780333925589372</v>
      </c>
      <c r="CS54">
        <f t="shared" si="195"/>
        <v>4.5292972184272695E-2</v>
      </c>
      <c r="CT54">
        <f t="shared" si="196"/>
        <v>2.8051560474573318E-2</v>
      </c>
      <c r="CU54">
        <f t="shared" si="197"/>
        <v>-9.5377853094869847E-3</v>
      </c>
      <c r="CV54">
        <f t="shared" si="198"/>
        <v>0.82661615383265352</v>
      </c>
      <c r="CW54">
        <f t="shared" si="199"/>
        <v>3.6288606815299556</v>
      </c>
      <c r="CX54">
        <f t="shared" si="200"/>
        <v>1.7389890251088717E-2</v>
      </c>
      <c r="CY54">
        <f t="shared" si="201"/>
        <v>0.13385912368668471</v>
      </c>
      <c r="CZ54">
        <f t="shared" si="202"/>
        <v>-3.4099528084326251E-2</v>
      </c>
      <c r="DA54">
        <f t="shared" si="203"/>
        <v>121.33564407446647</v>
      </c>
      <c r="DB54">
        <f t="shared" si="204"/>
        <v>62.171732145994362</v>
      </c>
      <c r="DC54">
        <f t="shared" si="205"/>
        <v>10.034617700167338</v>
      </c>
      <c r="DD54">
        <f t="shared" si="206"/>
        <v>0.71253704351196889</v>
      </c>
      <c r="DE54">
        <f t="shared" si="207"/>
        <v>7.9296675553506288</v>
      </c>
      <c r="DF54">
        <f t="shared" si="208"/>
        <v>6.0134960162035354</v>
      </c>
      <c r="DG54">
        <f t="shared" si="209"/>
        <v>0.50041793338097751</v>
      </c>
      <c r="DH54">
        <f t="shared" si="210"/>
        <v>0.24883960143496153</v>
      </c>
      <c r="DI54">
        <f t="shared" si="211"/>
        <v>-0.19001603236826281</v>
      </c>
      <c r="DJ54">
        <f t="shared" si="212"/>
        <v>5.8829468063298549</v>
      </c>
      <c r="DK54">
        <f t="shared" si="213"/>
        <v>27.079793531334296</v>
      </c>
      <c r="DL54">
        <f t="shared" si="214"/>
        <v>0.15664018348693581</v>
      </c>
      <c r="DM54">
        <f t="shared" si="215"/>
        <v>1.3242347195212585</v>
      </c>
      <c r="DN54">
        <f t="shared" si="216"/>
        <v>-0.50901883869513376</v>
      </c>
      <c r="DO54">
        <f t="shared" si="229"/>
        <v>0</v>
      </c>
      <c r="DP54">
        <f t="shared" si="230"/>
        <v>264.85586083371663</v>
      </c>
      <c r="DQ54">
        <f t="shared" si="173"/>
        <v>58.655822310660753</v>
      </c>
    </row>
    <row r="55" spans="1:121" x14ac:dyDescent="0.3">
      <c r="A55">
        <v>52</v>
      </c>
      <c r="B55">
        <v>97</v>
      </c>
      <c r="C55">
        <f t="shared" si="118"/>
        <v>34.542000000000002</v>
      </c>
      <c r="D55">
        <f t="shared" si="1"/>
        <v>125</v>
      </c>
      <c r="E55">
        <f t="shared" si="217"/>
        <v>5.7</v>
      </c>
      <c r="F55">
        <v>0.25402999999999998</v>
      </c>
      <c r="G55">
        <v>0.29626000000000002</v>
      </c>
      <c r="H55">
        <f t="shared" si="218"/>
        <v>0.26247599999999999</v>
      </c>
      <c r="I55">
        <f t="shared" si="219"/>
        <v>4.0096398347168494E-2</v>
      </c>
      <c r="J55">
        <f t="shared" si="36"/>
        <v>0.43688714354928149</v>
      </c>
      <c r="K55">
        <f t="shared" si="37"/>
        <v>0.55258445861714112</v>
      </c>
      <c r="L55">
        <f t="shared" si="104"/>
        <v>0.26606602902257426</v>
      </c>
      <c r="M55">
        <f t="shared" si="105"/>
        <v>0.3515839272685013</v>
      </c>
      <c r="N55">
        <f t="shared" si="106"/>
        <v>0.85135657421520106</v>
      </c>
      <c r="O55">
        <f t="shared" si="107"/>
        <v>0.93235260869478342</v>
      </c>
      <c r="P55">
        <f t="shared" si="108"/>
        <v>0.60845049053110523</v>
      </c>
      <c r="Q55">
        <f t="shared" si="109"/>
        <v>0.73416503912693254</v>
      </c>
      <c r="R55">
        <f t="shared" si="174"/>
        <v>0.42</v>
      </c>
      <c r="S55">
        <f t="shared" si="175"/>
        <v>0.43099999999999999</v>
      </c>
      <c r="T55">
        <f t="shared" si="176"/>
        <v>3.8891295217101399E-2</v>
      </c>
      <c r="U55">
        <f t="shared" si="41"/>
        <v>0.71343787255978564</v>
      </c>
      <c r="V55">
        <f t="shared" si="42"/>
        <v>0.82628409077701381</v>
      </c>
      <c r="W55">
        <f t="shared" si="110"/>
        <v>0.48993186568420932</v>
      </c>
      <c r="X55">
        <f t="shared" si="111"/>
        <v>0.61047458260525511</v>
      </c>
      <c r="Y55">
        <f t="shared" si="112"/>
        <v>0.96098070284250015</v>
      </c>
      <c r="Z55">
        <f t="shared" si="113"/>
        <v>0.98977899836289984</v>
      </c>
      <c r="AA55">
        <f t="shared" si="114"/>
        <v>0.79720169036721933</v>
      </c>
      <c r="AB55">
        <f t="shared" si="115"/>
        <v>0.89507243954978233</v>
      </c>
      <c r="AC55">
        <f t="shared" si="177"/>
        <v>6.0554089434981855E-2</v>
      </c>
      <c r="AD55">
        <f t="shared" si="220"/>
        <v>2.3586523740623381E-3</v>
      </c>
      <c r="AE55">
        <f t="shared" si="221"/>
        <v>3.6870267209715034E-4</v>
      </c>
      <c r="AF55">
        <f t="shared" si="222"/>
        <v>3.9312280619318695E-5</v>
      </c>
      <c r="AG55">
        <f t="shared" si="223"/>
        <v>8.646527270488086E-6</v>
      </c>
      <c r="AH55">
        <f t="shared" si="132"/>
        <v>2.6608454080603535E-5</v>
      </c>
      <c r="AI55">
        <f t="shared" si="133"/>
        <v>5.2507140964306943E-5</v>
      </c>
      <c r="AJ55">
        <f t="shared" si="224"/>
        <v>1.0879647558106821E-6</v>
      </c>
      <c r="AK55">
        <f t="shared" si="134"/>
        <v>4.7908559443422301E-7</v>
      </c>
      <c r="AL55">
        <f t="shared" si="135"/>
        <v>-6.7089900174548374E-7</v>
      </c>
      <c r="AM55">
        <f t="shared" si="136"/>
        <v>2.0161994222956342E-5</v>
      </c>
      <c r="AN55">
        <f t="shared" si="225"/>
        <v>1.2789003063190773E-4</v>
      </c>
      <c r="AO55">
        <f t="shared" si="137"/>
        <v>3.113499085019733E-7</v>
      </c>
      <c r="AP55">
        <f t="shared" si="178"/>
        <v>2.1168160175428378E-6</v>
      </c>
      <c r="AQ55">
        <f t="shared" si="179"/>
        <v>-1.1076037423649679E-6</v>
      </c>
      <c r="AR55">
        <f t="shared" si="180"/>
        <v>6.3345209185230985E-3</v>
      </c>
      <c r="AS55">
        <f t="shared" si="181"/>
        <v>1.3429764976410435E-3</v>
      </c>
      <c r="AT55">
        <f t="shared" si="182"/>
        <v>1.8357332952889874E-4</v>
      </c>
      <c r="AU55">
        <f t="shared" si="183"/>
        <v>-5.2888014064081789E-7</v>
      </c>
      <c r="AV55">
        <f t="shared" si="138"/>
        <v>1.2849320463904592E-4</v>
      </c>
      <c r="AW55">
        <f t="shared" si="139"/>
        <v>2.2404029944391086E-4</v>
      </c>
      <c r="AX55">
        <f t="shared" si="184"/>
        <v>8.1890449370399348E-6</v>
      </c>
      <c r="AY55">
        <f t="shared" si="140"/>
        <v>3.1203611556585372E-6</v>
      </c>
      <c r="AZ55">
        <f t="shared" si="141"/>
        <v>-6.0247411948677948E-6</v>
      </c>
      <c r="BA55">
        <f t="shared" si="142"/>
        <v>9.8345285783156872E-5</v>
      </c>
      <c r="BB55">
        <f t="shared" si="185"/>
        <v>5.3284249537448108E-4</v>
      </c>
      <c r="BC55">
        <f t="shared" si="143"/>
        <v>2.0273743214694809E-6</v>
      </c>
      <c r="BD55">
        <f t="shared" si="186"/>
        <v>1.5504809633057004E-5</v>
      </c>
      <c r="BE55">
        <f t="shared" si="187"/>
        <v>-9.9883590324782742E-6</v>
      </c>
      <c r="BF55">
        <f t="shared" si="188"/>
        <v>0.93013821017190623</v>
      </c>
      <c r="BG55">
        <f t="shared" si="226"/>
        <v>0.94200000000000039</v>
      </c>
      <c r="BH55">
        <f t="shared" si="144"/>
        <v>1.9673198675331091E-3</v>
      </c>
      <c r="BI55">
        <f t="shared" si="145"/>
        <v>2.94921159177857E-4</v>
      </c>
      <c r="BJ55">
        <f t="shared" si="146"/>
        <v>2.7186151157521264E-5</v>
      </c>
      <c r="BK55">
        <f t="shared" si="147"/>
        <v>6.8008696077412707E-6</v>
      </c>
      <c r="BL55">
        <f t="shared" si="148"/>
        <v>1.9199396882296135E-5</v>
      </c>
      <c r="BM55">
        <f t="shared" si="149"/>
        <v>4.1824695033056802E-5</v>
      </c>
      <c r="BN55">
        <f t="shared" si="150"/>
        <v>7.1386700703156809E-7</v>
      </c>
      <c r="BO55">
        <f t="shared" si="151"/>
        <v>3.2393325460558003E-7</v>
      </c>
      <c r="BP55">
        <f t="shared" si="152"/>
        <v>-5.0394512688575406E-7</v>
      </c>
      <c r="BQ55">
        <f t="shared" si="153"/>
        <v>1.5639666015769205E-5</v>
      </c>
      <c r="BR55">
        <f t="shared" si="154"/>
        <v>9.9204341778461633E-5</v>
      </c>
      <c r="BS55">
        <f t="shared" si="155"/>
        <v>2.2774792230380006E-7</v>
      </c>
      <c r="BT55">
        <f t="shared" si="156"/>
        <v>1.3473225572547968E-6</v>
      </c>
      <c r="BU55">
        <f t="shared" si="157"/>
        <v>-8.1019600189776873E-7</v>
      </c>
      <c r="BV55">
        <f t="shared" si="158"/>
        <v>5.0827633142067116E-3</v>
      </c>
      <c r="BW55">
        <f t="shared" si="159"/>
        <v>1.033411122895437E-3</v>
      </c>
      <c r="BX55">
        <f t="shared" si="160"/>
        <v>1.2212487860270436E-4</v>
      </c>
      <c r="BY55">
        <f t="shared" si="161"/>
        <v>-4.0017970928010573E-7</v>
      </c>
      <c r="BZ55">
        <f t="shared" si="162"/>
        <v>8.919143998810878E-5</v>
      </c>
      <c r="CA55">
        <f t="shared" si="163"/>
        <v>1.716783885054508E-4</v>
      </c>
      <c r="CB55">
        <f t="shared" si="164"/>
        <v>5.1690509160606878E-6</v>
      </c>
      <c r="CC55">
        <f t="shared" si="165"/>
        <v>2.0296556266675767E-6</v>
      </c>
      <c r="CD55">
        <f t="shared" si="166"/>
        <v>-4.3535102565337585E-6</v>
      </c>
      <c r="CE55">
        <f t="shared" si="167"/>
        <v>7.3387586833153056E-5</v>
      </c>
      <c r="CF55">
        <f t="shared" si="168"/>
        <v>3.9761971899608678E-4</v>
      </c>
      <c r="CG55">
        <f t="shared" si="169"/>
        <v>1.4266409795490882E-6</v>
      </c>
      <c r="CH55">
        <f t="shared" si="170"/>
        <v>9.4935792090392366E-6</v>
      </c>
      <c r="CI55">
        <f t="shared" si="171"/>
        <v>-7.0286982345984579E-6</v>
      </c>
      <c r="CJ55">
        <f t="shared" si="227"/>
        <v>0</v>
      </c>
      <c r="CK55">
        <f t="shared" si="228"/>
        <v>9.4499078653567832E-3</v>
      </c>
      <c r="CL55">
        <f t="shared" si="172"/>
        <v>2.0318511522752036E-3</v>
      </c>
      <c r="CM55">
        <f t="shared" si="189"/>
        <v>3.4554257280013254</v>
      </c>
      <c r="CN55">
        <f t="shared" si="190"/>
        <v>5.804854869497535</v>
      </c>
      <c r="CO55">
        <f t="shared" si="191"/>
        <v>0.99385376633699596</v>
      </c>
      <c r="CP55">
        <f t="shared" si="192"/>
        <v>6.8869589709437601E-2</v>
      </c>
      <c r="CQ55">
        <f t="shared" si="193"/>
        <v>0.8146444301317578</v>
      </c>
      <c r="CR55">
        <f t="shared" si="194"/>
        <v>0.2405877198984544</v>
      </c>
      <c r="CS55">
        <f t="shared" si="195"/>
        <v>3.0896023135511749E-2</v>
      </c>
      <c r="CT55">
        <f t="shared" si="196"/>
        <v>1.7781740923020622E-2</v>
      </c>
      <c r="CU55">
        <f t="shared" si="197"/>
        <v>-7.4349027373434504E-3</v>
      </c>
      <c r="CV55">
        <f t="shared" si="198"/>
        <v>0.57451602538314095</v>
      </c>
      <c r="CW55">
        <f t="shared" si="199"/>
        <v>2.1830828228866652</v>
      </c>
      <c r="CX55">
        <f t="shared" si="200"/>
        <v>1.0895690048026556E-2</v>
      </c>
      <c r="CY55">
        <f t="shared" si="201"/>
        <v>8.6548139693256462E-2</v>
      </c>
      <c r="CZ55">
        <f t="shared" si="202"/>
        <v>-2.6106220207542292E-2</v>
      </c>
      <c r="DA55">
        <f t="shared" si="203"/>
        <v>81.651974639762742</v>
      </c>
      <c r="DB55">
        <f t="shared" si="204"/>
        <v>36.487328464409508</v>
      </c>
      <c r="DC55">
        <f t="shared" si="205"/>
        <v>6.738242633687757</v>
      </c>
      <c r="DD55">
        <f t="shared" si="206"/>
        <v>-1.0254985927025459E-2</v>
      </c>
      <c r="DE55">
        <f t="shared" si="207"/>
        <v>5.4019828162301291</v>
      </c>
      <c r="DF55">
        <f t="shared" si="208"/>
        <v>3.5862130731986812</v>
      </c>
      <c r="DG55">
        <f t="shared" si="209"/>
        <v>0.3261123365277413</v>
      </c>
      <c r="DH55">
        <f t="shared" si="210"/>
        <v>0.15146545085682106</v>
      </c>
      <c r="DI55">
        <f t="shared" si="211"/>
        <v>-0.13559885007288947</v>
      </c>
      <c r="DJ55">
        <f t="shared" si="212"/>
        <v>3.9259438084636225</v>
      </c>
      <c r="DK55">
        <f t="shared" si="213"/>
        <v>15.183346905695839</v>
      </c>
      <c r="DL55">
        <f t="shared" si="214"/>
        <v>9.4110716002613309E-2</v>
      </c>
      <c r="DM55">
        <f t="shared" si="215"/>
        <v>0.81107209671484493</v>
      </c>
      <c r="DN55">
        <f t="shared" si="216"/>
        <v>-0.34954262434157718</v>
      </c>
      <c r="DO55">
        <f t="shared" si="229"/>
        <v>0</v>
      </c>
      <c r="DP55">
        <f t="shared" si="230"/>
        <v>168.110811903909</v>
      </c>
      <c r="DQ55">
        <f t="shared" si="173"/>
        <v>36.145976420478171</v>
      </c>
    </row>
    <row r="56" spans="1:121" x14ac:dyDescent="0.3">
      <c r="A56">
        <v>53</v>
      </c>
      <c r="B56">
        <v>98</v>
      </c>
      <c r="C56">
        <f t="shared" si="118"/>
        <v>34.542000000000002</v>
      </c>
      <c r="D56">
        <f t="shared" si="1"/>
        <v>125</v>
      </c>
      <c r="E56">
        <f t="shared" si="217"/>
        <v>5.7</v>
      </c>
      <c r="F56">
        <v>0.27543000000000001</v>
      </c>
      <c r="G56">
        <v>0.31792999999999999</v>
      </c>
      <c r="H56">
        <f t="shared" si="218"/>
        <v>0.28393000000000002</v>
      </c>
      <c r="I56">
        <f t="shared" si="219"/>
        <v>4.0096398347168494E-2</v>
      </c>
      <c r="J56">
        <f t="shared" si="36"/>
        <v>0.44596543855199178</v>
      </c>
      <c r="K56">
        <f t="shared" si="37"/>
        <v>0.56265357824610607</v>
      </c>
      <c r="L56">
        <f t="shared" si="104"/>
        <v>0.27246339736171732</v>
      </c>
      <c r="M56">
        <f t="shared" si="105"/>
        <v>0.35948559114201739</v>
      </c>
      <c r="N56">
        <f t="shared" si="106"/>
        <v>0.86027083090473222</v>
      </c>
      <c r="O56">
        <f t="shared" si="107"/>
        <v>0.93801307287113955</v>
      </c>
      <c r="P56">
        <f t="shared" si="108"/>
        <v>0.62018230765151616</v>
      </c>
      <c r="Q56">
        <f t="shared" si="109"/>
        <v>0.74534957689500758</v>
      </c>
      <c r="R56">
        <f t="shared" si="174"/>
        <v>0.42</v>
      </c>
      <c r="S56">
        <f t="shared" si="175"/>
        <v>0.43099999999999999</v>
      </c>
      <c r="T56">
        <f t="shared" si="176"/>
        <v>3.9664097958720473E-2</v>
      </c>
      <c r="U56">
        <f t="shared" si="41"/>
        <v>0.72339684160827233</v>
      </c>
      <c r="V56">
        <f t="shared" si="42"/>
        <v>0.83467987532869237</v>
      </c>
      <c r="W56">
        <f t="shared" si="110"/>
        <v>0.49955822157052299</v>
      </c>
      <c r="X56">
        <f t="shared" si="111"/>
        <v>0.6207310858220989</v>
      </c>
      <c r="Y56">
        <f t="shared" si="112"/>
        <v>0.96487831196700491</v>
      </c>
      <c r="Z56">
        <f t="shared" si="113"/>
        <v>0.99119125322541335</v>
      </c>
      <c r="AA56">
        <f t="shared" si="114"/>
        <v>0.80743251593010268</v>
      </c>
      <c r="AB56">
        <f t="shared" si="115"/>
        <v>0.90247327453915349</v>
      </c>
      <c r="AC56">
        <f t="shared" si="177"/>
        <v>6.1447257422225239E-2</v>
      </c>
      <c r="AD56">
        <f t="shared" si="220"/>
        <v>1.581759571973316E-3</v>
      </c>
      <c r="AE56">
        <f t="shared" si="221"/>
        <v>2.196532114703669E-4</v>
      </c>
      <c r="AF56">
        <f t="shared" si="222"/>
        <v>2.6626903021431156E-5</v>
      </c>
      <c r="AG56">
        <f t="shared" si="223"/>
        <v>2.2969134366420455E-6</v>
      </c>
      <c r="AH56">
        <f t="shared" si="132"/>
        <v>1.827374387657302E-5</v>
      </c>
      <c r="AI56">
        <f t="shared" si="133"/>
        <v>3.2066539750841686E-5</v>
      </c>
      <c r="AJ56">
        <f t="shared" si="224"/>
        <v>7.1993618091356213E-7</v>
      </c>
      <c r="AK56">
        <f t="shared" si="134"/>
        <v>2.9837392144753274E-7</v>
      </c>
      <c r="AL56">
        <f t="shared" si="135"/>
        <v>-4.9217322435260964E-7</v>
      </c>
      <c r="AM56">
        <f t="shared" si="136"/>
        <v>1.3586761065719799E-5</v>
      </c>
      <c r="AN56">
        <f t="shared" si="225"/>
        <v>7.2954892870588656E-5</v>
      </c>
      <c r="AO56">
        <f t="shared" si="137"/>
        <v>1.9146200788297544E-7</v>
      </c>
      <c r="AP56">
        <f t="shared" si="178"/>
        <v>1.3094708442306564E-6</v>
      </c>
      <c r="AQ56">
        <f t="shared" si="179"/>
        <v>-7.7986148923033769E-7</v>
      </c>
      <c r="AR56">
        <f t="shared" si="180"/>
        <v>4.1049532185537391E-3</v>
      </c>
      <c r="AS56">
        <f t="shared" si="181"/>
        <v>7.5631556773592449E-4</v>
      </c>
      <c r="AT56">
        <f t="shared" si="182"/>
        <v>1.1969400480059682E-4</v>
      </c>
      <c r="AU56">
        <f t="shared" si="183"/>
        <v>-1.4200606568028648E-5</v>
      </c>
      <c r="AV56">
        <f t="shared" si="138"/>
        <v>8.4481149710535682E-5</v>
      </c>
      <c r="AW56">
        <f t="shared" si="139"/>
        <v>1.2650777380119341E-4</v>
      </c>
      <c r="AX56">
        <f t="shared" si="184"/>
        <v>5.1305979305878412E-6</v>
      </c>
      <c r="AY56">
        <f t="shared" si="140"/>
        <v>1.8576843952824381E-6</v>
      </c>
      <c r="AZ56">
        <f t="shared" si="141"/>
        <v>-4.0731363858849099E-6</v>
      </c>
      <c r="BA56">
        <f t="shared" si="142"/>
        <v>6.3181840915652423E-5</v>
      </c>
      <c r="BB56">
        <f t="shared" si="185"/>
        <v>2.7869361882728038E-4</v>
      </c>
      <c r="BC56">
        <f t="shared" si="143"/>
        <v>1.1892358514609055E-6</v>
      </c>
      <c r="BD56">
        <f t="shared" si="186"/>
        <v>8.9751004252998708E-6</v>
      </c>
      <c r="BE56">
        <f t="shared" si="187"/>
        <v>-6.3656462437904103E-6</v>
      </c>
      <c r="BF56">
        <f t="shared" si="188"/>
        <v>0.93450519385054409</v>
      </c>
      <c r="BG56">
        <f t="shared" si="226"/>
        <v>0.94200000000000028</v>
      </c>
      <c r="BH56">
        <f t="shared" si="144"/>
        <v>1.318216915352383E-3</v>
      </c>
      <c r="BI56">
        <f t="shared" si="145"/>
        <v>1.7555070319034293E-4</v>
      </c>
      <c r="BJ56">
        <f t="shared" si="146"/>
        <v>1.8396084630569437E-5</v>
      </c>
      <c r="BK56">
        <f t="shared" si="147"/>
        <v>1.8051060841304822E-6</v>
      </c>
      <c r="BL56">
        <f t="shared" si="148"/>
        <v>1.3173249800004392E-5</v>
      </c>
      <c r="BM56">
        <f t="shared" si="149"/>
        <v>2.5521246307857362E-5</v>
      </c>
      <c r="BN56">
        <f t="shared" si="150"/>
        <v>4.7193157418783703E-7</v>
      </c>
      <c r="BO56">
        <f t="shared" si="151"/>
        <v>2.0155714064963368E-7</v>
      </c>
      <c r="BP56">
        <f t="shared" si="152"/>
        <v>-3.6938517077411744E-7</v>
      </c>
      <c r="BQ56">
        <f t="shared" si="153"/>
        <v>1.0530410359764961E-5</v>
      </c>
      <c r="BR56">
        <f t="shared" si="154"/>
        <v>5.6543642444579168E-5</v>
      </c>
      <c r="BS56">
        <f t="shared" si="155"/>
        <v>1.3993413234920685E-7</v>
      </c>
      <c r="BT56">
        <f t="shared" si="156"/>
        <v>8.3265524091277079E-7</v>
      </c>
      <c r="BU56">
        <f t="shared" si="157"/>
        <v>-5.6997856679069775E-7</v>
      </c>
      <c r="BV56">
        <f t="shared" si="158"/>
        <v>3.291013721949715E-3</v>
      </c>
      <c r="BW56">
        <f t="shared" si="159"/>
        <v>5.8149117494957388E-4</v>
      </c>
      <c r="BX56">
        <f t="shared" si="160"/>
        <v>7.9552203302783367E-5</v>
      </c>
      <c r="BY56">
        <f t="shared" si="161"/>
        <v>-1.0735939836025996E-5</v>
      </c>
      <c r="BZ56">
        <f t="shared" si="162"/>
        <v>5.8586867956318869E-5</v>
      </c>
      <c r="CA56">
        <f t="shared" si="163"/>
        <v>9.6859465008723166E-5</v>
      </c>
      <c r="CB56">
        <f t="shared" si="164"/>
        <v>3.23540079754148E-6</v>
      </c>
      <c r="CC56">
        <f t="shared" si="165"/>
        <v>1.2072141898570499E-6</v>
      </c>
      <c r="CD56">
        <f t="shared" si="166"/>
        <v>-2.94080005382197E-6</v>
      </c>
      <c r="CE56">
        <f t="shared" si="167"/>
        <v>4.7108221155169451E-5</v>
      </c>
      <c r="CF56">
        <f t="shared" si="168"/>
        <v>2.0779325894883119E-4</v>
      </c>
      <c r="CG56">
        <f t="shared" si="169"/>
        <v>8.3614984871232274E-7</v>
      </c>
      <c r="CH56">
        <f t="shared" si="170"/>
        <v>5.4901445045980364E-6</v>
      </c>
      <c r="CI56">
        <f t="shared" si="171"/>
        <v>-4.4756758191934579E-6</v>
      </c>
      <c r="CJ56">
        <f t="shared" si="227"/>
        <v>0</v>
      </c>
      <c r="CK56">
        <f t="shared" si="228"/>
        <v>5.9754654794229494E-3</v>
      </c>
      <c r="CL56">
        <f t="shared" si="172"/>
        <v>1.2473801607315014E-3</v>
      </c>
      <c r="CM56">
        <f t="shared" si="189"/>
        <v>2.317277772940908</v>
      </c>
      <c r="CN56">
        <f t="shared" si="190"/>
        <v>3.4582201613894563</v>
      </c>
      <c r="CO56">
        <f t="shared" si="191"/>
        <v>0.67315473528480108</v>
      </c>
      <c r="CP56">
        <f t="shared" si="192"/>
        <v>1.8294915522853894E-2</v>
      </c>
      <c r="CQ56">
        <f t="shared" si="193"/>
        <v>0.55946894252515955</v>
      </c>
      <c r="CR56">
        <f t="shared" si="194"/>
        <v>0.14692888513835661</v>
      </c>
      <c r="CS56">
        <f t="shared" si="195"/>
        <v>2.0444747665583338E-2</v>
      </c>
      <c r="CT56">
        <f t="shared" si="196"/>
        <v>1.1074446468446625E-2</v>
      </c>
      <c r="CU56">
        <f t="shared" si="197"/>
        <v>-5.4542636722756197E-3</v>
      </c>
      <c r="CV56">
        <f t="shared" si="198"/>
        <v>0.38715475656768567</v>
      </c>
      <c r="CW56">
        <f t="shared" si="199"/>
        <v>1.2453400213009485</v>
      </c>
      <c r="CX56">
        <f t="shared" si="200"/>
        <v>6.7002129658647255E-3</v>
      </c>
      <c r="CY56">
        <f t="shared" si="201"/>
        <v>5.3539024937214616E-2</v>
      </c>
      <c r="CZ56">
        <f t="shared" si="202"/>
        <v>-1.8381335301159058E-2</v>
      </c>
      <c r="DA56">
        <f t="shared" si="203"/>
        <v>52.9128469871577</v>
      </c>
      <c r="DB56">
        <f t="shared" si="204"/>
        <v>20.548337659817332</v>
      </c>
      <c r="DC56">
        <f t="shared" si="205"/>
        <v>4.3934881402107067</v>
      </c>
      <c r="DD56">
        <f t="shared" si="206"/>
        <v>-0.27534976135407552</v>
      </c>
      <c r="DE56">
        <f t="shared" si="207"/>
        <v>3.5516720149806305</v>
      </c>
      <c r="DF56">
        <f t="shared" si="208"/>
        <v>2.0250099352357029</v>
      </c>
      <c r="DG56">
        <f t="shared" si="209"/>
        <v>0.2043158013897996</v>
      </c>
      <c r="DH56">
        <f t="shared" si="210"/>
        <v>9.0173858231404821E-2</v>
      </c>
      <c r="DI56">
        <f t="shared" si="211"/>
        <v>-9.1674080637111674E-2</v>
      </c>
      <c r="DJ56">
        <f t="shared" si="212"/>
        <v>2.5222190893528449</v>
      </c>
      <c r="DK56">
        <f t="shared" si="213"/>
        <v>7.9413746684833546</v>
      </c>
      <c r="DL56">
        <f t="shared" si="214"/>
        <v>5.5204328224815233E-2</v>
      </c>
      <c r="DM56">
        <f t="shared" si="215"/>
        <v>0.46949647834786157</v>
      </c>
      <c r="DN56">
        <f t="shared" si="216"/>
        <v>-0.22276579030144542</v>
      </c>
      <c r="DO56">
        <f t="shared" si="229"/>
        <v>0</v>
      </c>
      <c r="DP56">
        <f t="shared" si="230"/>
        <v>102.99811235287335</v>
      </c>
      <c r="DQ56">
        <f t="shared" si="173"/>
        <v>21.50088597853895</v>
      </c>
    </row>
    <row r="57" spans="1:121" x14ac:dyDescent="0.3">
      <c r="A57">
        <v>54</v>
      </c>
      <c r="B57">
        <v>99</v>
      </c>
      <c r="C57">
        <f t="shared" si="118"/>
        <v>34.542000000000002</v>
      </c>
      <c r="D57">
        <f t="shared" si="1"/>
        <v>125</v>
      </c>
      <c r="E57">
        <f t="shared" si="217"/>
        <v>5.7</v>
      </c>
      <c r="F57">
        <v>0.29732999999999998</v>
      </c>
      <c r="G57">
        <v>0.33972999999999998</v>
      </c>
      <c r="H57">
        <f t="shared" si="218"/>
        <v>0.30580999999999997</v>
      </c>
      <c r="I57">
        <f t="shared" si="219"/>
        <v>4.0096398347168494E-2</v>
      </c>
      <c r="J57">
        <f t="shared" si="36"/>
        <v>0.45505431959712794</v>
      </c>
      <c r="K57">
        <f t="shared" si="37"/>
        <v>0.5726684605145157</v>
      </c>
      <c r="L57">
        <f t="shared" si="104"/>
        <v>0.27891685783034559</v>
      </c>
      <c r="M57">
        <f t="shared" si="105"/>
        <v>0.36742839214782019</v>
      </c>
      <c r="N57">
        <f t="shared" si="106"/>
        <v>0.86882742185876916</v>
      </c>
      <c r="O57">
        <f t="shared" si="107"/>
        <v>0.94330796996024502</v>
      </c>
      <c r="P57">
        <f t="shared" si="108"/>
        <v>0.63180681258549187</v>
      </c>
      <c r="Q57">
        <f t="shared" si="109"/>
        <v>0.75629196960847889</v>
      </c>
      <c r="R57">
        <f t="shared" si="174"/>
        <v>0.42</v>
      </c>
      <c r="S57">
        <f t="shared" si="175"/>
        <v>0.43099999999999999</v>
      </c>
      <c r="T57">
        <f t="shared" si="176"/>
        <v>4.0435948790529412E-2</v>
      </c>
      <c r="U57">
        <f t="shared" si="41"/>
        <v>0.73317696926602927</v>
      </c>
      <c r="V57">
        <f t="shared" si="42"/>
        <v>0.84280790898041325</v>
      </c>
      <c r="W57">
        <f t="shared" si="110"/>
        <v>0.50916861760554677</v>
      </c>
      <c r="X57">
        <f t="shared" si="111"/>
        <v>0.63089206687738075</v>
      </c>
      <c r="Y57">
        <f t="shared" si="112"/>
        <v>0.96845901987662208</v>
      </c>
      <c r="Z57">
        <f t="shared" si="113"/>
        <v>0.99243293846689618</v>
      </c>
      <c r="AA57">
        <f t="shared" si="114"/>
        <v>0.81735339964839182</v>
      </c>
      <c r="AB57">
        <f t="shared" si="115"/>
        <v>0.90949650292081996</v>
      </c>
      <c r="AC57">
        <f t="shared" si="177"/>
        <v>6.2328290013778882E-2</v>
      </c>
      <c r="AD57">
        <f t="shared" si="220"/>
        <v>1.027011911988128E-3</v>
      </c>
      <c r="AE57">
        <f t="shared" si="221"/>
        <v>1.2646104396997907E-4</v>
      </c>
      <c r="AF57">
        <f t="shared" si="222"/>
        <v>1.7578050740057233E-5</v>
      </c>
      <c r="AG57">
        <f t="shared" si="223"/>
        <v>-4.8384458839550074E-7</v>
      </c>
      <c r="AH57">
        <f t="shared" si="132"/>
        <v>1.2172624815278787E-5</v>
      </c>
      <c r="AI57">
        <f t="shared" si="133"/>
        <v>1.8756977168479075E-5</v>
      </c>
      <c r="AJ57">
        <f t="shared" si="224"/>
        <v>4.6131780852518461E-7</v>
      </c>
      <c r="AK57">
        <f t="shared" si="134"/>
        <v>1.8236156887032529E-7</v>
      </c>
      <c r="AL57">
        <f t="shared" si="135"/>
        <v>-3.4254254203848209E-7</v>
      </c>
      <c r="AM57">
        <f t="shared" si="136"/>
        <v>8.869217114812954E-6</v>
      </c>
      <c r="AN57">
        <f t="shared" si="225"/>
        <v>3.9386315376350501E-5</v>
      </c>
      <c r="AO57">
        <f t="shared" si="137"/>
        <v>1.1536169101713914E-7</v>
      </c>
      <c r="AP57">
        <f t="shared" si="178"/>
        <v>7.736282865891381E-7</v>
      </c>
      <c r="AQ57">
        <f t="shared" si="179"/>
        <v>-5.1042271249434042E-7</v>
      </c>
      <c r="AR57">
        <f t="shared" si="180"/>
        <v>2.5552674270864291E-3</v>
      </c>
      <c r="AS57">
        <f t="shared" si="181"/>
        <v>4.1020750457645267E-4</v>
      </c>
      <c r="AT57">
        <f t="shared" si="182"/>
        <v>7.5588110637413668E-5</v>
      </c>
      <c r="AU57">
        <f t="shared" si="183"/>
        <v>-1.642701160702006E-5</v>
      </c>
      <c r="AV57">
        <f t="shared" si="138"/>
        <v>5.3549212985168346E-5</v>
      </c>
      <c r="AW57">
        <f t="shared" si="139"/>
        <v>6.7427797869283124E-5</v>
      </c>
      <c r="AX57">
        <f t="shared" si="184"/>
        <v>3.084430496640568E-6</v>
      </c>
      <c r="AY57">
        <f t="shared" si="140"/>
        <v>1.0782757471133259E-6</v>
      </c>
      <c r="AZ57">
        <f t="shared" si="141"/>
        <v>-2.6054928560963786E-6</v>
      </c>
      <c r="BA57">
        <f t="shared" si="142"/>
        <v>3.9051617202514618E-5</v>
      </c>
      <c r="BB57">
        <f t="shared" si="185"/>
        <v>1.3552420763520077E-4</v>
      </c>
      <c r="BC57">
        <f t="shared" si="143"/>
        <v>6.7811700909049582E-7</v>
      </c>
      <c r="BD57">
        <f t="shared" si="186"/>
        <v>4.8968374854308092E-6</v>
      </c>
      <c r="BE57">
        <f t="shared" si="187"/>
        <v>-3.7442309116210239E-6</v>
      </c>
      <c r="BF57">
        <f t="shared" si="188"/>
        <v>0.93742599119595915</v>
      </c>
      <c r="BG57">
        <f t="shared" si="226"/>
        <v>0.94200000000000028</v>
      </c>
      <c r="BH57">
        <f t="shared" si="144"/>
        <v>8.5517885175051122E-4</v>
      </c>
      <c r="BI57">
        <f t="shared" si="145"/>
        <v>1.0098499339441583E-4</v>
      </c>
      <c r="BJ57">
        <f t="shared" si="146"/>
        <v>1.2132779753434088E-5</v>
      </c>
      <c r="BK57">
        <f t="shared" si="147"/>
        <v>-3.7992603238771101E-7</v>
      </c>
      <c r="BL57">
        <f t="shared" si="148"/>
        <v>8.7669132137199173E-6</v>
      </c>
      <c r="BM57">
        <f t="shared" si="149"/>
        <v>1.4915839202604398E-5</v>
      </c>
      <c r="BN57">
        <f t="shared" si="150"/>
        <v>3.0211160208501896E-7</v>
      </c>
      <c r="BO57">
        <f t="shared" si="151"/>
        <v>1.2307367603663928E-7</v>
      </c>
      <c r="BP57">
        <f t="shared" si="152"/>
        <v>-2.5686861980082499E-7</v>
      </c>
      <c r="BQ57">
        <f t="shared" si="153"/>
        <v>6.868307117241347E-6</v>
      </c>
      <c r="BR57">
        <f t="shared" si="154"/>
        <v>3.0500697718798091E-5</v>
      </c>
      <c r="BS57">
        <f t="shared" si="155"/>
        <v>8.4243756913372235E-8</v>
      </c>
      <c r="BT57">
        <f t="shared" si="156"/>
        <v>4.9145328416811711E-7</v>
      </c>
      <c r="BU57">
        <f t="shared" si="157"/>
        <v>-3.7274008845838479E-7</v>
      </c>
      <c r="BV57">
        <f t="shared" si="158"/>
        <v>2.0468824503717424E-3</v>
      </c>
      <c r="BW57">
        <f t="shared" si="159"/>
        <v>3.1512202024944056E-4</v>
      </c>
      <c r="BX57">
        <f t="shared" si="160"/>
        <v>5.0190111705302864E-5</v>
      </c>
      <c r="BY57">
        <f t="shared" si="161"/>
        <v>-1.2408714725291823E-5</v>
      </c>
      <c r="BZ57">
        <f t="shared" si="162"/>
        <v>3.7101428841112282E-5</v>
      </c>
      <c r="CA57">
        <f t="shared" si="163"/>
        <v>5.1582084835039609E-5</v>
      </c>
      <c r="CB57">
        <f t="shared" si="164"/>
        <v>1.9431988473394366E-6</v>
      </c>
      <c r="CC57">
        <f t="shared" si="165"/>
        <v>7.0006241495976711E-7</v>
      </c>
      <c r="CD57">
        <f t="shared" si="166"/>
        <v>-1.8795829404684377E-6</v>
      </c>
      <c r="CE57">
        <f t="shared" si="167"/>
        <v>2.9092330700388811E-5</v>
      </c>
      <c r="CF57">
        <f t="shared" si="168"/>
        <v>1.0096163357295069E-4</v>
      </c>
      <c r="CG57">
        <f t="shared" si="169"/>
        <v>4.763825257599383E-7</v>
      </c>
      <c r="CH57">
        <f t="shared" si="170"/>
        <v>2.9925448222919522E-6</v>
      </c>
      <c r="CI57">
        <f t="shared" si="171"/>
        <v>-2.6303516278094478E-6</v>
      </c>
      <c r="CJ57">
        <f t="shared" si="227"/>
        <v>0</v>
      </c>
      <c r="CK57">
        <f t="shared" si="228"/>
        <v>3.6494653293220403E-3</v>
      </c>
      <c r="CL57">
        <f t="shared" si="172"/>
        <v>7.3963781684268065E-4</v>
      </c>
      <c r="CM57">
        <f t="shared" si="189"/>
        <v>1.5045724510626075</v>
      </c>
      <c r="CN57">
        <f t="shared" si="190"/>
        <v>1.9910026762633506</v>
      </c>
      <c r="CO57">
        <f t="shared" si="191"/>
        <v>0.44439070075938691</v>
      </c>
      <c r="CP57">
        <f t="shared" si="192"/>
        <v>-3.8538221465701634E-3</v>
      </c>
      <c r="CQ57">
        <f t="shared" si="193"/>
        <v>0.37267708134457533</v>
      </c>
      <c r="CR57">
        <f t="shared" si="194"/>
        <v>8.5944469385971126E-2</v>
      </c>
      <c r="CS57">
        <f t="shared" si="195"/>
        <v>1.3100503126498193E-2</v>
      </c>
      <c r="CT57">
        <f t="shared" si="196"/>
        <v>6.7685319901909938E-3</v>
      </c>
      <c r="CU57">
        <f t="shared" si="197"/>
        <v>-3.7960564508704585E-3</v>
      </c>
      <c r="CV57">
        <f t="shared" si="198"/>
        <v>0.25272834168659514</v>
      </c>
      <c r="CW57">
        <f t="shared" si="199"/>
        <v>0.67232440347430311</v>
      </c>
      <c r="CX57">
        <f t="shared" si="200"/>
        <v>4.0370823771447841E-3</v>
      </c>
      <c r="CY57">
        <f t="shared" si="201"/>
        <v>3.1630566125483497E-2</v>
      </c>
      <c r="CZ57">
        <f t="shared" si="202"/>
        <v>-1.2030663333491605E-2</v>
      </c>
      <c r="DA57">
        <f t="shared" si="203"/>
        <v>32.937397135144074</v>
      </c>
      <c r="DB57">
        <f t="shared" si="204"/>
        <v>11.144927691837642</v>
      </c>
      <c r="DC57">
        <f t="shared" si="205"/>
        <v>2.7745371890569062</v>
      </c>
      <c r="DD57">
        <f t="shared" si="206"/>
        <v>-0.31851975506011898</v>
      </c>
      <c r="DE57">
        <f t="shared" si="207"/>
        <v>2.2512624631094624</v>
      </c>
      <c r="DF57">
        <f t="shared" si="208"/>
        <v>1.0793167604936149</v>
      </c>
      <c r="DG57">
        <f t="shared" si="209"/>
        <v>0.12283127566771734</v>
      </c>
      <c r="DH57">
        <f t="shared" si="210"/>
        <v>5.2340583040627955E-2</v>
      </c>
      <c r="DI57">
        <f t="shared" si="211"/>
        <v>-5.8641827712161192E-2</v>
      </c>
      <c r="DJ57">
        <f t="shared" si="212"/>
        <v>1.5589405587243836</v>
      </c>
      <c r="DK57">
        <f t="shared" si="213"/>
        <v>3.861762296565046</v>
      </c>
      <c r="DL57">
        <f t="shared" si="214"/>
        <v>3.1478191561980819E-2</v>
      </c>
      <c r="DM57">
        <f t="shared" si="215"/>
        <v>0.25615846570037104</v>
      </c>
      <c r="DN57">
        <f t="shared" si="216"/>
        <v>-0.13102936075217772</v>
      </c>
      <c r="DO57">
        <f t="shared" si="229"/>
        <v>0</v>
      </c>
      <c r="DP57">
        <f t="shared" si="230"/>
        <v>60.922257933042545</v>
      </c>
      <c r="DQ57">
        <f t="shared" si="173"/>
        <v>12.347125342630155</v>
      </c>
    </row>
    <row r="58" spans="1:121" x14ac:dyDescent="0.3">
      <c r="A58">
        <v>55</v>
      </c>
      <c r="B58">
        <v>100</v>
      </c>
      <c r="C58">
        <f t="shared" si="118"/>
        <v>34.542000000000002</v>
      </c>
      <c r="D58">
        <f t="shared" si="1"/>
        <v>125</v>
      </c>
      <c r="E58">
        <f t="shared" si="217"/>
        <v>5.7</v>
      </c>
      <c r="F58">
        <v>0.31955</v>
      </c>
      <c r="G58">
        <v>0.36148000000000002</v>
      </c>
      <c r="H58">
        <f t="shared" si="218"/>
        <v>0.32793600000000001</v>
      </c>
      <c r="I58">
        <f t="shared" si="219"/>
        <v>4.0096398347168494E-2</v>
      </c>
      <c r="J58">
        <f t="shared" si="36"/>
        <v>0.46414955603490959</v>
      </c>
      <c r="K58">
        <f t="shared" si="37"/>
        <v>0.58262360063430918</v>
      </c>
      <c r="L58">
        <f t="shared" si="104"/>
        <v>0.28542473430195969</v>
      </c>
      <c r="M58">
        <f t="shared" si="105"/>
        <v>0.37540938801652557</v>
      </c>
      <c r="N58">
        <f t="shared" si="106"/>
        <v>0.87702778726216257</v>
      </c>
      <c r="O58">
        <f t="shared" si="107"/>
        <v>0.9482503571577664</v>
      </c>
      <c r="P58">
        <f t="shared" si="108"/>
        <v>0.6433148033001026</v>
      </c>
      <c r="Q58">
        <f t="shared" si="109"/>
        <v>0.7669850501512262</v>
      </c>
      <c r="R58">
        <f t="shared" si="174"/>
        <v>0.42</v>
      </c>
      <c r="S58">
        <f t="shared" si="175"/>
        <v>0.43099999999999999</v>
      </c>
      <c r="T58">
        <f t="shared" si="176"/>
        <v>4.1206536536785618E-2</v>
      </c>
      <c r="U58">
        <f t="shared" si="41"/>
        <v>0.74277372585290991</v>
      </c>
      <c r="V58">
        <f t="shared" si="42"/>
        <v>0.85066840831549928</v>
      </c>
      <c r="W58">
        <f t="shared" si="110"/>
        <v>0.51875812900130025</v>
      </c>
      <c r="X58">
        <f t="shared" si="111"/>
        <v>0.64095185567550994</v>
      </c>
      <c r="Y58">
        <f t="shared" si="112"/>
        <v>0.97174030086468532</v>
      </c>
      <c r="Z58">
        <f t="shared" si="113"/>
        <v>0.9935208671735648</v>
      </c>
      <c r="AA58">
        <f t="shared" si="114"/>
        <v>0.82696073061587982</v>
      </c>
      <c r="AB58">
        <f t="shared" si="115"/>
        <v>0.91614926719507028</v>
      </c>
      <c r="AC58">
        <f t="shared" si="177"/>
        <v>6.3196902914790132E-2</v>
      </c>
      <c r="AD58">
        <f t="shared" si="220"/>
        <v>6.4449194705595392E-4</v>
      </c>
      <c r="AE58">
        <f t="shared" si="221"/>
        <v>7.0573695197339098E-5</v>
      </c>
      <c r="AF58">
        <f t="shared" si="222"/>
        <v>1.1285202304998506E-5</v>
      </c>
      <c r="AG58">
        <f t="shared" si="223"/>
        <v>-1.4124884815695956E-6</v>
      </c>
      <c r="AH58">
        <f t="shared" si="132"/>
        <v>7.8564308768588631E-6</v>
      </c>
      <c r="AI58">
        <f t="shared" si="133"/>
        <v>1.0492838566486063E-5</v>
      </c>
      <c r="AJ58">
        <f t="shared" si="224"/>
        <v>2.8594262517419351E-7</v>
      </c>
      <c r="AK58">
        <f t="shared" si="134"/>
        <v>1.0913868267786379E-7</v>
      </c>
      <c r="AL58">
        <f t="shared" si="135"/>
        <v>-2.2733387352843726E-7</v>
      </c>
      <c r="AM58">
        <f t="shared" si="136"/>
        <v>5.6044853904778545E-6</v>
      </c>
      <c r="AN58">
        <f t="shared" si="225"/>
        <v>2.0108980910812911E-5</v>
      </c>
      <c r="AO58">
        <f t="shared" si="137"/>
        <v>6.7985672145858675E-8</v>
      </c>
      <c r="AP58">
        <f t="shared" si="178"/>
        <v>4.3644903659563634E-7</v>
      </c>
      <c r="AQ58">
        <f t="shared" si="179"/>
        <v>-3.1326859631219881E-7</v>
      </c>
      <c r="AR58">
        <f t="shared" si="180"/>
        <v>1.5242829472159967E-3</v>
      </c>
      <c r="AS58">
        <f t="shared" si="181"/>
        <v>2.1514752344465807E-4</v>
      </c>
      <c r="AT58">
        <f t="shared" si="182"/>
        <v>4.6113441534024807E-5</v>
      </c>
      <c r="AU58">
        <f t="shared" si="183"/>
        <v>-1.3930819002201434E-5</v>
      </c>
      <c r="AV58">
        <f t="shared" si="138"/>
        <v>3.2685402540208153E-5</v>
      </c>
      <c r="AW58">
        <f t="shared" si="139"/>
        <v>3.3816790892647552E-5</v>
      </c>
      <c r="AX58">
        <f t="shared" si="184"/>
        <v>1.7793859563649869E-6</v>
      </c>
      <c r="AY58">
        <f t="shared" si="140"/>
        <v>6.087149340652631E-7</v>
      </c>
      <c r="AZ58">
        <f t="shared" si="141"/>
        <v>-1.587429212404935E-6</v>
      </c>
      <c r="BA58">
        <f t="shared" si="142"/>
        <v>2.3212478231324232E-5</v>
      </c>
      <c r="BB58">
        <f t="shared" si="185"/>
        <v>6.117410966804531E-5</v>
      </c>
      <c r="BC58">
        <f t="shared" si="143"/>
        <v>3.757510102461605E-7</v>
      </c>
      <c r="BD58">
        <f t="shared" si="186"/>
        <v>2.5227651913497588E-6</v>
      </c>
      <c r="BE58">
        <f t="shared" si="187"/>
        <v>-2.0697000581781046E-6</v>
      </c>
      <c r="BF58">
        <f t="shared" si="188"/>
        <v>0.93930650863228604</v>
      </c>
      <c r="BG58">
        <f t="shared" si="226"/>
        <v>0.94200000000000028</v>
      </c>
      <c r="BH58">
        <f t="shared" si="144"/>
        <v>5.3620853486007381E-4</v>
      </c>
      <c r="BI58">
        <f t="shared" si="145"/>
        <v>5.6308984063252262E-5</v>
      </c>
      <c r="BJ58">
        <f t="shared" si="146"/>
        <v>7.7818599342091296E-6</v>
      </c>
      <c r="BK58">
        <f t="shared" si="147"/>
        <v>-1.1081864480336687E-6</v>
      </c>
      <c r="BL58">
        <f t="shared" si="148"/>
        <v>5.6530713624283363E-6</v>
      </c>
      <c r="BM58">
        <f t="shared" si="149"/>
        <v>8.3370535303998664E-6</v>
      </c>
      <c r="BN58">
        <f t="shared" si="150"/>
        <v>1.8708020211321437E-7</v>
      </c>
      <c r="BO58">
        <f t="shared" si="151"/>
        <v>7.3587611604200223E-8</v>
      </c>
      <c r="BP58">
        <f t="shared" si="152"/>
        <v>-1.7033168529191661E-7</v>
      </c>
      <c r="BQ58">
        <f t="shared" si="153"/>
        <v>4.336455730204927E-6</v>
      </c>
      <c r="BR58">
        <f t="shared" si="154"/>
        <v>1.5559270731160039E-5</v>
      </c>
      <c r="BS58">
        <f t="shared" si="155"/>
        <v>4.9605320970380813E-8</v>
      </c>
      <c r="BT58">
        <f t="shared" si="156"/>
        <v>2.7698965455035633E-7</v>
      </c>
      <c r="BU58">
        <f t="shared" si="157"/>
        <v>-2.2857447429022556E-7</v>
      </c>
      <c r="BV58">
        <f t="shared" si="158"/>
        <v>1.2199917399258733E-3</v>
      </c>
      <c r="BW58">
        <f t="shared" si="159"/>
        <v>1.6513770994259781E-4</v>
      </c>
      <c r="BX58">
        <f t="shared" si="160"/>
        <v>3.0589802179384843E-5</v>
      </c>
      <c r="BY58">
        <f t="shared" si="161"/>
        <v>-1.0514282501102514E-5</v>
      </c>
      <c r="BZ58">
        <f t="shared" si="162"/>
        <v>2.2624973751938676E-5</v>
      </c>
      <c r="CA58">
        <f t="shared" si="163"/>
        <v>2.5848007013133015E-5</v>
      </c>
      <c r="CB58">
        <f t="shared" si="164"/>
        <v>1.1199384651156233E-6</v>
      </c>
      <c r="CC58">
        <f t="shared" si="165"/>
        <v>3.9483444108745484E-7</v>
      </c>
      <c r="CD58">
        <f t="shared" si="166"/>
        <v>-1.1441968073572355E-6</v>
      </c>
      <c r="CE58">
        <f t="shared" si="167"/>
        <v>1.7278091009380668E-5</v>
      </c>
      <c r="CF58">
        <f t="shared" si="168"/>
        <v>4.5534639762676573E-5</v>
      </c>
      <c r="CG58">
        <f t="shared" si="169"/>
        <v>2.6374613094865287E-7</v>
      </c>
      <c r="CH58">
        <f t="shared" si="170"/>
        <v>1.5402169963995657E-6</v>
      </c>
      <c r="CI58">
        <f t="shared" si="171"/>
        <v>-1.4527582566206946E-6</v>
      </c>
      <c r="CJ58">
        <f t="shared" si="227"/>
        <v>0</v>
      </c>
      <c r="CK58">
        <f t="shared" si="228"/>
        <v>2.1504778624468058E-3</v>
      </c>
      <c r="CL58">
        <f t="shared" si="172"/>
        <v>4.2314344487644434E-4</v>
      </c>
      <c r="CM58">
        <f t="shared" si="189"/>
        <v>0.9441807024369725</v>
      </c>
      <c r="CN58">
        <f t="shared" si="190"/>
        <v>1.1111122571869068</v>
      </c>
      <c r="CO58">
        <f t="shared" si="191"/>
        <v>0.28530119947266724</v>
      </c>
      <c r="CP58">
        <f t="shared" si="192"/>
        <v>-1.125047075570183E-2</v>
      </c>
      <c r="CQ58">
        <f t="shared" si="193"/>
        <v>0.24053248772591096</v>
      </c>
      <c r="CR58">
        <f t="shared" si="194"/>
        <v>4.807818631163914E-2</v>
      </c>
      <c r="CS58">
        <f t="shared" si="195"/>
        <v>8.1201986696967481E-3</v>
      </c>
      <c r="CT58">
        <f t="shared" si="196"/>
        <v>4.0507913462715919E-3</v>
      </c>
      <c r="CU58">
        <f t="shared" si="197"/>
        <v>-2.5193139864421415E-3</v>
      </c>
      <c r="CV58">
        <f t="shared" si="198"/>
        <v>0.15969981120166646</v>
      </c>
      <c r="CW58">
        <f t="shared" si="199"/>
        <v>0.34326030414757641</v>
      </c>
      <c r="CX58">
        <f t="shared" si="200"/>
        <v>2.3791585967443242E-3</v>
      </c>
      <c r="CY58">
        <f t="shared" si="201"/>
        <v>1.7844655310249188E-2</v>
      </c>
      <c r="CZ58">
        <f t="shared" si="202"/>
        <v>-7.3837408150785261E-3</v>
      </c>
      <c r="DA58">
        <f t="shared" si="203"/>
        <v>19.648007189614198</v>
      </c>
      <c r="DB58">
        <f t="shared" si="204"/>
        <v>5.8453430644679152</v>
      </c>
      <c r="DC58">
        <f t="shared" si="205"/>
        <v>1.6926399849479146</v>
      </c>
      <c r="DD58">
        <f t="shared" si="206"/>
        <v>-0.27011858045268583</v>
      </c>
      <c r="DE58">
        <f t="shared" si="207"/>
        <v>1.3741270081928909</v>
      </c>
      <c r="DF58">
        <f t="shared" si="208"/>
        <v>0.54130537181860938</v>
      </c>
      <c r="DG58">
        <f t="shared" si="209"/>
        <v>7.0860486940322875E-2</v>
      </c>
      <c r="DH58">
        <f t="shared" si="210"/>
        <v>2.9547631614461937E-2</v>
      </c>
      <c r="DI58">
        <f t="shared" si="211"/>
        <v>-3.5728269283597874E-2</v>
      </c>
      <c r="DJ58">
        <f t="shared" si="212"/>
        <v>0.92664213099446335</v>
      </c>
      <c r="DK58">
        <f t="shared" si="213"/>
        <v>1.7431562549909512</v>
      </c>
      <c r="DL58">
        <f t="shared" si="214"/>
        <v>1.7442361895626771E-2</v>
      </c>
      <c r="DM58">
        <f t="shared" si="215"/>
        <v>0.13196836992469724</v>
      </c>
      <c r="DN58">
        <f t="shared" si="216"/>
        <v>-7.2429153535942772E-2</v>
      </c>
      <c r="DO58">
        <f t="shared" si="229"/>
        <v>0</v>
      </c>
      <c r="DP58">
        <f t="shared" si="230"/>
        <v>34.786170078978913</v>
      </c>
      <c r="DQ58">
        <f t="shared" si="173"/>
        <v>6.8447762696469674</v>
      </c>
    </row>
    <row r="59" spans="1:121" x14ac:dyDescent="0.3">
      <c r="A59">
        <v>56</v>
      </c>
      <c r="B59">
        <v>101</v>
      </c>
      <c r="C59">
        <f t="shared" si="118"/>
        <v>34.542000000000002</v>
      </c>
      <c r="D59">
        <f t="shared" si="1"/>
        <v>125</v>
      </c>
      <c r="E59">
        <f t="shared" si="217"/>
        <v>5.7</v>
      </c>
      <c r="F59">
        <v>0.34189000000000003</v>
      </c>
      <c r="G59">
        <v>0.38297999999999999</v>
      </c>
      <c r="H59">
        <f t="shared" si="218"/>
        <v>0.35010800000000003</v>
      </c>
      <c r="I59">
        <f t="shared" si="219"/>
        <v>4.0096398347168494E-2</v>
      </c>
      <c r="J59">
        <f t="shared" si="36"/>
        <v>0.47324692138565849</v>
      </c>
      <c r="K59">
        <f t="shared" si="37"/>
        <v>0.59251360181189794</v>
      </c>
      <c r="L59">
        <f t="shared" si="104"/>
        <v>0.29198531593171795</v>
      </c>
      <c r="M59">
        <f t="shared" si="105"/>
        <v>0.38342560772280121</v>
      </c>
      <c r="N59">
        <f t="shared" si="106"/>
        <v>0.88487431789138127</v>
      </c>
      <c r="O59">
        <f t="shared" si="107"/>
        <v>0.95285379480091037</v>
      </c>
      <c r="P59">
        <f t="shared" si="108"/>
        <v>0.65469733877686109</v>
      </c>
      <c r="Q59">
        <f t="shared" si="109"/>
        <v>0.77742232042236736</v>
      </c>
      <c r="R59">
        <f t="shared" si="174"/>
        <v>0.42</v>
      </c>
      <c r="S59">
        <f t="shared" si="175"/>
        <v>0.43099999999999999</v>
      </c>
      <c r="T59">
        <f t="shared" si="176"/>
        <v>4.1975557992744023E-2</v>
      </c>
      <c r="U59">
        <f t="shared" si="41"/>
        <v>0.75218294956816867</v>
      </c>
      <c r="V59">
        <f t="shared" si="42"/>
        <v>0.8582621174311722</v>
      </c>
      <c r="W59">
        <f t="shared" si="110"/>
        <v>0.52832187344993387</v>
      </c>
      <c r="X59">
        <f t="shared" si="111"/>
        <v>0.65090497060835495</v>
      </c>
      <c r="Y59">
        <f t="shared" si="112"/>
        <v>0.97473954926100759</v>
      </c>
      <c r="Z59">
        <f t="shared" si="113"/>
        <v>0.9944707405860822</v>
      </c>
      <c r="AA59">
        <f t="shared" si="114"/>
        <v>0.83625176742184415</v>
      </c>
      <c r="AB59">
        <f t="shared" si="115"/>
        <v>0.92243955877608086</v>
      </c>
      <c r="AC59">
        <f t="shared" si="177"/>
        <v>6.4052835817217518E-2</v>
      </c>
      <c r="AD59">
        <f t="shared" si="220"/>
        <v>3.9028005885821584E-4</v>
      </c>
      <c r="AE59">
        <f t="shared" si="221"/>
        <v>3.8298820154636904E-5</v>
      </c>
      <c r="AF59">
        <f t="shared" si="222"/>
        <v>7.0311227309182172E-6</v>
      </c>
      <c r="AG59">
        <f t="shared" si="223"/>
        <v>-1.4736992310416554E-6</v>
      </c>
      <c r="AH59">
        <f t="shared" si="132"/>
        <v>4.9080118984998265E-6</v>
      </c>
      <c r="AI59">
        <f t="shared" si="133"/>
        <v>5.6060979741664793E-6</v>
      </c>
      <c r="AJ59">
        <f t="shared" si="224"/>
        <v>1.7135446461405386E-7</v>
      </c>
      <c r="AK59">
        <f t="shared" si="134"/>
        <v>6.3793969802651705E-8</v>
      </c>
      <c r="AL59">
        <f t="shared" si="135"/>
        <v>-1.442549673933107E-7</v>
      </c>
      <c r="AM59">
        <f t="shared" si="136"/>
        <v>3.4264860499097458E-6</v>
      </c>
      <c r="AN59">
        <f t="shared" si="225"/>
        <v>9.7169612281975762E-6</v>
      </c>
      <c r="AO59">
        <f t="shared" si="137"/>
        <v>3.9103770517246112E-8</v>
      </c>
      <c r="AP59">
        <f t="shared" si="178"/>
        <v>2.3547226889529813E-7</v>
      </c>
      <c r="AQ59">
        <f t="shared" si="179"/>
        <v>-1.8132108741143981E-7</v>
      </c>
      <c r="AR59">
        <f t="shared" si="180"/>
        <v>8.6940814140512991E-4</v>
      </c>
      <c r="AS59">
        <f t="shared" si="181"/>
        <v>1.0944845623019449E-4</v>
      </c>
      <c r="AT59">
        <f t="shared" si="182"/>
        <v>2.7107132988020457E-5</v>
      </c>
      <c r="AU59">
        <f t="shared" si="183"/>
        <v>-1.0176844614287937E-5</v>
      </c>
      <c r="AV59">
        <f t="shared" si="138"/>
        <v>1.9185821861048831E-5</v>
      </c>
      <c r="AW59">
        <f t="shared" si="139"/>
        <v>1.5895772952489397E-5</v>
      </c>
      <c r="AX59">
        <f t="shared" si="184"/>
        <v>9.8485007918007979E-7</v>
      </c>
      <c r="AY59">
        <f t="shared" si="140"/>
        <v>3.3308207320190975E-7</v>
      </c>
      <c r="AZ59">
        <f t="shared" si="141"/>
        <v>-9.1810356882504648E-7</v>
      </c>
      <c r="BA59">
        <f t="shared" si="142"/>
        <v>1.3265231359878085E-5</v>
      </c>
      <c r="BB59">
        <f t="shared" si="185"/>
        <v>2.5645468051726248E-5</v>
      </c>
      <c r="BC59">
        <f t="shared" si="143"/>
        <v>2.0150285590199152E-7</v>
      </c>
      <c r="BD59">
        <f t="shared" si="186"/>
        <v>1.2297939435743574E-6</v>
      </c>
      <c r="BE59">
        <f t="shared" si="187"/>
        <v>-1.058793230313158E-6</v>
      </c>
      <c r="BF59">
        <f t="shared" si="188"/>
        <v>0.94047147047953084</v>
      </c>
      <c r="BG59">
        <f t="shared" si="226"/>
        <v>0.94200000000000028</v>
      </c>
      <c r="BH59">
        <f t="shared" si="144"/>
        <v>3.2443450512003441E-4</v>
      </c>
      <c r="BI59">
        <f t="shared" si="145"/>
        <v>3.0531959509041139E-5</v>
      </c>
      <c r="BJ59">
        <f t="shared" si="146"/>
        <v>4.8437620714381823E-6</v>
      </c>
      <c r="BK59">
        <f t="shared" si="147"/>
        <v>-1.1552373591334289E-6</v>
      </c>
      <c r="BL59">
        <f t="shared" si="148"/>
        <v>3.5282642904718507E-6</v>
      </c>
      <c r="BM59">
        <f t="shared" si="149"/>
        <v>4.4505607178574996E-6</v>
      </c>
      <c r="BN59">
        <f t="shared" si="150"/>
        <v>1.1200197949266201E-7</v>
      </c>
      <c r="BO59">
        <f t="shared" si="151"/>
        <v>4.2973368362477581E-8</v>
      </c>
      <c r="BP59">
        <f t="shared" si="152"/>
        <v>-1.0799322648762986E-7</v>
      </c>
      <c r="BQ59">
        <f t="shared" si="153"/>
        <v>2.6490038653641148E-6</v>
      </c>
      <c r="BR59">
        <f t="shared" si="154"/>
        <v>7.512147278044987E-6</v>
      </c>
      <c r="BS59">
        <f t="shared" si="155"/>
        <v>2.8507816343157423E-8</v>
      </c>
      <c r="BT59">
        <f t="shared" si="156"/>
        <v>1.4929644966649804E-7</v>
      </c>
      <c r="BU59">
        <f t="shared" si="157"/>
        <v>-1.3218848695900521E-7</v>
      </c>
      <c r="BV59">
        <f t="shared" si="158"/>
        <v>6.9526353176738566E-4</v>
      </c>
      <c r="BW59">
        <f t="shared" si="159"/>
        <v>8.3937106659619945E-5</v>
      </c>
      <c r="BX59">
        <f t="shared" si="160"/>
        <v>1.7964568158841158E-5</v>
      </c>
      <c r="BY59">
        <f t="shared" si="161"/>
        <v>-7.6745087169919033E-6</v>
      </c>
      <c r="BZ59">
        <f t="shared" si="162"/>
        <v>1.3268168618271078E-5</v>
      </c>
      <c r="CA59">
        <f t="shared" si="163"/>
        <v>1.2139778700624869E-5</v>
      </c>
      <c r="CB59">
        <f t="shared" si="164"/>
        <v>6.1926348165221487E-7</v>
      </c>
      <c r="CC59">
        <f t="shared" si="165"/>
        <v>2.1584704073798804E-7</v>
      </c>
      <c r="CD59">
        <f t="shared" si="166"/>
        <v>-6.6119945564559427E-7</v>
      </c>
      <c r="CE59">
        <f t="shared" si="167"/>
        <v>9.8656004977929529E-6</v>
      </c>
      <c r="CF59">
        <f t="shared" si="168"/>
        <v>1.907301391986947E-5</v>
      </c>
      <c r="CG59">
        <f t="shared" si="169"/>
        <v>1.4131933805996544E-7</v>
      </c>
      <c r="CH59">
        <f t="shared" si="170"/>
        <v>7.5009649068639664E-7</v>
      </c>
      <c r="CI59">
        <f t="shared" si="171"/>
        <v>-7.4255998894132392E-7</v>
      </c>
      <c r="CJ59">
        <f t="shared" si="227"/>
        <v>0</v>
      </c>
      <c r="CK59">
        <f t="shared" si="228"/>
        <v>1.2210475899054999E-3</v>
      </c>
      <c r="CL59">
        <f t="shared" si="172"/>
        <v>2.3326415503518614E-4</v>
      </c>
      <c r="CM59">
        <f t="shared" si="189"/>
        <v>0.57176028622728625</v>
      </c>
      <c r="CN59">
        <f t="shared" si="190"/>
        <v>0.60297662451460343</v>
      </c>
      <c r="CO59">
        <f t="shared" si="191"/>
        <v>0.17775381376034344</v>
      </c>
      <c r="CP59">
        <f t="shared" si="192"/>
        <v>-1.1738014375246785E-2</v>
      </c>
      <c r="CQ59">
        <f t="shared" si="193"/>
        <v>0.1502636922844707</v>
      </c>
      <c r="CR59">
        <f t="shared" si="194"/>
        <v>2.5687140917630809E-2</v>
      </c>
      <c r="CS59">
        <f t="shared" si="195"/>
        <v>4.8661240861099016E-3</v>
      </c>
      <c r="CT59">
        <f t="shared" si="196"/>
        <v>2.3677769831952208E-3</v>
      </c>
      <c r="CU59">
        <f t="shared" si="197"/>
        <v>-1.5986335486526692E-3</v>
      </c>
      <c r="CV59">
        <f t="shared" si="198"/>
        <v>9.7637719992178212E-2</v>
      </c>
      <c r="CW59">
        <f t="shared" si="199"/>
        <v>0.16586852816533262</v>
      </c>
      <c r="CX59">
        <f t="shared" si="200"/>
        <v>1.3684364492510277E-3</v>
      </c>
      <c r="CY59">
        <f t="shared" si="201"/>
        <v>9.62751918605316E-3</v>
      </c>
      <c r="CZ59">
        <f t="shared" si="202"/>
        <v>-4.2737380302876361E-3</v>
      </c>
      <c r="DA59">
        <f t="shared" si="203"/>
        <v>11.206670942712124</v>
      </c>
      <c r="DB59">
        <f t="shared" si="204"/>
        <v>2.973605107318154</v>
      </c>
      <c r="DC59">
        <f t="shared" si="205"/>
        <v>0.99499442345827893</v>
      </c>
      <c r="DD59">
        <f t="shared" si="206"/>
        <v>-0.19732901707104311</v>
      </c>
      <c r="DE59">
        <f t="shared" si="207"/>
        <v>0.80659113686035389</v>
      </c>
      <c r="DF59">
        <f t="shared" si="208"/>
        <v>0.25444363765049777</v>
      </c>
      <c r="DG59">
        <f t="shared" si="209"/>
        <v>3.9219684703188318E-2</v>
      </c>
      <c r="DH59">
        <f t="shared" si="210"/>
        <v>1.6168136915293903E-2</v>
      </c>
      <c r="DI59">
        <f t="shared" si="211"/>
        <v>-2.066375702354532E-2</v>
      </c>
      <c r="DJ59">
        <f t="shared" si="212"/>
        <v>0.52954803588633315</v>
      </c>
      <c r="DK59">
        <f t="shared" si="213"/>
        <v>0.73076761213393948</v>
      </c>
      <c r="DL59">
        <f t="shared" si="214"/>
        <v>9.3537625709704461E-3</v>
      </c>
      <c r="DM59">
        <f t="shared" si="215"/>
        <v>6.4331750982318206E-2</v>
      </c>
      <c r="DN59">
        <f t="shared" si="216"/>
        <v>-3.7052469094808964E-2</v>
      </c>
      <c r="DO59">
        <f t="shared" si="229"/>
        <v>0</v>
      </c>
      <c r="DP59">
        <f t="shared" si="230"/>
        <v>19.163216264614316</v>
      </c>
      <c r="DQ59">
        <f t="shared" si="173"/>
        <v>3.6608658717943556</v>
      </c>
    </row>
    <row r="60" spans="1:121" x14ac:dyDescent="0.3">
      <c r="A60">
        <v>57</v>
      </c>
      <c r="B60">
        <v>102</v>
      </c>
      <c r="C60">
        <f t="shared" si="118"/>
        <v>34.542000000000002</v>
      </c>
      <c r="D60">
        <f t="shared" si="1"/>
        <v>125</v>
      </c>
      <c r="E60">
        <f t="shared" si="217"/>
        <v>5.7</v>
      </c>
      <c r="F60">
        <v>0.36415999999999998</v>
      </c>
      <c r="G60">
        <v>0.40406999999999998</v>
      </c>
      <c r="H60">
        <f t="shared" si="218"/>
        <v>0.37214199999999997</v>
      </c>
      <c r="I60">
        <f t="shared" si="219"/>
        <v>4.0096398347168494E-2</v>
      </c>
      <c r="J60">
        <f t="shared" si="36"/>
        <v>0.48234219835057701</v>
      </c>
      <c r="K60">
        <f t="shared" si="37"/>
        <v>0.60233318289222648</v>
      </c>
      <c r="L60">
        <f t="shared" si="104"/>
        <v>0.29859685828630422</v>
      </c>
      <c r="M60">
        <f t="shared" si="105"/>
        <v>0.39147405427035886</v>
      </c>
      <c r="N60">
        <f t="shared" si="106"/>
        <v>0.89237031403357747</v>
      </c>
      <c r="O60">
        <f t="shared" si="107"/>
        <v>0.95713224463754321</v>
      </c>
      <c r="P60">
        <f t="shared" si="108"/>
        <v>0.66594575955145352</v>
      </c>
      <c r="Q60">
        <f t="shared" si="109"/>
        <v>0.78759796143474248</v>
      </c>
      <c r="R60">
        <f t="shared" si="174"/>
        <v>0.42</v>
      </c>
      <c r="S60">
        <f t="shared" si="175"/>
        <v>0.43099999999999999</v>
      </c>
      <c r="T60">
        <f t="shared" si="176"/>
        <v>4.274271816293549E-2</v>
      </c>
      <c r="U60">
        <f t="shared" si="41"/>
        <v>0.76140084915256045</v>
      </c>
      <c r="V60">
        <f t="shared" si="42"/>
        <v>0.86559028961658369</v>
      </c>
      <c r="W60">
        <f t="shared" si="110"/>
        <v>0.53785501754057752</v>
      </c>
      <c r="X60">
        <f t="shared" si="111"/>
        <v>0.66074612631062091</v>
      </c>
      <c r="Y60">
        <f t="shared" si="112"/>
        <v>0.97747397691874283</v>
      </c>
      <c r="Z60">
        <f t="shared" si="113"/>
        <v>0.99529714614906806</v>
      </c>
      <c r="AA60">
        <f t="shared" si="114"/>
        <v>0.84522462767489059</v>
      </c>
      <c r="AB60">
        <f t="shared" si="115"/>
        <v>0.9283761435535941</v>
      </c>
      <c r="AC60">
        <f t="shared" si="177"/>
        <v>6.489585195123973E-2</v>
      </c>
      <c r="AD60">
        <f t="shared" si="220"/>
        <v>2.2774448693003364E-4</v>
      </c>
      <c r="AE60">
        <f t="shared" si="221"/>
        <v>2.0262645598947878E-5</v>
      </c>
      <c r="AF60">
        <f t="shared" si="222"/>
        <v>4.2429555220565277E-6</v>
      </c>
      <c r="AG60">
        <f t="shared" si="223"/>
        <v>-1.2006705636092723E-6</v>
      </c>
      <c r="AH60">
        <f t="shared" si="132"/>
        <v>2.9645975733962276E-6</v>
      </c>
      <c r="AI60">
        <f t="shared" si="133"/>
        <v>2.85694329240464E-6</v>
      </c>
      <c r="AJ60">
        <f t="shared" si="224"/>
        <v>9.927443784274163E-8</v>
      </c>
      <c r="AK60">
        <f t="shared" si="134"/>
        <v>3.633470967572425E-8</v>
      </c>
      <c r="AL60">
        <f t="shared" si="135"/>
        <v>-8.7730938656749239E-8</v>
      </c>
      <c r="AM60">
        <f t="shared" si="136"/>
        <v>2.0259794714677472E-6</v>
      </c>
      <c r="AN60">
        <f t="shared" si="225"/>
        <v>4.4554847881430006E-6</v>
      </c>
      <c r="AO60">
        <f t="shared" si="137"/>
        <v>2.1915043372025329E-8</v>
      </c>
      <c r="AP60">
        <f t="shared" si="178"/>
        <v>1.2194213576059036E-7</v>
      </c>
      <c r="AQ60">
        <f t="shared" si="179"/>
        <v>-9.97586264668703E-8</v>
      </c>
      <c r="AR60">
        <f t="shared" si="180"/>
        <v>4.7318850489626302E-4</v>
      </c>
      <c r="AS60">
        <f t="shared" si="181"/>
        <v>5.4042031762669259E-5</v>
      </c>
      <c r="AT60">
        <f t="shared" si="182"/>
        <v>1.5313348765188774E-5</v>
      </c>
      <c r="AU60">
        <f t="shared" si="183"/>
        <v>-6.7258571609601464E-6</v>
      </c>
      <c r="AV60">
        <f t="shared" si="138"/>
        <v>1.0812217842220256E-5</v>
      </c>
      <c r="AW60">
        <f t="shared" si="139"/>
        <v>6.9610073307081941E-6</v>
      </c>
      <c r="AX60">
        <f t="shared" si="184"/>
        <v>5.237690994747068E-7</v>
      </c>
      <c r="AY60">
        <f t="shared" si="140"/>
        <v>1.7638581238418226E-7</v>
      </c>
      <c r="AZ60">
        <f t="shared" si="141"/>
        <v>-5.0954283818133103E-7</v>
      </c>
      <c r="BA60">
        <f t="shared" si="142"/>
        <v>7.2845396816268016E-6</v>
      </c>
      <c r="BB60">
        <f t="shared" si="185"/>
        <v>1.0010743965198744E-5</v>
      </c>
      <c r="BC60">
        <f t="shared" si="143"/>
        <v>1.0477999047816698E-7</v>
      </c>
      <c r="BD60">
        <f t="shared" si="186"/>
        <v>5.7359735227716022E-7</v>
      </c>
      <c r="BE60">
        <f t="shared" si="187"/>
        <v>-5.3073399955730262E-7</v>
      </c>
      <c r="BF60">
        <f t="shared" si="188"/>
        <v>0.94116533080812614</v>
      </c>
      <c r="BG60">
        <f t="shared" si="226"/>
        <v>0.94200000000000028</v>
      </c>
      <c r="BH60">
        <f t="shared" si="144"/>
        <v>1.891614735190637E-4</v>
      </c>
      <c r="BI60">
        <f t="shared" si="145"/>
        <v>1.6139852870143218E-5</v>
      </c>
      <c r="BJ60">
        <f t="shared" si="146"/>
        <v>2.920184332141454E-6</v>
      </c>
      <c r="BK60">
        <f t="shared" si="147"/>
        <v>-9.4041678447638724E-7</v>
      </c>
      <c r="BL60">
        <f t="shared" si="148"/>
        <v>2.129203658764076E-6</v>
      </c>
      <c r="BM60">
        <f t="shared" si="149"/>
        <v>2.2661560232516042E-6</v>
      </c>
      <c r="BN60">
        <f t="shared" si="150"/>
        <v>6.4825914189619436E-8</v>
      </c>
      <c r="BO60">
        <f t="shared" si="151"/>
        <v>2.4453152108838257E-8</v>
      </c>
      <c r="BP60">
        <f t="shared" si="152"/>
        <v>-6.5622482547123917E-8</v>
      </c>
      <c r="BQ60">
        <f t="shared" si="153"/>
        <v>1.5649584259826782E-6</v>
      </c>
      <c r="BR60">
        <f t="shared" si="154"/>
        <v>3.4416185155077659E-6</v>
      </c>
      <c r="BS60">
        <f t="shared" si="155"/>
        <v>1.5963267508278211E-8</v>
      </c>
      <c r="BT60">
        <f t="shared" si="156"/>
        <v>7.724009583303534E-8</v>
      </c>
      <c r="BU60">
        <f t="shared" si="157"/>
        <v>-7.2665776358072582E-8</v>
      </c>
      <c r="BV60">
        <f t="shared" si="158"/>
        <v>3.7808902720464909E-4</v>
      </c>
      <c r="BW60">
        <f t="shared" si="159"/>
        <v>4.1410470344575331E-5</v>
      </c>
      <c r="BX60">
        <f t="shared" si="160"/>
        <v>1.0138811135280476E-5</v>
      </c>
      <c r="BY60">
        <f t="shared" si="161"/>
        <v>-5.067797119326866E-6</v>
      </c>
      <c r="BZ60">
        <f t="shared" si="162"/>
        <v>7.4703562681717358E-6</v>
      </c>
      <c r="CA60">
        <f t="shared" si="163"/>
        <v>5.3117221614068559E-6</v>
      </c>
      <c r="CB60">
        <f t="shared" si="164"/>
        <v>3.290229247427195E-7</v>
      </c>
      <c r="CC60">
        <f t="shared" si="165"/>
        <v>1.1419625892981613E-7</v>
      </c>
      <c r="CD60">
        <f t="shared" si="166"/>
        <v>-3.66653347038824E-7</v>
      </c>
      <c r="CE60">
        <f t="shared" si="167"/>
        <v>5.4130862834279602E-6</v>
      </c>
      <c r="CF60">
        <f t="shared" si="168"/>
        <v>7.4389080454325868E-6</v>
      </c>
      <c r="CG60">
        <f t="shared" si="169"/>
        <v>7.3423128192670319E-8</v>
      </c>
      <c r="CH60">
        <f t="shared" si="170"/>
        <v>3.4951934410663332E-7</v>
      </c>
      <c r="CI60">
        <f t="shared" si="171"/>
        <v>-3.7190450493335616E-7</v>
      </c>
      <c r="CJ60">
        <f t="shared" si="227"/>
        <v>0</v>
      </c>
      <c r="CK60">
        <f t="shared" si="228"/>
        <v>6.6705941285872953E-4</v>
      </c>
      <c r="CL60">
        <f t="shared" si="172"/>
        <v>1.2372079689725534E-4</v>
      </c>
      <c r="CM60">
        <f t="shared" si="189"/>
        <v>0.33364567335249928</v>
      </c>
      <c r="CN60">
        <f t="shared" si="190"/>
        <v>0.31901509230983538</v>
      </c>
      <c r="CO60">
        <f t="shared" si="191"/>
        <v>0.10726615855311107</v>
      </c>
      <c r="CP60">
        <f t="shared" si="192"/>
        <v>-9.5633410391478546E-3</v>
      </c>
      <c r="CQ60">
        <f t="shared" si="193"/>
        <v>9.0764119307098906E-2</v>
      </c>
      <c r="CR60">
        <f t="shared" si="194"/>
        <v>1.309051416579806E-2</v>
      </c>
      <c r="CS60">
        <f t="shared" si="195"/>
        <v>2.8191954858581766E-3</v>
      </c>
      <c r="CT60">
        <f t="shared" si="196"/>
        <v>1.3485990843241813E-3</v>
      </c>
      <c r="CU60">
        <f t="shared" si="197"/>
        <v>-9.7223426219409509E-4</v>
      </c>
      <c r="CV60">
        <f t="shared" si="198"/>
        <v>5.7730285039473458E-2</v>
      </c>
      <c r="CW60">
        <f t="shared" si="199"/>
        <v>7.6055125333601023E-2</v>
      </c>
      <c r="CX60">
        <f t="shared" si="200"/>
        <v>7.6691694280402645E-4</v>
      </c>
      <c r="CY60">
        <f t="shared" si="201"/>
        <v>4.985726162707497E-3</v>
      </c>
      <c r="CZ60">
        <f t="shared" si="202"/>
        <v>-2.3513108258241332E-3</v>
      </c>
      <c r="DA60">
        <f t="shared" si="203"/>
        <v>6.0993998281128299</v>
      </c>
      <c r="DB60">
        <f t="shared" si="204"/>
        <v>1.4682679609599611</v>
      </c>
      <c r="DC60">
        <f t="shared" si="205"/>
        <v>0.56209177977501912</v>
      </c>
      <c r="DD60">
        <f t="shared" si="206"/>
        <v>-0.13041437035101724</v>
      </c>
      <c r="DE60">
        <f t="shared" si="207"/>
        <v>0.45455645030478181</v>
      </c>
      <c r="DF60">
        <f t="shared" si="208"/>
        <v>0.11142484434264606</v>
      </c>
      <c r="DG60">
        <f t="shared" si="209"/>
        <v>2.085805684838125E-2</v>
      </c>
      <c r="DH60">
        <f t="shared" si="210"/>
        <v>8.5619437189405918E-3</v>
      </c>
      <c r="DI60">
        <f t="shared" si="211"/>
        <v>-1.1468280658947217E-2</v>
      </c>
      <c r="DJ60">
        <f t="shared" si="212"/>
        <v>0.29079882409054192</v>
      </c>
      <c r="DK60">
        <f t="shared" si="213"/>
        <v>0.2852561492883382</v>
      </c>
      <c r="DL60">
        <f t="shared" si="214"/>
        <v>4.8638871579965116E-3</v>
      </c>
      <c r="DM60">
        <f t="shared" si="215"/>
        <v>3.0005451094970527E-2</v>
      </c>
      <c r="DN60">
        <f t="shared" si="216"/>
        <v>-1.8573036314507806E-2</v>
      </c>
      <c r="DO60">
        <f t="shared" si="229"/>
        <v>0</v>
      </c>
      <c r="DP60">
        <f t="shared" si="230"/>
        <v>10.17023000797988</v>
      </c>
      <c r="DQ60">
        <f t="shared" si="173"/>
        <v>1.8862921907109458</v>
      </c>
    </row>
    <row r="61" spans="1:121" x14ac:dyDescent="0.3">
      <c r="A61">
        <v>58</v>
      </c>
      <c r="B61">
        <v>103</v>
      </c>
      <c r="C61">
        <f t="shared" si="118"/>
        <v>34.542000000000002</v>
      </c>
      <c r="D61">
        <f t="shared" si="1"/>
        <v>125</v>
      </c>
      <c r="E61">
        <f t="shared" si="217"/>
        <v>5.7</v>
      </c>
      <c r="F61">
        <v>0.38614999999999999</v>
      </c>
      <c r="G61">
        <v>0.42459000000000002</v>
      </c>
      <c r="H61">
        <f t="shared" si="218"/>
        <v>0.39383800000000002</v>
      </c>
      <c r="I61">
        <f t="shared" si="219"/>
        <v>4.0096398347168494E-2</v>
      </c>
      <c r="J61">
        <f t="shared" si="36"/>
        <v>0.4914311838088562</v>
      </c>
      <c r="K61">
        <f t="shared" si="37"/>
        <v>0.61207718573365111</v>
      </c>
      <c r="L61">
        <f t="shared" si="104"/>
        <v>0.30525758450901053</v>
      </c>
      <c r="M61">
        <f t="shared" si="105"/>
        <v>0.39955170751553937</v>
      </c>
      <c r="N61">
        <f t="shared" si="106"/>
        <v>0.89951994058144735</v>
      </c>
      <c r="O61">
        <f t="shared" si="107"/>
        <v>0.96109997056300511</v>
      </c>
      <c r="P61">
        <f t="shared" si="108"/>
        <v>0.67705170733407272</v>
      </c>
      <c r="Q61">
        <f t="shared" si="109"/>
        <v>0.79750684046473408</v>
      </c>
      <c r="R61">
        <f t="shared" si="174"/>
        <v>0.42</v>
      </c>
      <c r="S61">
        <f t="shared" si="175"/>
        <v>0.43099999999999999</v>
      </c>
      <c r="T61">
        <f t="shared" si="176"/>
        <v>4.3507730468799348E-2</v>
      </c>
      <c r="U61">
        <f t="shared" si="41"/>
        <v>0.77042400544469436</v>
      </c>
      <c r="V61">
        <f t="shared" si="42"/>
        <v>0.8726546676284278</v>
      </c>
      <c r="W61">
        <f t="shared" si="110"/>
        <v>0.54735278307869217</v>
      </c>
      <c r="X61">
        <f t="shared" si="111"/>
        <v>0.67047024090436436</v>
      </c>
      <c r="Y61">
        <f t="shared" si="112"/>
        <v>0.97996051930764483</v>
      </c>
      <c r="Z61">
        <f t="shared" si="113"/>
        <v>0.99601356778401995</v>
      </c>
      <c r="AA61">
        <f t="shared" si="114"/>
        <v>0.85387827360431889</v>
      </c>
      <c r="AB61">
        <f t="shared" si="115"/>
        <v>0.93396848552989131</v>
      </c>
      <c r="AC61">
        <f t="shared" si="177"/>
        <v>6.5725737587705862E-2</v>
      </c>
      <c r="AD61">
        <f t="shared" si="220"/>
        <v>1.2791366273732019E-4</v>
      </c>
      <c r="AE61">
        <f t="shared" si="221"/>
        <v>1.046269460538508E-5</v>
      </c>
      <c r="AF61">
        <f t="shared" si="222"/>
        <v>2.4755278824570602E-6</v>
      </c>
      <c r="AG61">
        <f t="shared" si="223"/>
        <v>-8.5917529269243135E-7</v>
      </c>
      <c r="AH61">
        <f t="shared" si="132"/>
        <v>1.7295474366822736E-6</v>
      </c>
      <c r="AI61">
        <f t="shared" si="133"/>
        <v>1.3863272302145173E-6</v>
      </c>
      <c r="AJ61">
        <f t="shared" si="224"/>
        <v>5.5614761189025638E-8</v>
      </c>
      <c r="AK61">
        <f t="shared" si="134"/>
        <v>2.0124806833487862E-8</v>
      </c>
      <c r="AL61">
        <f t="shared" si="135"/>
        <v>-5.122029790876538E-8</v>
      </c>
      <c r="AM61">
        <f t="shared" si="136"/>
        <v>1.1579677150598192E-6</v>
      </c>
      <c r="AN61">
        <f t="shared" si="225"/>
        <v>1.9465505838060303E-6</v>
      </c>
      <c r="AO61">
        <f t="shared" si="137"/>
        <v>1.1948837074235567E-8</v>
      </c>
      <c r="AP61">
        <f t="shared" si="178"/>
        <v>6.0943483795739488E-8</v>
      </c>
      <c r="AQ61">
        <f t="shared" si="179"/>
        <v>-5.248728028007668E-8</v>
      </c>
      <c r="AR61">
        <f t="shared" si="180"/>
        <v>2.4531633657959995E-4</v>
      </c>
      <c r="AS61">
        <f t="shared" si="181"/>
        <v>2.5847047464700761E-5</v>
      </c>
      <c r="AT61">
        <f t="shared" si="182"/>
        <v>8.2913748702209033E-6</v>
      </c>
      <c r="AU61">
        <f t="shared" si="183"/>
        <v>-4.1046614039966077E-6</v>
      </c>
      <c r="AV61">
        <f t="shared" si="138"/>
        <v>5.8387371225368396E-6</v>
      </c>
      <c r="AW61">
        <f t="shared" si="139"/>
        <v>2.8090606629441378E-6</v>
      </c>
      <c r="AX61">
        <f t="shared" si="184"/>
        <v>2.6742793001940475E-7</v>
      </c>
      <c r="AY61">
        <f t="shared" si="140"/>
        <v>8.9987766317616295E-8</v>
      </c>
      <c r="AZ61">
        <f t="shared" si="141"/>
        <v>-2.6719509980128276E-7</v>
      </c>
      <c r="BA61">
        <f t="shared" si="142"/>
        <v>3.8405035402328854E-6</v>
      </c>
      <c r="BB61">
        <f t="shared" si="185"/>
        <v>3.6472644218847541E-6</v>
      </c>
      <c r="BC61">
        <f t="shared" si="143"/>
        <v>5.2391381854820384E-8</v>
      </c>
      <c r="BD61">
        <f t="shared" si="186"/>
        <v>2.5634369471249165E-7</v>
      </c>
      <c r="BE61">
        <f t="shared" si="187"/>
        <v>-2.3221130104543886E-7</v>
      </c>
      <c r="BF61">
        <f t="shared" si="188"/>
        <v>0.94156208956516119</v>
      </c>
      <c r="BG61">
        <f t="shared" si="226"/>
        <v>0.94200000000000028</v>
      </c>
      <c r="BH61">
        <f t="shared" si="144"/>
        <v>1.0615380907988882E-4</v>
      </c>
      <c r="BI61">
        <f t="shared" si="145"/>
        <v>8.3268511939875864E-6</v>
      </c>
      <c r="BJ61">
        <f t="shared" si="146"/>
        <v>1.7021305790575936E-6</v>
      </c>
      <c r="BK61">
        <f t="shared" si="147"/>
        <v>-6.7237587085604457E-7</v>
      </c>
      <c r="BL61">
        <f t="shared" si="148"/>
        <v>1.2410220827927232E-6</v>
      </c>
      <c r="BM61">
        <f t="shared" si="149"/>
        <v>1.0987218791609858E-6</v>
      </c>
      <c r="BN61">
        <f t="shared" si="150"/>
        <v>3.6281215214742517E-8</v>
      </c>
      <c r="BO61">
        <f t="shared" si="151"/>
        <v>1.3531248868327152E-8</v>
      </c>
      <c r="BP61">
        <f t="shared" si="152"/>
        <v>-3.8280342245770268E-8</v>
      </c>
      <c r="BQ61">
        <f t="shared" si="153"/>
        <v>8.93712942281514E-7</v>
      </c>
      <c r="BR61">
        <f t="shared" si="154"/>
        <v>1.502336746463797E-6</v>
      </c>
      <c r="BS61">
        <f t="shared" si="155"/>
        <v>8.6963884037520138E-9</v>
      </c>
      <c r="BT61">
        <f t="shared" si="156"/>
        <v>3.8565162938828972E-8</v>
      </c>
      <c r="BU61">
        <f t="shared" si="157"/>
        <v>-3.8200351443099929E-8</v>
      </c>
      <c r="BV61">
        <f t="shared" si="158"/>
        <v>1.958484731510737E-4</v>
      </c>
      <c r="BW61">
        <f t="shared" si="159"/>
        <v>1.9788973506912569E-5</v>
      </c>
      <c r="BX61">
        <f t="shared" si="160"/>
        <v>5.4843690924676711E-6</v>
      </c>
      <c r="BY61">
        <f t="shared" si="161"/>
        <v>-3.0901726897781734E-6</v>
      </c>
      <c r="BZ61">
        <f t="shared" si="162"/>
        <v>4.0303338850787404E-6</v>
      </c>
      <c r="CA61">
        <f t="shared" si="163"/>
        <v>2.1416978920753099E-6</v>
      </c>
      <c r="CB61">
        <f t="shared" si="164"/>
        <v>1.6783154135951262E-7</v>
      </c>
      <c r="CC61">
        <f t="shared" si="165"/>
        <v>5.8205591244518616E-8</v>
      </c>
      <c r="CD61">
        <f t="shared" si="166"/>
        <v>-1.9210438270731176E-7</v>
      </c>
      <c r="CE61">
        <f t="shared" si="167"/>
        <v>2.8514439414226118E-6</v>
      </c>
      <c r="CF61">
        <f t="shared" si="168"/>
        <v>2.7079704339808734E-6</v>
      </c>
      <c r="CG61">
        <f t="shared" si="169"/>
        <v>3.6681595228239378E-8</v>
      </c>
      <c r="CH61">
        <f t="shared" si="170"/>
        <v>1.5605065843161131E-7</v>
      </c>
      <c r="CI61">
        <f t="shared" si="171"/>
        <v>-1.6258171956554188E-7</v>
      </c>
      <c r="CJ61">
        <f t="shared" si="227"/>
        <v>0</v>
      </c>
      <c r="CK61">
        <f t="shared" si="228"/>
        <v>3.500939744517381E-4</v>
      </c>
      <c r="CL61">
        <f t="shared" si="172"/>
        <v>6.3041364283483473E-5</v>
      </c>
      <c r="CM61">
        <f t="shared" si="189"/>
        <v>0.18739351591017409</v>
      </c>
      <c r="CN61">
        <f t="shared" si="190"/>
        <v>0.16472466386718271</v>
      </c>
      <c r="CO61">
        <f t="shared" si="191"/>
        <v>6.2583820396396941E-2</v>
      </c>
      <c r="CP61">
        <f t="shared" si="192"/>
        <v>-6.8433312062952155E-3</v>
      </c>
      <c r="CQ61">
        <f t="shared" si="193"/>
        <v>5.2951824321464488E-2</v>
      </c>
      <c r="CR61">
        <f t="shared" si="194"/>
        <v>6.3521513688429183E-3</v>
      </c>
      <c r="CS61">
        <f t="shared" si="195"/>
        <v>1.57934798824595E-3</v>
      </c>
      <c r="CT61">
        <f t="shared" si="196"/>
        <v>7.4695233043173552E-4</v>
      </c>
      <c r="CU61">
        <f t="shared" si="197"/>
        <v>-5.6762334142493797E-4</v>
      </c>
      <c r="CV61">
        <f t="shared" si="198"/>
        <v>3.2996290040629546E-2</v>
      </c>
      <c r="CW61">
        <f t="shared" si="199"/>
        <v>3.3227618465568938E-2</v>
      </c>
      <c r="CX61">
        <f t="shared" si="200"/>
        <v>4.1814955341287367E-4</v>
      </c>
      <c r="CY61">
        <f t="shared" si="201"/>
        <v>2.4917352784726045E-3</v>
      </c>
      <c r="CZ61">
        <f t="shared" si="202"/>
        <v>-1.2371251962014073E-3</v>
      </c>
      <c r="DA61">
        <f t="shared" si="203"/>
        <v>3.1621275785110434</v>
      </c>
      <c r="DB61">
        <f t="shared" si="204"/>
        <v>0.70223843256845497</v>
      </c>
      <c r="DC61">
        <f t="shared" si="205"/>
        <v>0.30434320598632847</v>
      </c>
      <c r="DD61">
        <f t="shared" si="206"/>
        <v>-7.9589384623494228E-2</v>
      </c>
      <c r="DE61">
        <f t="shared" si="207"/>
        <v>0.24546634736857129</v>
      </c>
      <c r="DF61">
        <f t="shared" si="208"/>
        <v>4.4964634031746817E-2</v>
      </c>
      <c r="DG61">
        <f t="shared" si="209"/>
        <v>1.0649782457162756E-2</v>
      </c>
      <c r="DH61">
        <f t="shared" si="210"/>
        <v>4.3680961648234129E-3</v>
      </c>
      <c r="DI61">
        <f t="shared" si="211"/>
        <v>-6.0137601112274707E-3</v>
      </c>
      <c r="DJ61">
        <f t="shared" si="212"/>
        <v>0.15331290132609679</v>
      </c>
      <c r="DK61">
        <f t="shared" si="213"/>
        <v>0.10392879970160607</v>
      </c>
      <c r="DL61">
        <f t="shared" si="214"/>
        <v>2.4320079457007624E-3</v>
      </c>
      <c r="DM61">
        <f t="shared" si="215"/>
        <v>1.3409595014105151E-2</v>
      </c>
      <c r="DN61">
        <f t="shared" si="216"/>
        <v>-8.1262344800851326E-3</v>
      </c>
      <c r="DO61">
        <f t="shared" si="229"/>
        <v>0</v>
      </c>
      <c r="DP61">
        <f t="shared" si="230"/>
        <v>5.1903299916377348</v>
      </c>
      <c r="DQ61">
        <f t="shared" si="173"/>
        <v>0.93462186621961074</v>
      </c>
    </row>
    <row r="62" spans="1:121" x14ac:dyDescent="0.3">
      <c r="A62">
        <v>59</v>
      </c>
      <c r="B62">
        <v>104</v>
      </c>
      <c r="C62">
        <f t="shared" si="118"/>
        <v>34.542000000000002</v>
      </c>
      <c r="D62">
        <f t="shared" si="1"/>
        <v>125</v>
      </c>
      <c r="E62">
        <f t="shared" si="217"/>
        <v>5.7</v>
      </c>
      <c r="F62">
        <v>0.40767999999999999</v>
      </c>
      <c r="G62">
        <v>0.44438</v>
      </c>
      <c r="H62">
        <f t="shared" si="218"/>
        <v>0.41501999999999994</v>
      </c>
      <c r="I62">
        <f t="shared" si="219"/>
        <v>4.0096398347168494E-2</v>
      </c>
      <c r="J62">
        <f t="shared" si="36"/>
        <v>0.50050969379190469</v>
      </c>
      <c r="K62">
        <f t="shared" si="37"/>
        <v>0.62174058229628615</v>
      </c>
      <c r="L62">
        <f t="shared" si="104"/>
        <v>0.31196568651909196</v>
      </c>
      <c r="M62">
        <f t="shared" si="105"/>
        <v>0.40765552702565344</v>
      </c>
      <c r="N62">
        <f t="shared" si="106"/>
        <v>0.90632817870953075</v>
      </c>
      <c r="O62">
        <f t="shared" si="107"/>
        <v>0.9647714426003493</v>
      </c>
      <c r="P62">
        <f t="shared" si="108"/>
        <v>0.68800714362951265</v>
      </c>
      <c r="Q62">
        <f t="shared" si="109"/>
        <v>0.80714451523933983</v>
      </c>
      <c r="R62">
        <f t="shared" si="174"/>
        <v>0.42</v>
      </c>
      <c r="S62">
        <f t="shared" si="175"/>
        <v>0.43099999999999999</v>
      </c>
      <c r="T62">
        <f t="shared" si="176"/>
        <v>4.4270316926170998E-2</v>
      </c>
      <c r="U62">
        <f t="shared" si="41"/>
        <v>0.77924937184098264</v>
      </c>
      <c r="V62">
        <f t="shared" si="42"/>
        <v>0.87945746269323333</v>
      </c>
      <c r="W62">
        <f t="shared" si="110"/>
        <v>0.55681045329459167</v>
      </c>
      <c r="X62">
        <f t="shared" si="111"/>
        <v>0.68007244271537859</v>
      </c>
      <c r="Y62">
        <f t="shared" si="112"/>
        <v>0.9822157506293332</v>
      </c>
      <c r="Z62">
        <f t="shared" si="113"/>
        <v>0.99663240695934663</v>
      </c>
      <c r="AA62">
        <f t="shared" si="114"/>
        <v>0.86221249388736487</v>
      </c>
      <c r="AB62">
        <f t="shared" si="115"/>
        <v>0.93922666920096298</v>
      </c>
      <c r="AC62">
        <f t="shared" si="177"/>
        <v>6.6542301496296891E-2</v>
      </c>
      <c r="AD62">
        <f t="shared" si="220"/>
        <v>6.908538383002181E-5</v>
      </c>
      <c r="AE62">
        <f t="shared" si="221"/>
        <v>5.2694641929556825E-6</v>
      </c>
      <c r="AF62">
        <f t="shared" si="222"/>
        <v>1.3941358622298816E-6</v>
      </c>
      <c r="AG62">
        <f t="shared" si="223"/>
        <v>-5.621000796262868E-7</v>
      </c>
      <c r="AH62">
        <f t="shared" si="132"/>
        <v>9.7344781275080543E-7</v>
      </c>
      <c r="AI62">
        <f t="shared" si="133"/>
        <v>6.3895191926302164E-7</v>
      </c>
      <c r="AJ62">
        <f t="shared" si="224"/>
        <v>3.0133681880166108E-8</v>
      </c>
      <c r="AK62">
        <f t="shared" si="134"/>
        <v>1.0819894192876376E-8</v>
      </c>
      <c r="AL62">
        <f t="shared" si="135"/>
        <v>-2.8756131560977925E-8</v>
      </c>
      <c r="AM62">
        <f t="shared" si="136"/>
        <v>6.3940400075212076E-7</v>
      </c>
      <c r="AN62">
        <f t="shared" si="225"/>
        <v>8.1417048764334329E-7</v>
      </c>
      <c r="AO62">
        <f t="shared" si="137"/>
        <v>6.3303320266718485E-9</v>
      </c>
      <c r="AP62">
        <f t="shared" si="178"/>
        <v>2.9597325816393911E-8</v>
      </c>
      <c r="AQ62">
        <f t="shared" si="179"/>
        <v>-2.6707435412148092E-8</v>
      </c>
      <c r="AR62">
        <f t="shared" si="180"/>
        <v>1.2097139438538533E-4</v>
      </c>
      <c r="AS62">
        <f t="shared" si="181"/>
        <v>1.1928355219378799E-5</v>
      </c>
      <c r="AT62">
        <f t="shared" si="182"/>
        <v>4.2916706809801199E-6</v>
      </c>
      <c r="AU62">
        <f t="shared" si="183"/>
        <v>-2.3348784958386925E-6</v>
      </c>
      <c r="AV62">
        <f t="shared" si="138"/>
        <v>3.0149119227056513E-6</v>
      </c>
      <c r="AW62">
        <f t="shared" si="139"/>
        <v>1.0227382943629144E-6</v>
      </c>
      <c r="AX62">
        <f t="shared" si="184"/>
        <v>1.3148889529477851E-7</v>
      </c>
      <c r="AY62">
        <f t="shared" si="140"/>
        <v>4.4281884218375015E-8</v>
      </c>
      <c r="AZ62">
        <f t="shared" si="141"/>
        <v>-1.3778969717799744E-7</v>
      </c>
      <c r="BA62">
        <f t="shared" si="142"/>
        <v>1.9410769259631472E-6</v>
      </c>
      <c r="BB62">
        <f t="shared" si="185"/>
        <v>1.2363958154368828E-6</v>
      </c>
      <c r="BC62">
        <f t="shared" si="143"/>
        <v>2.549805456635359E-8</v>
      </c>
      <c r="BD62">
        <f t="shared" si="186"/>
        <v>1.13821170561911E-7</v>
      </c>
      <c r="BE62">
        <f t="shared" si="187"/>
        <v>-1.3121123969768734E-7</v>
      </c>
      <c r="BF62">
        <f t="shared" si="188"/>
        <v>0.94177960797049121</v>
      </c>
      <c r="BG62">
        <f t="shared" si="226"/>
        <v>0.94200000000000028</v>
      </c>
      <c r="BH62">
        <f t="shared" si="144"/>
        <v>5.7284660710634006E-5</v>
      </c>
      <c r="BI62">
        <f t="shared" si="145"/>
        <v>4.1902239542783092E-6</v>
      </c>
      <c r="BJ62">
        <f t="shared" si="146"/>
        <v>9.5766367548879519E-7</v>
      </c>
      <c r="BK62">
        <f t="shared" si="147"/>
        <v>-4.3951885420152722E-7</v>
      </c>
      <c r="BL62">
        <f t="shared" si="148"/>
        <v>6.9783846555148197E-7</v>
      </c>
      <c r="BM62">
        <f t="shared" si="149"/>
        <v>5.0596878082998984E-7</v>
      </c>
      <c r="BN62">
        <f t="shared" si="150"/>
        <v>1.9639212836794654E-8</v>
      </c>
      <c r="BO62">
        <f t="shared" si="151"/>
        <v>7.2681151539386408E-9</v>
      </c>
      <c r="BP62">
        <f t="shared" si="152"/>
        <v>-2.1473245855438239E-8</v>
      </c>
      <c r="BQ62">
        <f t="shared" si="153"/>
        <v>4.9307214442220098E-7</v>
      </c>
      <c r="BR62">
        <f t="shared" si="154"/>
        <v>6.2784215894076242E-7</v>
      </c>
      <c r="BS62">
        <f t="shared" si="155"/>
        <v>4.6033426311964045E-9</v>
      </c>
      <c r="BT62">
        <f t="shared" si="156"/>
        <v>1.8711079568436181E-8</v>
      </c>
      <c r="BU62">
        <f t="shared" si="157"/>
        <v>-1.9421331374825683E-8</v>
      </c>
      <c r="BV62">
        <f t="shared" si="158"/>
        <v>9.6496137282888771E-5</v>
      </c>
      <c r="BW62">
        <f t="shared" si="159"/>
        <v>9.1248642714368693E-6</v>
      </c>
      <c r="BX62">
        <f t="shared" si="160"/>
        <v>2.8360205737152516E-6</v>
      </c>
      <c r="BY62">
        <f t="shared" si="161"/>
        <v>-1.7563182756385946E-6</v>
      </c>
      <c r="BZ62">
        <f t="shared" si="162"/>
        <v>2.0791792492888123E-6</v>
      </c>
      <c r="CA62">
        <f t="shared" si="163"/>
        <v>7.7910345720639729E-7</v>
      </c>
      <c r="CB62">
        <f t="shared" si="164"/>
        <v>8.2439628553662824E-8</v>
      </c>
      <c r="CC62">
        <f t="shared" si="165"/>
        <v>2.8615408481030907E-8</v>
      </c>
      <c r="CD62">
        <f t="shared" si="166"/>
        <v>-9.8982644454365678E-8</v>
      </c>
      <c r="CE62">
        <f t="shared" si="167"/>
        <v>1.4399683216243486E-6</v>
      </c>
      <c r="CF62">
        <f t="shared" si="168"/>
        <v>9.1720775380120999E-7</v>
      </c>
      <c r="CG62">
        <f t="shared" si="169"/>
        <v>1.7837292328648022E-8</v>
      </c>
      <c r="CH62">
        <f t="shared" si="170"/>
        <v>6.9222055616298165E-8</v>
      </c>
      <c r="CI62">
        <f t="shared" si="171"/>
        <v>-9.1789482730982224E-8</v>
      </c>
      <c r="CJ62">
        <f t="shared" si="227"/>
        <v>0</v>
      </c>
      <c r="CK62">
        <f t="shared" si="228"/>
        <v>1.7625058310102149E-4</v>
      </c>
      <c r="CL62">
        <f t="shared" si="172"/>
        <v>3.0813022769539737E-5</v>
      </c>
      <c r="CM62">
        <f t="shared" si="189"/>
        <v>0.10121008731098195</v>
      </c>
      <c r="CN62">
        <f t="shared" si="190"/>
        <v>8.2962444253894263E-2</v>
      </c>
      <c r="CO62">
        <f t="shared" si="191"/>
        <v>3.5245148733033638E-2</v>
      </c>
      <c r="CP62">
        <f t="shared" si="192"/>
        <v>-4.4771271342233746E-3</v>
      </c>
      <c r="CQ62">
        <f t="shared" si="193"/>
        <v>2.9803078235178658E-2</v>
      </c>
      <c r="CR62">
        <f t="shared" si="194"/>
        <v>2.9276776940631651E-3</v>
      </c>
      <c r="CS62">
        <f t="shared" si="195"/>
        <v>8.557362980329571E-4</v>
      </c>
      <c r="CT62">
        <f t="shared" si="196"/>
        <v>4.0159119286279959E-4</v>
      </c>
      <c r="CU62">
        <f t="shared" si="197"/>
        <v>-3.1867544995875735E-4</v>
      </c>
      <c r="CV62">
        <f t="shared" si="198"/>
        <v>1.821981700143168E-2</v>
      </c>
      <c r="CW62">
        <f t="shared" si="199"/>
        <v>1.389789022407187E-2</v>
      </c>
      <c r="CX62">
        <f t="shared" si="200"/>
        <v>2.2152996927338132E-4</v>
      </c>
      <c r="CY62">
        <f t="shared" si="201"/>
        <v>1.2101162633290814E-3</v>
      </c>
      <c r="CZ62">
        <f t="shared" si="202"/>
        <v>-6.2949425266433051E-4</v>
      </c>
      <c r="DA62">
        <f t="shared" si="203"/>
        <v>1.559321273627617</v>
      </c>
      <c r="DB62">
        <f t="shared" si="204"/>
        <v>0.32408148295530259</v>
      </c>
      <c r="DC62">
        <f t="shared" si="205"/>
        <v>0.15753006401605629</v>
      </c>
      <c r="DD62">
        <f t="shared" si="206"/>
        <v>-4.5273294034312246E-2</v>
      </c>
      <c r="DE62">
        <f t="shared" si="207"/>
        <v>0.12674991214246828</v>
      </c>
      <c r="DF62">
        <f t="shared" si="208"/>
        <v>1.6370971877867169E-2</v>
      </c>
      <c r="DG62">
        <f t="shared" si="209"/>
        <v>5.2362822773239651E-3</v>
      </c>
      <c r="DH62">
        <f t="shared" si="210"/>
        <v>2.1494869418441417E-3</v>
      </c>
      <c r="DI62">
        <f t="shared" si="211"/>
        <v>-3.1012327143851884E-3</v>
      </c>
      <c r="DJ62">
        <f t="shared" si="212"/>
        <v>7.7487790884448834E-2</v>
      </c>
      <c r="DK62">
        <f t="shared" si="213"/>
        <v>3.5231098760873977E-2</v>
      </c>
      <c r="DL62">
        <f t="shared" si="214"/>
        <v>1.1836196929701337E-3</v>
      </c>
      <c r="DM62">
        <f t="shared" si="215"/>
        <v>5.9540992532641258E-3</v>
      </c>
      <c r="DN62">
        <f t="shared" si="216"/>
        <v>-4.5917373332205686E-3</v>
      </c>
      <c r="DO62">
        <f t="shared" si="229"/>
        <v>0</v>
      </c>
      <c r="DP62">
        <f t="shared" si="230"/>
        <v>2.5398596386874255</v>
      </c>
      <c r="DQ62">
        <f t="shared" si="173"/>
        <v>0.44403117142287085</v>
      </c>
    </row>
    <row r="63" spans="1:121" x14ac:dyDescent="0.3">
      <c r="A63">
        <v>60</v>
      </c>
      <c r="B63">
        <v>105</v>
      </c>
      <c r="C63">
        <f t="shared" si="118"/>
        <v>34.542000000000002</v>
      </c>
      <c r="D63">
        <f t="shared" si="1"/>
        <v>125</v>
      </c>
      <c r="E63">
        <f t="shared" si="217"/>
        <v>5.7</v>
      </c>
      <c r="F63">
        <v>0.42858000000000002</v>
      </c>
      <c r="G63">
        <v>0.46333000000000002</v>
      </c>
      <c r="H63">
        <f t="shared" si="218"/>
        <v>0.43553000000000003</v>
      </c>
      <c r="I63">
        <f t="shared" si="219"/>
        <v>4.0096398347168494E-2</v>
      </c>
      <c r="J63">
        <f t="shared" si="36"/>
        <v>0.50957356842548784</v>
      </c>
      <c r="K63">
        <f t="shared" si="37"/>
        <v>0.63131848142730029</v>
      </c>
      <c r="L63">
        <f t="shared" si="104"/>
        <v>0.31871932624439514</v>
      </c>
      <c r="M63">
        <f t="shared" si="105"/>
        <v>0.41578245496814381</v>
      </c>
      <c r="N63">
        <f t="shared" si="106"/>
        <v>0.91280077455773256</v>
      </c>
      <c r="O63">
        <f t="shared" si="107"/>
        <v>0.96816124482970212</v>
      </c>
      <c r="P63">
        <f t="shared" si="108"/>
        <v>0.69880436728045692</v>
      </c>
      <c r="Q63">
        <f t="shared" si="109"/>
        <v>0.81650723516513113</v>
      </c>
      <c r="R63">
        <f t="shared" si="174"/>
        <v>0.42</v>
      </c>
      <c r="S63">
        <f t="shared" si="175"/>
        <v>0.43099999999999999</v>
      </c>
      <c r="T63">
        <f t="shared" si="176"/>
        <v>4.5030208293237485E-2</v>
      </c>
      <c r="U63">
        <f t="shared" si="41"/>
        <v>0.78787427367306084</v>
      </c>
      <c r="V63">
        <f t="shared" si="42"/>
        <v>0.88600133236950618</v>
      </c>
      <c r="W63">
        <f t="shared" si="110"/>
        <v>0.56622337892803332</v>
      </c>
      <c r="X63">
        <f t="shared" si="111"/>
        <v>0.6895480764460018</v>
      </c>
      <c r="Y63">
        <f t="shared" si="112"/>
        <v>0.98425580823107117</v>
      </c>
      <c r="Z63">
        <f t="shared" si="113"/>
        <v>0.99716501309940997</v>
      </c>
      <c r="AA63">
        <f t="shared" si="114"/>
        <v>0.87022788187644895</v>
      </c>
      <c r="AB63">
        <f t="shared" si="115"/>
        <v>0.94416132134177855</v>
      </c>
      <c r="AC63">
        <f t="shared" si="177"/>
        <v>6.7345374364067651E-2</v>
      </c>
      <c r="AD63">
        <f t="shared" si="220"/>
        <v>3.5857329582566085E-5</v>
      </c>
      <c r="AE63">
        <f t="shared" si="221"/>
        <v>2.5835350109686047E-6</v>
      </c>
      <c r="AF63">
        <f t="shared" si="222"/>
        <v>7.5677182993163596E-7</v>
      </c>
      <c r="AG63">
        <f t="shared" si="223"/>
        <v>-3.4243319245716551E-7</v>
      </c>
      <c r="AH63">
        <f t="shared" si="132"/>
        <v>5.2800789500201542E-7</v>
      </c>
      <c r="AI63">
        <f t="shared" si="133"/>
        <v>2.7857337883964852E-7</v>
      </c>
      <c r="AJ63">
        <f t="shared" si="224"/>
        <v>1.5791289766272655E-8</v>
      </c>
      <c r="AK63">
        <f t="shared" si="134"/>
        <v>5.6373569128428466E-9</v>
      </c>
      <c r="AL63">
        <f t="shared" si="135"/>
        <v>-1.5531621280514751E-8</v>
      </c>
      <c r="AM63">
        <f t="shared" si="136"/>
        <v>3.4085378483663387E-7</v>
      </c>
      <c r="AN63">
        <f t="shared" si="225"/>
        <v>3.2716991557915099E-7</v>
      </c>
      <c r="AO63">
        <f t="shared" si="137"/>
        <v>3.2538654597078631E-9</v>
      </c>
      <c r="AP63">
        <f t="shared" si="178"/>
        <v>1.4047628213535357E-8</v>
      </c>
      <c r="AQ63">
        <f t="shared" si="179"/>
        <v>-1.313597473838786E-8</v>
      </c>
      <c r="AR63">
        <f t="shared" si="180"/>
        <v>5.6683105488468417E-5</v>
      </c>
      <c r="AS63">
        <f t="shared" si="181"/>
        <v>5.2895773548659963E-6</v>
      </c>
      <c r="AT63">
        <f t="shared" si="182"/>
        <v>2.1189163040687308E-6</v>
      </c>
      <c r="AU63">
        <f t="shared" si="183"/>
        <v>-1.2441551884070202E-6</v>
      </c>
      <c r="AV63">
        <f t="shared" si="138"/>
        <v>1.4856325809071946E-6</v>
      </c>
      <c r="AW63">
        <f t="shared" si="139"/>
        <v>3.2053247773302545E-7</v>
      </c>
      <c r="AX63">
        <f t="shared" si="184"/>
        <v>6.1704266072051395E-8</v>
      </c>
      <c r="AY63">
        <f t="shared" si="140"/>
        <v>2.0747711522986248E-8</v>
      </c>
      <c r="AZ63">
        <f t="shared" si="141"/>
        <v>-6.2725280477029061E-8</v>
      </c>
      <c r="BA63">
        <f t="shared" si="142"/>
        <v>9.3884292204650398E-7</v>
      </c>
      <c r="BB63">
        <f t="shared" si="185"/>
        <v>3.8243874113529685E-7</v>
      </c>
      <c r="BC63">
        <f t="shared" si="143"/>
        <v>1.160581291629402E-8</v>
      </c>
      <c r="BD63">
        <f t="shared" si="186"/>
        <v>4.6221840428893866E-8</v>
      </c>
      <c r="BE63">
        <f t="shared" si="187"/>
        <v>-1.5457940615085944E-8</v>
      </c>
      <c r="BF63">
        <f t="shared" si="188"/>
        <v>0.94189362314215996</v>
      </c>
      <c r="BG63">
        <f t="shared" si="226"/>
        <v>0.94200000000000028</v>
      </c>
      <c r="BH63">
        <f t="shared" si="144"/>
        <v>2.9707309899473683E-5</v>
      </c>
      <c r="BI63">
        <f t="shared" si="145"/>
        <v>2.0526662520703751E-6</v>
      </c>
      <c r="BJ63">
        <f t="shared" si="146"/>
        <v>5.1934426052488396E-7</v>
      </c>
      <c r="BK63">
        <f t="shared" si="147"/>
        <v>-2.675302720163616E-7</v>
      </c>
      <c r="BL63">
        <f t="shared" si="148"/>
        <v>3.7816163677206577E-7</v>
      </c>
      <c r="BM63">
        <f t="shared" si="149"/>
        <v>2.2040851426101525E-7</v>
      </c>
      <c r="BN63">
        <f t="shared" si="150"/>
        <v>1.0281801221916111E-8</v>
      </c>
      <c r="BO63">
        <f t="shared" si="151"/>
        <v>3.7832632298962853E-9</v>
      </c>
      <c r="BP63">
        <f t="shared" si="152"/>
        <v>-1.1588233572176835E-8</v>
      </c>
      <c r="BQ63">
        <f t="shared" si="153"/>
        <v>2.6262523436688003E-7</v>
      </c>
      <c r="BR63">
        <f t="shared" si="154"/>
        <v>2.5208191775822153E-7</v>
      </c>
      <c r="BS63">
        <f t="shared" si="155"/>
        <v>2.3641749794267861E-9</v>
      </c>
      <c r="BT63">
        <f t="shared" si="156"/>
        <v>8.8721207861532584E-9</v>
      </c>
      <c r="BU63">
        <f t="shared" si="157"/>
        <v>-9.5442614918894444E-9</v>
      </c>
      <c r="BV63">
        <f t="shared" si="158"/>
        <v>4.5176657090696906E-5</v>
      </c>
      <c r="BW63">
        <f t="shared" si="159"/>
        <v>4.0429655013729463E-6</v>
      </c>
      <c r="BX63">
        <f t="shared" si="160"/>
        <v>1.3988761108436101E-6</v>
      </c>
      <c r="BY63">
        <f t="shared" si="161"/>
        <v>-9.3507555444619324E-7</v>
      </c>
      <c r="BZ63">
        <f t="shared" si="162"/>
        <v>1.0235841208303803E-6</v>
      </c>
      <c r="CA63">
        <f t="shared" si="163"/>
        <v>2.4396968640516276E-7</v>
      </c>
      <c r="CB63">
        <f t="shared" si="164"/>
        <v>3.8649320568184725E-8</v>
      </c>
      <c r="CC63">
        <f t="shared" si="165"/>
        <v>1.3394802071379299E-8</v>
      </c>
      <c r="CD63">
        <f t="shared" si="166"/>
        <v>-4.5021310446549413E-8</v>
      </c>
      <c r="CE63">
        <f t="shared" si="167"/>
        <v>6.9588318210184932E-7</v>
      </c>
      <c r="CF63">
        <f t="shared" si="168"/>
        <v>2.8346881239743036E-7</v>
      </c>
      <c r="CG63">
        <f t="shared" si="169"/>
        <v>8.1120508158629201E-9</v>
      </c>
      <c r="CH63">
        <f t="shared" si="170"/>
        <v>2.8083209969643204E-8</v>
      </c>
      <c r="CI63">
        <f t="shared" si="171"/>
        <v>-1.080455119193925E-8</v>
      </c>
      <c r="CJ63">
        <f t="shared" si="227"/>
        <v>0</v>
      </c>
      <c r="CK63">
        <f t="shared" si="228"/>
        <v>8.5091978780352763E-5</v>
      </c>
      <c r="CL63">
        <f t="shared" si="172"/>
        <v>1.444292449400072E-5</v>
      </c>
      <c r="CM63">
        <f t="shared" si="189"/>
        <v>5.2530987838459317E-2</v>
      </c>
      <c r="CN63">
        <f t="shared" si="190"/>
        <v>4.0675175212689714E-2</v>
      </c>
      <c r="CO63">
        <f t="shared" si="191"/>
        <v>1.9131948632501689E-2</v>
      </c>
      <c r="CP63">
        <f t="shared" si="192"/>
        <v>-2.7274803779213232E-3</v>
      </c>
      <c r="CQ63">
        <f t="shared" si="193"/>
        <v>1.6165489713381703E-2</v>
      </c>
      <c r="CR63">
        <f t="shared" si="194"/>
        <v>1.2764232218432695E-3</v>
      </c>
      <c r="CS63">
        <f t="shared" si="195"/>
        <v>4.4844104678261088E-4</v>
      </c>
      <c r="CT63">
        <f t="shared" si="196"/>
        <v>2.092361391770751E-4</v>
      </c>
      <c r="CU63">
        <f t="shared" si="197"/>
        <v>-1.7212142703066448E-4</v>
      </c>
      <c r="CV63">
        <f t="shared" si="198"/>
        <v>9.7126285989198816E-3</v>
      </c>
      <c r="CW63">
        <f t="shared" si="199"/>
        <v>5.5847904589361071E-3</v>
      </c>
      <c r="CX63">
        <f t="shared" si="200"/>
        <v>1.1386902176247667E-4</v>
      </c>
      <c r="CY63">
        <f t="shared" si="201"/>
        <v>5.7435132713860664E-4</v>
      </c>
      <c r="CZ63">
        <f t="shared" si="202"/>
        <v>-3.0961492458380188E-4</v>
      </c>
      <c r="DA63">
        <f t="shared" si="203"/>
        <v>0.73064522974635793</v>
      </c>
      <c r="DB63">
        <f t="shared" si="204"/>
        <v>0.14371252715435426</v>
      </c>
      <c r="DC63">
        <f t="shared" si="205"/>
        <v>7.7776941857146828E-2</v>
      </c>
      <c r="DD63">
        <f t="shared" si="206"/>
        <v>-2.4124169103212124E-2</v>
      </c>
      <c r="DE63">
        <f t="shared" si="207"/>
        <v>6.2457479333919368E-2</v>
      </c>
      <c r="DF63">
        <f t="shared" si="208"/>
        <v>5.1307633710725381E-3</v>
      </c>
      <c r="DG63">
        <f t="shared" si="209"/>
        <v>2.4572489877873029E-3</v>
      </c>
      <c r="DH63">
        <f t="shared" si="210"/>
        <v>1.0071146650372754E-3</v>
      </c>
      <c r="DI63">
        <f t="shared" si="211"/>
        <v>-1.4117578876964932E-3</v>
      </c>
      <c r="DJ63">
        <f t="shared" si="212"/>
        <v>3.7478609448096438E-2</v>
      </c>
      <c r="DK63">
        <f t="shared" si="213"/>
        <v>1.0897591928650283E-2</v>
      </c>
      <c r="DL63">
        <f t="shared" si="214"/>
        <v>5.387418355743684E-4</v>
      </c>
      <c r="DM63">
        <f t="shared" si="215"/>
        <v>2.4179106946758669E-3</v>
      </c>
      <c r="DN63">
        <f t="shared" si="216"/>
        <v>-5.4095063182493265E-4</v>
      </c>
      <c r="DO63">
        <f t="shared" si="229"/>
        <v>0</v>
      </c>
      <c r="DP63">
        <f t="shared" si="230"/>
        <v>1.1916574058819951</v>
      </c>
      <c r="DQ63">
        <f t="shared" si="173"/>
        <v>0.20226369374129946</v>
      </c>
    </row>
    <row r="64" spans="1:121" x14ac:dyDescent="0.3">
      <c r="A64">
        <v>61</v>
      </c>
      <c r="B64">
        <v>106</v>
      </c>
      <c r="C64">
        <f t="shared" si="118"/>
        <v>34.542000000000002</v>
      </c>
      <c r="D64">
        <f t="shared" si="1"/>
        <v>125</v>
      </c>
      <c r="E64">
        <f t="shared" si="217"/>
        <v>5.7</v>
      </c>
      <c r="F64">
        <v>0.44868999999999998</v>
      </c>
      <c r="G64">
        <v>0.48133999999999999</v>
      </c>
      <c r="H64">
        <f t="shared" si="218"/>
        <v>0.45521999999999996</v>
      </c>
      <c r="I64">
        <f t="shared" si="219"/>
        <v>4.0096398347168494E-2</v>
      </c>
      <c r="J64">
        <f t="shared" si="36"/>
        <v>0.51861867683055907</v>
      </c>
      <c r="K64">
        <f t="shared" si="37"/>
        <v>0.64080613532751951</v>
      </c>
      <c r="L64">
        <f t="shared" si="104"/>
        <v>0.3255166368861806</v>
      </c>
      <c r="M64">
        <f t="shared" si="105"/>
        <v>0.42392941902652637</v>
      </c>
      <c r="N64">
        <f t="shared" si="106"/>
        <v>0.9189441853634106</v>
      </c>
      <c r="O64">
        <f t="shared" si="107"/>
        <v>0.97128398789615722</v>
      </c>
      <c r="P64">
        <f t="shared" si="108"/>
        <v>0.70943603086206575</v>
      </c>
      <c r="Q64">
        <f t="shared" si="109"/>
        <v>0.82559193962241584</v>
      </c>
      <c r="R64">
        <f t="shared" si="174"/>
        <v>0.42</v>
      </c>
      <c r="S64">
        <f t="shared" si="175"/>
        <v>0.43099999999999999</v>
      </c>
      <c r="T64">
        <f t="shared" si="176"/>
        <v>4.57871441896699E-2</v>
      </c>
      <c r="U64">
        <f t="shared" si="41"/>
        <v>0.79629640652096434</v>
      </c>
      <c r="V64">
        <f t="shared" si="42"/>
        <v>0.89228935740599047</v>
      </c>
      <c r="W64">
        <f t="shared" si="110"/>
        <v>0.57558698417602083</v>
      </c>
      <c r="X64">
        <f t="shared" si="111"/>
        <v>0.69889270879075949</v>
      </c>
      <c r="Y64">
        <f t="shared" si="112"/>
        <v>0.98609632645932521</v>
      </c>
      <c r="Z64">
        <f t="shared" si="113"/>
        <v>0.99762172187391918</v>
      </c>
      <c r="AA64">
        <f t="shared" si="114"/>
        <v>0.8779258104246016</v>
      </c>
      <c r="AB64">
        <f t="shared" si="115"/>
        <v>0.94878353283939354</v>
      </c>
      <c r="AC64">
        <f t="shared" si="177"/>
        <v>6.813480817900941E-2</v>
      </c>
      <c r="AD64">
        <f t="shared" si="220"/>
        <v>1.7878899368157653E-5</v>
      </c>
      <c r="AE64">
        <f t="shared" si="221"/>
        <v>1.2299769548187153E-6</v>
      </c>
      <c r="AF64">
        <f t="shared" si="222"/>
        <v>3.9550199221664688E-7</v>
      </c>
      <c r="AG64">
        <f t="shared" si="223"/>
        <v>-1.9612445463535991E-7</v>
      </c>
      <c r="AH64">
        <f t="shared" si="132"/>
        <v>2.7574496343327621E-7</v>
      </c>
      <c r="AI64">
        <f t="shared" si="133"/>
        <v>1.1412739184417169E-7</v>
      </c>
      <c r="AJ64">
        <f t="shared" si="224"/>
        <v>8.0021924321358952E-9</v>
      </c>
      <c r="AK64">
        <f t="shared" si="134"/>
        <v>2.8424402113334555E-9</v>
      </c>
      <c r="AL64">
        <f t="shared" si="135"/>
        <v>-8.0831329462315956E-9</v>
      </c>
      <c r="AM64">
        <f t="shared" si="136"/>
        <v>1.7528224336222949E-7</v>
      </c>
      <c r="AN64">
        <f t="shared" si="225"/>
        <v>1.2631013879091169E-7</v>
      </c>
      <c r="AO64">
        <f t="shared" si="137"/>
        <v>1.6212110683749928E-9</v>
      </c>
      <c r="AP64">
        <f t="shared" si="178"/>
        <v>6.5514044973431283E-9</v>
      </c>
      <c r="AQ64">
        <f t="shared" si="179"/>
        <v>-6.4017538335089486E-9</v>
      </c>
      <c r="AR64">
        <f t="shared" si="180"/>
        <v>2.5222313097199236E-5</v>
      </c>
      <c r="AS64">
        <f t="shared" si="181"/>
        <v>2.2464553027312426E-6</v>
      </c>
      <c r="AT64">
        <f t="shared" si="182"/>
        <v>9.9622240826555463E-7</v>
      </c>
      <c r="AU64">
        <f t="shared" si="183"/>
        <v>-6.2271749119625299E-7</v>
      </c>
      <c r="AV64">
        <f t="shared" si="138"/>
        <v>6.9743721933525501E-7</v>
      </c>
      <c r="AW64">
        <f t="shared" si="139"/>
        <v>7.5302605090199419E-8</v>
      </c>
      <c r="AX64">
        <f t="shared" si="184"/>
        <v>2.8250449158211222E-8</v>
      </c>
      <c r="AY64">
        <f t="shared" si="140"/>
        <v>9.5220025268170201E-9</v>
      </c>
      <c r="AZ64">
        <f t="shared" si="141"/>
        <v>-3.4880087036174875E-8</v>
      </c>
      <c r="BA64">
        <f t="shared" si="142"/>
        <v>4.3375713345406113E-7</v>
      </c>
      <c r="BB64">
        <f t="shared" si="185"/>
        <v>1.0165870977470213E-7</v>
      </c>
      <c r="BC64">
        <f t="shared" si="143"/>
        <v>5.5110036866720466E-9</v>
      </c>
      <c r="BD64">
        <f t="shared" si="186"/>
        <v>2.377991207646186E-8</v>
      </c>
      <c r="BE64">
        <f t="shared" si="187"/>
        <v>-8.3871166754494443E-8</v>
      </c>
      <c r="BF64">
        <f t="shared" si="188"/>
        <v>0.94195089700794254</v>
      </c>
      <c r="BG64">
        <f t="shared" si="226"/>
        <v>0.94200000000000028</v>
      </c>
      <c r="BH64">
        <f t="shared" si="144"/>
        <v>1.4799909743929498E-5</v>
      </c>
      <c r="BI64">
        <f t="shared" si="145"/>
        <v>9.7641370949634071E-7</v>
      </c>
      <c r="BJ64">
        <f t="shared" si="146"/>
        <v>2.7115718436046345E-7</v>
      </c>
      <c r="BK64">
        <f t="shared" si="147"/>
        <v>-1.5309525434805751E-7</v>
      </c>
      <c r="BL64">
        <f t="shared" si="148"/>
        <v>1.9730545146413231E-7</v>
      </c>
      <c r="BM64">
        <f t="shared" si="149"/>
        <v>9.0221813208452805E-8</v>
      </c>
      <c r="BN64">
        <f t="shared" si="150"/>
        <v>5.2052297978286159E-9</v>
      </c>
      <c r="BO64">
        <f t="shared" si="151"/>
        <v>1.9057864062720668E-9</v>
      </c>
      <c r="BP64">
        <f t="shared" si="152"/>
        <v>-6.0257772458042907E-9</v>
      </c>
      <c r="BQ64">
        <f t="shared" si="153"/>
        <v>1.3493951921157178E-7</v>
      </c>
      <c r="BR64">
        <f t="shared" si="154"/>
        <v>9.7238768018103099E-8</v>
      </c>
      <c r="BS64">
        <f t="shared" si="155"/>
        <v>1.1769350274721243E-9</v>
      </c>
      <c r="BT64">
        <f t="shared" si="156"/>
        <v>4.1336767690291075E-9</v>
      </c>
      <c r="BU64">
        <f t="shared" si="157"/>
        <v>-4.6474197412572088E-9</v>
      </c>
      <c r="BV64">
        <f t="shared" si="158"/>
        <v>2.0085297623584078E-5</v>
      </c>
      <c r="BW64">
        <f t="shared" si="159"/>
        <v>1.7155751547921958E-6</v>
      </c>
      <c r="BX64">
        <f t="shared" si="160"/>
        <v>6.5705816793281526E-7</v>
      </c>
      <c r="BY64">
        <f t="shared" si="161"/>
        <v>-4.6762327191438303E-7</v>
      </c>
      <c r="BZ64">
        <f t="shared" si="162"/>
        <v>4.8007787157486406E-7</v>
      </c>
      <c r="CA64">
        <f t="shared" si="163"/>
        <v>5.7267303118610897E-8</v>
      </c>
      <c r="CB64">
        <f t="shared" si="164"/>
        <v>1.7677927384172062E-8</v>
      </c>
      <c r="CC64">
        <f t="shared" si="165"/>
        <v>6.1416667951002752E-9</v>
      </c>
      <c r="CD64">
        <f t="shared" si="166"/>
        <v>-2.5014163445912088E-8</v>
      </c>
      <c r="CE64">
        <f t="shared" si="167"/>
        <v>3.2123505929171794E-7</v>
      </c>
      <c r="CF64">
        <f t="shared" si="168"/>
        <v>7.528715758966207E-8</v>
      </c>
      <c r="CG64">
        <f t="shared" si="169"/>
        <v>3.8487411371811238E-9</v>
      </c>
      <c r="CH64">
        <f t="shared" si="170"/>
        <v>1.4434023772126038E-8</v>
      </c>
      <c r="CI64">
        <f t="shared" si="171"/>
        <v>-5.8573433817884135E-8</v>
      </c>
      <c r="CJ64">
        <f t="shared" si="227"/>
        <v>0</v>
      </c>
      <c r="CK64">
        <f t="shared" si="228"/>
        <v>3.9298529194148391E-5</v>
      </c>
      <c r="CL64">
        <f t="shared" si="172"/>
        <v>6.475981352643892E-6</v>
      </c>
      <c r="CM64">
        <f t="shared" si="189"/>
        <v>2.6192587574350962E-2</v>
      </c>
      <c r="CN64">
        <f t="shared" si="190"/>
        <v>1.9364757176665852E-2</v>
      </c>
      <c r="CO64">
        <f t="shared" si="191"/>
        <v>9.9986858652290501E-3</v>
      </c>
      <c r="CP64">
        <f t="shared" si="192"/>
        <v>-1.5621312811706417E-3</v>
      </c>
      <c r="CQ64">
        <f t="shared" si="193"/>
        <v>8.4422078004731844E-3</v>
      </c>
      <c r="CR64">
        <f t="shared" si="194"/>
        <v>5.229317094299947E-4</v>
      </c>
      <c r="CS64">
        <f t="shared" si="195"/>
        <v>2.2724626068779515E-4</v>
      </c>
      <c r="CT64">
        <f t="shared" si="196"/>
        <v>1.0550001088385254E-4</v>
      </c>
      <c r="CU64">
        <f t="shared" si="197"/>
        <v>-8.9577279310138548E-5</v>
      </c>
      <c r="CV64">
        <f t="shared" si="198"/>
        <v>4.9946675246067291E-3</v>
      </c>
      <c r="CW64">
        <f t="shared" si="199"/>
        <v>2.1561140691608626E-3</v>
      </c>
      <c r="CX64">
        <f t="shared" si="200"/>
        <v>5.6734281337782873E-5</v>
      </c>
      <c r="CY64">
        <f t="shared" si="201"/>
        <v>2.6786072427837114E-4</v>
      </c>
      <c r="CZ64">
        <f t="shared" si="202"/>
        <v>-1.5088933785580591E-4</v>
      </c>
      <c r="DA64">
        <f t="shared" si="203"/>
        <v>0.32511561582289816</v>
      </c>
      <c r="DB64">
        <f t="shared" si="204"/>
        <v>6.1033944119905127E-2</v>
      </c>
      <c r="DC64">
        <f t="shared" si="205"/>
        <v>3.6567339717795445E-2</v>
      </c>
      <c r="DD64">
        <f t="shared" si="206"/>
        <v>-1.2074492154295345E-2</v>
      </c>
      <c r="DE64">
        <f t="shared" si="207"/>
        <v>2.9320958138073457E-2</v>
      </c>
      <c r="DF64">
        <f t="shared" si="208"/>
        <v>1.2053687996788221E-3</v>
      </c>
      <c r="DG64">
        <f t="shared" si="209"/>
        <v>1.1250176368274455E-3</v>
      </c>
      <c r="DH64">
        <f t="shared" si="210"/>
        <v>4.6220752465422497E-4</v>
      </c>
      <c r="DI64">
        <f t="shared" si="211"/>
        <v>-7.8504611892318788E-4</v>
      </c>
      <c r="DJ64">
        <f t="shared" si="212"/>
        <v>1.7315584767486122E-2</v>
      </c>
      <c r="DK64">
        <f t="shared" si="213"/>
        <v>2.8967649350301371E-3</v>
      </c>
      <c r="DL64">
        <f t="shared" si="214"/>
        <v>2.5582079113531641E-4</v>
      </c>
      <c r="DM64">
        <f t="shared" si="215"/>
        <v>1.2439509806317964E-3</v>
      </c>
      <c r="DN64">
        <f t="shared" si="216"/>
        <v>-2.9350714805735328E-3</v>
      </c>
      <c r="DO64">
        <f t="shared" si="229"/>
        <v>0</v>
      </c>
      <c r="DP64">
        <f t="shared" si="230"/>
        <v>0.53127465857909184</v>
      </c>
      <c r="DQ64">
        <f t="shared" si="173"/>
        <v>8.7548436357326787E-2</v>
      </c>
    </row>
    <row r="65" spans="1:121" x14ac:dyDescent="0.3">
      <c r="A65">
        <v>62</v>
      </c>
      <c r="B65">
        <v>107</v>
      </c>
      <c r="C65">
        <f t="shared" si="118"/>
        <v>34.542000000000002</v>
      </c>
      <c r="D65">
        <f t="shared" si="1"/>
        <v>125</v>
      </c>
      <c r="E65">
        <f t="shared" si="217"/>
        <v>5.7</v>
      </c>
      <c r="F65">
        <v>0.46788999999999997</v>
      </c>
      <c r="G65">
        <v>0.49833</v>
      </c>
      <c r="H65">
        <f t="shared" si="218"/>
        <v>0.47397799999999995</v>
      </c>
      <c r="I65">
        <f t="shared" si="219"/>
        <v>4.0096398347168494E-2</v>
      </c>
      <c r="J65">
        <f t="shared" si="36"/>
        <v>0.52764092197364287</v>
      </c>
      <c r="K65">
        <f t="shared" si="37"/>
        <v>0.65019894568466985</v>
      </c>
      <c r="L65">
        <f t="shared" si="104"/>
        <v>0.33235572421502768</v>
      </c>
      <c r="M65">
        <f t="shared" si="105"/>
        <v>0.43209333533900773</v>
      </c>
      <c r="N65">
        <f t="shared" si="106"/>
        <v>0.9247655234943376</v>
      </c>
      <c r="O65">
        <f t="shared" si="107"/>
        <v>0.9741542266444787</v>
      </c>
      <c r="P65">
        <f t="shared" si="108"/>
        <v>0.71989515586121455</v>
      </c>
      <c r="Q65">
        <f t="shared" si="109"/>
        <v>0.83439625336646195</v>
      </c>
      <c r="R65">
        <f t="shared" si="174"/>
        <v>0.42</v>
      </c>
      <c r="S65">
        <f t="shared" si="175"/>
        <v>0.43099999999999999</v>
      </c>
      <c r="T65">
        <f t="shared" si="176"/>
        <v>4.6540873187737898E-2</v>
      </c>
      <c r="U65">
        <f t="shared" si="41"/>
        <v>0.80451383348467986</v>
      </c>
      <c r="V65">
        <f t="shared" si="42"/>
        <v>0.89832501773448392</v>
      </c>
      <c r="W65">
        <f t="shared" si="110"/>
        <v>0.58489677249131333</v>
      </c>
      <c r="X65">
        <f t="shared" si="111"/>
        <v>0.70810213348321305</v>
      </c>
      <c r="Y65">
        <f t="shared" si="112"/>
        <v>0.98775237996516896</v>
      </c>
      <c r="Z65">
        <f t="shared" si="113"/>
        <v>0.99801189993677797</v>
      </c>
      <c r="AA65">
        <f t="shared" si="114"/>
        <v>0.88530840352941809</v>
      </c>
      <c r="AB65">
        <f t="shared" si="115"/>
        <v>0.95310478119469966</v>
      </c>
      <c r="AC65">
        <f t="shared" si="177"/>
        <v>6.8910475583228478E-2</v>
      </c>
      <c r="AD65">
        <f t="shared" si="220"/>
        <v>8.5637253199191865E-6</v>
      </c>
      <c r="AE65">
        <f t="shared" si="221"/>
        <v>5.6734919644317706E-7</v>
      </c>
      <c r="AF65">
        <f t="shared" si="222"/>
        <v>1.9884284983014053E-7</v>
      </c>
      <c r="AG65">
        <f t="shared" si="223"/>
        <v>-1.0620079969751285E-7</v>
      </c>
      <c r="AH65">
        <f t="shared" si="132"/>
        <v>1.3855008635035297E-7</v>
      </c>
      <c r="AI65">
        <f t="shared" si="133"/>
        <v>4.345724241746226E-8</v>
      </c>
      <c r="AJ65">
        <f t="shared" si="224"/>
        <v>3.9184907992078001E-9</v>
      </c>
      <c r="AK65">
        <f t="shared" si="134"/>
        <v>1.385016424855148E-9</v>
      </c>
      <c r="AL65">
        <f t="shared" si="135"/>
        <v>-4.0433440806961893E-9</v>
      </c>
      <c r="AM65">
        <f t="shared" si="136"/>
        <v>8.6889225734958921E-8</v>
      </c>
      <c r="AN65">
        <f t="shared" si="225"/>
        <v>4.660033504770936E-8</v>
      </c>
      <c r="AO65">
        <f t="shared" si="137"/>
        <v>7.813631102757731E-10</v>
      </c>
      <c r="AP65">
        <f t="shared" si="178"/>
        <v>2.9924984587051624E-9</v>
      </c>
      <c r="AQ65">
        <f t="shared" si="179"/>
        <v>-2.9122048771467209E-9</v>
      </c>
      <c r="AR65">
        <f t="shared" si="180"/>
        <v>1.0657556793710867E-5</v>
      </c>
      <c r="AS65">
        <f t="shared" si="181"/>
        <v>9.1201142606753696E-7</v>
      </c>
      <c r="AT65">
        <f t="shared" si="182"/>
        <v>4.4556703507201064E-7</v>
      </c>
      <c r="AU65">
        <f t="shared" si="183"/>
        <v>-2.9336238339516495E-7</v>
      </c>
      <c r="AV65">
        <f t="shared" si="138"/>
        <v>3.1158027748468023E-7</v>
      </c>
      <c r="AW65">
        <f t="shared" si="139"/>
        <v>4.2063178548594116E-9</v>
      </c>
      <c r="AX65">
        <f t="shared" si="184"/>
        <v>1.1623838924725059E-8</v>
      </c>
      <c r="AY65">
        <f t="shared" si="140"/>
        <v>3.8479527976024201E-9</v>
      </c>
      <c r="AZ65">
        <f t="shared" si="141"/>
        <v>-5.5574627753257284E-9</v>
      </c>
      <c r="BA65">
        <f t="shared" si="142"/>
        <v>1.9114265892929306E-7</v>
      </c>
      <c r="BB65">
        <f t="shared" si="185"/>
        <v>1.8840817537406427E-8</v>
      </c>
      <c r="BC65">
        <f t="shared" si="143"/>
        <v>1.8219211165811921E-9</v>
      </c>
      <c r="BD65">
        <f t="shared" si="186"/>
        <v>1.8186052116793166E-9</v>
      </c>
      <c r="BE65">
        <f t="shared" si="187"/>
        <v>1.1461625793620523E-7</v>
      </c>
      <c r="BF65">
        <f t="shared" si="188"/>
        <v>0.94197808295066787</v>
      </c>
      <c r="BG65">
        <f t="shared" si="226"/>
        <v>0.94200000000000017</v>
      </c>
      <c r="BH65">
        <f t="shared" si="144"/>
        <v>7.0829407454408089E-6</v>
      </c>
      <c r="BI65">
        <f t="shared" si="145"/>
        <v>4.5000768544748789E-7</v>
      </c>
      <c r="BJ65">
        <f t="shared" si="146"/>
        <v>1.3619591373847836E-7</v>
      </c>
      <c r="BK65">
        <f t="shared" si="147"/>
        <v>-8.2830514584297587E-8</v>
      </c>
      <c r="BL65">
        <f t="shared" si="148"/>
        <v>9.9044955516662007E-8</v>
      </c>
      <c r="BM65">
        <f t="shared" si="149"/>
        <v>3.432546394666178E-8</v>
      </c>
      <c r="BN65">
        <f t="shared" si="150"/>
        <v>2.5464119034736018E-9</v>
      </c>
      <c r="BO65">
        <f t="shared" si="151"/>
        <v>9.2774641549330486E-10</v>
      </c>
      <c r="BP65">
        <f t="shared" si="152"/>
        <v>-3.011664879816199E-9</v>
      </c>
      <c r="BQ65">
        <f t="shared" si="153"/>
        <v>6.6834354128080529E-8</v>
      </c>
      <c r="BR65">
        <f t="shared" si="154"/>
        <v>3.5844528118665507E-8</v>
      </c>
      <c r="BS65">
        <f t="shared" si="155"/>
        <v>5.667589987803651E-10</v>
      </c>
      <c r="BT65">
        <f t="shared" si="156"/>
        <v>1.8863109354936713E-9</v>
      </c>
      <c r="BU65">
        <f t="shared" si="157"/>
        <v>-2.112357620559333E-9</v>
      </c>
      <c r="BV65">
        <f t="shared" si="158"/>
        <v>8.4797609106162414E-6</v>
      </c>
      <c r="BW65">
        <f t="shared" si="159"/>
        <v>6.958967981016572E-7</v>
      </c>
      <c r="BX65">
        <f t="shared" si="160"/>
        <v>2.9359065193069778E-7</v>
      </c>
      <c r="BY65">
        <f t="shared" si="161"/>
        <v>-2.2011116366523608E-7</v>
      </c>
      <c r="BZ65">
        <f t="shared" si="162"/>
        <v>2.1427455027910078E-7</v>
      </c>
      <c r="CA65">
        <f t="shared" si="163"/>
        <v>3.1961813335884195E-9</v>
      </c>
      <c r="CB65">
        <f t="shared" si="164"/>
        <v>7.2666539626075158E-9</v>
      </c>
      <c r="CC65">
        <f t="shared" si="165"/>
        <v>2.4795859641546527E-9</v>
      </c>
      <c r="CD65">
        <f t="shared" si="166"/>
        <v>-3.9821496643519197E-9</v>
      </c>
      <c r="CE65">
        <f t="shared" si="167"/>
        <v>1.4143813571808543E-7</v>
      </c>
      <c r="CF65">
        <f t="shared" si="168"/>
        <v>1.394147242076994E-8</v>
      </c>
      <c r="CG65">
        <f t="shared" si="169"/>
        <v>1.2713061925843104E-9</v>
      </c>
      <c r="CH65">
        <f t="shared" si="170"/>
        <v>1.1027900791084203E-9</v>
      </c>
      <c r="CI65">
        <f t="shared" si="171"/>
        <v>7.997731469217799E-8</v>
      </c>
      <c r="CJ65">
        <f t="shared" si="227"/>
        <v>0</v>
      </c>
      <c r="CK65">
        <f t="shared" si="228"/>
        <v>1.7533269375466601E-5</v>
      </c>
      <c r="CL65">
        <f t="shared" si="172"/>
        <v>2.8051427930890496E-6</v>
      </c>
      <c r="CM65">
        <f t="shared" si="189"/>
        <v>1.2545857593681608E-2</v>
      </c>
      <c r="CN65">
        <f t="shared" si="190"/>
        <v>8.9323457488013798E-3</v>
      </c>
      <c r="CO65">
        <f t="shared" si="191"/>
        <v>5.0269460865557825E-3</v>
      </c>
      <c r="CP65">
        <f t="shared" si="192"/>
        <v>-8.4588936959068982E-4</v>
      </c>
      <c r="CQ65">
        <f t="shared" si="193"/>
        <v>4.2418494437024062E-3</v>
      </c>
      <c r="CR65">
        <f t="shared" si="194"/>
        <v>1.9912108475681208E-4</v>
      </c>
      <c r="CS65">
        <f t="shared" si="195"/>
        <v>1.112773017159031E-4</v>
      </c>
      <c r="CT65">
        <f t="shared" si="196"/>
        <v>5.1406269624923674E-5</v>
      </c>
      <c r="CU65">
        <f t="shared" si="197"/>
        <v>-4.4808339102275172E-5</v>
      </c>
      <c r="CV65">
        <f t="shared" si="198"/>
        <v>2.4759084873176543E-3</v>
      </c>
      <c r="CW65">
        <f t="shared" si="199"/>
        <v>7.9546771926439881E-4</v>
      </c>
      <c r="CX65">
        <f t="shared" si="200"/>
        <v>2.7343802044100678E-5</v>
      </c>
      <c r="CY65">
        <f t="shared" si="201"/>
        <v>1.2235129198261927E-4</v>
      </c>
      <c r="CZ65">
        <f t="shared" si="202"/>
        <v>-6.8640668954348207E-5</v>
      </c>
      <c r="DA65">
        <f t="shared" si="203"/>
        <v>0.13737590707093308</v>
      </c>
      <c r="DB65">
        <f t="shared" si="204"/>
        <v>2.4778438434828912E-2</v>
      </c>
      <c r="DC65">
        <f t="shared" si="205"/>
        <v>1.6354983589353222E-2</v>
      </c>
      <c r="DD65">
        <f t="shared" si="206"/>
        <v>-5.6882966140322485E-3</v>
      </c>
      <c r="DE65">
        <f t="shared" si="207"/>
        <v>1.3099146445733442E-2</v>
      </c>
      <c r="DF65">
        <f t="shared" si="208"/>
        <v>6.7330529902734601E-5</v>
      </c>
      <c r="DG65">
        <f t="shared" si="209"/>
        <v>4.6289613749932602E-4</v>
      </c>
      <c r="DH65">
        <f t="shared" si="210"/>
        <v>1.8678347674841908E-4</v>
      </c>
      <c r="DI65">
        <f t="shared" si="211"/>
        <v>-1.2508181468425618E-4</v>
      </c>
      <c r="DJ65">
        <f t="shared" si="212"/>
        <v>7.6304149444573789E-3</v>
      </c>
      <c r="DK65">
        <f t="shared" si="213"/>
        <v>5.3686909572839617E-4</v>
      </c>
      <c r="DL65">
        <f t="shared" si="214"/>
        <v>8.4573578231698937E-5</v>
      </c>
      <c r="DM65">
        <f t="shared" si="215"/>
        <v>9.5133057228156728E-5</v>
      </c>
      <c r="DN65">
        <f t="shared" si="216"/>
        <v>4.0109959464775021E-3</v>
      </c>
      <c r="DO65">
        <f t="shared" si="229"/>
        <v>0</v>
      </c>
      <c r="DP65">
        <f t="shared" si="230"/>
        <v>0.23244063033020604</v>
      </c>
      <c r="DQ65">
        <f t="shared" si="173"/>
        <v>3.7188110501752983E-2</v>
      </c>
    </row>
    <row r="66" spans="1:121" x14ac:dyDescent="0.3">
      <c r="A66">
        <v>63</v>
      </c>
      <c r="B66">
        <v>108</v>
      </c>
      <c r="C66">
        <f t="shared" si="118"/>
        <v>34.542000000000002</v>
      </c>
      <c r="D66">
        <f t="shared" si="1"/>
        <v>125</v>
      </c>
      <c r="E66">
        <f t="shared" si="217"/>
        <v>5.7</v>
      </c>
      <c r="F66">
        <v>0.48608000000000001</v>
      </c>
      <c r="G66">
        <v>0.51426000000000005</v>
      </c>
      <c r="H66">
        <f t="shared" si="218"/>
        <v>0.49171600000000004</v>
      </c>
      <c r="I66">
        <f t="shared" si="219"/>
        <v>4.0096398347168494E-2</v>
      </c>
      <c r="J66">
        <f t="shared" si="36"/>
        <v>0.53663624545767874</v>
      </c>
      <c r="K66">
        <f t="shared" si="37"/>
        <v>0.6594924694595814</v>
      </c>
      <c r="L66">
        <f t="shared" si="104"/>
        <v>0.33923466789664047</v>
      </c>
      <c r="M66">
        <f t="shared" si="105"/>
        <v>0.44027111145559306</v>
      </c>
      <c r="N66">
        <f t="shared" si="106"/>
        <v>0.93027249884104879</v>
      </c>
      <c r="O66">
        <f t="shared" si="107"/>
        <v>0.97678638334426504</v>
      </c>
      <c r="P66">
        <f t="shared" si="108"/>
        <v>0.73017514657932869</v>
      </c>
      <c r="Q66">
        <f t="shared" si="109"/>
        <v>0.84291847909578899</v>
      </c>
      <c r="R66">
        <f t="shared" si="174"/>
        <v>0.42</v>
      </c>
      <c r="S66">
        <f t="shared" si="175"/>
        <v>0.43099999999999999</v>
      </c>
      <c r="T66">
        <f t="shared" si="176"/>
        <v>4.7291152876291584E-2</v>
      </c>
      <c r="U66">
        <f t="shared" si="41"/>
        <v>0.8125249814408243</v>
      </c>
      <c r="V66">
        <f t="shared" si="42"/>
        <v>0.90411216773682046</v>
      </c>
      <c r="W66">
        <f t="shared" si="110"/>
        <v>0.59414833221946362</v>
      </c>
      <c r="X66">
        <f t="shared" si="111"/>
        <v>0.71717237576434589</v>
      </c>
      <c r="Y66">
        <f t="shared" si="112"/>
        <v>0.98923843635226316</v>
      </c>
      <c r="Z66">
        <f t="shared" si="113"/>
        <v>0.9983439947361552</v>
      </c>
      <c r="AA66">
        <f t="shared" si="114"/>
        <v>0.89237850503589444</v>
      </c>
      <c r="AB66">
        <f t="shared" si="115"/>
        <v>0.95713685428435324</v>
      </c>
      <c r="AC66">
        <f t="shared" si="177"/>
        <v>6.9672269200264231E-2</v>
      </c>
      <c r="AD66">
        <f t="shared" si="220"/>
        <v>3.9415030539022826E-6</v>
      </c>
      <c r="AE66">
        <f t="shared" si="221"/>
        <v>2.5317054136497023E-7</v>
      </c>
      <c r="AF66">
        <f t="shared" si="222"/>
        <v>9.6135257098057682E-8</v>
      </c>
      <c r="AG66">
        <f t="shared" si="223"/>
        <v>-5.4582783663839322E-8</v>
      </c>
      <c r="AH66">
        <f t="shared" si="132"/>
        <v>6.6954036821837069E-8</v>
      </c>
      <c r="AI66">
        <f t="shared" si="133"/>
        <v>1.5079238867263259E-8</v>
      </c>
      <c r="AJ66">
        <f t="shared" si="224"/>
        <v>1.8540913010012862E-9</v>
      </c>
      <c r="AK66">
        <f t="shared" si="134"/>
        <v>6.5210516428361672E-10</v>
      </c>
      <c r="AL66">
        <f t="shared" si="135"/>
        <v>-1.9573236855255043E-9</v>
      </c>
      <c r="AM66">
        <f t="shared" si="136"/>
        <v>4.149774369342466E-8</v>
      </c>
      <c r="AN66">
        <f t="shared" si="225"/>
        <v>1.6229287590626659E-8</v>
      </c>
      <c r="AO66">
        <f t="shared" si="137"/>
        <v>3.6481403823585646E-10</v>
      </c>
      <c r="AP66">
        <f t="shared" si="178"/>
        <v>1.3532131625894456E-9</v>
      </c>
      <c r="AQ66">
        <f t="shared" si="179"/>
        <v>-1.5053875682528945E-9</v>
      </c>
      <c r="AR66">
        <f t="shared" si="180"/>
        <v>4.2786165266393405E-6</v>
      </c>
      <c r="AS66">
        <f t="shared" si="181"/>
        <v>3.5371771463655255E-7</v>
      </c>
      <c r="AT66">
        <f t="shared" si="182"/>
        <v>1.8952024317361213E-7</v>
      </c>
      <c r="AU66">
        <f t="shared" si="183"/>
        <v>-1.3032126011960469E-7</v>
      </c>
      <c r="AV66">
        <f t="shared" si="138"/>
        <v>1.3241302896084684E-7</v>
      </c>
      <c r="AW66">
        <f t="shared" si="139"/>
        <v>-9.2123792557430647E-9</v>
      </c>
      <c r="AX66">
        <f t="shared" si="184"/>
        <v>5.7766182207019031E-9</v>
      </c>
      <c r="AY66">
        <f t="shared" si="140"/>
        <v>2.0107019353215439E-9</v>
      </c>
      <c r="AZ66">
        <f t="shared" si="141"/>
        <v>-1.961013678458703E-8</v>
      </c>
      <c r="BA66">
        <f t="shared" si="142"/>
        <v>8.027419604767798E-8</v>
      </c>
      <c r="BB66">
        <f t="shared" si="185"/>
        <v>-9.7787796420515106E-10</v>
      </c>
      <c r="BC66">
        <f t="shared" si="143"/>
        <v>1.6236734006104691E-9</v>
      </c>
      <c r="BD66">
        <f t="shared" si="186"/>
        <v>1.6173939379227923E-8</v>
      </c>
      <c r="BE66">
        <f t="shared" si="187"/>
        <v>-2.6319280482461365E-7</v>
      </c>
      <c r="BF66">
        <f t="shared" si="188"/>
        <v>0.94199098643992873</v>
      </c>
      <c r="BG66">
        <f t="shared" si="226"/>
        <v>0.94200000000000028</v>
      </c>
      <c r="BH66">
        <f t="shared" si="144"/>
        <v>3.2572045193033135E-6</v>
      </c>
      <c r="BI66">
        <f t="shared" si="145"/>
        <v>2.0063880788179824E-7</v>
      </c>
      <c r="BJ66">
        <f t="shared" si="146"/>
        <v>6.5783662067521569E-8</v>
      </c>
      <c r="BK66">
        <f t="shared" si="147"/>
        <v>-4.2535401298584463E-8</v>
      </c>
      <c r="BL66">
        <f t="shared" si="148"/>
        <v>4.7818506947567666E-8</v>
      </c>
      <c r="BM66">
        <f t="shared" si="149"/>
        <v>1.1900520415756164E-8</v>
      </c>
      <c r="BN66">
        <f t="shared" si="150"/>
        <v>1.203703269007131E-9</v>
      </c>
      <c r="BO66">
        <f t="shared" si="151"/>
        <v>4.3639834122321128E-10</v>
      </c>
      <c r="BP66">
        <f t="shared" si="152"/>
        <v>-1.4566689974104139E-9</v>
      </c>
      <c r="BQ66">
        <f t="shared" si="153"/>
        <v>3.1892649047606683E-8</v>
      </c>
      <c r="BR66">
        <f t="shared" si="154"/>
        <v>1.2472846168321855E-8</v>
      </c>
      <c r="BS66">
        <f t="shared" si="155"/>
        <v>2.6439262970714998E-10</v>
      </c>
      <c r="BT66">
        <f t="shared" si="156"/>
        <v>8.5216245532398737E-10</v>
      </c>
      <c r="BU66">
        <f t="shared" si="157"/>
        <v>-1.0910034597997412E-9</v>
      </c>
      <c r="BV66">
        <f t="shared" si="158"/>
        <v>3.4014304691096493E-6</v>
      </c>
      <c r="BW66">
        <f t="shared" si="159"/>
        <v>2.6967063071709779E-7</v>
      </c>
      <c r="BX66">
        <f t="shared" si="160"/>
        <v>1.2475731838572271E-7</v>
      </c>
      <c r="BY66">
        <f t="shared" si="161"/>
        <v>-9.7697892802310188E-8</v>
      </c>
      <c r="BZ66">
        <f t="shared" si="162"/>
        <v>9.0975622790293174E-8</v>
      </c>
      <c r="CA66">
        <f t="shared" si="163"/>
        <v>-6.9941253837432572E-9</v>
      </c>
      <c r="CB66">
        <f t="shared" si="164"/>
        <v>3.6077552014197849E-9</v>
      </c>
      <c r="CC66">
        <f t="shared" si="165"/>
        <v>1.2944587620368615E-9</v>
      </c>
      <c r="CD66">
        <f t="shared" si="166"/>
        <v>-1.4039573687947461E-8</v>
      </c>
      <c r="CE66">
        <f t="shared" si="167"/>
        <v>5.9349511225516876E-8</v>
      </c>
      <c r="CF66">
        <f t="shared" si="168"/>
        <v>-7.229792644613845E-10</v>
      </c>
      <c r="CG66">
        <f t="shared" si="169"/>
        <v>1.1320133554164048E-9</v>
      </c>
      <c r="CH66">
        <f t="shared" si="170"/>
        <v>9.7982172744558612E-9</v>
      </c>
      <c r="CI66">
        <f t="shared" si="171"/>
        <v>-1.8349612058616414E-7</v>
      </c>
      <c r="CJ66">
        <f t="shared" si="227"/>
        <v>0</v>
      </c>
      <c r="CK66">
        <f t="shared" si="228"/>
        <v>7.2444503998683341E-6</v>
      </c>
      <c r="CL66">
        <f t="shared" si="172"/>
        <v>1.1252791885258854E-6</v>
      </c>
      <c r="CM66">
        <f t="shared" si="189"/>
        <v>5.7743019739668437E-3</v>
      </c>
      <c r="CN66">
        <f t="shared" si="190"/>
        <v>3.9859170032500914E-3</v>
      </c>
      <c r="CO66">
        <f t="shared" si="191"/>
        <v>2.4303954346959963E-3</v>
      </c>
      <c r="CP66">
        <f t="shared" si="192"/>
        <v>-4.3475187188248021E-4</v>
      </c>
      <c r="CQ66">
        <f t="shared" si="193"/>
        <v>2.0498647913373639E-3</v>
      </c>
      <c r="CR66">
        <f t="shared" si="194"/>
        <v>6.9093072489800252E-5</v>
      </c>
      <c r="CS66">
        <f t="shared" si="195"/>
        <v>5.2652484765834526E-5</v>
      </c>
      <c r="CT66">
        <f t="shared" si="196"/>
        <v>2.4203535277550717E-5</v>
      </c>
      <c r="CU66">
        <f t="shared" si="197"/>
        <v>-2.169106108299364E-5</v>
      </c>
      <c r="CV66">
        <f t="shared" si="198"/>
        <v>1.1824782065441358E-3</v>
      </c>
      <c r="CW66">
        <f t="shared" si="199"/>
        <v>2.7703393917199705E-4</v>
      </c>
      <c r="CX66">
        <f t="shared" si="200"/>
        <v>1.2766667268063797E-5</v>
      </c>
      <c r="CY66">
        <f t="shared" si="201"/>
        <v>5.5327473365632073E-5</v>
      </c>
      <c r="CZ66">
        <f t="shared" si="202"/>
        <v>-3.548198498372072E-5</v>
      </c>
      <c r="DA66">
        <f t="shared" si="203"/>
        <v>5.5151367028381096E-2</v>
      </c>
      <c r="DB66">
        <f t="shared" si="204"/>
        <v>9.6101565889604966E-3</v>
      </c>
      <c r="DC66">
        <f t="shared" si="205"/>
        <v>6.9565300459306072E-3</v>
      </c>
      <c r="DD66">
        <f t="shared" si="206"/>
        <v>-2.526929233719135E-3</v>
      </c>
      <c r="DE66">
        <f t="shared" si="207"/>
        <v>5.5667761505429616E-3</v>
      </c>
      <c r="DF66">
        <f t="shared" si="208"/>
        <v>-1.4746255474667924E-4</v>
      </c>
      <c r="DG66">
        <f t="shared" si="209"/>
        <v>2.3004226740301189E-4</v>
      </c>
      <c r="DH66">
        <f t="shared" si="210"/>
        <v>9.7601482642443064E-5</v>
      </c>
      <c r="DI66">
        <f t="shared" si="211"/>
        <v>-4.413653486107003E-4</v>
      </c>
      <c r="DJ66">
        <f t="shared" si="212"/>
        <v>3.2045459062233048E-3</v>
      </c>
      <c r="DK66">
        <f t="shared" si="213"/>
        <v>-2.7864632590025778E-5</v>
      </c>
      <c r="DL66">
        <f t="shared" si="214"/>
        <v>7.537091925633798E-5</v>
      </c>
      <c r="DM66">
        <f t="shared" si="215"/>
        <v>8.4607494286679196E-4</v>
      </c>
      <c r="DN66">
        <f t="shared" si="216"/>
        <v>-9.2104322048373547E-3</v>
      </c>
      <c r="DO66">
        <f t="shared" si="229"/>
        <v>0</v>
      </c>
      <c r="DP66">
        <f t="shared" si="230"/>
        <v>8.4806521021887279E-2</v>
      </c>
      <c r="DQ66">
        <f t="shared" si="173"/>
        <v>1.3172981784642655E-2</v>
      </c>
    </row>
    <row r="67" spans="1:121" x14ac:dyDescent="0.3">
      <c r="A67">
        <v>64</v>
      </c>
      <c r="B67">
        <v>109</v>
      </c>
      <c r="C67">
        <f t="shared" si="118"/>
        <v>34.542000000000002</v>
      </c>
      <c r="D67">
        <f t="shared" ref="D67" si="231">SBP_BL</f>
        <v>125</v>
      </c>
      <c r="E67">
        <f t="shared" si="217"/>
        <v>5.7</v>
      </c>
      <c r="F67">
        <v>0.50319000000000003</v>
      </c>
      <c r="G67">
        <v>0.52910000000000001</v>
      </c>
      <c r="H67">
        <f t="shared" si="218"/>
        <v>0.50837200000000005</v>
      </c>
      <c r="I67">
        <f t="shared" si="219"/>
        <v>4.0096398347168494E-2</v>
      </c>
      <c r="J67">
        <f t="shared" si="36"/>
        <v>0.54560063224432898</v>
      </c>
      <c r="K67">
        <f t="shared" si="37"/>
        <v>0.66868242431271385</v>
      </c>
      <c r="L67">
        <f t="shared" si="104"/>
        <v>0.34615152284631534</v>
      </c>
      <c r="M67">
        <f t="shared" si="105"/>
        <v>0.44845964930941484</v>
      </c>
      <c r="N67">
        <f t="shared" si="106"/>
        <v>0.93547336002858783</v>
      </c>
      <c r="O67">
        <f t="shared" si="107"/>
        <v>0.97919467688254302</v>
      </c>
      <c r="P67">
        <f t="shared" si="108"/>
        <v>0.7402698027037915</v>
      </c>
      <c r="Q67">
        <f t="shared" si="109"/>
        <v>0.85115758726518265</v>
      </c>
      <c r="R67">
        <f t="shared" si="174"/>
        <v>0.42</v>
      </c>
      <c r="S67">
        <f t="shared" si="175"/>
        <v>0.43099999999999999</v>
      </c>
      <c r="T67">
        <f t="shared" si="176"/>
        <v>4.8037749898570237E-2</v>
      </c>
      <c r="U67">
        <f t="shared" si="41"/>
        <v>0.82032863631516884</v>
      </c>
      <c r="V67">
        <f t="shared" si="42"/>
        <v>0.90965501092585987</v>
      </c>
      <c r="W67">
        <f t="shared" si="110"/>
        <v>0.60333734206260115</v>
      </c>
      <c r="X67">
        <f t="shared" si="111"/>
        <v>0.72609969626481519</v>
      </c>
      <c r="Y67">
        <f t="shared" si="112"/>
        <v>0.99056831794634392</v>
      </c>
      <c r="Z67">
        <f t="shared" si="113"/>
        <v>0.99862558809142987</v>
      </c>
      <c r="AA67">
        <f t="shared" si="114"/>
        <v>0.89913964465618279</v>
      </c>
      <c r="AB67">
        <f t="shared" si="115"/>
        <v>0.96089177593938524</v>
      </c>
      <c r="AC67">
        <f t="shared" si="177"/>
        <v>7.0420100940980307E-2</v>
      </c>
      <c r="AD67">
        <f t="shared" si="220"/>
        <v>1.7441493699232956E-6</v>
      </c>
      <c r="AE67">
        <f t="shared" si="221"/>
        <v>1.0921267326317281E-7</v>
      </c>
      <c r="AF67">
        <f t="shared" si="222"/>
        <v>4.469569013046896E-8</v>
      </c>
      <c r="AG67">
        <f t="shared" si="223"/>
        <v>-2.6702932154200484E-8</v>
      </c>
      <c r="AH67">
        <f t="shared" si="132"/>
        <v>3.1117789388988158E-8</v>
      </c>
      <c r="AI67">
        <f t="shared" si="133"/>
        <v>4.5759541608926503E-9</v>
      </c>
      <c r="AJ67">
        <f t="shared" si="224"/>
        <v>8.4614234462900716E-10</v>
      </c>
      <c r="AK67">
        <f t="shared" si="134"/>
        <v>2.9602144080041897E-10</v>
      </c>
      <c r="AL67">
        <f t="shared" si="135"/>
        <v>-8.987432667057185E-10</v>
      </c>
      <c r="AM67">
        <f t="shared" si="136"/>
        <v>1.9090270728805476E-8</v>
      </c>
      <c r="AN67">
        <f t="shared" si="225"/>
        <v>5.2198419708189373E-9</v>
      </c>
      <c r="AO67">
        <f t="shared" si="137"/>
        <v>1.6382672139740427E-10</v>
      </c>
      <c r="AP67">
        <f t="shared" si="178"/>
        <v>5.7703523292199634E-10</v>
      </c>
      <c r="AQ67">
        <f t="shared" si="179"/>
        <v>-3.9212445093787957E-10</v>
      </c>
      <c r="AR67">
        <f t="shared" si="180"/>
        <v>1.6339271144175953E-6</v>
      </c>
      <c r="AS67">
        <f t="shared" si="181"/>
        <v>1.3111111098506249E-7</v>
      </c>
      <c r="AT67">
        <f t="shared" si="182"/>
        <v>7.669545616167875E-8</v>
      </c>
      <c r="AU67">
        <f t="shared" si="183"/>
        <v>-5.470586571124544E-8</v>
      </c>
      <c r="AV67">
        <f t="shared" si="138"/>
        <v>5.3546624380075882E-8</v>
      </c>
      <c r="AW67">
        <f t="shared" si="139"/>
        <v>-7.6410414293498591E-9</v>
      </c>
      <c r="AX67">
        <f t="shared" si="184"/>
        <v>5.4640981451065285E-10</v>
      </c>
      <c r="AY67">
        <f t="shared" si="140"/>
        <v>3.2789311252689428E-11</v>
      </c>
      <c r="AZ67">
        <f t="shared" si="141"/>
        <v>2.4442689676783629E-8</v>
      </c>
      <c r="BA67">
        <f t="shared" si="142"/>
        <v>3.212915325688601E-8</v>
      </c>
      <c r="BB67">
        <f t="shared" si="185"/>
        <v>-3.3650606144751282E-9</v>
      </c>
      <c r="BC67">
        <f t="shared" si="143"/>
        <v>-9.3058688950076837E-10</v>
      </c>
      <c r="BD67">
        <f t="shared" si="186"/>
        <v>-2.5898487668432041E-8</v>
      </c>
      <c r="BE67">
        <f t="shared" si="187"/>
        <v>5.7452143777820825E-7</v>
      </c>
      <c r="BF67">
        <f t="shared" si="188"/>
        <v>0.94199563363744132</v>
      </c>
      <c r="BG67">
        <f t="shared" si="226"/>
        <v>0.94200000000000017</v>
      </c>
      <c r="BH67">
        <f t="shared" si="144"/>
        <v>1.4401204143142343E-6</v>
      </c>
      <c r="BI67">
        <f t="shared" si="145"/>
        <v>8.6478226841182545E-8</v>
      </c>
      <c r="BJ67">
        <f t="shared" si="146"/>
        <v>3.055496937862538E-8</v>
      </c>
      <c r="BK67">
        <f t="shared" si="147"/>
        <v>-2.079149778841482E-8</v>
      </c>
      <c r="BL67">
        <f t="shared" si="148"/>
        <v>2.2203492195032888E-8</v>
      </c>
      <c r="BM67">
        <f t="shared" si="149"/>
        <v>3.6082794773772121E-9</v>
      </c>
      <c r="BN67">
        <f t="shared" si="150"/>
        <v>5.4879461729002989E-10</v>
      </c>
      <c r="BO67">
        <f t="shared" si="151"/>
        <v>1.9791527973549273E-10</v>
      </c>
      <c r="BP67">
        <f t="shared" si="152"/>
        <v>-6.6829135842164802E-10</v>
      </c>
      <c r="BQ67">
        <f t="shared" si="153"/>
        <v>1.4659196529176277E-8</v>
      </c>
      <c r="BR67">
        <f t="shared" si="154"/>
        <v>4.0082558486725859E-9</v>
      </c>
      <c r="BS67">
        <f t="shared" si="155"/>
        <v>1.1862999513429322E-10</v>
      </c>
      <c r="BT67">
        <f t="shared" si="156"/>
        <v>3.6302366478571705E-10</v>
      </c>
      <c r="BU67">
        <f t="shared" si="157"/>
        <v>-2.8394465390024643E-10</v>
      </c>
      <c r="BV67">
        <f t="shared" si="158"/>
        <v>1.2978451638811499E-6</v>
      </c>
      <c r="BW67">
        <f t="shared" si="159"/>
        <v>9.9873048870340593E-8</v>
      </c>
      <c r="BX67">
        <f t="shared" si="160"/>
        <v>5.0438354793676236E-8</v>
      </c>
      <c r="BY67">
        <f t="shared" si="161"/>
        <v>-4.0976587813054321E-8</v>
      </c>
      <c r="BZ67">
        <f t="shared" si="162"/>
        <v>3.6755278598015316E-8</v>
      </c>
      <c r="CA67">
        <f t="shared" si="163"/>
        <v>-5.7962369266995146E-9</v>
      </c>
      <c r="CB67">
        <f t="shared" si="164"/>
        <v>3.4092588534016841E-10</v>
      </c>
      <c r="CC67">
        <f t="shared" si="165"/>
        <v>2.1089365942856206E-11</v>
      </c>
      <c r="CD67">
        <f t="shared" si="166"/>
        <v>1.7484542043077131E-8</v>
      </c>
      <c r="CE67">
        <f t="shared" si="167"/>
        <v>2.3734081648853378E-8</v>
      </c>
      <c r="CF67">
        <f t="shared" si="168"/>
        <v>-2.4857991973434962E-9</v>
      </c>
      <c r="CG67">
        <f t="shared" si="169"/>
        <v>-6.4824887891947029E-10</v>
      </c>
      <c r="CH67">
        <f t="shared" si="170"/>
        <v>-1.5674080820995665E-8</v>
      </c>
      <c r="CI67">
        <f t="shared" si="171"/>
        <v>4.0021290022119762E-7</v>
      </c>
      <c r="CJ67">
        <f t="shared" si="227"/>
        <v>0</v>
      </c>
      <c r="CK67">
        <f t="shared" si="228"/>
        <v>3.4422418960110908E-6</v>
      </c>
      <c r="CL67">
        <f t="shared" ref="CL67:CL98" si="232">CK67/(1+r_)^A67</f>
        <v>5.1910953375294759E-7</v>
      </c>
      <c r="CM67">
        <f t="shared" si="189"/>
        <v>2.5551788269376281E-3</v>
      </c>
      <c r="CN67">
        <f t="shared" si="190"/>
        <v>1.7194443278553927E-3</v>
      </c>
      <c r="CO67">
        <f t="shared" si="191"/>
        <v>1.1299517421883858E-3</v>
      </c>
      <c r="CP67">
        <f t="shared" si="192"/>
        <v>-2.1268885460820687E-4</v>
      </c>
      <c r="CQ67">
        <f t="shared" si="193"/>
        <v>9.5270223993326145E-4</v>
      </c>
      <c r="CR67">
        <f t="shared" si="194"/>
        <v>2.0967021965210125E-5</v>
      </c>
      <c r="CS67">
        <f t="shared" si="195"/>
        <v>2.4028750302774545E-5</v>
      </c>
      <c r="CT67">
        <f t="shared" si="196"/>
        <v>1.098713179674835E-5</v>
      </c>
      <c r="CU67">
        <f t="shared" si="197"/>
        <v>-9.9598728816327721E-6</v>
      </c>
      <c r="CV67">
        <f t="shared" si="198"/>
        <v>5.4397726441731201E-4</v>
      </c>
      <c r="CW67">
        <f t="shared" si="199"/>
        <v>8.9102702441879256E-5</v>
      </c>
      <c r="CX67">
        <f t="shared" si="200"/>
        <v>5.7331161153021624E-6</v>
      </c>
      <c r="CY67">
        <f t="shared" si="201"/>
        <v>2.3592662533248743E-5</v>
      </c>
      <c r="CZ67">
        <f t="shared" si="202"/>
        <v>-9.2423733086058216E-6</v>
      </c>
      <c r="DA67">
        <f t="shared" si="203"/>
        <v>2.1061320504842804E-2</v>
      </c>
      <c r="DB67">
        <f t="shared" si="204"/>
        <v>3.5621577743531626E-3</v>
      </c>
      <c r="DC67">
        <f t="shared" si="205"/>
        <v>2.8151834138705803E-3</v>
      </c>
      <c r="DD67">
        <f t="shared" si="206"/>
        <v>-1.0607467361410492E-3</v>
      </c>
      <c r="DE67">
        <f t="shared" si="207"/>
        <v>2.25115363556277E-3</v>
      </c>
      <c r="DF67">
        <f t="shared" si="208"/>
        <v>-1.2231015015960319E-4</v>
      </c>
      <c r="DG67">
        <f t="shared" si="209"/>
        <v>2.175967804325773E-5</v>
      </c>
      <c r="DH67">
        <f t="shared" si="210"/>
        <v>1.5916259575167974E-6</v>
      </c>
      <c r="DI67">
        <f t="shared" si="211"/>
        <v>5.5013161655536919E-4</v>
      </c>
      <c r="DJ67">
        <f t="shared" si="212"/>
        <v>1.2825957980148895E-3</v>
      </c>
      <c r="DK67">
        <f t="shared" si="213"/>
        <v>-9.5887402209468773E-5</v>
      </c>
      <c r="DL67">
        <f t="shared" si="214"/>
        <v>-4.3197843410625668E-5</v>
      </c>
      <c r="DM67">
        <f t="shared" si="215"/>
        <v>-1.3547757884233484E-3</v>
      </c>
      <c r="DN67">
        <f t="shared" si="216"/>
        <v>2.0105377715048396E-2</v>
      </c>
      <c r="DO67">
        <f t="shared" si="229"/>
        <v>0</v>
      </c>
      <c r="DP67">
        <f t="shared" si="230"/>
        <v>5.5818128527593346E-2</v>
      </c>
      <c r="DQ67">
        <f t="shared" ref="DQ67:DQ98" si="233">DP67/(1+r_)^A67</f>
        <v>8.4176892706170608E-3</v>
      </c>
    </row>
    <row r="68" spans="1:121" x14ac:dyDescent="0.3">
      <c r="CF68" s="20" t="s">
        <v>192</v>
      </c>
      <c r="CG68" s="20"/>
      <c r="CH68" s="20"/>
      <c r="CI68" s="20"/>
      <c r="CJ68" s="20"/>
      <c r="CK68">
        <f>SUM(CK3:CK67)</f>
        <v>26.514954762507688</v>
      </c>
      <c r="CL68">
        <f>SUM(CL3:CL67)</f>
        <v>16.564521358001244</v>
      </c>
      <c r="DK68" s="20" t="s">
        <v>196</v>
      </c>
      <c r="DL68" s="20"/>
      <c r="DM68" s="20"/>
      <c r="DN68" s="20"/>
      <c r="DO68" s="20"/>
      <c r="DP68" s="9">
        <f>SUM(DP3:DP67)</f>
        <v>295219.63143884297</v>
      </c>
      <c r="DQ68" s="9">
        <f>SUM(DQ3:DQ67)</f>
        <v>153243.26945366614</v>
      </c>
    </row>
    <row r="69" spans="1:121" x14ac:dyDescent="0.3">
      <c r="CF69" s="20" t="s">
        <v>193</v>
      </c>
      <c r="CG69" s="20"/>
      <c r="CH69" s="20"/>
      <c r="CI69" s="20"/>
      <c r="CJ69" s="20"/>
      <c r="CK69">
        <f>disc_SEM*TRT_DISC!CK68</f>
        <v>1.1493675467384177</v>
      </c>
      <c r="CL69">
        <f>disc_SEM*TRT_DISC!CL68</f>
        <v>0.72182032012025599</v>
      </c>
      <c r="DK69" s="20" t="s">
        <v>195</v>
      </c>
      <c r="DL69" s="20"/>
      <c r="DM69" s="20"/>
      <c r="DN69" s="20"/>
      <c r="DO69" s="20"/>
      <c r="DP69" s="9">
        <f>disc_SEM*TRT_DISC!DP68</f>
        <v>12825.552588550801</v>
      </c>
      <c r="DQ69" s="9">
        <f>disc_SEM*TRT_DISC!DQ68</f>
        <v>6568.8851919839963</v>
      </c>
    </row>
    <row r="70" spans="1:121" x14ac:dyDescent="0.3">
      <c r="CI70" s="20" t="s">
        <v>194</v>
      </c>
      <c r="CJ70" s="20"/>
      <c r="CK70">
        <f>CK68+CK69</f>
        <v>27.664322309246106</v>
      </c>
      <c r="CL70">
        <f>CL68+CL69</f>
        <v>17.286341678121499</v>
      </c>
      <c r="DN70" s="20" t="s">
        <v>197</v>
      </c>
      <c r="DO70" s="20"/>
      <c r="DP70" s="9">
        <f>DP68+DP69</f>
        <v>308045.18402739376</v>
      </c>
      <c r="DQ70" s="9">
        <f>DQ68+DQ69</f>
        <v>159812.15464565015</v>
      </c>
    </row>
  </sheetData>
  <mergeCells count="11">
    <mergeCell ref="J1:T1"/>
    <mergeCell ref="U1:AC1"/>
    <mergeCell ref="AD1:BF1"/>
    <mergeCell ref="BH1:CL1"/>
    <mergeCell ref="CM1:DQ1"/>
    <mergeCell ref="CF69:CJ69"/>
    <mergeCell ref="DK69:DO69"/>
    <mergeCell ref="CI70:CJ70"/>
    <mergeCell ref="DN70:DO70"/>
    <mergeCell ref="CF68:CJ68"/>
    <mergeCell ref="DK68:DO68"/>
  </mergeCells>
  <conditionalFormatting sqref="BG3:BG67">
    <cfRule type="cellIs" dxfId="3" priority="1" operator="equal">
      <formula>$AD$3</formula>
    </cfRule>
    <cfRule type="cellIs" dxfId="2" priority="2" operator="equal">
      <formula>"$AB$3"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1DA62-2614-49F7-BA45-941BA26C1D9F}">
  <dimension ref="A1:EV70"/>
  <sheetViews>
    <sheetView topLeftCell="L40" workbookViewId="0">
      <selection activeCell="V68" sqref="V68"/>
    </sheetView>
  </sheetViews>
  <sheetFormatPr defaultRowHeight="14.4" x14ac:dyDescent="0.3"/>
  <cols>
    <col min="6" max="6" width="17" customWidth="1"/>
    <col min="7" max="9" width="18" customWidth="1"/>
    <col min="10" max="10" width="15.33203125" customWidth="1"/>
    <col min="11" max="11" width="14" customWidth="1"/>
    <col min="12" max="12" width="15.33203125" customWidth="1"/>
    <col min="13" max="13" width="12.6640625" customWidth="1"/>
    <col min="14" max="14" width="12.5546875" customWidth="1"/>
    <col min="15" max="15" width="12.21875" customWidth="1"/>
    <col min="16" max="16" width="13.33203125" customWidth="1"/>
    <col min="17" max="19" width="12.77734375" customWidth="1"/>
    <col min="20" max="20" width="13.33203125" customWidth="1"/>
    <col min="22" max="22" width="10.5546875" bestFit="1" customWidth="1"/>
    <col min="24" max="24" width="11.77734375" bestFit="1" customWidth="1"/>
    <col min="25" max="25" width="13.6640625" bestFit="1" customWidth="1"/>
    <col min="26" max="26" width="10.5546875" bestFit="1" customWidth="1"/>
    <col min="27" max="27" width="18.21875" bestFit="1" customWidth="1"/>
    <col min="28" max="28" width="10.44140625" bestFit="1" customWidth="1"/>
    <col min="29" max="29" width="18.109375" bestFit="1" customWidth="1"/>
    <col min="55" max="56" width="12" bestFit="1" customWidth="1"/>
    <col min="59" max="59" width="14.6640625" bestFit="1" customWidth="1"/>
    <col min="120" max="121" width="11" bestFit="1" customWidth="1"/>
  </cols>
  <sheetData>
    <row r="1" spans="1:121" x14ac:dyDescent="0.3">
      <c r="J1" s="20" t="s">
        <v>29</v>
      </c>
      <c r="K1" s="20"/>
      <c r="L1" s="20"/>
      <c r="M1" s="20"/>
      <c r="N1" s="20"/>
      <c r="O1" s="20"/>
      <c r="P1" s="20"/>
      <c r="Q1" s="20"/>
      <c r="R1" s="20"/>
      <c r="S1" s="20"/>
      <c r="T1" s="20"/>
      <c r="U1" s="20" t="s">
        <v>28</v>
      </c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H1" s="20" t="s">
        <v>114</v>
      </c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 t="s">
        <v>123</v>
      </c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</row>
    <row r="2" spans="1:121" ht="72" x14ac:dyDescent="0.3">
      <c r="A2" s="2" t="s">
        <v>15</v>
      </c>
      <c r="B2" s="2" t="s">
        <v>22</v>
      </c>
      <c r="C2" s="2" t="s">
        <v>6</v>
      </c>
      <c r="D2" s="2" t="s">
        <v>27</v>
      </c>
      <c r="E2" s="2" t="s">
        <v>12</v>
      </c>
      <c r="F2" s="2" t="s">
        <v>24</v>
      </c>
      <c r="G2" s="2" t="s">
        <v>23</v>
      </c>
      <c r="H2" s="2" t="s">
        <v>25</v>
      </c>
      <c r="I2" s="2" t="s">
        <v>83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36</v>
      </c>
      <c r="Q2" s="2" t="s">
        <v>37</v>
      </c>
      <c r="R2" s="2" t="s">
        <v>199</v>
      </c>
      <c r="S2" s="2" t="s">
        <v>198</v>
      </c>
      <c r="T2" s="2" t="s">
        <v>26</v>
      </c>
      <c r="U2" s="2" t="s">
        <v>30</v>
      </c>
      <c r="V2" s="2" t="s">
        <v>31</v>
      </c>
      <c r="W2" s="2" t="s">
        <v>32</v>
      </c>
      <c r="X2" s="2" t="s">
        <v>33</v>
      </c>
      <c r="Y2" s="2" t="s">
        <v>34</v>
      </c>
      <c r="Z2" s="2" t="s">
        <v>35</v>
      </c>
      <c r="AA2" s="2" t="s">
        <v>36</v>
      </c>
      <c r="AB2" s="2" t="s">
        <v>37</v>
      </c>
      <c r="AC2" s="2" t="s">
        <v>26</v>
      </c>
      <c r="AD2" s="4" t="s">
        <v>16</v>
      </c>
      <c r="AE2" s="4" t="s">
        <v>17</v>
      </c>
      <c r="AF2" s="4" t="s">
        <v>87</v>
      </c>
      <c r="AG2" s="4" t="s">
        <v>88</v>
      </c>
      <c r="AH2" s="4" t="s">
        <v>85</v>
      </c>
      <c r="AI2" s="4" t="s">
        <v>86</v>
      </c>
      <c r="AJ2" s="4" t="s">
        <v>89</v>
      </c>
      <c r="AK2" s="4" t="s">
        <v>105</v>
      </c>
      <c r="AL2" s="4" t="s">
        <v>90</v>
      </c>
      <c r="AM2" s="4" t="s">
        <v>68</v>
      </c>
      <c r="AN2" s="4" t="s">
        <v>69</v>
      </c>
      <c r="AO2" s="4" t="s">
        <v>118</v>
      </c>
      <c r="AP2" s="4" t="s">
        <v>117</v>
      </c>
      <c r="AQ2" s="4" t="s">
        <v>119</v>
      </c>
      <c r="AR2" s="4" t="s">
        <v>18</v>
      </c>
      <c r="AS2" s="4" t="s">
        <v>19</v>
      </c>
      <c r="AT2" s="4" t="s">
        <v>91</v>
      </c>
      <c r="AU2" s="4" t="s">
        <v>92</v>
      </c>
      <c r="AV2" s="4" t="s">
        <v>93</v>
      </c>
      <c r="AW2" s="4" t="s">
        <v>94</v>
      </c>
      <c r="AX2" s="4" t="s">
        <v>95</v>
      </c>
      <c r="AY2" s="4" t="s">
        <v>96</v>
      </c>
      <c r="AZ2" s="4" t="s">
        <v>97</v>
      </c>
      <c r="BA2" s="4" t="s">
        <v>71</v>
      </c>
      <c r="BB2" s="4" t="s">
        <v>70</v>
      </c>
      <c r="BC2" s="4" t="s">
        <v>120</v>
      </c>
      <c r="BD2" s="4" t="s">
        <v>121</v>
      </c>
      <c r="BE2" s="4" t="s">
        <v>122</v>
      </c>
      <c r="BF2" s="4" t="s">
        <v>20</v>
      </c>
      <c r="BG2" s="4" t="s">
        <v>113</v>
      </c>
      <c r="BH2" s="5" t="s">
        <v>16</v>
      </c>
      <c r="BI2" s="5" t="s">
        <v>17</v>
      </c>
      <c r="BJ2" s="5" t="s">
        <v>87</v>
      </c>
      <c r="BK2" s="5" t="s">
        <v>88</v>
      </c>
      <c r="BL2" s="5" t="s">
        <v>85</v>
      </c>
      <c r="BM2" s="5" t="s">
        <v>86</v>
      </c>
      <c r="BN2" s="5" t="s">
        <v>89</v>
      </c>
      <c r="BO2" s="5" t="s">
        <v>105</v>
      </c>
      <c r="BP2" s="5" t="s">
        <v>90</v>
      </c>
      <c r="BQ2" s="5" t="s">
        <v>68</v>
      </c>
      <c r="BR2" s="5" t="s">
        <v>69</v>
      </c>
      <c r="BS2" s="5" t="s">
        <v>118</v>
      </c>
      <c r="BT2" s="5" t="s">
        <v>117</v>
      </c>
      <c r="BU2" s="5" t="s">
        <v>119</v>
      </c>
      <c r="BV2" s="5" t="s">
        <v>18</v>
      </c>
      <c r="BW2" s="5" t="s">
        <v>19</v>
      </c>
      <c r="BX2" s="5" t="s">
        <v>91</v>
      </c>
      <c r="BY2" s="5" t="s">
        <v>92</v>
      </c>
      <c r="BZ2" s="5" t="s">
        <v>93</v>
      </c>
      <c r="CA2" s="5" t="s">
        <v>94</v>
      </c>
      <c r="CB2" s="5" t="s">
        <v>95</v>
      </c>
      <c r="CC2" s="5" t="s">
        <v>96</v>
      </c>
      <c r="CD2" s="5" t="s">
        <v>97</v>
      </c>
      <c r="CE2" s="5" t="s">
        <v>71</v>
      </c>
      <c r="CF2" s="5" t="s">
        <v>70</v>
      </c>
      <c r="CG2" s="5" t="s">
        <v>120</v>
      </c>
      <c r="CH2" s="5" t="s">
        <v>121</v>
      </c>
      <c r="CI2" s="5" t="s">
        <v>122</v>
      </c>
      <c r="CJ2" s="5" t="s">
        <v>20</v>
      </c>
      <c r="CK2" s="5" t="s">
        <v>115</v>
      </c>
      <c r="CL2" s="5" t="s">
        <v>116</v>
      </c>
      <c r="CM2" s="6" t="s">
        <v>16</v>
      </c>
      <c r="CN2" s="6" t="s">
        <v>17</v>
      </c>
      <c r="CO2" s="6" t="s">
        <v>87</v>
      </c>
      <c r="CP2" s="6" t="s">
        <v>88</v>
      </c>
      <c r="CQ2" s="6" t="s">
        <v>85</v>
      </c>
      <c r="CR2" s="6" t="s">
        <v>86</v>
      </c>
      <c r="CS2" s="6" t="s">
        <v>89</v>
      </c>
      <c r="CT2" s="6" t="s">
        <v>105</v>
      </c>
      <c r="CU2" s="6" t="s">
        <v>90</v>
      </c>
      <c r="CV2" s="6" t="s">
        <v>68</v>
      </c>
      <c r="CW2" s="6" t="s">
        <v>69</v>
      </c>
      <c r="CX2" s="6" t="s">
        <v>118</v>
      </c>
      <c r="CY2" s="6" t="s">
        <v>117</v>
      </c>
      <c r="CZ2" s="6" t="s">
        <v>119</v>
      </c>
      <c r="DA2" s="6" t="s">
        <v>18</v>
      </c>
      <c r="DB2" s="6" t="s">
        <v>19</v>
      </c>
      <c r="DC2" s="6" t="s">
        <v>91</v>
      </c>
      <c r="DD2" s="6" t="s">
        <v>92</v>
      </c>
      <c r="DE2" s="6" t="s">
        <v>93</v>
      </c>
      <c r="DF2" s="6" t="s">
        <v>94</v>
      </c>
      <c r="DG2" s="6" t="s">
        <v>95</v>
      </c>
      <c r="DH2" s="6" t="s">
        <v>96</v>
      </c>
      <c r="DI2" s="6" t="s">
        <v>97</v>
      </c>
      <c r="DJ2" s="6" t="s">
        <v>71</v>
      </c>
      <c r="DK2" s="6" t="s">
        <v>70</v>
      </c>
      <c r="DL2" s="6" t="s">
        <v>120</v>
      </c>
      <c r="DM2" s="6" t="s">
        <v>121</v>
      </c>
      <c r="DN2" s="6" t="s">
        <v>122</v>
      </c>
      <c r="DO2" s="6" t="s">
        <v>20</v>
      </c>
      <c r="DP2" s="6" t="s">
        <v>115</v>
      </c>
      <c r="DQ2" s="6" t="s">
        <v>116</v>
      </c>
    </row>
    <row r="3" spans="1:121" x14ac:dyDescent="0.3">
      <c r="A3">
        <v>0</v>
      </c>
      <c r="B3">
        <f>AGE_BL</f>
        <v>45</v>
      </c>
      <c r="C3">
        <f t="shared" ref="C3" si="0">BMI_BL</f>
        <v>38</v>
      </c>
      <c r="D3">
        <f t="shared" ref="D3:D66" si="1">SBP_BL</f>
        <v>125</v>
      </c>
      <c r="E3">
        <f t="shared" ref="E3" si="2">HbA1C_BL</f>
        <v>5.7</v>
      </c>
      <c r="F3">
        <v>2.0300000000000001E-3</v>
      </c>
      <c r="G3">
        <v>3.3300000000000001E-3</v>
      </c>
      <c r="H3">
        <f t="shared" ref="H3:H44" si="3">(PREV_FEMALE*F3 + (1-PREV_FEMALE)*G3)</f>
        <v>2.2899999999999999E-3</v>
      </c>
      <c r="I3">
        <f>0.00000146 * EXP(1.87 * E3) * 0.0197 * EXP(0.101*C3)</f>
        <v>5.6857293942168513E-2</v>
      </c>
      <c r="J3">
        <f>1 - 0.94833 ^ (EXP(2.72107*(LN($B3)-3.8686) + 0.51125*(LN($C3)-LN(28)) + 2.81291*(LN($D3)*(1-0) - 4.24) + 2.88267*(LN($D3)*0 - 0.5826) + 0.61868*(1-0.3423) + 0.77763*(0-0.0376)))</f>
        <v>7.1873780256160202E-2</v>
      </c>
      <c r="K3">
        <f>1 - 0.94833 ^ (EXP(2.72107*(LN($B3)-3.8686) + 0.51125*(LN($C3)-LN(28)) + 2.81291*(LN($D3)*(1-1) - 4.24) + 2.88267*(LN($D3)*1 - 0.5826) + 0.61868*(1-0.3423) + 0.77763*(0-0.0376)))</f>
        <v>9.9188460422785285E-2</v>
      </c>
      <c r="L3">
        <f>1 - 0.94833 ^ (EXP(2.72107*(LN($B3)-3.8686) + 0.51125*(LN($C3)-LN(28)) + 2.81291*(LN($D3)*(1-0) - 4.24) + 2.88267*(LN($D3)*0 - 0.5826) + 0.61868*(0-0.3423) + 0.77763*(0-0.0376)))</f>
        <v>3.9380559753545485E-2</v>
      </c>
      <c r="M3">
        <f>1 - 0.94833 ^ (EXP(2.72107*(LN($B3)-3.8686) + 0.51125*(LN($C3)-LN(28)) + 2.81291*(LN($D3)*(1-1) - 4.24) + 2.88267*(LN($D3)*1 - 0.5826) + 0.61868*(0-0.3423) + 0.77763*(0-0.0376)))</f>
        <v>5.4713739079456869E-2</v>
      </c>
      <c r="N3">
        <f>1 - 0.8843 ^ (EXP(3.113*(LN($B3)-3.856) + 0.7928*(LN($C3)-LN(28)) + 1.8551*(LN($D3)*(1-0) - 4.3544) + 1.9267*(LN($D3)*0 - 0.5019) + 0.7095*(1-0.3522) + 0.5316*(0-0.065)))</f>
        <v>0.17156201208969857</v>
      </c>
      <c r="O3">
        <f>1 - 0.8843 ^ (EXP(3.113*(LN($B3)-3.856) + 0.7928*(LN($C3)-LN(28)) + 1.8551*(LN($D3)*(1-1) - 4.3544) + 1.9267*(LN($D3)*1 - 0.5019) + 0.7095*(1-0.3522) + 0.5316*(0-0.065)))</f>
        <v>0.23351741320871933</v>
      </c>
      <c r="P3">
        <f>1 - 0.8843 ^ (EXP(3.113*(LN($B3)-3.856) + 0.7928*(LN($C3)-LN(28)) + 1.8551*(LN($D3)*(1-0) - 4.3544) + 1.9267*(LN($D3)*0 - 0.5019) + 0.7095*(0-0.3522) + 0.5316*(0-0.065)))</f>
        <v>8.8423947966266958E-2</v>
      </c>
      <c r="Q3">
        <f>1 - 0.8843 ^ (EXP(3.113*(LN($B3)-3.856) + 0.7928*(LN($C3)-LN(28)) + 1.8551*(LN($D3)*(1-1) - 4.3544) + 1.9267*(LN($D3)*1 - 0.5019) + 0.7095*(0-0.3522) + 0.5316*(0-0.065)))</f>
        <v>0.12261981192392346</v>
      </c>
      <c r="R3">
        <f>PREV_HT</f>
        <v>0.35</v>
      </c>
      <c r="S3">
        <f>PREV_HT</f>
        <v>0.35</v>
      </c>
      <c r="T3">
        <f>PREV_FEMALE*PREV_SMOKE*(1-R3)*(1-EXP(-J3/10))+PREV_FEMALE*PREV_SMOKE*R3*(1-EXP(-K3/10))+PREV_FEMALE*(1-PREV_SMOKE)*(1-R3)*(1-EXP(-L3/10))+PREV_FEMALE*(1-PREV_SMOKE)*R3*(1-EXP(-M3/10))+(1-PREV_FEMALE)*PREV_SMOKE*(1-S3)*(1-EXP(-N3/10))+(1-PREV_FEMALE)*PREV_SMOKE*S3*(1-EXP(-O3/10))+(1-PREV_FEMALE)*(1-PREV_SMOKE)*(1-S3)*(1-EXP(-P3/10))+(1-PREV_FEMALE)*(1-PREV_SMOKE)*S3*(1-EXP(-Q3/10))</f>
        <v>6.1622862708026593E-3</v>
      </c>
      <c r="U3">
        <f>1 - 0.94833 ^ (EXP(2.72107*(LN($B3)-3.8686) + 0.51125*(LN($C3)-LN(28)) + 2.81291*(LN($D3)*(1-0) - 4.24) + 2.88267*(LN($D3)*0 - 0.5826) + 0.61868*(1-0.3423) + 0.77763*(1-0.0376)))</f>
        <v>0.14983555907503632</v>
      </c>
      <c r="V3">
        <f>1 - 0.94833 ^ (EXP(2.72107*(LN($B3)-3.8686) + 0.51125*(LN($C3)-LN(28)) + 2.81291*(LN($D3)*(1-1) - 4.24) + 2.88267*(LN($D3)*1 - 0.5826) + 0.61868*(1-0.3423) + 0.77763*(1-0.0376)))</f>
        <v>0.20334649866183629</v>
      </c>
      <c r="W3">
        <f>1 - 0.94833 ^ (EXP(2.72107*(LN($B3)-3.8686) + 0.51125*(LN($C3)-LN(28)) + 2.81291*(LN($D3)*(1-0) - 4.24) + 2.88267*(LN($D3)*0 - 0.5826) + 0.61868*(0-0.3423) + 0.77763*(1-0.0376)))</f>
        <v>8.3723803121629192E-2</v>
      </c>
      <c r="X3">
        <f>1 - 0.94833 ^ (EXP(2.72107*(LN($B3)-3.8686) + 0.51125*(LN($C3)-LN(28)) + 2.81291*(LN($D3)*(1-1) - 4.24) + 2.88267*(LN($D3)*1 - 0.5826) + 0.61868*(0-0.3423) + 0.77763*(1-0.0376)))</f>
        <v>0.11525461362704936</v>
      </c>
      <c r="Y3">
        <f>1 - 0.8843 ^ (EXP(3.113*(LN($B3)-3.856) + 0.7928*(LN($C3)-LN(28)) + 1.8551*(LN($D3)*(1-0) - 4.3544) + 1.9267*(LN($D3)*0 - 0.5019) + 0.7095*(1-0.3522) + 0.5316*(1-0.065)))</f>
        <v>0.2740496634575037</v>
      </c>
      <c r="Z3">
        <f>1 - 0.8843 ^ (EXP(3.113*(LN($B3)-3.856) + 0.7928*(LN($C3)-LN(28)) + 1.8551*(LN($D3)*(1-1) - 4.3544) + 1.9267*(LN($D3)*1 - 0.5019) + 0.7095*(1-0.3522) + 0.5316*(1-0.065)))</f>
        <v>0.36399137384752422</v>
      </c>
      <c r="AA3">
        <f>1 - 0.8843 ^ (EXP(3.113*(LN($B3)-3.856) + 0.7928*(LN($C3)-LN(28)) + 1.8551*(LN($D3)*(1-0) - 4.3544) + 1.9267*(LN($D3)*0 - 0.5019) + 0.7095*(0-0.3522) + 0.5316*(1-0.065)))</f>
        <v>0.14575688112990093</v>
      </c>
      <c r="AB3">
        <f>1 - 0.8843 ^ (EXP(3.113*(LN($B3)-3.856) + 0.7928*(LN($C3)-LN(28)) + 1.8551*(LN($D3)*(1-1) - 4.3544) + 1.9267*(LN($D3)*1 - 0.5019) + 0.7095*(0-0.3522) + 0.5316*(1-0.065)))</f>
        <v>0.19956623179474475</v>
      </c>
      <c r="AC3">
        <f t="shared" ref="AC3" si="4">PREV_FEMALE*PREV_SMOKE*(1-PREV_HT)*(1-EXP(-U3/10))+PREV_FEMALE*PREV_SMOKE*PREV_HT*(1-EXP(-V3/10))+PREV_FEMALE*(1-PREV_SMOKE)*(1-PREV_HT)*(1-EXP(-W3/10))+PREV_FEMALE*(1-PREV_SMOKE)*PREV_HT*(1-EXP(-X3/10))+(1-PREV_FEMALE)*PREV_SMOKE*(1-PREV_HT)*(1-EXP(-Y3/10))+(1-PREV_FEMALE)*PREV_SMOKE*PREV_HT*(1-EXP(-Z3/10))+(1-PREV_FEMALE)*(1-PREV_SMOKE)*(1-PREV_HT)*(1-EXP(-AA3/10))+(1-PREV_FEMALE)*(1-PREV_SMOKE)*PREV_HT*(1-EXP(-AB3/10))</f>
        <v>1.1880491181364982E-2</v>
      </c>
      <c r="AD3">
        <f>1-disc_BN</f>
        <v>0.94699999999999995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f>SUM(AD3:BF3)</f>
        <v>0.94699999999999995</v>
      </c>
      <c r="BH3">
        <f t="shared" ref="BH3:BH34" si="5">(0.9442 - 0.0007*$B3 - dis_BMI*($C3-21.75))*AD3</f>
        <v>0.813544025</v>
      </c>
      <c r="BI3">
        <f t="shared" ref="BI3:BI34" si="6">0.959*(0.9442 - 0.0007*$B3 - dis_BMI*($C3-21.75))*AE3</f>
        <v>0</v>
      </c>
      <c r="BJ3">
        <f t="shared" ref="BJ3:BJ34" si="7">(0.943*(0.9442 - 0.0007*$B3 - dis_BMI*($C3-21.75)) - 0.19*0.5)*AF3</f>
        <v>0</v>
      </c>
      <c r="BK3">
        <f t="shared" ref="BK3:BK34" si="8">(0.943*(0.9442 - 0.0007*$B3 - dis_BMI*($C3-21.75)))*AG3</f>
        <v>0</v>
      </c>
      <c r="BL3">
        <f t="shared" ref="BL3:BL34" si="9">(0.955*(0.9442 - 0.0007*$B3 - dis_BMI*($C3-21.75)) - 0.15*0.5)*AH3</f>
        <v>0</v>
      </c>
      <c r="BM3">
        <f t="shared" ref="BM3:BM34" si="10">(0.955*(0.9442 - 0.0007*$B3 - dis_BMI*($C3-21.75)))*AI3</f>
        <v>0</v>
      </c>
      <c r="BN3">
        <f t="shared" ref="BN3:BN34" si="11">(0.955*0.943*(0.9442 - 0.0007*$B3 - dis_BMI*($C3-21.75)) - 0.19*0.5)*AJ3</f>
        <v>0</v>
      </c>
      <c r="BO3">
        <f t="shared" ref="BO3:BO34" si="12">(0.955*0.943*(0.9442 - 0.0007*$B3 - dis_BMI*($C3-21.75)) - 0.15*0.5)*AK3</f>
        <v>0</v>
      </c>
      <c r="BP3">
        <f t="shared" ref="BP3:BP34" si="13">(0.955*0.943*(0.9442 - 0.0007*$B3 - dis_BMI*($C3-21.75)))*AL3</f>
        <v>0</v>
      </c>
      <c r="BQ3">
        <f t="shared" ref="BQ3:BQ34" si="14">(0.93*(0.9442 - 0.0007*$B3 - dis_BMI*($C3-21.75)))*AM3</f>
        <v>0</v>
      </c>
      <c r="BR3">
        <f t="shared" ref="BR3:BR34" si="15">(0.93*(0.9442 - 0.0007*$B3 - dis_BMI*($C3-21.75)))*AN3</f>
        <v>0</v>
      </c>
      <c r="BS3">
        <f t="shared" ref="BS3:BS34" si="16">(0.93*0.943*(0.9442 - 0.0007*$B3 - dis_BMI*($C3-21.75)))*AO3</f>
        <v>0</v>
      </c>
      <c r="BT3">
        <f t="shared" ref="BT3:BT34" si="17">(0.93*0.943*(0.9442 - 0.0007*$B3 - dis_BMI*($C3-21.75))-0.19*0.5)*AP3</f>
        <v>0</v>
      </c>
      <c r="BU3">
        <f t="shared" ref="BU3:BU34" si="18">(0.93*0.943*(0.9442 - 0.0007*$B3 - dis_BMI*($C3-21.75)))*AQ3</f>
        <v>0</v>
      </c>
      <c r="BV3">
        <f t="shared" ref="BV3:BV34" si="19">0.962*(0.9442 - 0.0007*$B3 - dis_BMI*($C3-21.75))*AR3</f>
        <v>0</v>
      </c>
      <c r="BW3">
        <f t="shared" ref="BW3:BW34" si="20">0.962*0.959*(0.9442 - 0.0007*$B3 - dis_BMI*($C3-21.75))*AS3</f>
        <v>0</v>
      </c>
      <c r="BX3">
        <f t="shared" ref="BX3:BX34" si="21">0.962*(0.943*(0.9442 - 0.0007*$B3 - dis_BMI*($C3-21.75)) - 0.19*0.5)*AT3</f>
        <v>0</v>
      </c>
      <c r="BY3">
        <f t="shared" ref="BY3:BY34" si="22">0.962*(0.943*(0.9442 - 0.0007*$B3 - dis_BMI*($C3-21.75)))*AU3</f>
        <v>0</v>
      </c>
      <c r="BZ3">
        <f t="shared" ref="BZ3:BZ34" si="23">0.962*(0.955*(0.9442 - 0.0007*$B3 - dis_BMI*($C3-21.75)) - 0.15*0.5)*AV3</f>
        <v>0</v>
      </c>
      <c r="CA3">
        <f t="shared" ref="CA3:CA34" si="24">0.962*(0.955*(0.9442 - 0.0007*$B3 - dis_BMI*($C3-21.75)))*AW3</f>
        <v>0</v>
      </c>
      <c r="CB3">
        <f t="shared" ref="CB3:CB34" si="25">0.962*(0.955*0.943*(0.9442 - 0.0007*$B3 - dis_BMI*($C3-21.75)) - 0.19*0.5)*AX3</f>
        <v>0</v>
      </c>
      <c r="CC3">
        <f t="shared" ref="CC3:CC34" si="26">0.962*(0.955*0.943*(0.9442 - 0.0007*$B3 - dis_BMI*($C3-21.75)) - 0.15*0.5)*AY3</f>
        <v>0</v>
      </c>
      <c r="CD3">
        <f t="shared" ref="CD3:CD34" si="27">0.962*(0.955*0.943*(0.9442 - 0.0007*$B3 - dis_BMI*($C3-21.75)))*AZ3</f>
        <v>0</v>
      </c>
      <c r="CE3">
        <f t="shared" ref="CE3:CE34" si="28">0.962*(0.93*(0.9442 - 0.0007*$B3 - dis_BMI*($C3-21.75)))*BA3</f>
        <v>0</v>
      </c>
      <c r="CF3">
        <f t="shared" ref="CF3:CF34" si="29">0.962*(0.93*(0.9442 - 0.0007*$B3 - dis_BMI*($C3-21.75)))*BB3</f>
        <v>0</v>
      </c>
      <c r="CG3">
        <f t="shared" ref="CG3:CG34" si="30">0.962*(0.93*0.943*(0.9442 - 0.0007*$B3 - dis_BMI*($C3-21.75)))*BC3</f>
        <v>0</v>
      </c>
      <c r="CH3">
        <f t="shared" ref="CH3:CH34" si="31">0.962*(0.93*0.943*(0.9442 - 0.0007*$B3 - dis_BMI*($C3-21.75))-0.19*0.5)*BD3</f>
        <v>0</v>
      </c>
      <c r="CI3">
        <f t="shared" ref="CI3:CI34" si="32">0.962*(0.93*0.943*(0.9442 - 0.0007*$B3 - dis_BMI*($C3-21.75)))*BE3</f>
        <v>0</v>
      </c>
      <c r="CJ3">
        <f>0*BF3</f>
        <v>0</v>
      </c>
      <c r="CK3">
        <f>SUM(BH3:CJ3)</f>
        <v>0.813544025</v>
      </c>
      <c r="CL3">
        <f t="shared" ref="CL3:CL34" si="33">CK3/(1+r_)^A3</f>
        <v>0.813544025</v>
      </c>
      <c r="CM3">
        <f>AD3*c_BN_1</f>
        <v>1926.1979999999999</v>
      </c>
      <c r="CN3">
        <f>AE3*(c_Other+c_BN_1)</f>
        <v>0</v>
      </c>
      <c r="CO3">
        <f>AF3*(c_Stroke1+c_Stroke2+c_BN_1)</f>
        <v>0</v>
      </c>
      <c r="CP3">
        <f>AG3*(c_Stroke2 + c_BN_1)</f>
        <v>0</v>
      </c>
      <c r="CQ3">
        <f>AH3*(c_MI1+c_MI2 + c_BN_1)</f>
        <v>0</v>
      </c>
      <c r="CR3">
        <f>AI3*(c_MI2+c_BN_1)</f>
        <v>0</v>
      </c>
      <c r="CS3">
        <f>AJ3*(c_Stroke1+c_Stroke2+c_MI2+c_BN_1)</f>
        <v>0</v>
      </c>
      <c r="CT3">
        <f>AK3*(c_Stroke2+c_MI1+c_MI2+c_BN_1)</f>
        <v>0</v>
      </c>
      <c r="CU3">
        <f>AL3*(c_Stroke2+c_MI2+c_BN_1)</f>
        <v>0</v>
      </c>
      <c r="CV3">
        <f>AM3*(c_HF1+c_BN_1)</f>
        <v>0</v>
      </c>
      <c r="CW3">
        <f>AN3*(c_HF2+c_BN_1)</f>
        <v>0</v>
      </c>
      <c r="CX3">
        <f>AO3*(c_Stroke2+c_HF1+c_BN_1)</f>
        <v>0</v>
      </c>
      <c r="CY3">
        <f>AP3*(c_Stroke1+c_Stroke2+c_HF2+c_BN_1)</f>
        <v>0</v>
      </c>
      <c r="CZ3">
        <f>AQ3*(c_Stroke2+c_HF2+c_BN_1)</f>
        <v>0</v>
      </c>
      <c r="DA3">
        <f>AR3*(c_DM+c_BN_1)</f>
        <v>0</v>
      </c>
      <c r="DB3">
        <f>AS3*(c_Other+c_DM+c_BN_1)</f>
        <v>0</v>
      </c>
      <c r="DC3">
        <f>AT3*(c_Stroke1+c_Stroke2+c_DM+c_BN_1)</f>
        <v>0</v>
      </c>
      <c r="DD3">
        <f>AU3*(c_Stroke2+c_DM+c_BN_1)</f>
        <v>0</v>
      </c>
      <c r="DE3">
        <f>AV3*(c_MI1+c_MI2+c_DM+c_BN_1)</f>
        <v>0</v>
      </c>
      <c r="DF3">
        <f>AW3*(c_MI2+c_DM+c_BN_1)</f>
        <v>0</v>
      </c>
      <c r="DG3">
        <f>AX3*(c_Stroke1+c_Stroke2+c_MI2+c_DM+c_BN_1)</f>
        <v>0</v>
      </c>
      <c r="DH3">
        <f>AY3*(c_Stroke2+c_MI1+c_MI2+c_DM+c_BN_1)</f>
        <v>0</v>
      </c>
      <c r="DI3">
        <f>AZ3*(c_Stroke2+c_MI2+c_DM+c_BN_1)</f>
        <v>0</v>
      </c>
      <c r="DJ3">
        <f>BA3*(c_HF1+c_DM+c_BN_1)</f>
        <v>0</v>
      </c>
      <c r="DK3">
        <f>BB3*(c_HF2+c_DM+c_BN_1)</f>
        <v>0</v>
      </c>
      <c r="DL3">
        <f>BC3*(c_Stroke2+c_HF1+c_DM+c_BN_1)</f>
        <v>0</v>
      </c>
      <c r="DM3">
        <f>BD3*(c_Stroke1+c_Stroke2+c_HF2+c_DM+c_BN_1)</f>
        <v>0</v>
      </c>
      <c r="DN3">
        <f>BE3*(c_Stroke2+c_HF2+c_DM+c_BN_1)</f>
        <v>0</v>
      </c>
      <c r="DO3">
        <f t="shared" ref="DO3:DO44" si="34">BF3*0</f>
        <v>0</v>
      </c>
      <c r="DP3">
        <f>SUM(CM3:DO3)</f>
        <v>1926.1979999999999</v>
      </c>
      <c r="DQ3">
        <f t="shared" ref="DQ3:DQ34" si="35">DP3/(1+r_)^A3</f>
        <v>1926.1979999999999</v>
      </c>
    </row>
    <row r="4" spans="1:121" x14ac:dyDescent="0.3">
      <c r="A4">
        <v>1</v>
      </c>
      <c r="B4">
        <v>46</v>
      </c>
      <c r="C4">
        <f>C3*(1+w_red_LSM+w_red_BN)</f>
        <v>36.251999999999995</v>
      </c>
      <c r="D4">
        <f t="shared" si="1"/>
        <v>125</v>
      </c>
      <c r="E4">
        <f>E3+h_red_LSM+h_red_BN</f>
        <v>5.7</v>
      </c>
      <c r="F4">
        <v>2.2300000000000002E-3</v>
      </c>
      <c r="G4">
        <v>3.62E-3</v>
      </c>
      <c r="H4">
        <f t="shared" si="3"/>
        <v>2.5079999999999998E-3</v>
      </c>
      <c r="I4">
        <f>0.00000146 * EXP(1.87 * E4) * 0.0197 * EXP(0.101*C4)</f>
        <v>4.7655426853004217E-2</v>
      </c>
      <c r="J4">
        <f t="shared" ref="J4:J67" si="36">1 - 0.94833 ^ (EXP(2.72107*(LN($B4)-3.8686) + 0.51125*(LN($C4)-LN(28)) + 2.81291*(LN($D4)*(1-0) - 4.24) + 2.88267*(LN($D4)*0 - 0.5826) + 0.61868*(1-0.3423) + 0.77763*(0-0.0376)))</f>
        <v>7.4388595081805398E-2</v>
      </c>
      <c r="K4">
        <f t="shared" ref="K4:K67" si="37">1 - 0.94833 ^ (EXP(2.72107*(LN($B4)-3.8686) + 0.51125*(LN($C4)-LN(28)) + 2.81291*(LN($D4)*(1-1) - 4.24) + 2.88267*(LN($D4)*1 - 0.5826) + 0.61868*(1-0.3423) + 0.77763*(0-0.0376)))</f>
        <v>0.10260492972885971</v>
      </c>
      <c r="L4">
        <f>1 - 0.94833 ^ (EXP(2.72107*(LN($B4)-3.8686) + 0.51125*(LN($C4)-LN(28)) + 2.81291*(LN($D4)*(1-0) - 4.24) + 2.88267*(LN($D4)*0 - 0.5826) + 0.61868*(0-0.3423) + 0.77763*(0-0.0376)))</f>
        <v>4.0783479243331588E-2</v>
      </c>
      <c r="M4">
        <f>1 - 0.94833 ^ (EXP(2.72107*(LN($B4)-3.8686) + 0.51125*(LN($C4)-LN(28)) + 2.81291*(LN($D4)*(1-1) - 4.24) + 2.88267*(LN($D4)*1 - 0.5826) + 0.61868*(0-0.3423) + 0.77763*(0-0.0376)))</f>
        <v>5.6646588861021807E-2</v>
      </c>
      <c r="N4">
        <f>1 - 0.8843 ^ (EXP(3.113*(LN($B4)-3.856) + 0.7928*(LN($C4)-LN(28)) + 1.8551*(LN($D4)*(1-0) - 4.3544) + 1.9267*(LN($D4)*0 - 0.5019) + 0.7095*(1-0.3522) + 0.5316*(0-0.065)))</f>
        <v>0.17647057800386434</v>
      </c>
      <c r="O4">
        <f>1 - 0.8843 ^ (EXP(3.113*(LN($B4)-3.856) + 0.7928*(LN($C4)-LN(28)) + 1.8551*(LN($D4)*(1-1) - 4.3544) + 1.9267*(LN($D4)*1 - 0.5019) + 0.7095*(1-0.3522) + 0.5316*(0-0.065)))</f>
        <v>0.239926606510383</v>
      </c>
      <c r="P4">
        <f>1 - 0.8843 ^ (EXP(3.113*(LN($B4)-3.856) + 0.7928*(LN($C4)-LN(28)) + 1.8551*(LN($D4)*(1-0) - 4.3544) + 1.9267*(LN($D4)*0 - 0.5019) + 0.7095*(0-0.3522) + 0.5316*(0-0.065)))</f>
        <v>9.1084739173983742E-2</v>
      </c>
      <c r="Q4">
        <f>1 - 0.8843 ^ (EXP(3.113*(LN($B4)-3.856) + 0.7928*(LN($C4)-LN(28)) + 1.8551*(LN($D4)*(1-1) - 4.3544) + 1.9267*(LN($D4)*1 - 0.5019) + 0.7095*(0-0.3522) + 0.5316*(0-0.065)))</f>
        <v>0.12623626202159732</v>
      </c>
      <c r="R4">
        <f t="shared" ref="R4:R35" si="38">IF(C4&lt;25, HT_f_low, IF(C4&lt;30, HT_f_mod, HT_f_high))</f>
        <v>0.42</v>
      </c>
      <c r="S4">
        <f t="shared" ref="S4:S35" si="39">IF(C4&lt;25, HT_m_low, IF(C4&lt;30, HT_m_mod, HT_m_high))</f>
        <v>0.43099999999999999</v>
      </c>
      <c r="T4">
        <f t="shared" ref="T4:T35" si="40">PREV_FEMALE*PREV_SMOKE*(1-$R4)*(1-EXP(-J4/10))+PREV_FEMALE*PREV_SMOKE*$R4*(1-EXP(-K4/10))+PREV_FEMALE*(1-PREV_SMOKE)*(1-$R4)*(1-EXP(-L4/10))+PREV_FEMALE*(1-PREV_SMOKE)*$R4*(1-EXP(-M4/10))+(1-PREV_FEMALE)*PREV_SMOKE*(1-$S4)*(1-EXP(-N4/10))+(1-PREV_FEMALE)*PREV_SMOKE*$S4*(1-EXP(-O4/10))+(1-PREV_FEMALE)*(1-PREV_SMOKE)*(1-$S4)*(1-EXP(-P4/10))+(1-PREV_FEMALE)*(1-PREV_SMOKE)*$S4*(1-EXP(-Q4/10))</f>
        <v>6.525011850078366E-3</v>
      </c>
      <c r="U4">
        <f t="shared" ref="U4:U67" si="41">1 - 0.94833 ^ (EXP(2.72107*(LN($B4)-3.8686) + 0.51125*(LN($C4)-LN(28)) + 2.81291*(LN($D4)*(1-0) - 4.24) + 2.88267*(LN($D4)*0 - 0.5826) + 0.61868*(1-0.3423) + 0.77763*(1-0.0376)))</f>
        <v>0.15484085516975143</v>
      </c>
      <c r="V4">
        <f t="shared" ref="V4:V67" si="42">1 - 0.94833 ^ (EXP(2.72107*(LN($B4)-3.8686) + 0.51125*(LN($C4)-LN(28)) + 2.81291*(LN($D4)*(1-1) - 4.24) + 2.88267*(LN($D4)*1 - 0.5826) + 0.61868*(1-0.3423) + 0.77763*(1-0.0376)))</f>
        <v>0.20990740499619465</v>
      </c>
      <c r="W4">
        <f>1 - 0.94833 ^ (EXP(2.72107*(LN($B4)-3.8686) + 0.51125*(LN($C4)-LN(28)) + 2.81291*(LN($D4)*(1-0) - 4.24) + 2.88267*(LN($D4)*0 - 0.5826) + 0.61868*(0-0.3423) + 0.77763*(1-0.0376)))</f>
        <v>8.6633548790034043E-2</v>
      </c>
      <c r="X4">
        <f>1 - 0.94833 ^ (EXP(2.72107*(LN($B4)-3.8686) + 0.51125*(LN($C4)-LN(28)) + 2.81291*(LN($D4)*(1-1) - 4.24) + 2.88267*(LN($D4)*1 - 0.5826) + 0.61868*(0-0.3423) + 0.77763*(1-0.0376)))</f>
        <v>0.11918695254724576</v>
      </c>
      <c r="Y4">
        <f>1 - 0.8843 ^ (EXP(3.113*(LN($B4)-3.856) + 0.7928*(LN($C4)-LN(28)) + 1.8551*(LN($D4)*(1-0) - 4.3544) + 1.9267*(LN($D4)*0 - 0.5019) + 0.7095*(1-0.3522) + 0.5316*(1-0.065)))</f>
        <v>0.28135378932014121</v>
      </c>
      <c r="Z4">
        <f>1 - 0.8843 ^ (EXP(3.113*(LN($B4)-3.856) + 0.7928*(LN($C4)-LN(28)) + 1.8551*(LN($D4)*(1-1) - 4.3544) + 1.9267*(LN($D4)*1 - 0.5019) + 0.7095*(1-0.3522) + 0.5316*(1-0.065)))</f>
        <v>0.37301452157948667</v>
      </c>
      <c r="AA4">
        <f>1 - 0.8843 ^ (EXP(3.113*(LN($B4)-3.856) + 0.7928*(LN($C4)-LN(28)) + 1.8551*(LN($D4)*(1-0) - 4.3544) + 1.9267*(LN($D4)*0 - 0.5019) + 0.7095*(0-0.3522) + 0.5316*(1-0.065)))</f>
        <v>0.14999550851782917</v>
      </c>
      <c r="AB4">
        <f>1 - 0.8843 ^ (EXP(3.113*(LN($B4)-3.856) + 0.7928*(LN($C4)-LN(28)) + 1.8551*(LN($D4)*(1-1) - 4.3544) + 1.9267*(LN($D4)*1 - 0.5019) + 0.7095*(0-0.3522) + 0.5316*(1-0.065)))</f>
        <v>0.2051723502831575</v>
      </c>
      <c r="AC4">
        <f t="shared" ref="AC4:AC35" si="43">PREV_FEMALE*PREV_SMOKE*(1-$R4)*(1-EXP(-U4/10))+PREV_FEMALE*PREV_SMOKE*$R4*(1-EXP(-V4/10))+PREV_FEMALE*(1-PREV_SMOKE)*(1-$R4)*(1-EXP(-W4/10))+PREV_FEMALE*(1-PREV_SMOKE)*$R4*(1-EXP(-X4/10))+(1-PREV_FEMALE)*PREV_SMOKE*(1-$S4)*(1-EXP(-Y4/10))+(1-PREV_FEMALE)*PREV_SMOKE*$S4*(1-EXP(-Z4/10))+(1-PREV_FEMALE)*(1-PREV_SMOKE)*(1-$S4)*(1-EXP(-AA4/10))+(1-PREV_FEMALE)*(1-PREV_SMOKE)*$S4*(1-EXP(-AB4/10))</f>
        <v>1.2552356464862939E-2</v>
      </c>
      <c r="AD4">
        <f>AD3*(1-T3-H3)*(1-I3)</f>
        <v>0.88560693123467449</v>
      </c>
      <c r="AE4">
        <f t="shared" ref="AE4:AE44" si="44">AD3*T3*p_Other*(1-I3) + AE3*(1-T3*(1-p_Other)-H3*rr_Other)*(1-I3)</f>
        <v>3.0271361094994838E-3</v>
      </c>
      <c r="AF4">
        <f t="shared" ref="AF4:AF44" si="45">AD3*T3*p_Stroke*p_Stroke_rec*(1-I3)+AE3*T3*p_Stroke*p_Stroke_rec*(1-I3) + AF3*p_recur_Stroke*p_Stroke_rec*(1-I3) + AG3*p_recur_Stroke*p_Stroke_rec*(1-I3)</f>
        <v>1.1646218195819832E-3</v>
      </c>
      <c r="AG4">
        <f t="shared" ref="AG4:AG44" si="46">AF3*(1-p_recur_Stroke-T3*p_MI-H3*rr_Stroke)*(1-I3) + AG3*(1-p_recur_Stroke-T3*p_MI-H3*rr_Stroke)*(1-I3)</f>
        <v>0</v>
      </c>
      <c r="AH4">
        <f t="shared" ref="AH4:AH12" si="47">AD3*T3*p_MI*p_MI_rec_young*(1-I3)+AE3*T3*p_MI*p_MI_rec_young*(1-I3) + AH3*(PREV_FEMALE*p_recur_MI_F + (1-PREV_FEMALE)*p_recur_MI_M)*p_MI_rec_young*(1-I3) + AI3*(PREV_FEMALE*p_recur_MI_F + (1-PREV_FEMALE)*p_recur_MI_M)*p_MI_rec_young*(1-I3)</f>
        <v>9.9362715658211052E-4</v>
      </c>
      <c r="AI4">
        <f t="shared" ref="AI4:AI12" si="48">AH3*(1-(PREV_FEMALE*p_recur_MI_F + (1-PREV_FEMALE)*p_recur_MI_M) - T3*p_Stroke - p_toHF_young - H3*rr_MI)*(1-I3) + AI3*(1-(PREV_FEMALE*p_recur_MI_F + (1-PREV_FEMALE)*p_recur_MI_M) - T3*p_Stroke - p_toHF_young - H3*rr_MI)*(1-I3)</f>
        <v>0</v>
      </c>
      <c r="AJ4">
        <f t="shared" ref="AJ4:AJ44" si="49">AH3*T3*p_Stroke*p_Stroke_rec*(1-I3) + AI3*T3*p_Stroke*p_Stroke_rec*(1-I3) + AJ3*p_recur_Stroke*p_Stroke_rec*(1-I3) + AK3*p_recur_Stroke*p_Stroke_rec*(1-I3) + AL3*p_recur_Stroke*p_Stroke_rec*(1-I3)</f>
        <v>0</v>
      </c>
      <c r="AK4">
        <f t="shared" ref="AK4:AK12" si="50">AF3*T3*p_MI*p_MI_rec_young*(1-I3) + AG3*T3*p_MI*p_MI_rec_young*(1-I3) + AJ3*(PREV_FEMALE*p_recur_MI_F + (1-PREV_FEMALE)*p_recur_MI_M)*p_MI_rec_young*(1-I3) + AK3*(PREV_FEMALE*p_recur_MI_F + (1-PREV_FEMALE)*p_recur_MI_M)*p_MI_rec_young*(1-I3) + AL3*(PREV_FEMALE*p_recur_MI_F + (1-PREV_FEMALE)*p_recur_MI_M)*p_MI_rec_young*(1-I3)</f>
        <v>0</v>
      </c>
      <c r="AL4">
        <f t="shared" ref="AL4:AL12" si="51">AJ3*(1-p_recur_Stroke-(PREV_FEMALE*p_recur_MI_F + (1-PREV_FEMALE)*p_recur_MI_M) - p_toHF_young - H3*rr_MI*rr_Stroke)*(1-I3) + AK3*(1-p_recur_Stroke-(PREV_FEMALE*p_recur_MI_F + (1-PREV_FEMALE)*p_recur_MI_M) - p_toHF_young - H3*rr_MI*rr_Stroke)*(1-I3) + AL3*(1-p_recur_Stroke-(PREV_FEMALE*p_recur_MI_F + (1-PREV_FEMALE)*p_recur_MI_M) - p_toHF_young - H3*rr_MI*rr_Stroke)*(1-I3)</f>
        <v>0</v>
      </c>
      <c r="AM4">
        <f t="shared" ref="AM4:AM12" si="52">AD3*T3*p_MI*p_MI_HF_young*(1-I3) + AE3*T3*p_MI*p_MI_HF_young*(1-I3) + AH3*p_toHF_young*(1-I3) + AH3*(PREV_FEMALE*p_recur_MI_F + (1-PREV_FEMALE)*p_recur_MI_M)*p_MI_HF_young*(1-I3) + AI3*p_toHF_young*(1-I3) + AI3*(PREV_FEMALE*p_recur_MI_F + (1-PREV_FEMALE)*p_recur_MI_M)*p_MI_HF_young*(1-I3)</f>
        <v>1.2035893171369948E-4</v>
      </c>
      <c r="AN4">
        <f t="shared" ref="AN4:AN44" si="53">AM3*(1-T3*p_Stroke - H3*rr_HF)*(1-I3) + AN3*(1-T3*p_Stroke-H3*rr_HF)*(1-I3)</f>
        <v>0</v>
      </c>
      <c r="AO4">
        <f t="shared" ref="AO4:AO12" si="54">AF3*T3*p_MI*p_MI_HF_young*(1-I3) + AG3*T3*p_MI*p_MI_HF_young*(1-I3) + AJ3*(PREV_FEMALE*p_recur_MI_F + (1-PREV_FEMALE)*p_recur_MI_M)*p_MI_HF_young*(1-I3) + AJ3*p_toHF_young*(1-I3) + AK3*(PREV_FEMALE*p_recur_MI_F + (1-PREV_FEMALE)*p_recur_MI_M)*p_MI_HF_young*(1-I3) + AK3*p_toHF_young*(1-I3) + AL3*(PREV_FEMALE*p_recur_MI_F + (1-PREV_FEMALE)*p_recur_MI_M)*p_MI_HF_young*(1-I3) + AL3*p_toHF_young*(1-I3)</f>
        <v>0</v>
      </c>
      <c r="AP4">
        <f t="shared" ref="AP4:AP35" si="55">AM3*T3*p_Stroke*p_Stroke_rec*(1-I3) + AN3*T3*p_Stroke*p_Stroke_rec*(1-I3) + AO3*(p_recur_Stroke*p_Stroke_rec)*(1-I3) + AP3*(p_recur_Stroke*p_Stroke_rec)*(1-I3) + AQ3*(p_recur_Stroke*p_Stroke_rec)*(1-I3)</f>
        <v>0</v>
      </c>
      <c r="AQ4">
        <f t="shared" ref="AQ4:AQ35" si="56">AO3*(1-p_recur_Stroke-H3*rr_Stroke*rr_HF)*(1-I3) + AP3*(1-p_recur_Stroke-H3*rr_Stroke*rr_HF)*(1-I3) + AQ3*(1-p_recur_Stroke-H3*rr_Stroke*rr_HF)*(1-I3)</f>
        <v>0</v>
      </c>
      <c r="AR4">
        <f t="shared" ref="AR4:AR35" si="57">AR3*(1-AC3-H3*rr_DM) + AD3*(1-T3-H3)*I3</f>
        <v>5.338875366687526E-2</v>
      </c>
      <c r="AS4">
        <f t="shared" ref="AS4:AS35" si="58">AR3*AC3*p_Other + AD3*T3*p_Other*I3 + AE3*(1-T3*p_Stroke-T3*p_MI-H3*rr_Other)*I3 + AS3*(1-AC3*p_Stroke-AC3*p_MI-H3*rr_Other*rr_DM)</f>
        <v>1.8249069464808105E-4</v>
      </c>
      <c r="AT4">
        <f t="shared" ref="AT4:AT35" si="59">AR3*AC3*p_Stroke*p_Stroke_rec + AD3*T3*p_Stroke*p_Stroke_rec*I3 + AE3*T3*p_Stroke*p_Stroke_rec*I3 + AF3*p_recur_Stroke*p_Stroke_rec*I3 + AG3*p_recur_Stroke*p_Stroke_rec*I3 + AS3*AC3*p_Stroke*p_Stroke_rec + AT3*p_recur_Stroke*p_Stroke_rec + AU3*p_recur_Stroke*p_Stroke_rec</f>
        <v>7.0209147250061731E-5</v>
      </c>
      <c r="AU4">
        <f t="shared" ref="AU4:AU35" si="60">AF3*(1-p_recur_Stroke-T3*p_MI-H3*rr_Stroke)*I3 + AG3*(1-p_recur_Stroke-T3*p_MI-H3*rr_Stroke)*I3 + AT3*(1-p_recur_Stroke-AC3*p_MI-H3*rr_Stroke*rr_DM) + AU3*(1-p_recur_Stroke-AC3*p_MI-H3*rr_Stroke*rr_DM)</f>
        <v>0</v>
      </c>
      <c r="AV4">
        <f t="shared" ref="AV4:AV12" si="61">AR3*AC3*p_MI*p_MI_rec_young + AD3*T3*p_MI*p_MI_rec_young*I3 + AE3*T3*p_MI*p_MI_rec_young*I3 +AH3*(PREV_FEMALE*p_recur_MI_F + (1-PREV_FEMALE)*p_recur_MI_M)*p_MI_rec_young*I3 + AI3*(PREV_FEMALE*p_recur_MI_F + (1-PREV_FEMALE)*p_recur_MI_M)*p_MI_rec_young*I3 + AS3*AC3*p_MI*p_MI_rec_young + AV3*(PREV_FEMALE*p_recur_MI_F + (1-PREV_FEMALE)*p_recur_MI_M)*p_MI_rec_young + AW3*(PREV_FEMALE*p_recur_MI_F + (1-PREV_FEMALE)*p_recur_MI_M)*p_MI_rec_young</f>
        <v>5.9900745611286111E-5</v>
      </c>
      <c r="AW4">
        <f t="shared" ref="AW4:AW12" si="62">AH3*(1-(PREV_FEMALE*p_recur_MI_F + (1-PREV_FEMALE)*p_recur_MI_M) - T3*p_Stroke - p_toHF_young - H3*rr_MI)*I3 + AI3*(1-(PREV_FEMALE*p_recur_MI_F + (1-PREV_FEMALE)*p_recur_MI_M) - T3*p_Stroke - p_toHF_young - H3*rr_MI)*I3 + AV3*(1-(PREV_FEMALE*p_recur_MI_F + (1-PREV_FEMALE)*p_recur_MI_M) - AC3*p_Stroke - p_toHF_young - H3*rr_MI*rr_DM) + AW3*(1-(PREV_FEMALE*p_recur_MI_F + (1-PREV_FEMALE)*p_recur_MI_M) - AC3*p_Stroke - p_toHF_young - H3*rr_MI*rr_DM)</f>
        <v>0</v>
      </c>
      <c r="AX4">
        <f t="shared" ref="AX4:AX35" si="63">AH3*T3*p_Stroke*p_Stroke_rec*I3 + AI3*T3*p_Stroke*p_Stroke_rec*I3 + AJ3*p_recur_Stroke*p_Stroke_rec*I3 + AK3*p_recur_Stroke*p_Stroke_rec*I3 + AL3*p_recur_Stroke*p_Stroke_rec*I3 + AV3*AC3*p_Stroke*p_Stroke_rec + AW3*AC3*p_Stroke*p_Stroke_rec + AX3*p_recur_Stroke*p_Stroke_rec + AY3*p_recur_Stroke*p_Stroke_rec + AZ3*p_recur_Stroke*p_Stroke_rec</f>
        <v>0</v>
      </c>
      <c r="AY4">
        <f t="shared" ref="AY4:AY12" si="64">AF3*T3*p_MI*p_MI_rec_young*I3 + AG3*T3*p_MI*p_MI_rec_young*I3 + AJ3*(PREV_FEMALE*p_recur_MI_F+(1-PREV_FEMALE)*p_recur_MI_M)*p_MI_rec_young*I3 + AK3*(PREV_FEMALE*p_recur_MI_F+(1-PREV_FEMALE)*p_recur_MI_M)*p_MI_rec_young*I3 + AL3*(PREV_FEMALE*p_recur_MI_F+(1-PREV_FEMALE)*p_recur_MI_M)*p_MI_rec_young*I3 + AT3*AC3*p_MI*p_MI_rec_young + AU3*AC3*p_MI*p_MI_rec_young + AX3*(PREV_FEMALE*p_recur_MI_F+(1-PREV_FEMALE)*p_recur_MI_M)*p_MI_rec_young + AY3*(PREV_FEMALE*p_recur_MI_F+(1-PREV_FEMALE)*p_recur_MI_M)*p_MI_rec_young + AZ3*(PREV_FEMALE*p_recur_MI_F+(1-PREV_FEMALE)*p_recur_MI_M)*p_MI_rec_young</f>
        <v>0</v>
      </c>
      <c r="AZ4">
        <f t="shared" ref="AZ4:AZ12" si="65">AJ3*(1-p_recur_Stroke-(PREV_FEMALE*p_recur_MI_F + (1-PREV_FEMALE)*p_recur_MI_M) - p_toHF_young - H3*rr_MI*rr_Stroke)*I3 + AK3*(1-p_recur_Stroke-(PREV_FEMALE*p_recur_MI_F + (1-PREV_FEMALE)*p_recur_MI_M) - p_toHF_young - H3*rr_MI*rr_Stroke)*I3 + AL3*(1-p_recur_Stroke-(PREV_FEMALE*p_recur_MI_F + (1-PREV_FEMALE)*p_recur_MI_M) - p_toHF_young - H3*rr_MI*rr_Stroke)*I3 + AX3*(1-p_recur_Stroke-(PREV_FEMALE*p_recur_MI_F + (1-PREV_FEMALE)*p_recur_MI_M) - p_toHF_young - H3*rr_MI*rr_Stroke*rr_DM) + AY3*(1-p_recur_Stroke-(PREV_FEMALE*p_recur_MI_F + (1-PREV_FEMALE)*p_recur_MI_M) - p_toHF_young - H3*rr_MI*rr_Stroke*rr_DM) + AZ3*(1-p_recur_Stroke-(PREV_FEMALE*p_recur_MI_F + (1-PREV_FEMALE)*p_recur_MI_M) - p_toHF_young - H3*rr_MI*rr_Stroke*rr_DM)</f>
        <v>0</v>
      </c>
      <c r="BA4">
        <f t="shared" ref="BA4:BA12" si="66">AR3*AC3*p_MI*p_MI_HF_young + AD3*T3*p_MI*p_MI_HF_young*I3 + AE3*T3*p_MI*p_MI_HF_young*I3 + AH3*p_toHF_young*I3 + AH3*(PREV_FEMALE*p_recur_MI_F + (1-PREV_FEMALE)*p_recur_MI_M)*p_MI_HF_young*I3 + AI3*p_toHF_young*I3 + AI3*(PREV_FEMALE*p_recur_MI_F + (1-PREV_FEMALE)*p_recur_MI_M)*p_MI_HF_young*I3 + AS3*AC3*p_MI*p_MI_HF_young + AV3*(PREV_FEMALE*p_recur_MI_F + (1-PREV_FEMALE)*p_recur_MI_M)*p_MI_HF_young + AV3*p_toHF_young + AW3*(PREV_FEMALE*p_recur_MI_F + (1-PREV_FEMALE)*p_recur_MI_M)*p_MI_HF_young + AW3*p_toHF_young</f>
        <v>7.2558300192077016E-6</v>
      </c>
      <c r="BB4">
        <f t="shared" ref="BB4:BB35" si="67">AM3*(1-T3*p_Stroke - H3*rr_HF)*I3 + AN3*(1-T3*p_Stroke - H3*rr_HF)*I3 + BA3*(1-AC3*p_Stroke - H3*rr_HF*rr_DM) + BB3*(1-AC3*p_Stroke - H3*rr_HF*rr_DM)</f>
        <v>0</v>
      </c>
      <c r="BC4">
        <f t="shared" ref="BC4:BC12" si="68">AF3*T3*p_MI*p_MI_HF_young*I3 + AG3*T3*p_MI*p_MI_HF_young*I3 + AJ3*(PREV_FEMALE*p_recur_MI_F + (1-PREV_FEMALE)*p_recur_MI_M)*p_MI_HF_young*I3 + AJ3*p_toHF_young*I3 + AK3*(PREV_FEMALE*p_recur_MI_F + (1-PREV_FEMALE)*p_recur_MI_M)*p_MI_HF_young*I3 + AK3*p_toHF_young*I3 + AL3*(PREV_FEMALE*p_recur_MI_F + (1-PREV_FEMALE)*p_recur_MI_M)*p_MI_HF_young*I3 + AL3*p_toHF_young*I3 + AT3*AC3*p_MI*p_MI_HF_young + AU3*AC3*p_MI*p_MI_HF_young + AX3*(PREV_FEMALE*p_recur_MI_F + (1-PREV_FEMALE)*p_recur_MI_M)*p_MI_HF_young + AX3*p_toHF_young + AY3*(PREV_FEMALE*p_recur_MI_F + (1-PREV_FEMALE)*p_recur_MI_M)*p_MI_HF_young + AY3*p_toHF_young + AZ3*(PREV_FEMALE*p_recur_MI_F + (1-PREV_FEMALE)*p_recur_MI_M)*p_MI_HF_young + AZ3*p_toHF_young</f>
        <v>0</v>
      </c>
      <c r="BD4">
        <f t="shared" ref="BD4:BD35" si="69">AM3*T3*p_Stroke*p_Stroke_rec*I3 + AN3*T3*p_Stroke*p_Stroke_rec*I3 + AO3*(p_recur_Stroke*p_Stroke_rec)*I3 + AP3*(p_recur_Stroke*p_Stroke_rec)*I3 + AQ3*(p_recur_Stroke*p_Stroke_rec)*I3 + BA3*AC3*p_Stroke*p_Stroke_rec + BB3*AC3*p_Stroke*p_Stroke_rec + BC3*(p_recur_Stroke*p_Stroke_rec) + BD3*(p_recur_Stroke*p_Stroke_rec) + BE3*(p_recur_Stroke*p_Stroke_rec)</f>
        <v>0</v>
      </c>
      <c r="BE4">
        <f t="shared" ref="BE4:BE35" si="70">AO3*(1-p_recur_Stroke - H3*rr_Stroke*rr_HF)*I3 + AP3*(1-p_recur_Stroke-H3*rr_Stroke*rr_HF)*I3 + AQ3*(1-p_recur_Stroke-H3*rr_Stroke*rr_HF)*I3 + BC3*(1-p_recur_Stroke - H3*rr_Stroke*rr_HF*rr_DM) + BD3*(1-p_recur_Stroke-H3*rr_Stroke*rr_HF*rr_DM) + BE3*(1-p_recur_Stroke-H3*rr_Stroke*rr_HF*rr_DM)</f>
        <v>0</v>
      </c>
      <c r="BF4">
        <f t="shared" ref="BF4:BF35" si="71">AD3*H3 + AE3*H3*rr_Other + AF3*H3*rr_Stroke + AG3*H3*rr_Stroke + AH3*H3*rr_MI + AI3*H3*rr_MI + AJ3*H3*rr_Stroke*rr_MI + AK3*H3*rr_Stroke*rr_MI + AL3*H3*rr_Stroke*rr_MI + AM3*H3*rr_HF + AN3*H3*rr_HF + AO3*H3*rr_Stroke*rr_HF + AP3*H3*rr_Stroke*rr_HF + AR3*H3*rr_DM + AS3*H3*rr_DM*rr_Other + AT3*H3*rr_DM*rr_Stroke + AU3*H3*rr_DM*rr_Stroke + AV3*H3*rr_DM*rr_MI + AW3*H3*rr_DM*rr_MI + AX3*H3*rr_DM*rr_Stroke*rr_MI + AY3*H3*rr_DM*rr_Stroke*rr_MI + AZ3*H3*rr_DM*rr_Stroke*rr_MI + BA3*H3*rr_DM*rr_HF + BB3*H3*rr_DM*rr_HF + BC3*H3*rr_DM*rr_Stroke*rr_HF + BD3*H3*rr_DM*rr_Stroke*rr_HF + AQ3*H3*rr_Stroke*rr_HF + BE3*H3*rr_DM*rr_Stroke*rr_HF
+ AD3*T3*p_MI*p_MI_mort + AD3*T3*p_Stroke*p_Stroke_mort + AE3*T3*p_MI*p_MI_mort + AE3*T3*p_Stroke*p_Stroke_mort + AF3*T3*p_MI*p_MI_mort + AF3*p_recur_Stroke*p_Stroke_mort + AG3*T3*p_MI*p_MI_mort + AG3*p_recur_Stroke*p_Stroke_mort + AH3*(PREV_FEMALE*p_recur_MI_F + (1-PREV_FEMALE)*p_recur_MI_M)*p_MI_mort + AH3*T3*p_Stroke*p_Stroke_mort + AI3*(PREV_FEMALE*p_recur_MI_F + (1-PREV_FEMALE)*p_recur_MI_M)*p_MI_mort + AI3*T3*p_Stroke*p_Stroke_mort + AJ3*(PREV_FEMALE*p_recur_MI_F + (1-PREV_FEMALE)*p_recur_MI_M)*p_MI_mort + AJ3*p_recur_Stroke*p_Stroke_mort + AK3*(PREV_FEMALE*p_recur_MI_F + (1-PREV_FEMALE)*p_recur_MI_M)*p_MI_mort + AK3*p_recur_Stroke*p_Stroke_mort + AL3*(PREV_FEMALE*p_recur_MI_F + (1-PREV_FEMALE)*p_recur_MI_M)*p_MI_mort + AL3*p_recur_Stroke*p_Stroke_mort + AM3*T3*p_Stroke*p_Stroke_mort + AN3*T3*p_Stroke*p_Stroke_mort + AO3*p_recur_Stroke*p_Stroke_mort + AP3*p_recur_Stroke*p_Stroke_mort + AQ3*p_recur_Stroke*p_Stroke_mort
+ AR3*AC3*p_MI*p_MI_mort + AR3*AC3*p_Stroke*p_Stroke_mort + AS3*AC3*p_MI*p_MI_mort + AS3*AC3*p_Stroke*p_Stroke_mort + AT3*AC3*p_MI*p_MI_mort + AT3*p_recur_Stroke*p_Stroke_mort + AU3*AC3*p_MI*p_MI_mort + AU3*p_recur_Stroke*p_Stroke_mort + AV3*(PREV_FEMALE*p_recur_MI_F + (1-PREV_FEMALE)*p_recur_MI_M)*p_MI_mort + AV3*AC3*p_Stroke*p_Stroke_mort + AW3*(PREV_FEMALE*p_recur_MI_F + (1-PREV_FEMALE)*p_recur_MI_M)*p_MI_mort + AW3*AC3*p_Stroke*p_Stroke_mort + AX3*(PREV_FEMALE*p_recur_MI_F + (1-PREV_FEMALE)*p_recur_MI_M)*p_MI_mort + AX3*p_recur_Stroke*p_Stroke_mort + AY3*(PREV_FEMALE*p_recur_MI_F + (1-PREV_FEMALE)*p_recur_MI_M)*p_MI_mort + AY3*p_recur_Stroke*p_Stroke_mort + AZ3*(PREV_FEMALE*p_recur_MI_F + (1-PREV_FEMALE)*p_recur_MI_M)*p_MI_mort + AZ3*p_recur_Stroke*p_Stroke_mort + BA3*AC3*p_Stroke*p_Stroke_mort + BB3*AC3*p_Stroke*p_Stroke_mort + BC3*p_recur_Stroke*p_Stroke_mort + BD3*p_recur_Stroke*p_Stroke_mort + BE3*p_recur_Stroke*p_Stroke_mort
+BF3</f>
        <v>2.3787146635442045E-3</v>
      </c>
      <c r="BG4">
        <f t="shared" ref="BG4:BG44" si="72">SUM(AD4:BF4)</f>
        <v>0.94699999999999984</v>
      </c>
      <c r="BH4">
        <f t="shared" si="5"/>
        <v>0.76529138462069779</v>
      </c>
      <c r="BI4">
        <f t="shared" si="6"/>
        <v>2.5086286226387042E-3</v>
      </c>
      <c r="BJ4">
        <f t="shared" si="7"/>
        <v>8.3839637127087075E-4</v>
      </c>
      <c r="BK4">
        <f t="shared" si="8"/>
        <v>0</v>
      </c>
      <c r="BL4">
        <f t="shared" si="9"/>
        <v>7.454756769535852E-4</v>
      </c>
      <c r="BM4">
        <f t="shared" si="10"/>
        <v>0</v>
      </c>
      <c r="BN4">
        <f t="shared" si="11"/>
        <v>0</v>
      </c>
      <c r="BO4">
        <f t="shared" si="12"/>
        <v>0</v>
      </c>
      <c r="BP4">
        <f t="shared" si="13"/>
        <v>0</v>
      </c>
      <c r="BQ4">
        <f t="shared" si="14"/>
        <v>9.6726860118443017E-5</v>
      </c>
      <c r="BR4">
        <f t="shared" si="15"/>
        <v>0</v>
      </c>
      <c r="BS4">
        <f t="shared" si="16"/>
        <v>0</v>
      </c>
      <c r="BT4">
        <f t="shared" si="17"/>
        <v>0</v>
      </c>
      <c r="BU4">
        <f t="shared" si="18"/>
        <v>0</v>
      </c>
      <c r="BV4">
        <f t="shared" si="19"/>
        <v>4.4382388629068729E-2</v>
      </c>
      <c r="BW4">
        <f t="shared" si="20"/>
        <v>1.4548567080908587E-4</v>
      </c>
      <c r="BX4">
        <f t="shared" si="21"/>
        <v>4.862204687354115E-5</v>
      </c>
      <c r="BY4">
        <f t="shared" si="22"/>
        <v>0</v>
      </c>
      <c r="BZ4">
        <f t="shared" si="23"/>
        <v>4.3233194405383973E-5</v>
      </c>
      <c r="CA4">
        <f t="shared" si="24"/>
        <v>0</v>
      </c>
      <c r="CB4">
        <f t="shared" si="25"/>
        <v>0</v>
      </c>
      <c r="CC4">
        <f t="shared" si="26"/>
        <v>0</v>
      </c>
      <c r="CD4">
        <f t="shared" si="27"/>
        <v>0</v>
      </c>
      <c r="CE4">
        <f t="shared" si="28"/>
        <v>5.6095876458533954E-6</v>
      </c>
      <c r="CF4">
        <f t="shared" si="29"/>
        <v>0</v>
      </c>
      <c r="CG4">
        <f t="shared" si="30"/>
        <v>0</v>
      </c>
      <c r="CH4">
        <f t="shared" si="31"/>
        <v>0</v>
      </c>
      <c r="CI4">
        <f t="shared" si="32"/>
        <v>0</v>
      </c>
      <c r="CJ4">
        <f t="shared" ref="CJ4:CJ44" si="73">0*BF4</f>
        <v>0</v>
      </c>
      <c r="CK4">
        <f t="shared" ref="CK4:CK44" si="74">SUM(BH4:CJ4)</f>
        <v>0.81410595128048191</v>
      </c>
      <c r="CL4">
        <f t="shared" si="33"/>
        <v>0.79039412745677851</v>
      </c>
      <c r="CM4">
        <f t="shared" ref="CM4:CM35" si="75">AD4*c_BN_2</f>
        <v>1855.3465209366429</v>
      </c>
      <c r="CN4">
        <f t="shared" ref="CN4:CN35" si="76">AE4*(c_Other+c_BN_2)</f>
        <v>49.566326656944547</v>
      </c>
      <c r="CO4">
        <f t="shared" ref="CO4:CO35" si="77">AF4*(c_Stroke1+c_Stroke2+c_BN_2)</f>
        <v>30.176515967188767</v>
      </c>
      <c r="CP4">
        <f t="shared" ref="CP4:CP35" si="78">AG4*(c_Stroke2 + c_BN_2)</f>
        <v>0</v>
      </c>
      <c r="CQ4">
        <f t="shared" ref="CQ4:CQ35" si="79">AH4*(c_MI1+c_MI2 + c_BN_2)</f>
        <v>31.046874134564625</v>
      </c>
      <c r="CR4">
        <f t="shared" ref="CR4:CR35" si="80">AI4*(c_MI2+c_BN_2)</f>
        <v>0</v>
      </c>
      <c r="CS4">
        <f t="shared" ref="CS4:CS35" si="81">AJ4*(c_Stroke1+c_Stroke2+c_MI2+c_BN_2)</f>
        <v>0</v>
      </c>
      <c r="CT4">
        <f t="shared" ref="CT4:CT35" si="82">AK4*(c_Stroke2+c_MI1+c_MI2+c_BN_2)</f>
        <v>0</v>
      </c>
      <c r="CU4">
        <f t="shared" ref="CU4:CU35" si="83">AL4*(c_Stroke2+c_MI2+c_BN_2)</f>
        <v>0</v>
      </c>
      <c r="CV4">
        <f t="shared" ref="CV4:CV35" si="84">AM4*(c_HF1+c_BN_2)</f>
        <v>3.5054538861614972</v>
      </c>
      <c r="CW4">
        <f t="shared" ref="CW4:CW35" si="85">AN4*(c_HF2+c_BN_2)</f>
        <v>0</v>
      </c>
      <c r="CX4">
        <f t="shared" ref="CX4:CX35" si="86">AO4*(c_Stroke2+c_HF1+c_BN_2)</f>
        <v>0</v>
      </c>
      <c r="CY4">
        <f t="shared" ref="CY4:CY35" si="87">AP4*(c_Stroke1+c_Stroke2+c_HF2+c_BN_2)</f>
        <v>0</v>
      </c>
      <c r="CZ4">
        <f t="shared" ref="CZ4:CZ35" si="88">AQ4*(c_Stroke2+c_HF2+c_BN_2)</f>
        <v>0</v>
      </c>
      <c r="DA4">
        <f t="shared" ref="DA4:DA35" si="89">AR4*(c_DM+c_BN_2)</f>
        <v>721.81594957615357</v>
      </c>
      <c r="DB4">
        <f t="shared" ref="DB4:DB35" si="90">AS4*(c_Other+c_DM+c_BN_2)</f>
        <v>5.0730588205220055</v>
      </c>
      <c r="DC4">
        <f t="shared" ref="DC4:DC35" si="91">AT4*(c_Stroke1+c_Stroke2+c_DM+c_BN_2)</f>
        <v>2.6213287217283048</v>
      </c>
      <c r="DD4">
        <f t="shared" ref="DD4:DD35" si="92">AU4*(c_Stroke2+c_DM+c_BN_2)</f>
        <v>0</v>
      </c>
      <c r="DE4">
        <f t="shared" ref="DE4:DE35" si="93">AV4*(c_MI1+c_MI2+c_DM+c_BN_2)</f>
        <v>2.5560247159791896</v>
      </c>
      <c r="DF4">
        <f t="shared" ref="DF4:DF35" si="94">AW4*(c_MI2+c_DM+c_BN_2)</f>
        <v>0</v>
      </c>
      <c r="DG4">
        <f t="shared" ref="DG4:DG35" si="95">AX4*(c_Stroke1+c_Stroke2+c_MI2+c_DM+c_BN_2)</f>
        <v>0</v>
      </c>
      <c r="DH4">
        <f t="shared" ref="DH4:DH35" si="96">AY4*(c_Stroke2+c_MI1+c_MI2+c_DM+c_BN_2)</f>
        <v>0</v>
      </c>
      <c r="DI4">
        <f t="shared" ref="DI4:DI35" si="97">AZ4*(c_Stroke2+c_MI2+c_DM+c_BN_2)</f>
        <v>0</v>
      </c>
      <c r="DJ4">
        <f t="shared" ref="DJ4:DJ35" si="98">BA4*(c_HF1+c_DM+c_BN_2)</f>
        <v>0.29422390727887232</v>
      </c>
      <c r="DK4">
        <f t="shared" ref="DK4:DK35" si="99">BB4*(c_HF2+c_DM+c_BN_2)</f>
        <v>0</v>
      </c>
      <c r="DL4">
        <f t="shared" ref="DL4:DL35" si="100">BC4*(c_Stroke2+c_HF1+c_DM+c_BN_2)</f>
        <v>0</v>
      </c>
      <c r="DM4">
        <f t="shared" ref="DM4:DM35" si="101">BD4*(c_Stroke1+c_Stroke2+c_HF2+c_DM+c_BN_2)</f>
        <v>0</v>
      </c>
      <c r="DN4">
        <f t="shared" ref="DN4:DN35" si="102">BE4*(c_Stroke2+c_HF2+c_DM+c_BN_2)</f>
        <v>0</v>
      </c>
      <c r="DO4">
        <f t="shared" si="34"/>
        <v>0</v>
      </c>
      <c r="DP4">
        <f>BG4*0</f>
        <v>0</v>
      </c>
      <c r="DQ4">
        <f t="shared" si="35"/>
        <v>0</v>
      </c>
    </row>
    <row r="5" spans="1:121" x14ac:dyDescent="0.3">
      <c r="A5">
        <v>2</v>
      </c>
      <c r="B5">
        <v>47</v>
      </c>
      <c r="C5">
        <f>C$4</f>
        <v>36.251999999999995</v>
      </c>
      <c r="D5">
        <f t="shared" si="1"/>
        <v>125</v>
      </c>
      <c r="E5">
        <f>E$4</f>
        <v>5.7</v>
      </c>
      <c r="F5">
        <v>2.3600000000000001E-3</v>
      </c>
      <c r="G5">
        <v>3.8800000000000002E-3</v>
      </c>
      <c r="H5">
        <f t="shared" si="3"/>
        <v>2.6640000000000001E-3</v>
      </c>
      <c r="I5">
        <f t="shared" ref="I5:I44" si="103">0.00000146 * EXP(1.87 * E5) * 0.0197 * EXP(0.101*C5)</f>
        <v>4.7655426853004217E-2</v>
      </c>
      <c r="J5">
        <f t="shared" si="36"/>
        <v>7.8690633356025441E-2</v>
      </c>
      <c r="K5">
        <f t="shared" si="37"/>
        <v>0.10844079064617951</v>
      </c>
      <c r="L5">
        <f t="shared" ref="L5:L67" si="104">1 - 0.94833 ^ (EXP(2.72107*(LN($B5)-3.8686) + 0.51125*(LN($C5)-LN(28)) + 2.81291*(LN($D5)*(1-0) - 4.24) + 2.88267*(LN($D5)*0 - 0.5826) + 0.61868*(0-0.3423) + 0.77763*(0-0.0376)))</f>
        <v>4.3187506199432679E-2</v>
      </c>
      <c r="M5">
        <f t="shared" ref="M5:M67" si="105">1 - 0.94833 ^ (EXP(2.72107*(LN($B5)-3.8686) + 0.51125*(LN($C5)-LN(28)) + 2.81291*(LN($D5)*(1-1) - 4.24) + 2.88267*(LN($D5)*1 - 0.5826) + 0.61868*(0-0.3423) + 0.77763*(0-0.0376)))</f>
        <v>5.9956066331543822E-2</v>
      </c>
      <c r="N5">
        <f t="shared" ref="N5:N67" si="106">1 - 0.8843 ^ (EXP(3.113*(LN($B5)-3.856) + 0.7928*(LN($C5)-LN(28)) + 1.8551*(LN($D5)*(1-0) - 4.3544) + 1.9267*(LN($D5)*0 - 0.5019) + 0.7095*(1-0.3522) + 0.5316*(0-0.065)))</f>
        <v>0.1874676166560495</v>
      </c>
      <c r="O5">
        <f t="shared" ref="O5:O67" si="107">1 - 0.8843 ^ (EXP(3.113*(LN($B5)-3.856) + 0.7928*(LN($C5)-LN(28)) + 1.8551*(LN($D5)*(1-1) - 4.3544) + 1.9267*(LN($D5)*1 - 0.5019) + 0.7095*(1-0.3522) + 0.5316*(0-0.065)))</f>
        <v>0.25422833642792986</v>
      </c>
      <c r="P5">
        <f t="shared" ref="P5:P67" si="108">1 - 0.8843 ^ (EXP(3.113*(LN($B5)-3.856) + 0.7928*(LN($C5)-LN(28)) + 1.8551*(LN($D5)*(1-0) - 4.3544) + 1.9267*(LN($D5)*0 - 0.5019) + 0.7095*(0-0.3522) + 0.5316*(0-0.065)))</f>
        <v>9.7075319530015913E-2</v>
      </c>
      <c r="Q5">
        <f t="shared" ref="Q5:Q67" si="109">1 - 0.8843 ^ (EXP(3.113*(LN($B5)-3.856) + 0.7928*(LN($C5)-LN(28)) + 1.8551*(LN($D5)*(1-1) - 4.3544) + 1.9267*(LN($D5)*1 - 0.5019) + 0.7095*(0-0.3522) + 0.5316*(0-0.065)))</f>
        <v>0.13436243457082853</v>
      </c>
      <c r="R5">
        <f t="shared" si="38"/>
        <v>0.42</v>
      </c>
      <c r="S5">
        <f t="shared" si="39"/>
        <v>0.43099999999999999</v>
      </c>
      <c r="T5">
        <f t="shared" si="40"/>
        <v>6.9179404235600525E-3</v>
      </c>
      <c r="U5">
        <f t="shared" si="41"/>
        <v>0.16336627928950531</v>
      </c>
      <c r="V5">
        <f t="shared" si="42"/>
        <v>0.22104665657843259</v>
      </c>
      <c r="W5">
        <f t="shared" ref="W5:W67" si="110">1 - 0.94833 ^ (EXP(2.72107*(LN($B5)-3.8686) + 0.51125*(LN($C5)-LN(28)) + 2.81291*(LN($D5)*(1-0) - 4.24) + 2.88267*(LN($D5)*0 - 0.5826) + 0.61868*(0-0.3423) + 0.77763*(1-0.0376)))</f>
        <v>9.1608027820399229E-2</v>
      </c>
      <c r="X5">
        <f t="shared" ref="X5:X67" si="111">1 - 0.94833 ^ (EXP(2.72107*(LN($B5)-3.8686) + 0.51125*(LN($C5)-LN(28)) + 2.81291*(LN($D5)*(1-1) - 4.24) + 2.88267*(LN($D5)*1 - 0.5826) + 0.61868*(0-0.3423) + 0.77763*(1-0.0376)))</f>
        <v>0.12589803095980323</v>
      </c>
      <c r="Y5">
        <f t="shared" ref="Y5:Y67" si="112">1 - 0.8843 ^ (EXP(3.113*(LN($B5)-3.856) + 0.7928*(LN($C5)-LN(28)) + 1.8551*(LN($D5)*(1-0) - 4.3544) + 1.9267*(LN($D5)*0 - 0.5019) + 0.7095*(1-0.3522) + 0.5316*(1-0.065)))</f>
        <v>0.2976070551516089</v>
      </c>
      <c r="Z5">
        <f t="shared" ref="Z5:Z67" si="113">1 - 0.8843 ^ (EXP(3.113*(LN($B5)-3.856) + 0.7928*(LN($C5)-LN(28)) + 1.8551*(LN($D5)*(1-1) - 4.3544) + 1.9267*(LN($D5)*1 - 0.5019) + 0.7095*(1-0.3522) + 0.5316*(1-0.065)))</f>
        <v>0.39295702395080057</v>
      </c>
      <c r="AA5">
        <f t="shared" ref="AA5:AA67" si="114">1 - 0.8843 ^ (EXP(3.113*(LN($B5)-3.856) + 0.7928*(LN($C5)-LN(28)) + 1.8551*(LN($D5)*(1-0) - 4.3544) + 1.9267*(LN($D5)*0 - 0.5019) + 0.7095*(0-0.3522) + 0.5316*(1-0.065)))</f>
        <v>0.15950662809073446</v>
      </c>
      <c r="AB5">
        <f t="shared" ref="AB5:AB67" si="115">1 - 0.8843 ^ (EXP(3.113*(LN($B5)-3.856) + 0.7928*(LN($C5)-LN(28)) + 1.8551*(LN($D5)*(1-1) - 4.3544) + 1.9267*(LN($D5)*1 - 0.5019) + 0.7095*(0-0.3522) + 0.5316*(1-0.065)))</f>
        <v>0.21770997610313825</v>
      </c>
      <c r="AC5">
        <f t="shared" si="43"/>
        <v>1.3270865952977995E-2</v>
      </c>
      <c r="AD5">
        <f t="shared" ref="AD5:AD44" si="116">AD4*(1-T4-H4)*(1-I4)</f>
        <v>0.83578448601667976</v>
      </c>
      <c r="AE5">
        <f t="shared" si="44"/>
        <v>5.8874421516625104E-3</v>
      </c>
      <c r="AF5">
        <f t="shared" si="45"/>
        <v>1.2909074949720523E-3</v>
      </c>
      <c r="AG5">
        <f t="shared" si="46"/>
        <v>9.6572792448412293E-4</v>
      </c>
      <c r="AH5">
        <f t="shared" si="47"/>
        <v>1.0544418907375568E-3</v>
      </c>
      <c r="AI5">
        <f t="shared" si="48"/>
        <v>8.5963124145116117E-4</v>
      </c>
      <c r="AJ5">
        <f t="shared" si="49"/>
        <v>1.3065153966277762E-6</v>
      </c>
      <c r="AK5">
        <f t="shared" si="50"/>
        <v>1.3065153966277762E-6</v>
      </c>
      <c r="AL5">
        <f t="shared" si="51"/>
        <v>0</v>
      </c>
      <c r="AM5">
        <f t="shared" si="52"/>
        <v>1.3908077913305807E-4</v>
      </c>
      <c r="AN5">
        <f t="shared" si="53"/>
        <v>1.1392795004263168E-4</v>
      </c>
      <c r="AO5">
        <f t="shared" si="54"/>
        <v>1.582593595232768E-7</v>
      </c>
      <c r="AP5">
        <f t="shared" si="55"/>
        <v>1.582593595232768E-7</v>
      </c>
      <c r="AQ5">
        <f t="shared" si="56"/>
        <v>0</v>
      </c>
      <c r="AR5">
        <f t="shared" si="57"/>
        <v>9.438736246994836E-2</v>
      </c>
      <c r="AS5">
        <f t="shared" si="58"/>
        <v>8.4365315731508867E-4</v>
      </c>
      <c r="AT5">
        <f t="shared" si="59"/>
        <v>2.1463767965887966E-4</v>
      </c>
      <c r="AU5">
        <f t="shared" si="60"/>
        <v>1.0928148064132267E-4</v>
      </c>
      <c r="AV5">
        <f t="shared" si="61"/>
        <v>1.7780464502862214E-4</v>
      </c>
      <c r="AW5">
        <f t="shared" si="62"/>
        <v>9.7313427162431235E-5</v>
      </c>
      <c r="AX5">
        <f t="shared" si="63"/>
        <v>2.2447926390771008E-7</v>
      </c>
      <c r="AY5">
        <f t="shared" si="64"/>
        <v>2.2447926390771008E-7</v>
      </c>
      <c r="AZ5">
        <f t="shared" si="65"/>
        <v>0</v>
      </c>
      <c r="BA5">
        <f t="shared" si="66"/>
        <v>2.2824662755361368E-5</v>
      </c>
      <c r="BB5">
        <f t="shared" si="67"/>
        <v>1.2897761622013902E-5</v>
      </c>
      <c r="BC5">
        <f t="shared" si="68"/>
        <v>2.7191370743878119E-8</v>
      </c>
      <c r="BD5">
        <f t="shared" si="69"/>
        <v>2.7191370743878119E-8</v>
      </c>
      <c r="BE5">
        <f t="shared" si="70"/>
        <v>0</v>
      </c>
      <c r="BF5">
        <f t="shared" si="71"/>
        <v>5.0351463759234303E-3</v>
      </c>
      <c r="BG5">
        <f t="shared" si="72"/>
        <v>0.94700000000000006</v>
      </c>
      <c r="BH5">
        <f t="shared" si="5"/>
        <v>0.72165259827349437</v>
      </c>
      <c r="BI5">
        <f t="shared" si="6"/>
        <v>4.8750506729166674E-3</v>
      </c>
      <c r="BJ5">
        <f t="shared" si="7"/>
        <v>9.2845568779879005E-4</v>
      </c>
      <c r="BK5">
        <f t="shared" si="8"/>
        <v>7.8632187264379792E-4</v>
      </c>
      <c r="BL5">
        <f t="shared" si="9"/>
        <v>7.9039745932970879E-4</v>
      </c>
      <c r="BM5">
        <f t="shared" si="10"/>
        <v>7.088419903808949E-4</v>
      </c>
      <c r="BN5">
        <f t="shared" si="11"/>
        <v>8.918103015996957E-7</v>
      </c>
      <c r="BO5">
        <f t="shared" si="12"/>
        <v>9.1794060953225122E-7</v>
      </c>
      <c r="BP5">
        <f t="shared" si="13"/>
        <v>0</v>
      </c>
      <c r="BQ5">
        <f t="shared" si="14"/>
        <v>1.1168219415264594E-4</v>
      </c>
      <c r="BR5">
        <f t="shared" si="15"/>
        <v>9.1484412982051233E-5</v>
      </c>
      <c r="BS5">
        <f t="shared" si="16"/>
        <v>1.1983892905396796E-7</v>
      </c>
      <c r="BT5">
        <f t="shared" si="17"/>
        <v>1.0480428989925666E-7</v>
      </c>
      <c r="BU5">
        <f t="shared" si="18"/>
        <v>0</v>
      </c>
      <c r="BV5">
        <f t="shared" si="19"/>
        <v>7.8401215651697387E-2</v>
      </c>
      <c r="BW5">
        <f t="shared" si="20"/>
        <v>6.7203437731501036E-4</v>
      </c>
      <c r="BX5">
        <f t="shared" si="21"/>
        <v>1.4850705833771108E-4</v>
      </c>
      <c r="BY5">
        <f t="shared" si="22"/>
        <v>8.5598707984145406E-5</v>
      </c>
      <c r="BZ5">
        <f t="shared" si="23"/>
        <v>1.2821565604240827E-4</v>
      </c>
      <c r="CA5">
        <f t="shared" si="24"/>
        <v>7.7194273720624339E-5</v>
      </c>
      <c r="CB5">
        <f t="shared" si="25"/>
        <v>1.474039950724287E-7</v>
      </c>
      <c r="CC5">
        <f t="shared" si="26"/>
        <v>1.5172297611001304E-7</v>
      </c>
      <c r="CD5">
        <f t="shared" si="27"/>
        <v>0</v>
      </c>
      <c r="CE5">
        <f t="shared" si="28"/>
        <v>1.763178429644108E-5</v>
      </c>
      <c r="CF5">
        <f t="shared" si="29"/>
        <v>9.9633695912044895E-6</v>
      </c>
      <c r="CG5">
        <f t="shared" si="30"/>
        <v>1.9807729150549043E-8</v>
      </c>
      <c r="CH5">
        <f t="shared" si="31"/>
        <v>1.732270977826602E-8</v>
      </c>
      <c r="CI5">
        <f t="shared" si="32"/>
        <v>0</v>
      </c>
      <c r="CJ5">
        <f t="shared" si="73"/>
        <v>0</v>
      </c>
      <c r="CK5">
        <f t="shared" si="74"/>
        <v>0.80948756409422418</v>
      </c>
      <c r="CL5">
        <f t="shared" si="33"/>
        <v>0.76301966640986352</v>
      </c>
      <c r="CM5">
        <f t="shared" si="75"/>
        <v>1750.9684982049441</v>
      </c>
      <c r="CN5">
        <f t="shared" si="76"/>
        <v>96.400977791321949</v>
      </c>
      <c r="CO5">
        <f t="shared" si="77"/>
        <v>33.448704102220844</v>
      </c>
      <c r="CP5">
        <f t="shared" si="78"/>
        <v>8.3004315109410367</v>
      </c>
      <c r="CQ5">
        <f t="shared" si="79"/>
        <v>32.947091317985702</v>
      </c>
      <c r="CR5">
        <f t="shared" si="80"/>
        <v>4.4803980304434523</v>
      </c>
      <c r="CS5">
        <f t="shared" si="81"/>
        <v>3.7925528933311088E-2</v>
      </c>
      <c r="CT5">
        <f t="shared" si="82"/>
        <v>4.9315730161112042E-2</v>
      </c>
      <c r="CU5">
        <f t="shared" si="83"/>
        <v>0</v>
      </c>
      <c r="CV5">
        <f t="shared" si="84"/>
        <v>4.0507276922503159</v>
      </c>
      <c r="CW5">
        <f t="shared" si="85"/>
        <v>2.0165247157545805</v>
      </c>
      <c r="CX5">
        <f t="shared" si="86"/>
        <v>5.6379896830167364E-3</v>
      </c>
      <c r="CY5">
        <f t="shared" si="87"/>
        <v>6.5702955699683601E-3</v>
      </c>
      <c r="CZ5">
        <f t="shared" si="88"/>
        <v>0</v>
      </c>
      <c r="DA5">
        <f t="shared" si="89"/>
        <v>1276.1171405937018</v>
      </c>
      <c r="DB5">
        <f t="shared" si="90"/>
        <v>23.452714120202149</v>
      </c>
      <c r="DC5">
        <f t="shared" si="91"/>
        <v>8.013712407743931</v>
      </c>
      <c r="DD5">
        <f t="shared" si="92"/>
        <v>2.1878152424392798</v>
      </c>
      <c r="DE5">
        <f t="shared" si="93"/>
        <v>7.5871020080163358</v>
      </c>
      <c r="DF5">
        <f t="shared" si="94"/>
        <v>1.6190034877013684</v>
      </c>
      <c r="DG5">
        <f t="shared" si="95"/>
        <v>9.0808596628585963E-3</v>
      </c>
      <c r="DH5">
        <f t="shared" si="96"/>
        <v>1.1037869885606013E-2</v>
      </c>
      <c r="DI5">
        <f t="shared" si="97"/>
        <v>0</v>
      </c>
      <c r="DJ5">
        <f t="shared" si="98"/>
        <v>0.92554007472990352</v>
      </c>
      <c r="DK5">
        <f t="shared" si="99"/>
        <v>0.37564730724115492</v>
      </c>
      <c r="DL5">
        <f t="shared" si="100"/>
        <v>1.2793539934994654E-3</v>
      </c>
      <c r="DM5">
        <f t="shared" si="101"/>
        <v>1.4395383585516514E-3</v>
      </c>
      <c r="DN5">
        <f t="shared" si="102"/>
        <v>0</v>
      </c>
      <c r="DO5">
        <f t="shared" si="34"/>
        <v>0</v>
      </c>
      <c r="DP5">
        <f t="shared" ref="DP5:DP44" si="117">SUM(CM5:DO5)</f>
        <v>3253.0143157738858</v>
      </c>
      <c r="DQ5">
        <f t="shared" si="35"/>
        <v>3066.277986402004</v>
      </c>
    </row>
    <row r="6" spans="1:121" x14ac:dyDescent="0.3">
      <c r="A6">
        <v>3</v>
      </c>
      <c r="B6">
        <v>48</v>
      </c>
      <c r="C6">
        <f t="shared" ref="C6:C67" si="118">C$4</f>
        <v>36.251999999999995</v>
      </c>
      <c r="D6">
        <f t="shared" si="1"/>
        <v>125</v>
      </c>
      <c r="E6">
        <f t="shared" ref="E6:E43" si="119">E$4</f>
        <v>5.7</v>
      </c>
      <c r="F6">
        <v>2.5300000000000001E-3</v>
      </c>
      <c r="G6">
        <v>4.1099999999999999E-3</v>
      </c>
      <c r="H6">
        <f t="shared" si="3"/>
        <v>2.846E-3</v>
      </c>
      <c r="I6">
        <f t="shared" si="103"/>
        <v>4.7655426853004217E-2</v>
      </c>
      <c r="J6">
        <f t="shared" si="36"/>
        <v>8.3132001191042582E-2</v>
      </c>
      <c r="K6">
        <f t="shared" si="37"/>
        <v>0.11445421768084285</v>
      </c>
      <c r="L6">
        <f t="shared" si="104"/>
        <v>4.5674831514068481E-2</v>
      </c>
      <c r="M6">
        <f t="shared" si="105"/>
        <v>6.3376712035463023E-2</v>
      </c>
      <c r="N6">
        <f t="shared" si="106"/>
        <v>0.19881323240848159</v>
      </c>
      <c r="O6">
        <f t="shared" si="107"/>
        <v>0.26889983749115487</v>
      </c>
      <c r="P6">
        <f t="shared" si="108"/>
        <v>0.10329912142050113</v>
      </c>
      <c r="Q6">
        <f t="shared" si="109"/>
        <v>0.14278141802415234</v>
      </c>
      <c r="R6">
        <f t="shared" si="38"/>
        <v>0.42</v>
      </c>
      <c r="S6">
        <f t="shared" si="39"/>
        <v>0.43099999999999999</v>
      </c>
      <c r="T6">
        <f t="shared" si="40"/>
        <v>7.3241685570564295E-3</v>
      </c>
      <c r="U6">
        <f t="shared" si="41"/>
        <v>0.17211882274855639</v>
      </c>
      <c r="V6">
        <f t="shared" si="42"/>
        <v>0.23243546086542322</v>
      </c>
      <c r="W6">
        <f t="shared" si="110"/>
        <v>9.6739417911477887E-2</v>
      </c>
      <c r="X6">
        <f t="shared" si="111"/>
        <v>0.13280539257242241</v>
      </c>
      <c r="Y6">
        <f t="shared" si="112"/>
        <v>0.31421449915065058</v>
      </c>
      <c r="Z6">
        <f t="shared" si="113"/>
        <v>0.41313814643223368</v>
      </c>
      <c r="AA6">
        <f t="shared" si="114"/>
        <v>0.16934124073777579</v>
      </c>
      <c r="AB6">
        <f t="shared" si="115"/>
        <v>0.23061255392194313</v>
      </c>
      <c r="AC6">
        <f t="shared" si="43"/>
        <v>1.4009685229739532E-2</v>
      </c>
      <c r="AD6">
        <f t="shared" si="116"/>
        <v>0.7883280279173901</v>
      </c>
      <c r="AE6">
        <f t="shared" si="44"/>
        <v>8.5895416356208364E-3</v>
      </c>
      <c r="AF6">
        <f t="shared" si="45"/>
        <v>1.4106150501531358E-3</v>
      </c>
      <c r="AG6">
        <f t="shared" si="46"/>
        <v>1.8700125105533031E-3</v>
      </c>
      <c r="AH6">
        <f t="shared" si="47"/>
        <v>1.1119196010384645E-3</v>
      </c>
      <c r="AI6">
        <f t="shared" si="48"/>
        <v>1.6553361380731205E-3</v>
      </c>
      <c r="AJ6">
        <f t="shared" si="49"/>
        <v>2.9430953154596465E-6</v>
      </c>
      <c r="AK6">
        <f t="shared" si="50"/>
        <v>2.8353420126594237E-6</v>
      </c>
      <c r="AL6">
        <f t="shared" si="51"/>
        <v>1.9428397398360437E-6</v>
      </c>
      <c r="AM6">
        <f t="shared" si="52"/>
        <v>1.5656208551015384E-4</v>
      </c>
      <c r="AN6">
        <f t="shared" si="53"/>
        <v>2.3939985745569074E-4</v>
      </c>
      <c r="AO6">
        <f t="shared" si="54"/>
        <v>3.7330954099721578E-7</v>
      </c>
      <c r="AP6">
        <f t="shared" si="55"/>
        <v>3.8599192348296021E-7</v>
      </c>
      <c r="AQ6">
        <f t="shared" si="56"/>
        <v>2.6068820010163651E-7</v>
      </c>
      <c r="AR6">
        <f t="shared" si="57"/>
        <v>0.13229361625863367</v>
      </c>
      <c r="AS6">
        <f t="shared" si="58"/>
        <v>1.9524569081175714E-3</v>
      </c>
      <c r="AT6">
        <f t="shared" si="59"/>
        <v>3.7376767295254298E-4</v>
      </c>
      <c r="AU6">
        <f t="shared" si="60"/>
        <v>3.7457269795493142E-4</v>
      </c>
      <c r="AV6">
        <f t="shared" si="61"/>
        <v>3.005255230868894E-4</v>
      </c>
      <c r="AW6">
        <f t="shared" si="62"/>
        <v>3.3209215962138564E-4</v>
      </c>
      <c r="AX6">
        <f t="shared" si="63"/>
        <v>9.6940108385258461E-7</v>
      </c>
      <c r="AY6">
        <f t="shared" si="64"/>
        <v>9.4523110189299923E-7</v>
      </c>
      <c r="AZ6">
        <f t="shared" si="65"/>
        <v>4.4684604053545743E-7</v>
      </c>
      <c r="BA6">
        <f t="shared" si="66"/>
        <v>4.0798929559098713E-5</v>
      </c>
      <c r="BB6">
        <f t="shared" si="67"/>
        <v>4.7393804586257244E-5</v>
      </c>
      <c r="BC6">
        <f t="shared" si="68"/>
        <v>1.2137847853600499E-7</v>
      </c>
      <c r="BD6">
        <f t="shared" si="69"/>
        <v>1.2563161697901315E-7</v>
      </c>
      <c r="BE6">
        <f t="shared" si="70"/>
        <v>5.9952585376330145E-8</v>
      </c>
      <c r="BF6">
        <f t="shared" si="71"/>
        <v>7.9119515420531094E-3</v>
      </c>
      <c r="BG6">
        <f t="shared" si="72"/>
        <v>0.94700000000000006</v>
      </c>
      <c r="BH6">
        <f t="shared" si="5"/>
        <v>0.68012480312074408</v>
      </c>
      <c r="BI6">
        <f t="shared" si="6"/>
        <v>7.1067369705956418E-3</v>
      </c>
      <c r="BJ6">
        <f t="shared" si="7"/>
        <v>1.0136214617015027E-3</v>
      </c>
      <c r="BK6">
        <f t="shared" si="8"/>
        <v>1.5213805171676469E-3</v>
      </c>
      <c r="BL6">
        <f t="shared" si="9"/>
        <v>8.3273876867798809E-4</v>
      </c>
      <c r="BM6">
        <f t="shared" si="10"/>
        <v>1.3638644631483903E-3</v>
      </c>
      <c r="BN6">
        <f t="shared" si="11"/>
        <v>2.0070630099900144E-6</v>
      </c>
      <c r="BO6">
        <f t="shared" si="12"/>
        <v>1.9902867839223272E-6</v>
      </c>
      <c r="BP6">
        <f t="shared" si="13"/>
        <v>1.5095019837931199E-6</v>
      </c>
      <c r="BQ6">
        <f t="shared" si="14"/>
        <v>1.2561780254663241E-4</v>
      </c>
      <c r="BR6">
        <f t="shared" si="15"/>
        <v>1.9208280169217935E-4</v>
      </c>
      <c r="BS6">
        <f t="shared" si="16"/>
        <v>2.8245246980270846E-7</v>
      </c>
      <c r="BT6">
        <f t="shared" si="17"/>
        <v>2.553789475016012E-7</v>
      </c>
      <c r="BU6">
        <f t="shared" si="18"/>
        <v>1.9724121106157065E-7</v>
      </c>
      <c r="BV6">
        <f t="shared" si="19"/>
        <v>0.10979829740627668</v>
      </c>
      <c r="BW6">
        <f t="shared" si="20"/>
        <v>1.5540206388600241E-3</v>
      </c>
      <c r="BX6">
        <f t="shared" si="21"/>
        <v>2.5837119448396124E-4</v>
      </c>
      <c r="BY6">
        <f t="shared" si="22"/>
        <v>2.9315987612400996E-4</v>
      </c>
      <c r="BZ6">
        <f t="shared" si="23"/>
        <v>2.1651691558713002E-4</v>
      </c>
      <c r="CA6">
        <f t="shared" si="24"/>
        <v>2.6321989508130164E-4</v>
      </c>
      <c r="CB6">
        <f t="shared" si="25"/>
        <v>6.3596798351640543E-7</v>
      </c>
      <c r="CC6">
        <f t="shared" si="26"/>
        <v>6.3829770268108566E-7</v>
      </c>
      <c r="CD6">
        <f t="shared" si="27"/>
        <v>3.339871024446283E-7</v>
      </c>
      <c r="CE6">
        <f t="shared" si="28"/>
        <v>3.1491143785289292E-5</v>
      </c>
      <c r="CF6">
        <f t="shared" si="29"/>
        <v>3.6581477281059829E-5</v>
      </c>
      <c r="CG6">
        <f t="shared" si="30"/>
        <v>8.8347252565898971E-8</v>
      </c>
      <c r="CH6">
        <f t="shared" si="31"/>
        <v>7.996149342731069E-8</v>
      </c>
      <c r="CI6">
        <f t="shared" si="32"/>
        <v>4.3637441053028975E-8</v>
      </c>
      <c r="CJ6">
        <f t="shared" si="73"/>
        <v>0</v>
      </c>
      <c r="CK6">
        <f t="shared" si="74"/>
        <v>0.804740566577135</v>
      </c>
      <c r="CL6">
        <f t="shared" si="33"/>
        <v>0.73645161744620113</v>
      </c>
      <c r="CM6">
        <f t="shared" si="75"/>
        <v>1651.5472184869323</v>
      </c>
      <c r="CN6">
        <f t="shared" si="76"/>
        <v>140.64515474165557</v>
      </c>
      <c r="CO6">
        <f t="shared" si="77"/>
        <v>36.550446564517905</v>
      </c>
      <c r="CP6">
        <f t="shared" si="78"/>
        <v>16.072757528205639</v>
      </c>
      <c r="CQ6">
        <f t="shared" si="79"/>
        <v>34.743039854047865</v>
      </c>
      <c r="CR6">
        <f t="shared" si="80"/>
        <v>8.6276119516371033</v>
      </c>
      <c r="CS6">
        <f t="shared" si="81"/>
        <v>8.5432170817162617E-2</v>
      </c>
      <c r="CT6">
        <f t="shared" si="82"/>
        <v>0.10702281960984261</v>
      </c>
      <c r="CU6">
        <f t="shared" si="83"/>
        <v>2.2754539032959743E-2</v>
      </c>
      <c r="CV6">
        <f t="shared" si="84"/>
        <v>4.5598707404832304</v>
      </c>
      <c r="CW6">
        <f t="shared" si="85"/>
        <v>4.237377476965726</v>
      </c>
      <c r="CX6">
        <f t="shared" si="86"/>
        <v>1.3299152398025812E-2</v>
      </c>
      <c r="CY6">
        <f t="shared" si="87"/>
        <v>1.6024840695318576E-2</v>
      </c>
      <c r="CZ6">
        <f t="shared" si="88"/>
        <v>6.3086544424596032E-3</v>
      </c>
      <c r="DA6">
        <f t="shared" si="89"/>
        <v>1788.6096918167273</v>
      </c>
      <c r="DB6">
        <f t="shared" si="90"/>
        <v>54.276349588760368</v>
      </c>
      <c r="DC6">
        <f t="shared" si="91"/>
        <v>13.954989837356145</v>
      </c>
      <c r="DD6">
        <f t="shared" si="92"/>
        <v>7.4989454130577267</v>
      </c>
      <c r="DE6">
        <f t="shared" si="93"/>
        <v>12.823724595640657</v>
      </c>
      <c r="DF6">
        <f t="shared" si="94"/>
        <v>5.5250172596209932</v>
      </c>
      <c r="DG6">
        <f t="shared" si="95"/>
        <v>3.9215182045088608E-2</v>
      </c>
      <c r="DH6">
        <f t="shared" si="96"/>
        <v>4.6477958511180667E-2</v>
      </c>
      <c r="DI6">
        <f t="shared" si="97"/>
        <v>1.0338676839868879E-2</v>
      </c>
      <c r="DJ6">
        <f t="shared" si="98"/>
        <v>1.6543965936214529</v>
      </c>
      <c r="DK6">
        <f t="shared" si="99"/>
        <v>1.3803445585747423</v>
      </c>
      <c r="DL6">
        <f t="shared" si="100"/>
        <v>5.7108574151190352E-3</v>
      </c>
      <c r="DM6">
        <f t="shared" si="101"/>
        <v>6.6510634344859355E-3</v>
      </c>
      <c r="DN6">
        <f t="shared" si="102"/>
        <v>2.1358108540317612E-3</v>
      </c>
      <c r="DO6">
        <f t="shared" si="34"/>
        <v>0</v>
      </c>
      <c r="DP6">
        <f t="shared" si="117"/>
        <v>3783.0683087339007</v>
      </c>
      <c r="DQ6">
        <f t="shared" si="35"/>
        <v>3462.0434095010928</v>
      </c>
    </row>
    <row r="7" spans="1:121" x14ac:dyDescent="0.3">
      <c r="A7">
        <v>4</v>
      </c>
      <c r="B7">
        <v>49</v>
      </c>
      <c r="C7">
        <f t="shared" si="118"/>
        <v>36.251999999999995</v>
      </c>
      <c r="D7">
        <f t="shared" si="1"/>
        <v>125</v>
      </c>
      <c r="E7">
        <f t="shared" si="119"/>
        <v>5.7</v>
      </c>
      <c r="F7">
        <v>2.7299999999999998E-3</v>
      </c>
      <c r="G7">
        <v>4.5100000000000001E-3</v>
      </c>
      <c r="H7">
        <f t="shared" si="3"/>
        <v>3.0859999999999993E-3</v>
      </c>
      <c r="I7">
        <f t="shared" si="103"/>
        <v>4.7655426853004217E-2</v>
      </c>
      <c r="J7">
        <f t="shared" si="36"/>
        <v>8.771291217167787E-2</v>
      </c>
      <c r="K7">
        <f t="shared" si="37"/>
        <v>0.12064437011089313</v>
      </c>
      <c r="L7">
        <f t="shared" si="104"/>
        <v>4.8246136320450272E-2</v>
      </c>
      <c r="M7">
        <f t="shared" si="105"/>
        <v>6.6909097354810543E-2</v>
      </c>
      <c r="N7">
        <f t="shared" si="106"/>
        <v>0.21050020427842753</v>
      </c>
      <c r="O7">
        <f t="shared" si="107"/>
        <v>0.28392329755448975</v>
      </c>
      <c r="P7">
        <f t="shared" si="108"/>
        <v>0.10975718391652789</v>
      </c>
      <c r="Q7">
        <f t="shared" si="109"/>
        <v>0.15149181029003944</v>
      </c>
      <c r="R7">
        <f t="shared" si="38"/>
        <v>0.42</v>
      </c>
      <c r="S7">
        <f t="shared" si="39"/>
        <v>0.43099999999999999</v>
      </c>
      <c r="T7">
        <f t="shared" si="40"/>
        <v>7.7436880531765433E-3</v>
      </c>
      <c r="U7">
        <f t="shared" si="41"/>
        <v>0.18109426291633357</v>
      </c>
      <c r="V7">
        <f t="shared" si="42"/>
        <v>0.24406432181696147</v>
      </c>
      <c r="W7">
        <f t="shared" si="110"/>
        <v>0.10202754635197453</v>
      </c>
      <c r="X7">
        <f t="shared" si="111"/>
        <v>0.13990731480371632</v>
      </c>
      <c r="Y7">
        <f t="shared" si="112"/>
        <v>0.33114992018711364</v>
      </c>
      <c r="Z7">
        <f t="shared" si="113"/>
        <v>0.43351096804074851</v>
      </c>
      <c r="AA7">
        <f t="shared" si="114"/>
        <v>0.17949551175869205</v>
      </c>
      <c r="AB7">
        <f t="shared" si="115"/>
        <v>0.24386846717489508</v>
      </c>
      <c r="AC7">
        <f t="shared" si="43"/>
        <v>1.4768435489984435E-2</v>
      </c>
      <c r="AD7">
        <f t="shared" si="116"/>
        <v>0.74312456432217788</v>
      </c>
      <c r="AE7">
        <f t="shared" si="44"/>
        <v>1.1133289503070283E-2</v>
      </c>
      <c r="AF7">
        <f t="shared" si="45"/>
        <v>1.5211222780567436E-3</v>
      </c>
      <c r="AG7">
        <f t="shared" si="46"/>
        <v>2.716507999373449E-3</v>
      </c>
      <c r="AH7">
        <f t="shared" si="47"/>
        <v>1.1637543354391057E-3</v>
      </c>
      <c r="AI7">
        <f t="shared" si="48"/>
        <v>2.3921847636707997E-3</v>
      </c>
      <c r="AJ7">
        <f t="shared" si="49"/>
        <v>4.8961039359907448E-6</v>
      </c>
      <c r="AK7">
        <f t="shared" si="50"/>
        <v>4.5782087450230151E-6</v>
      </c>
      <c r="AL7">
        <f t="shared" si="51"/>
        <v>5.7343027736803115E-6</v>
      </c>
      <c r="AM7">
        <f t="shared" si="52"/>
        <v>1.7259115840186128E-4</v>
      </c>
      <c r="AN7">
        <f t="shared" si="53"/>
        <v>3.7450374152230926E-4</v>
      </c>
      <c r="AO7">
        <f t="shared" si="54"/>
        <v>6.4280224915538546E-7</v>
      </c>
      <c r="AP7">
        <f t="shared" si="55"/>
        <v>6.9165579689842046E-7</v>
      </c>
      <c r="AQ7">
        <f t="shared" si="56"/>
        <v>8.3906727965593981E-7</v>
      </c>
      <c r="AR7">
        <f t="shared" si="57"/>
        <v>0.16719327523333388</v>
      </c>
      <c r="AS7">
        <f t="shared" si="58"/>
        <v>3.504483131579892E-3</v>
      </c>
      <c r="AT7">
        <f t="shared" si="59"/>
        <v>5.5669959284260174E-4</v>
      </c>
      <c r="AU7">
        <f t="shared" si="60"/>
        <v>7.8450127043364613E-4</v>
      </c>
      <c r="AV7">
        <f t="shared" si="61"/>
        <v>4.3623633392800797E-4</v>
      </c>
      <c r="AW7">
        <f t="shared" si="62"/>
        <v>6.9254466874149297E-4</v>
      </c>
      <c r="AX7">
        <f t="shared" si="63"/>
        <v>2.3810718804612103E-6</v>
      </c>
      <c r="AY7">
        <f t="shared" si="64"/>
        <v>2.2653870411913048E-6</v>
      </c>
      <c r="AZ7">
        <f t="shared" si="65"/>
        <v>2.1235002898623682E-6</v>
      </c>
      <c r="BA7">
        <f t="shared" si="66"/>
        <v>6.2015600182632592E-5</v>
      </c>
      <c r="BB7">
        <f t="shared" si="67"/>
        <v>1.0612342964922951E-4</v>
      </c>
      <c r="BC7">
        <f t="shared" si="68"/>
        <v>3.0716159325639323E-7</v>
      </c>
      <c r="BD7">
        <f t="shared" si="69"/>
        <v>3.299421092251065E-7</v>
      </c>
      <c r="BE7">
        <f t="shared" si="70"/>
        <v>3.0639104218714224E-7</v>
      </c>
      <c r="BF7">
        <f t="shared" si="71"/>
        <v>1.1040507042859596E-2</v>
      </c>
      <c r="BG7">
        <f t="shared" si="72"/>
        <v>0.94699999999999973</v>
      </c>
      <c r="BH7">
        <f t="shared" si="5"/>
        <v>0.64060562605180893</v>
      </c>
      <c r="BI7">
        <f t="shared" si="6"/>
        <v>9.2038862082181646E-3</v>
      </c>
      <c r="BJ7">
        <f t="shared" si="7"/>
        <v>1.0920242190140584E-3</v>
      </c>
      <c r="BK7">
        <f t="shared" si="8"/>
        <v>2.2082681677683819E-3</v>
      </c>
      <c r="BL7">
        <f t="shared" si="9"/>
        <v>8.7078086544483421E-4</v>
      </c>
      <c r="BM7">
        <f t="shared" si="10"/>
        <v>1.9693695681833388E-3</v>
      </c>
      <c r="BN7">
        <f t="shared" si="11"/>
        <v>3.3358434709995491E-6</v>
      </c>
      <c r="BO7">
        <f t="shared" si="12"/>
        <v>3.2108173506130548E-6</v>
      </c>
      <c r="BP7">
        <f t="shared" si="13"/>
        <v>4.451688991778229E-6</v>
      </c>
      <c r="BQ7">
        <f t="shared" si="14"/>
        <v>1.3836639416877153E-4</v>
      </c>
      <c r="BR7">
        <f t="shared" si="15"/>
        <v>3.0023978514878978E-4</v>
      </c>
      <c r="BS7">
        <f t="shared" si="16"/>
        <v>4.8596071247927642E-7</v>
      </c>
      <c r="BT7">
        <f t="shared" si="17"/>
        <v>4.5718686199059913E-7</v>
      </c>
      <c r="BU7">
        <f t="shared" si="18"/>
        <v>6.3433775095749848E-7</v>
      </c>
      <c r="BV7">
        <f t="shared" si="19"/>
        <v>0.13865100078058634</v>
      </c>
      <c r="BW7">
        <f t="shared" si="20"/>
        <v>2.7870629900157008E-3</v>
      </c>
      <c r="BX7">
        <f t="shared" si="21"/>
        <v>3.8447147076087559E-4</v>
      </c>
      <c r="BY7">
        <f t="shared" si="22"/>
        <v>6.1349290872697809E-4</v>
      </c>
      <c r="BZ7">
        <f t="shared" si="23"/>
        <v>3.1401071830797412E-4</v>
      </c>
      <c r="CA7">
        <f t="shared" si="24"/>
        <v>5.4847314142873413E-4</v>
      </c>
      <c r="CB7">
        <f t="shared" si="25"/>
        <v>1.5606395675068732E-6</v>
      </c>
      <c r="CC7">
        <f t="shared" si="26"/>
        <v>1.5284016380084954E-6</v>
      </c>
      <c r="CD7">
        <f t="shared" si="27"/>
        <v>1.5858846375029728E-6</v>
      </c>
      <c r="CE7">
        <f t="shared" si="28"/>
        <v>4.782864780965339E-5</v>
      </c>
      <c r="CF7">
        <f t="shared" si="29"/>
        <v>8.1846182671743009E-5</v>
      </c>
      <c r="CG7">
        <f t="shared" si="30"/>
        <v>2.2339104313811954E-7</v>
      </c>
      <c r="CH7">
        <f t="shared" si="31"/>
        <v>2.0980534060267668E-7</v>
      </c>
      <c r="CI7">
        <f t="shared" si="32"/>
        <v>2.2283064036990142E-7</v>
      </c>
      <c r="CJ7">
        <f t="shared" si="73"/>
        <v>0</v>
      </c>
      <c r="CK7">
        <f t="shared" si="74"/>
        <v>0.79983465488806949</v>
      </c>
      <c r="CL7">
        <f t="shared" si="33"/>
        <v>0.71064273134216471</v>
      </c>
      <c r="CM7">
        <f t="shared" si="75"/>
        <v>1556.8459622549626</v>
      </c>
      <c r="CN7">
        <f t="shared" si="76"/>
        <v>182.29648232327281</v>
      </c>
      <c r="CO7">
        <f t="shared" si="77"/>
        <v>39.413799346728283</v>
      </c>
      <c r="CP7">
        <f t="shared" si="78"/>
        <v>23.348386254614795</v>
      </c>
      <c r="CQ7">
        <f t="shared" si="79"/>
        <v>36.362667965130292</v>
      </c>
      <c r="CR7">
        <f t="shared" si="80"/>
        <v>12.468066988252207</v>
      </c>
      <c r="CS7">
        <f t="shared" si="81"/>
        <v>0.14212410505393935</v>
      </c>
      <c r="CT7">
        <f t="shared" si="82"/>
        <v>0.17280906728963874</v>
      </c>
      <c r="CU7">
        <f t="shared" si="83"/>
        <v>6.7160154085343815E-2</v>
      </c>
      <c r="CV7">
        <f t="shared" si="84"/>
        <v>5.0267174884542101</v>
      </c>
      <c r="CW7">
        <f t="shared" si="85"/>
        <v>6.6287162249448741</v>
      </c>
      <c r="CX7">
        <f t="shared" si="86"/>
        <v>2.2899830126160606E-2</v>
      </c>
      <c r="CY7">
        <f t="shared" si="87"/>
        <v>2.8714782064034824E-2</v>
      </c>
      <c r="CZ7">
        <f t="shared" si="88"/>
        <v>2.0305428167673743E-2</v>
      </c>
      <c r="DA7">
        <f t="shared" si="89"/>
        <v>2260.4530811546742</v>
      </c>
      <c r="DB7">
        <f t="shared" si="90"/>
        <v>97.421126574789412</v>
      </c>
      <c r="DC7">
        <f t="shared" si="91"/>
        <v>20.784935998371378</v>
      </c>
      <c r="DD7">
        <f t="shared" si="92"/>
        <v>15.705715434081595</v>
      </c>
      <c r="DE7">
        <f t="shared" si="93"/>
        <v>18.614640605042027</v>
      </c>
      <c r="DF7">
        <f t="shared" si="94"/>
        <v>11.521865653852219</v>
      </c>
      <c r="DG7">
        <f t="shared" si="95"/>
        <v>9.6321500780297345E-2</v>
      </c>
      <c r="DH7">
        <f t="shared" si="96"/>
        <v>0.11139134620241764</v>
      </c>
      <c r="DI7">
        <f t="shared" si="97"/>
        <v>4.9131426206545613E-2</v>
      </c>
      <c r="DJ7">
        <f t="shared" si="98"/>
        <v>2.5147325874057516</v>
      </c>
      <c r="DK7">
        <f t="shared" si="99"/>
        <v>3.0908448885338093</v>
      </c>
      <c r="DL7">
        <f t="shared" si="100"/>
        <v>1.4451952962713302E-2</v>
      </c>
      <c r="DM7">
        <f t="shared" si="101"/>
        <v>1.7467465204486363E-2</v>
      </c>
      <c r="DN7">
        <f t="shared" si="102"/>
        <v>1.0915180877916942E-2</v>
      </c>
      <c r="DO7">
        <f t="shared" si="34"/>
        <v>0</v>
      </c>
      <c r="DP7">
        <f t="shared" si="117"/>
        <v>4293.2514339821309</v>
      </c>
      <c r="DQ7">
        <f t="shared" si="35"/>
        <v>3814.4982925385821</v>
      </c>
    </row>
    <row r="8" spans="1:121" x14ac:dyDescent="0.3">
      <c r="A8">
        <v>5</v>
      </c>
      <c r="B8">
        <v>50</v>
      </c>
      <c r="C8">
        <f t="shared" si="118"/>
        <v>36.251999999999995</v>
      </c>
      <c r="D8">
        <f t="shared" si="1"/>
        <v>125</v>
      </c>
      <c r="E8">
        <f t="shared" si="119"/>
        <v>5.7</v>
      </c>
      <c r="F8">
        <v>2.99E-3</v>
      </c>
      <c r="G8">
        <v>4.8500000000000001E-3</v>
      </c>
      <c r="H8">
        <f t="shared" si="3"/>
        <v>3.362E-3</v>
      </c>
      <c r="I8">
        <f t="shared" si="103"/>
        <v>4.7655426853004217E-2</v>
      </c>
      <c r="J8">
        <f t="shared" si="36"/>
        <v>9.2433455311531909E-2</v>
      </c>
      <c r="K8">
        <f t="shared" si="37"/>
        <v>0.12701019574085792</v>
      </c>
      <c r="L8">
        <f t="shared" si="104"/>
        <v>5.0902057316529747E-2</v>
      </c>
      <c r="M8">
        <f t="shared" si="105"/>
        <v>7.0553715355198054E-2</v>
      </c>
      <c r="N8">
        <f t="shared" si="106"/>
        <v>0.22252029554715036</v>
      </c>
      <c r="O8">
        <f t="shared" si="107"/>
        <v>0.29927945033800019</v>
      </c>
      <c r="P8">
        <f t="shared" si="108"/>
        <v>0.11645019918499666</v>
      </c>
      <c r="Q8">
        <f t="shared" si="109"/>
        <v>0.16049160050602662</v>
      </c>
      <c r="R8">
        <f t="shared" si="38"/>
        <v>0.42</v>
      </c>
      <c r="S8">
        <f t="shared" si="39"/>
        <v>0.43099999999999999</v>
      </c>
      <c r="T8">
        <f t="shared" si="40"/>
        <v>8.1764736192387489E-3</v>
      </c>
      <c r="U8">
        <f t="shared" si="41"/>
        <v>0.19028798674015834</v>
      </c>
      <c r="V8">
        <f t="shared" si="42"/>
        <v>0.25592318810809367</v>
      </c>
      <c r="W8">
        <f t="shared" si="110"/>
        <v>0.10747207980267015</v>
      </c>
      <c r="X8">
        <f t="shared" si="111"/>
        <v>0.14720180771280222</v>
      </c>
      <c r="Y8">
        <f t="shared" si="112"/>
        <v>0.34838550423341541</v>
      </c>
      <c r="Z8">
        <f t="shared" si="113"/>
        <v>0.45402724393500249</v>
      </c>
      <c r="AA8">
        <f t="shared" si="114"/>
        <v>0.18996480549947214</v>
      </c>
      <c r="AB8">
        <f t="shared" si="115"/>
        <v>0.257464865207086</v>
      </c>
      <c r="AC8">
        <f t="shared" si="43"/>
        <v>1.5546699096941032E-2</v>
      </c>
      <c r="AD8">
        <f t="shared" si="116"/>
        <v>0.70004636047631152</v>
      </c>
      <c r="AE8">
        <f t="shared" si="44"/>
        <v>1.3517772668517027E-2</v>
      </c>
      <c r="AF8">
        <f t="shared" si="45"/>
        <v>1.6225422521432169E-3</v>
      </c>
      <c r="AG8">
        <f t="shared" si="46"/>
        <v>3.5055454564076709E-3</v>
      </c>
      <c r="AH8">
        <f t="shared" si="47"/>
        <v>1.2101100567487137E-3</v>
      </c>
      <c r="AI8">
        <f t="shared" si="48"/>
        <v>3.0723598856981131E-3</v>
      </c>
      <c r="AJ8">
        <f t="shared" si="49"/>
        <v>7.1479806013281781E-6</v>
      </c>
      <c r="AK8">
        <f t="shared" si="50"/>
        <v>6.5225310689180586E-6</v>
      </c>
      <c r="AL8">
        <f t="shared" si="51"/>
        <v>1.1277677251671333E-5</v>
      </c>
      <c r="AM8">
        <f t="shared" si="52"/>
        <v>1.8721944752380694E-4</v>
      </c>
      <c r="AN8">
        <f t="shared" si="53"/>
        <v>5.1716855677920773E-4</v>
      </c>
      <c r="AO8">
        <f t="shared" si="54"/>
        <v>9.6388603590826734E-7</v>
      </c>
      <c r="AP8">
        <f t="shared" si="55"/>
        <v>1.082251437461469E-6</v>
      </c>
      <c r="AQ8">
        <f t="shared" si="56"/>
        <v>1.7851626140114125E-6</v>
      </c>
      <c r="AR8">
        <f t="shared" si="57"/>
        <v>0.19916113654882014</v>
      </c>
      <c r="AS8">
        <f t="shared" si="58"/>
        <v>5.4920441685442113E-3</v>
      </c>
      <c r="AT8">
        <f t="shared" si="59"/>
        <v>7.6269142449322965E-4</v>
      </c>
      <c r="AU8">
        <f t="shared" si="60"/>
        <v>1.3364188665691925E-3</v>
      </c>
      <c r="AV8">
        <f t="shared" si="61"/>
        <v>5.8430134614528124E-4</v>
      </c>
      <c r="AW8">
        <f t="shared" si="62"/>
        <v>1.1751706372767632E-3</v>
      </c>
      <c r="AX8">
        <f t="shared" si="63"/>
        <v>4.632530935252538E-6</v>
      </c>
      <c r="AY8">
        <f t="shared" si="64"/>
        <v>4.3139218981567349E-6</v>
      </c>
      <c r="AZ8">
        <f t="shared" si="65"/>
        <v>5.8201890975137292E-6</v>
      </c>
      <c r="BA8">
        <f t="shared" si="66"/>
        <v>8.6355825732231651E-5</v>
      </c>
      <c r="BB8">
        <f t="shared" si="67"/>
        <v>1.9236106686123605E-4</v>
      </c>
      <c r="BC8">
        <f t="shared" si="68"/>
        <v>6.1248594237631365E-7</v>
      </c>
      <c r="BD8">
        <f t="shared" si="69"/>
        <v>6.8375242830035104E-7</v>
      </c>
      <c r="BE8">
        <f t="shared" si="70"/>
        <v>9.0053079224097345E-7</v>
      </c>
      <c r="BF8">
        <f t="shared" si="71"/>
        <v>1.4484698415325393E-2</v>
      </c>
      <c r="BG8">
        <f t="shared" si="72"/>
        <v>0.9470000000000004</v>
      </c>
      <c r="BH8">
        <f t="shared" si="5"/>
        <v>0.60298031229029181</v>
      </c>
      <c r="BI8">
        <f t="shared" si="6"/>
        <v>1.1166063055627701E-2</v>
      </c>
      <c r="BJ8">
        <f t="shared" si="7"/>
        <v>1.1637632807251226E-3</v>
      </c>
      <c r="BK8">
        <f t="shared" si="8"/>
        <v>2.8473681710669612E-3</v>
      </c>
      <c r="BL8">
        <f t="shared" si="9"/>
        <v>9.0465764241854057E-4</v>
      </c>
      <c r="BM8">
        <f t="shared" si="10"/>
        <v>2.5272708490221367E-3</v>
      </c>
      <c r="BN8">
        <f t="shared" si="11"/>
        <v>4.8655997949692441E-6</v>
      </c>
      <c r="BO8">
        <f t="shared" si="12"/>
        <v>4.570309597172351E-6</v>
      </c>
      <c r="BP8">
        <f t="shared" si="13"/>
        <v>8.7480459646219706E-6</v>
      </c>
      <c r="BQ8">
        <f t="shared" si="14"/>
        <v>1.4997201899293803E-4</v>
      </c>
      <c r="BR8">
        <f t="shared" si="15"/>
        <v>4.1427754245444514E-4</v>
      </c>
      <c r="BS8">
        <f t="shared" si="16"/>
        <v>7.2810943734104013E-7</v>
      </c>
      <c r="BT8">
        <f t="shared" si="17"/>
        <v>7.1470753800363381E-7</v>
      </c>
      <c r="BU8">
        <f t="shared" si="18"/>
        <v>1.3484931807579489E-6</v>
      </c>
      <c r="BV8">
        <f t="shared" si="19"/>
        <v>0.16502737754371766</v>
      </c>
      <c r="BW8">
        <f t="shared" si="20"/>
        <v>4.3641938283978613E-3</v>
      </c>
      <c r="BX8">
        <f t="shared" si="21"/>
        <v>5.2625055945139225E-4</v>
      </c>
      <c r="BY8">
        <f t="shared" si="22"/>
        <v>1.044252907496532E-3</v>
      </c>
      <c r="BZ8">
        <f t="shared" si="23"/>
        <v>4.2021480084043685E-4</v>
      </c>
      <c r="CA8">
        <f t="shared" si="24"/>
        <v>9.2994166364950622E-4</v>
      </c>
      <c r="CB8">
        <f t="shared" si="25"/>
        <v>3.0335169047761191E-6</v>
      </c>
      <c r="CC8">
        <f t="shared" si="26"/>
        <v>2.9078822351926544E-6</v>
      </c>
      <c r="CD8">
        <f t="shared" si="27"/>
        <v>4.3431373276944014E-6</v>
      </c>
      <c r="CE8">
        <f t="shared" si="28"/>
        <v>6.6546618501691428E-5</v>
      </c>
      <c r="CF8">
        <f t="shared" si="29"/>
        <v>1.4823526290728484E-4</v>
      </c>
      <c r="CG8">
        <f t="shared" si="30"/>
        <v>4.4508419117526511E-7</v>
      </c>
      <c r="CH8">
        <f t="shared" si="31"/>
        <v>4.343843249412865E-7</v>
      </c>
      <c r="CI8">
        <f t="shared" si="32"/>
        <v>6.5440198959984295E-7</v>
      </c>
      <c r="CJ8">
        <f t="shared" si="73"/>
        <v>0</v>
      </c>
      <c r="CK8">
        <f t="shared" si="74"/>
        <v>0.79471349170804839</v>
      </c>
      <c r="CL8">
        <f t="shared" si="33"/>
        <v>0.68552683901597411</v>
      </c>
      <c r="CM8">
        <f t="shared" si="75"/>
        <v>1466.5971251978726</v>
      </c>
      <c r="CN8">
        <f t="shared" si="76"/>
        <v>221.34000967429782</v>
      </c>
      <c r="CO8">
        <f t="shared" si="77"/>
        <v>42.041692295282893</v>
      </c>
      <c r="CP8">
        <f t="shared" si="78"/>
        <v>30.130163197823933</v>
      </c>
      <c r="CQ8">
        <f t="shared" si="79"/>
        <v>37.811098833170306</v>
      </c>
      <c r="CR8">
        <f t="shared" si="80"/>
        <v>16.013139724258565</v>
      </c>
      <c r="CS8">
        <f t="shared" si="81"/>
        <v>0.20749158089535436</v>
      </c>
      <c r="CT8">
        <f t="shared" si="82"/>
        <v>0.24619945772738105</v>
      </c>
      <c r="CU8">
        <f t="shared" si="83"/>
        <v>0.13208415597157466</v>
      </c>
      <c r="CV8">
        <f t="shared" si="84"/>
        <v>5.4527664091308772</v>
      </c>
      <c r="CW8">
        <f t="shared" si="85"/>
        <v>9.153883454991977</v>
      </c>
      <c r="CX8">
        <f t="shared" si="86"/>
        <v>3.4338440029232024E-2</v>
      </c>
      <c r="CY8">
        <f t="shared" si="87"/>
        <v>4.4930750677650344E-2</v>
      </c>
      <c r="CZ8">
        <f t="shared" si="88"/>
        <v>4.320093525907618E-2</v>
      </c>
      <c r="DA8">
        <f t="shared" si="89"/>
        <v>2692.6585661400482</v>
      </c>
      <c r="DB8">
        <f t="shared" si="90"/>
        <v>152.67333584136054</v>
      </c>
      <c r="DC8">
        <f t="shared" si="91"/>
        <v>28.475847024879222</v>
      </c>
      <c r="DD8">
        <f t="shared" si="92"/>
        <v>26.755105708715234</v>
      </c>
      <c r="DE8">
        <f t="shared" si="93"/>
        <v>24.932722741365296</v>
      </c>
      <c r="DF8">
        <f t="shared" si="94"/>
        <v>19.551313892373507</v>
      </c>
      <c r="DG8">
        <f t="shared" si="95"/>
        <v>0.18739977392377091</v>
      </c>
      <c r="DH8">
        <f t="shared" si="96"/>
        <v>0.21211985365426481</v>
      </c>
      <c r="DI8">
        <f t="shared" si="97"/>
        <v>0.13466171514917516</v>
      </c>
      <c r="DJ8">
        <f t="shared" si="98"/>
        <v>3.5017287334419933</v>
      </c>
      <c r="DK8">
        <f t="shared" si="99"/>
        <v>5.6025160723334997</v>
      </c>
      <c r="DL8">
        <f t="shared" si="100"/>
        <v>2.8817463588805558E-2</v>
      </c>
      <c r="DM8">
        <f t="shared" si="101"/>
        <v>3.6198537306648883E-2</v>
      </c>
      <c r="DN8">
        <f t="shared" si="102"/>
        <v>3.2081409473584677E-2</v>
      </c>
      <c r="DO8">
        <f t="shared" si="34"/>
        <v>0</v>
      </c>
      <c r="DP8">
        <f t="shared" si="117"/>
        <v>4784.0305390150024</v>
      </c>
      <c r="DQ8">
        <f t="shared" si="35"/>
        <v>4126.7467677164486</v>
      </c>
    </row>
    <row r="9" spans="1:121" x14ac:dyDescent="0.3">
      <c r="A9">
        <v>6</v>
      </c>
      <c r="B9">
        <v>51</v>
      </c>
      <c r="C9">
        <f t="shared" si="118"/>
        <v>36.251999999999995</v>
      </c>
      <c r="D9">
        <f t="shared" si="1"/>
        <v>125</v>
      </c>
      <c r="E9">
        <f t="shared" si="119"/>
        <v>5.7</v>
      </c>
      <c r="F9">
        <v>3.3800000000000002E-3</v>
      </c>
      <c r="G9">
        <v>5.3099999999999996E-3</v>
      </c>
      <c r="H9">
        <f t="shared" si="3"/>
        <v>3.7660000000000003E-3</v>
      </c>
      <c r="I9">
        <f t="shared" si="103"/>
        <v>4.7655426853004217E-2</v>
      </c>
      <c r="J9">
        <f t="shared" si="36"/>
        <v>9.7293594048963317E-2</v>
      </c>
      <c r="K9">
        <f t="shared" si="37"/>
        <v>0.13355043054570659</v>
      </c>
      <c r="L9">
        <f t="shared" si="104"/>
        <v>5.3643186212086746E-2</v>
      </c>
      <c r="M9">
        <f t="shared" si="105"/>
        <v>7.4310979924655629E-2</v>
      </c>
      <c r="N9">
        <f t="shared" si="106"/>
        <v>0.23486425795425514</v>
      </c>
      <c r="O9">
        <f t="shared" si="107"/>
        <v>0.31494762863231707</v>
      </c>
      <c r="P9">
        <f t="shared" si="108"/>
        <v>0.12337850328253386</v>
      </c>
      <c r="Q9">
        <f t="shared" si="109"/>
        <v>0.16977815990657097</v>
      </c>
      <c r="R9">
        <f t="shared" si="38"/>
        <v>0.42</v>
      </c>
      <c r="S9">
        <f t="shared" si="39"/>
        <v>0.43099999999999999</v>
      </c>
      <c r="T9">
        <f t="shared" si="40"/>
        <v>8.6224827889423792E-3</v>
      </c>
      <c r="U9">
        <f t="shared" si="41"/>
        <v>0.19969499640485011</v>
      </c>
      <c r="V9">
        <f t="shared" si="42"/>
        <v>0.26800147494764781</v>
      </c>
      <c r="W9">
        <f t="shared" si="110"/>
        <v>0.11307252341114338</v>
      </c>
      <c r="X9">
        <f t="shared" si="111"/>
        <v>0.15468661475823442</v>
      </c>
      <c r="Y9">
        <f t="shared" si="112"/>
        <v>0.36589193277613508</v>
      </c>
      <c r="Z9">
        <f t="shared" si="113"/>
        <v>0.47463770071867029</v>
      </c>
      <c r="AA9">
        <f t="shared" si="114"/>
        <v>0.2007436801853888</v>
      </c>
      <c r="AB9">
        <f t="shared" si="115"/>
        <v>0.27138768461579155</v>
      </c>
      <c r="AC9">
        <f t="shared" si="43"/>
        <v>1.6344020545040208E-2</v>
      </c>
      <c r="AD9">
        <f t="shared" si="116"/>
        <v>0.65899282100048695</v>
      </c>
      <c r="AE9">
        <f t="shared" si="44"/>
        <v>1.574210075176773E-2</v>
      </c>
      <c r="AF9">
        <f t="shared" si="45"/>
        <v>1.7148945196995518E-3</v>
      </c>
      <c r="AG9">
        <f t="shared" si="46"/>
        <v>4.2374852539373547E-3</v>
      </c>
      <c r="AH9">
        <f t="shared" si="47"/>
        <v>1.2510994982315364E-3</v>
      </c>
      <c r="AI9">
        <f t="shared" si="48"/>
        <v>3.6979038897188045E-3</v>
      </c>
      <c r="AJ9">
        <f t="shared" si="49"/>
        <v>9.6792115793739805E-6</v>
      </c>
      <c r="AK9">
        <f t="shared" si="50"/>
        <v>8.6536303239748303E-6</v>
      </c>
      <c r="AL9">
        <f t="shared" si="51"/>
        <v>1.8467454310212484E-5</v>
      </c>
      <c r="AM9">
        <f t="shared" si="52"/>
        <v>2.0048742710544599E-4</v>
      </c>
      <c r="AN9">
        <f t="shared" si="53"/>
        <v>6.6545391562512031E-4</v>
      </c>
      <c r="AO9">
        <f t="shared" si="54"/>
        <v>1.3333331229435435E-6</v>
      </c>
      <c r="AP9">
        <f t="shared" si="55"/>
        <v>1.5634323458716751E-6</v>
      </c>
      <c r="AQ9">
        <f t="shared" si="56"/>
        <v>3.1409915729451266E-6</v>
      </c>
      <c r="AR9">
        <f t="shared" si="57"/>
        <v>0.22827089459807681</v>
      </c>
      <c r="AS9">
        <f t="shared" si="58"/>
        <v>7.903977847186423E-3</v>
      </c>
      <c r="AT9">
        <f t="shared" si="59"/>
        <v>9.9079907435504653E-4</v>
      </c>
      <c r="AU9">
        <f t="shared" si="60"/>
        <v>2.0266793278244663E-3</v>
      </c>
      <c r="AV9">
        <f t="shared" si="61"/>
        <v>7.4398772892748076E-4</v>
      </c>
      <c r="AW9">
        <f t="shared" si="62"/>
        <v>1.7759853644594265E-3</v>
      </c>
      <c r="AX9">
        <f t="shared" si="63"/>
        <v>7.9026885623137761E-6</v>
      </c>
      <c r="AY9">
        <f t="shared" si="64"/>
        <v>7.2224597376280527E-6</v>
      </c>
      <c r="AZ9">
        <f t="shared" si="65"/>
        <v>1.236500636669795E-5</v>
      </c>
      <c r="BA9">
        <f t="shared" si="66"/>
        <v>1.136825471963115E-4</v>
      </c>
      <c r="BB9">
        <f t="shared" si="67"/>
        <v>3.0905842244600095E-4</v>
      </c>
      <c r="BC9">
        <f t="shared" si="68"/>
        <v>1.0663296049353477E-6</v>
      </c>
      <c r="BD9">
        <f t="shared" si="69"/>
        <v>1.2376474549451043E-6</v>
      </c>
      <c r="BE9">
        <f t="shared" si="70"/>
        <v>2.0419491023984607E-6</v>
      </c>
      <c r="BF9">
        <f t="shared" si="71"/>
        <v>1.8288014698871511E-2</v>
      </c>
      <c r="BG9">
        <f t="shared" si="72"/>
        <v>0.94700000000000029</v>
      </c>
      <c r="BH9">
        <f t="shared" si="5"/>
        <v>0.56715782204145049</v>
      </c>
      <c r="BI9">
        <f t="shared" si="6"/>
        <v>1.2992853374464035E-2</v>
      </c>
      <c r="BJ9">
        <f t="shared" si="7"/>
        <v>1.2288706496498235E-3</v>
      </c>
      <c r="BK9">
        <f t="shared" si="8"/>
        <v>3.4390867845637938E-3</v>
      </c>
      <c r="BL9">
        <f t="shared" si="9"/>
        <v>9.3446428986358558E-4</v>
      </c>
      <c r="BM9">
        <f t="shared" si="10"/>
        <v>3.0393606305773803E-3</v>
      </c>
      <c r="BN9">
        <f t="shared" si="11"/>
        <v>6.5824961541551759E-6</v>
      </c>
      <c r="BO9">
        <f t="shared" si="12"/>
        <v>6.0581065123845762E-6</v>
      </c>
      <c r="BP9">
        <f t="shared" si="13"/>
        <v>1.4313483449554125E-5</v>
      </c>
      <c r="BQ9">
        <f t="shared" si="14"/>
        <v>1.6046980825679339E-4</v>
      </c>
      <c r="BR9">
        <f t="shared" si="15"/>
        <v>5.3262822405283254E-4</v>
      </c>
      <c r="BS9">
        <f t="shared" si="16"/>
        <v>1.0063673816909086E-6</v>
      </c>
      <c r="BT9">
        <f t="shared" si="17"/>
        <v>1.0315146006178875E-6</v>
      </c>
      <c r="BU9">
        <f t="shared" si="18"/>
        <v>2.3707439729687413E-6</v>
      </c>
      <c r="BV9">
        <f t="shared" si="19"/>
        <v>0.1889943649717091</v>
      </c>
      <c r="BW9">
        <f t="shared" si="20"/>
        <v>6.2757066697821853E-3</v>
      </c>
      <c r="BX9">
        <f t="shared" si="21"/>
        <v>6.8301371334353854E-4</v>
      </c>
      <c r="BY9">
        <f t="shared" si="22"/>
        <v>1.5823226511786769E-3</v>
      </c>
      <c r="BZ9">
        <f t="shared" si="23"/>
        <v>5.3457876616784235E-4</v>
      </c>
      <c r="CA9">
        <f t="shared" si="24"/>
        <v>1.4042391236187921E-3</v>
      </c>
      <c r="CB9">
        <f t="shared" si="25"/>
        <v>5.1701193645706302E-6</v>
      </c>
      <c r="CC9">
        <f t="shared" si="26"/>
        <v>4.8640582555520601E-6</v>
      </c>
      <c r="CD9">
        <f t="shared" si="27"/>
        <v>9.2195075288660994E-6</v>
      </c>
      <c r="CE9">
        <f t="shared" si="28"/>
        <v>8.7533654230486643E-5</v>
      </c>
      <c r="CF9">
        <f t="shared" si="29"/>
        <v>2.3796980059473608E-4</v>
      </c>
      <c r="CG9">
        <f t="shared" si="30"/>
        <v>7.7425572059799768E-7</v>
      </c>
      <c r="CH9">
        <f t="shared" si="31"/>
        <v>7.8554001359192645E-7</v>
      </c>
      <c r="CI9">
        <f t="shared" si="32"/>
        <v>1.4826473600513148E-6</v>
      </c>
      <c r="CJ9">
        <f t="shared" si="73"/>
        <v>0</v>
      </c>
      <c r="CK9">
        <f t="shared" si="74"/>
        <v>0.78933894399381854</v>
      </c>
      <c r="CL9">
        <f t="shared" si="33"/>
        <v>0.66105893878212385</v>
      </c>
      <c r="CM9">
        <f t="shared" si="75"/>
        <v>1380.5899599960201</v>
      </c>
      <c r="CN9">
        <f t="shared" si="76"/>
        <v>257.76115770944483</v>
      </c>
      <c r="CO9">
        <f t="shared" si="77"/>
        <v>44.434631899935091</v>
      </c>
      <c r="CP9">
        <f t="shared" si="78"/>
        <v>36.421185757591566</v>
      </c>
      <c r="CQ9">
        <f t="shared" si="79"/>
        <v>39.091854921742588</v>
      </c>
      <c r="CR9">
        <f t="shared" si="80"/>
        <v>19.27347507321441</v>
      </c>
      <c r="CS9">
        <f t="shared" si="81"/>
        <v>0.28096815372606793</v>
      </c>
      <c r="CT9">
        <f t="shared" si="82"/>
        <v>0.32663993020875393</v>
      </c>
      <c r="CU9">
        <f t="shared" si="83"/>
        <v>0.21629082488120863</v>
      </c>
      <c r="CV9">
        <f t="shared" si="84"/>
        <v>5.8391963144461148</v>
      </c>
      <c r="CW9">
        <f t="shared" si="85"/>
        <v>11.77853430656463</v>
      </c>
      <c r="CX9">
        <f t="shared" si="86"/>
        <v>4.7499992504863739E-2</v>
      </c>
      <c r="CY9">
        <f t="shared" si="87"/>
        <v>6.490745727120846E-2</v>
      </c>
      <c r="CZ9">
        <f t="shared" si="88"/>
        <v>7.6011996065272064E-2</v>
      </c>
      <c r="DA9">
        <f t="shared" si="89"/>
        <v>3086.2224949659985</v>
      </c>
      <c r="DB9">
        <f t="shared" si="90"/>
        <v>219.72268017393537</v>
      </c>
      <c r="DC9">
        <f t="shared" si="91"/>
        <v>36.992474240120018</v>
      </c>
      <c r="DD9">
        <f t="shared" si="92"/>
        <v>40.574120143045818</v>
      </c>
      <c r="DE9">
        <f t="shared" si="93"/>
        <v>31.746700381064532</v>
      </c>
      <c r="DF9">
        <f t="shared" si="94"/>
        <v>29.547068508511479</v>
      </c>
      <c r="DG9">
        <f t="shared" si="95"/>
        <v>0.31968746041127921</v>
      </c>
      <c r="DH9">
        <f t="shared" si="96"/>
        <v>0.35513556775890898</v>
      </c>
      <c r="DI9">
        <f t="shared" si="97"/>
        <v>0.28608915230629045</v>
      </c>
      <c r="DJ9">
        <f t="shared" si="98"/>
        <v>4.6098272888104308</v>
      </c>
      <c r="DK9">
        <f t="shared" si="99"/>
        <v>9.0013265537397782</v>
      </c>
      <c r="DL9">
        <f t="shared" si="100"/>
        <v>5.0170807912208105E-2</v>
      </c>
      <c r="DM9">
        <f t="shared" si="101"/>
        <v>6.5522293912248772E-2</v>
      </c>
      <c r="DN9">
        <f t="shared" si="102"/>
        <v>7.2744436772945162E-2</v>
      </c>
      <c r="DO9">
        <f t="shared" si="34"/>
        <v>0</v>
      </c>
      <c r="DP9">
        <f t="shared" si="117"/>
        <v>5255.7683563079145</v>
      </c>
      <c r="DQ9">
        <f t="shared" si="35"/>
        <v>4401.6232551840058</v>
      </c>
    </row>
    <row r="10" spans="1:121" x14ac:dyDescent="0.3">
      <c r="A10">
        <v>7</v>
      </c>
      <c r="B10">
        <v>52</v>
      </c>
      <c r="C10">
        <f t="shared" si="118"/>
        <v>36.251999999999995</v>
      </c>
      <c r="D10">
        <f t="shared" si="1"/>
        <v>125</v>
      </c>
      <c r="E10">
        <f t="shared" si="119"/>
        <v>5.7</v>
      </c>
      <c r="F10">
        <v>3.5999999999999999E-3</v>
      </c>
      <c r="G10">
        <v>5.8500000000000002E-3</v>
      </c>
      <c r="H10">
        <f t="shared" si="3"/>
        <v>4.0499999999999998E-3</v>
      </c>
      <c r="I10">
        <f t="shared" si="103"/>
        <v>4.7655426853004217E-2</v>
      </c>
      <c r="J10">
        <f t="shared" si="36"/>
        <v>0.10229316535482114</v>
      </c>
      <c r="K10">
        <f t="shared" si="37"/>
        <v>0.14026359862174709</v>
      </c>
      <c r="L10">
        <f t="shared" si="104"/>
        <v>5.6470069185031613E-2</v>
      </c>
      <c r="M10">
        <f t="shared" si="105"/>
        <v>7.8181224954725237E-2</v>
      </c>
      <c r="N10">
        <f t="shared" si="106"/>
        <v>0.24752184029639812</v>
      </c>
      <c r="O10">
        <f t="shared" si="107"/>
        <v>0.33090582675451918</v>
      </c>
      <c r="P10">
        <f t="shared" si="108"/>
        <v>0.13054206752637731</v>
      </c>
      <c r="Q10">
        <f t="shared" si="109"/>
        <v>0.17934823436938929</v>
      </c>
      <c r="R10">
        <f t="shared" si="38"/>
        <v>0.42</v>
      </c>
      <c r="S10">
        <f t="shared" si="39"/>
        <v>0.43099999999999999</v>
      </c>
      <c r="T10">
        <f t="shared" si="40"/>
        <v>9.0816558865561402E-3</v>
      </c>
      <c r="U10">
        <f t="shared" si="41"/>
        <v>0.20930991594903814</v>
      </c>
      <c r="V10">
        <f t="shared" si="42"/>
        <v>0.28028808781861136</v>
      </c>
      <c r="W10">
        <f t="shared" si="110"/>
        <v>0.11882822010949134</v>
      </c>
      <c r="X10">
        <f t="shared" si="111"/>
        <v>0.16235921403069586</v>
      </c>
      <c r="Y10">
        <f t="shared" si="112"/>
        <v>0.3836385036587413</v>
      </c>
      <c r="Z10">
        <f t="shared" si="113"/>
        <v>0.49529234608144235</v>
      </c>
      <c r="AA10">
        <f t="shared" si="114"/>
        <v>0.21182588555854875</v>
      </c>
      <c r="AB10">
        <f t="shared" si="115"/>
        <v>0.28562167706905739</v>
      </c>
      <c r="AC10">
        <f t="shared" si="43"/>
        <v>1.7159907564135601E-2</v>
      </c>
      <c r="AD10">
        <f t="shared" si="116"/>
        <v>0.61981337075222331</v>
      </c>
      <c r="AE10">
        <f t="shared" si="44"/>
        <v>1.7802713626964325E-2</v>
      </c>
      <c r="AF10">
        <f t="shared" si="45"/>
        <v>1.7982249311806189E-3</v>
      </c>
      <c r="AG10">
        <f t="shared" si="46"/>
        <v>4.9108968852008671E-3</v>
      </c>
      <c r="AH10">
        <f t="shared" si="47"/>
        <v>1.2868524990078038E-3</v>
      </c>
      <c r="AI10">
        <f t="shared" si="48"/>
        <v>4.2699621462204372E-3</v>
      </c>
      <c r="AJ10">
        <f t="shared" si="49"/>
        <v>1.2468376368314528E-5</v>
      </c>
      <c r="AK10">
        <f t="shared" si="50"/>
        <v>1.0955174706946419E-5</v>
      </c>
      <c r="AL10">
        <f t="shared" si="51"/>
        <v>2.7170745511313289E-5</v>
      </c>
      <c r="AM10">
        <f t="shared" si="52"/>
        <v>2.1243545366229398E-4</v>
      </c>
      <c r="AN10">
        <f t="shared" si="53"/>
        <v>8.1738664950264223E-4</v>
      </c>
      <c r="AO10">
        <f t="shared" si="54"/>
        <v>1.7475686997675803E-6</v>
      </c>
      <c r="AP10">
        <f t="shared" si="55"/>
        <v>2.1394357870090613E-6</v>
      </c>
      <c r="AQ10">
        <f t="shared" si="56"/>
        <v>4.9366645700656261E-6</v>
      </c>
      <c r="AR10">
        <f t="shared" si="57"/>
        <v>0.25456694101677879</v>
      </c>
      <c r="AS10">
        <f t="shared" si="58"/>
        <v>1.0723631103159994E-2</v>
      </c>
      <c r="AT10">
        <f t="shared" si="59"/>
        <v>1.2398989266260286E-3</v>
      </c>
      <c r="AU10">
        <f t="shared" si="60"/>
        <v>2.8493688288187061E-3</v>
      </c>
      <c r="AV10">
        <f t="shared" si="61"/>
        <v>9.1448688237268344E-4</v>
      </c>
      <c r="AW10">
        <f t="shared" si="62"/>
        <v>2.4899561635059395E-3</v>
      </c>
      <c r="AX10">
        <f t="shared" si="63"/>
        <v>1.237389370525326E-5</v>
      </c>
      <c r="AY10">
        <f t="shared" si="64"/>
        <v>1.1123205385291362E-5</v>
      </c>
      <c r="AZ10">
        <f t="shared" si="65"/>
        <v>2.2595275838188916E-5</v>
      </c>
      <c r="BA10">
        <f t="shared" si="66"/>
        <v>1.4384244021565455E-4</v>
      </c>
      <c r="BB10">
        <f t="shared" si="67"/>
        <v>4.5872180623322047E-4</v>
      </c>
      <c r="BC10">
        <f t="shared" si="68"/>
        <v>1.6982903168982146E-6</v>
      </c>
      <c r="BD10">
        <f t="shared" si="69"/>
        <v>2.048852998552409E-6</v>
      </c>
      <c r="BE10">
        <f t="shared" si="70"/>
        <v>3.9642261549464271E-6</v>
      </c>
      <c r="BF10">
        <f t="shared" si="71"/>
        <v>2.2588088178284296E-2</v>
      </c>
      <c r="BG10">
        <f t="shared" si="72"/>
        <v>0.94700000000000006</v>
      </c>
      <c r="BH10">
        <f t="shared" si="5"/>
        <v>0.5330044174101275</v>
      </c>
      <c r="BI10">
        <f t="shared" si="6"/>
        <v>1.4681643716088514E-2</v>
      </c>
      <c r="BJ10">
        <f t="shared" si="7"/>
        <v>1.2873971081288676E-3</v>
      </c>
      <c r="BK10">
        <f t="shared" si="8"/>
        <v>3.9823770427320276E-3</v>
      </c>
      <c r="BL10">
        <f t="shared" si="9"/>
        <v>9.6030846177139521E-4</v>
      </c>
      <c r="BM10">
        <f t="shared" si="10"/>
        <v>3.5066891064269553E-3</v>
      </c>
      <c r="BN10">
        <f t="shared" si="11"/>
        <v>8.4714504003445186E-6</v>
      </c>
      <c r="BO10">
        <f t="shared" si="12"/>
        <v>7.6624318326105489E-6</v>
      </c>
      <c r="BP10">
        <f t="shared" si="13"/>
        <v>2.1041974344330814E-5</v>
      </c>
      <c r="BQ10">
        <f t="shared" si="14"/>
        <v>1.6989469366169286E-4</v>
      </c>
      <c r="BR10">
        <f t="shared" si="15"/>
        <v>6.5370281667375676E-4</v>
      </c>
      <c r="BS10">
        <f t="shared" si="16"/>
        <v>1.3179494904723776E-6</v>
      </c>
      <c r="BT10">
        <f t="shared" si="17"/>
        <v>1.4102342638337832E-6</v>
      </c>
      <c r="BU10">
        <f t="shared" si="18"/>
        <v>3.7230436523704847E-6</v>
      </c>
      <c r="BV10">
        <f t="shared" si="19"/>
        <v>0.2105944606757166</v>
      </c>
      <c r="BW10">
        <f t="shared" si="20"/>
        <v>8.5075676768952644E-3</v>
      </c>
      <c r="BX10">
        <f t="shared" si="21"/>
        <v>8.5394494246437589E-4</v>
      </c>
      <c r="BY10">
        <f t="shared" si="22"/>
        <v>2.2228251472095695E-3</v>
      </c>
      <c r="BZ10">
        <f t="shared" si="23"/>
        <v>6.5649970863218012E-4</v>
      </c>
      <c r="CA10">
        <f t="shared" si="24"/>
        <v>1.9671614840024187E-3</v>
      </c>
      <c r="CB10">
        <f t="shared" si="25"/>
        <v>8.0877798669674593E-6</v>
      </c>
      <c r="CC10">
        <f t="shared" si="26"/>
        <v>7.4843199404191487E-6</v>
      </c>
      <c r="CD10">
        <f t="shared" si="27"/>
        <v>1.6833625126302698E-5</v>
      </c>
      <c r="CE10">
        <f t="shared" si="28"/>
        <v>1.1066618284608017E-4</v>
      </c>
      <c r="CF10">
        <f t="shared" si="29"/>
        <v>3.5292081535867132E-4</v>
      </c>
      <c r="CG10">
        <f t="shared" si="30"/>
        <v>1.2321157649018297E-6</v>
      </c>
      <c r="CH10">
        <f t="shared" si="31"/>
        <v>1.2992055823271924E-6</v>
      </c>
      <c r="CI10">
        <f t="shared" si="32"/>
        <v>2.8760604076613815E-6</v>
      </c>
      <c r="CJ10">
        <f t="shared" si="73"/>
        <v>0</v>
      </c>
      <c r="CK10">
        <f t="shared" si="74"/>
        <v>0.78359391717940841</v>
      </c>
      <c r="CL10">
        <f t="shared" si="33"/>
        <v>0.63713356239886398</v>
      </c>
      <c r="CM10">
        <f t="shared" si="75"/>
        <v>1298.5090117259078</v>
      </c>
      <c r="CN10">
        <f t="shared" si="76"/>
        <v>291.50163292791387</v>
      </c>
      <c r="CO10">
        <f t="shared" si="77"/>
        <v>46.593806191821017</v>
      </c>
      <c r="CP10">
        <f t="shared" si="78"/>
        <v>42.209158728301453</v>
      </c>
      <c r="CQ10">
        <f t="shared" si="79"/>
        <v>40.208993183997841</v>
      </c>
      <c r="CR10">
        <f t="shared" si="80"/>
        <v>22.25504270610092</v>
      </c>
      <c r="CS10">
        <f t="shared" si="81"/>
        <v>0.36193202921943413</v>
      </c>
      <c r="CT10">
        <f t="shared" si="82"/>
        <v>0.41351402448839952</v>
      </c>
      <c r="CU10">
        <f t="shared" si="83"/>
        <v>0.31822377142850122</v>
      </c>
      <c r="CV10">
        <f t="shared" si="84"/>
        <v>6.1871825879143119</v>
      </c>
      <c r="CW10">
        <f t="shared" si="85"/>
        <v>14.467743696196768</v>
      </c>
      <c r="CX10">
        <f t="shared" si="86"/>
        <v>6.2257134929220047E-2</v>
      </c>
      <c r="CY10">
        <f t="shared" si="87"/>
        <v>8.8820816133468192E-2</v>
      </c>
      <c r="CZ10">
        <f t="shared" si="88"/>
        <v>0.11946728259558816</v>
      </c>
      <c r="DA10">
        <f t="shared" si="89"/>
        <v>3441.7450425468492</v>
      </c>
      <c r="DB10">
        <f t="shared" si="90"/>
        <v>298.10622103674467</v>
      </c>
      <c r="DC10">
        <f t="shared" si="91"/>
        <v>46.292866324509404</v>
      </c>
      <c r="DD10">
        <f t="shared" si="92"/>
        <v>57.044363952950498</v>
      </c>
      <c r="DE10">
        <f t="shared" si="93"/>
        <v>39.022069757724772</v>
      </c>
      <c r="DF10">
        <f t="shared" si="94"/>
        <v>41.425400692248317</v>
      </c>
      <c r="DG10">
        <f t="shared" si="95"/>
        <v>0.50056112205861014</v>
      </c>
      <c r="DH10">
        <f t="shared" si="96"/>
        <v>0.54693913200016153</v>
      </c>
      <c r="DI10">
        <f t="shared" si="97"/>
        <v>0.52278689706817694</v>
      </c>
      <c r="DJ10">
        <f t="shared" si="98"/>
        <v>5.8328109507447916</v>
      </c>
      <c r="DK10">
        <f t="shared" si="99"/>
        <v>13.360272606542546</v>
      </c>
      <c r="DL10">
        <f t="shared" si="100"/>
        <v>7.9904559410060999E-2</v>
      </c>
      <c r="DM10">
        <f t="shared" si="101"/>
        <v>0.10846832659636309</v>
      </c>
      <c r="DN10">
        <f t="shared" si="102"/>
        <v>0.14122555676996645</v>
      </c>
      <c r="DO10">
        <f t="shared" si="34"/>
        <v>0</v>
      </c>
      <c r="DP10">
        <f t="shared" si="117"/>
        <v>5708.0257202691664</v>
      </c>
      <c r="DQ10">
        <f t="shared" si="35"/>
        <v>4641.1472596803915</v>
      </c>
    </row>
    <row r="11" spans="1:121" x14ac:dyDescent="0.3">
      <c r="A11">
        <v>8</v>
      </c>
      <c r="B11">
        <v>53</v>
      </c>
      <c r="C11">
        <f t="shared" si="118"/>
        <v>36.251999999999995</v>
      </c>
      <c r="D11">
        <f t="shared" si="1"/>
        <v>125</v>
      </c>
      <c r="E11">
        <f t="shared" si="119"/>
        <v>5.7</v>
      </c>
      <c r="F11">
        <v>3.9199999999999999E-3</v>
      </c>
      <c r="G11">
        <v>6.4099999999999999E-3</v>
      </c>
      <c r="H11">
        <f t="shared" si="3"/>
        <v>4.4180000000000001E-3</v>
      </c>
      <c r="I11">
        <f t="shared" si="103"/>
        <v>4.7655426853004217E-2</v>
      </c>
      <c r="J11">
        <f t="shared" si="36"/>
        <v>0.10743187895801554</v>
      </c>
      <c r="K11">
        <f t="shared" si="37"/>
        <v>0.14714801245439135</v>
      </c>
      <c r="L11">
        <f t="shared" si="104"/>
        <v>5.9383206348755713E-2</v>
      </c>
      <c r="M11">
        <f t="shared" si="105"/>
        <v>8.2164703567383479E-2</v>
      </c>
      <c r="N11">
        <f t="shared" si="106"/>
        <v>0.2604818015565985</v>
      </c>
      <c r="O11">
        <f t="shared" si="107"/>
        <v>0.34713077215481236</v>
      </c>
      <c r="P11">
        <f t="shared" si="108"/>
        <v>0.13794049049338197</v>
      </c>
      <c r="Q11">
        <f t="shared" si="109"/>
        <v>0.18919793873890722</v>
      </c>
      <c r="R11">
        <f t="shared" si="38"/>
        <v>0.42</v>
      </c>
      <c r="S11">
        <f t="shared" si="39"/>
        <v>0.43099999999999999</v>
      </c>
      <c r="T11">
        <f t="shared" si="40"/>
        <v>9.5539160347278204E-3</v>
      </c>
      <c r="U11">
        <f t="shared" si="41"/>
        <v>0.21912699884273978</v>
      </c>
      <c r="V11">
        <f t="shared" si="42"/>
        <v>0.29277144808771161</v>
      </c>
      <c r="W11">
        <f t="shared" si="110"/>
        <v>0.12473835010295553</v>
      </c>
      <c r="X11">
        <f t="shared" si="111"/>
        <v>0.17021681997037663</v>
      </c>
      <c r="Y11">
        <f t="shared" si="112"/>
        <v>0.401593263804361</v>
      </c>
      <c r="Z11">
        <f t="shared" si="113"/>
        <v>0.51594078991588854</v>
      </c>
      <c r="AA11">
        <f t="shared" si="114"/>
        <v>0.2232043634432499</v>
      </c>
      <c r="AB11">
        <f t="shared" si="115"/>
        <v>0.30015044367689359</v>
      </c>
      <c r="AC11">
        <f t="shared" si="43"/>
        <v>1.79938323608703E-2</v>
      </c>
      <c r="AD11">
        <f t="shared" si="116"/>
        <v>0.58252460000290174</v>
      </c>
      <c r="AE11">
        <f t="shared" si="44"/>
        <v>1.970294169055593E-2</v>
      </c>
      <c r="AF11">
        <f t="shared" si="45"/>
        <v>1.8722904755195525E-3</v>
      </c>
      <c r="AG11">
        <f t="shared" si="46"/>
        <v>5.5289073022877812E-3</v>
      </c>
      <c r="AH11">
        <f t="shared" si="47"/>
        <v>1.3173597799710985E-3</v>
      </c>
      <c r="AI11">
        <f t="shared" si="48"/>
        <v>4.7914435202444311E-3</v>
      </c>
      <c r="AJ11">
        <f t="shared" si="49"/>
        <v>1.5488952079426881E-5</v>
      </c>
      <c r="AK11">
        <f t="shared" si="50"/>
        <v>1.3405452880236043E-5</v>
      </c>
      <c r="AL11">
        <f t="shared" si="51"/>
        <v>3.7287590361212136E-5</v>
      </c>
      <c r="AM11">
        <f t="shared" si="52"/>
        <v>2.230769764754216E-4</v>
      </c>
      <c r="AN11">
        <f t="shared" si="53"/>
        <v>9.7146785383521309E-4</v>
      </c>
      <c r="AO11">
        <f t="shared" si="54"/>
        <v>2.202012747527461E-6</v>
      </c>
      <c r="AP11">
        <f t="shared" si="55"/>
        <v>2.8123877492213681E-6</v>
      </c>
      <c r="AQ11">
        <f t="shared" si="56"/>
        <v>7.2009209956530692E-6</v>
      </c>
      <c r="AR11">
        <f t="shared" si="57"/>
        <v>0.27816254516297734</v>
      </c>
      <c r="AS11">
        <f t="shared" si="58"/>
        <v>1.3934454786884112E-2</v>
      </c>
      <c r="AT11">
        <f t="shared" si="59"/>
        <v>1.5084245155768947E-3</v>
      </c>
      <c r="AU11">
        <f t="shared" si="60"/>
        <v>3.8001717887950798E-3</v>
      </c>
      <c r="AV11">
        <f t="shared" si="61"/>
        <v>1.0947799192738714E-3</v>
      </c>
      <c r="AW11">
        <f t="shared" si="62"/>
        <v>3.3125954895613157E-3</v>
      </c>
      <c r="AX11">
        <f t="shared" si="63"/>
        <v>1.8225323811791636E-5</v>
      </c>
      <c r="AY11">
        <f t="shared" si="64"/>
        <v>1.614171790315309E-5</v>
      </c>
      <c r="AZ11">
        <f t="shared" si="65"/>
        <v>3.7396956652462087E-5</v>
      </c>
      <c r="BA11">
        <f t="shared" si="66"/>
        <v>1.7664271989408542E-4</v>
      </c>
      <c r="BB11">
        <f t="shared" si="67"/>
        <v>6.436906903872679E-4</v>
      </c>
      <c r="BC11">
        <f t="shared" si="68"/>
        <v>2.5373021045495785E-6</v>
      </c>
      <c r="BD11">
        <f t="shared" si="69"/>
        <v>3.1800001174873086E-6</v>
      </c>
      <c r="BE11">
        <f t="shared" si="70"/>
        <v>6.9417426145967556E-6</v>
      </c>
      <c r="BF11">
        <f t="shared" si="71"/>
        <v>2.7271786964841661E-2</v>
      </c>
      <c r="BG11">
        <f t="shared" si="72"/>
        <v>0.94700000000000006</v>
      </c>
      <c r="BH11">
        <f t="shared" si="5"/>
        <v>0.50053041789013331</v>
      </c>
      <c r="BI11">
        <f t="shared" si="6"/>
        <v>1.623550808125903E-2</v>
      </c>
      <c r="BJ11">
        <f t="shared" si="7"/>
        <v>1.3391867044622164E-3</v>
      </c>
      <c r="BK11">
        <f t="shared" si="8"/>
        <v>4.4798885135065337E-3</v>
      </c>
      <c r="BL11">
        <f t="shared" si="9"/>
        <v>9.8219374153133321E-4</v>
      </c>
      <c r="BM11">
        <f t="shared" si="10"/>
        <v>3.9317504912868674E-3</v>
      </c>
      <c r="BN11">
        <f t="shared" si="11"/>
        <v>1.0513970875515534E-5</v>
      </c>
      <c r="BO11">
        <f t="shared" si="12"/>
        <v>9.3677912332056403E-6</v>
      </c>
      <c r="BP11">
        <f t="shared" si="13"/>
        <v>2.88533064282923E-5</v>
      </c>
      <c r="BQ11">
        <f t="shared" si="14"/>
        <v>1.7826000034746898E-4</v>
      </c>
      <c r="BR11">
        <f t="shared" si="15"/>
        <v>7.7629642779966656E-4</v>
      </c>
      <c r="BS11">
        <f t="shared" si="16"/>
        <v>1.6593220142160899E-6</v>
      </c>
      <c r="BT11">
        <f t="shared" si="17"/>
        <v>1.8520919600807725E-6</v>
      </c>
      <c r="BU11">
        <f t="shared" si="18"/>
        <v>5.4262386737472658E-6</v>
      </c>
      <c r="BV11">
        <f t="shared" si="19"/>
        <v>0.22992697647826754</v>
      </c>
      <c r="BW11">
        <f t="shared" si="20"/>
        <v>1.1045868403462741E-2</v>
      </c>
      <c r="BX11">
        <f t="shared" si="21"/>
        <v>1.0379263918865224E-3</v>
      </c>
      <c r="BY11">
        <f t="shared" si="22"/>
        <v>2.9621442184879607E-3</v>
      </c>
      <c r="BZ11">
        <f t="shared" si="23"/>
        <v>7.85225974983994E-4</v>
      </c>
      <c r="CA11">
        <f t="shared" si="24"/>
        <v>2.6149479860767574E-3</v>
      </c>
      <c r="CB11">
        <f t="shared" si="25"/>
        <v>1.1901317978523E-5</v>
      </c>
      <c r="CC11">
        <f t="shared" si="26"/>
        <v>1.0851269219329597E-5</v>
      </c>
      <c r="CD11">
        <f t="shared" si="27"/>
        <v>2.7838293046880192E-5</v>
      </c>
      <c r="CE11">
        <f t="shared" si="28"/>
        <v>1.3579068175718505E-4</v>
      </c>
      <c r="CF11">
        <f t="shared" si="29"/>
        <v>4.9482479516194827E-4</v>
      </c>
      <c r="CG11">
        <f t="shared" si="30"/>
        <v>1.839323408217997E-6</v>
      </c>
      <c r="CH11">
        <f t="shared" si="31"/>
        <v>2.0146033744806106E-6</v>
      </c>
      <c r="CI11">
        <f t="shared" si="32"/>
        <v>5.0321598133537223E-6</v>
      </c>
      <c r="CJ11">
        <f t="shared" si="73"/>
        <v>0</v>
      </c>
      <c r="CK11">
        <f t="shared" si="74"/>
        <v>0.77757435646843698</v>
      </c>
      <c r="CL11">
        <f t="shared" si="33"/>
        <v>0.61382437736190021</v>
      </c>
      <c r="CM11">
        <f t="shared" si="75"/>
        <v>1220.3890370060792</v>
      </c>
      <c r="CN11">
        <f t="shared" si="76"/>
        <v>322.61596724116282</v>
      </c>
      <c r="CO11">
        <f t="shared" si="77"/>
        <v>48.512918511187124</v>
      </c>
      <c r="CP11">
        <f t="shared" si="78"/>
        <v>47.520958263163479</v>
      </c>
      <c r="CQ11">
        <f t="shared" si="79"/>
        <v>41.162223684976944</v>
      </c>
      <c r="CR11">
        <f t="shared" si="80"/>
        <v>24.973003627513975</v>
      </c>
      <c r="CS11">
        <f t="shared" si="81"/>
        <v>0.44961330096160351</v>
      </c>
      <c r="CT11">
        <f t="shared" si="82"/>
        <v>0.50600222441738973</v>
      </c>
      <c r="CU11">
        <f t="shared" si="83"/>
        <v>0.43671225831051652</v>
      </c>
      <c r="CV11">
        <f t="shared" si="84"/>
        <v>6.4971169398466539</v>
      </c>
      <c r="CW11">
        <f t="shared" si="85"/>
        <v>17.194981012883272</v>
      </c>
      <c r="CX11">
        <f t="shared" si="86"/>
        <v>7.8446704130665804E-2</v>
      </c>
      <c r="CY11">
        <f t="shared" si="87"/>
        <v>0.11675908979667432</v>
      </c>
      <c r="CZ11">
        <f t="shared" si="88"/>
        <v>0.17426228809480426</v>
      </c>
      <c r="DA11">
        <f t="shared" si="89"/>
        <v>3760.7576106034535</v>
      </c>
      <c r="DB11">
        <f t="shared" si="90"/>
        <v>387.36390862059142</v>
      </c>
      <c r="DC11">
        <f t="shared" si="91"/>
        <v>56.318537713578941</v>
      </c>
      <c r="DD11">
        <f t="shared" si="92"/>
        <v>76.079439211677496</v>
      </c>
      <c r="DE11">
        <f t="shared" si="93"/>
        <v>46.715353935335365</v>
      </c>
      <c r="DF11">
        <f t="shared" si="94"/>
        <v>55.111651159831609</v>
      </c>
      <c r="DG11">
        <f t="shared" si="95"/>
        <v>0.737269024158407</v>
      </c>
      <c r="DH11">
        <f t="shared" si="96"/>
        <v>0.79370441101594058</v>
      </c>
      <c r="DI11">
        <f t="shared" si="97"/>
        <v>0.86525338606801527</v>
      </c>
      <c r="DJ11">
        <f t="shared" si="98"/>
        <v>7.1628622917051636</v>
      </c>
      <c r="DK11">
        <f t="shared" si="99"/>
        <v>18.747491357529178</v>
      </c>
      <c r="DL11">
        <f t="shared" si="100"/>
        <v>0.11938006401905767</v>
      </c>
      <c r="DM11">
        <f t="shared" si="101"/>
        <v>0.16835238621989559</v>
      </c>
      <c r="DN11">
        <f t="shared" si="102"/>
        <v>0.24729958064500943</v>
      </c>
      <c r="DO11">
        <f t="shared" si="34"/>
        <v>0</v>
      </c>
      <c r="DP11">
        <f t="shared" si="117"/>
        <v>6141.8161158983539</v>
      </c>
      <c r="DQ11">
        <f t="shared" si="35"/>
        <v>4848.4063573483108</v>
      </c>
    </row>
    <row r="12" spans="1:121" x14ac:dyDescent="0.3">
      <c r="A12">
        <v>9</v>
      </c>
      <c r="B12">
        <v>54</v>
      </c>
      <c r="C12">
        <f t="shared" si="118"/>
        <v>36.251999999999995</v>
      </c>
      <c r="D12">
        <f t="shared" si="1"/>
        <v>125</v>
      </c>
      <c r="E12">
        <f t="shared" si="119"/>
        <v>5.7</v>
      </c>
      <c r="F12">
        <v>4.3400000000000001E-3</v>
      </c>
      <c r="G12">
        <v>7.0899999999999999E-3</v>
      </c>
      <c r="H12">
        <f t="shared" si="3"/>
        <v>4.8900000000000002E-3</v>
      </c>
      <c r="I12">
        <f t="shared" si="103"/>
        <v>4.7655426853004217E-2</v>
      </c>
      <c r="J12">
        <f t="shared" si="36"/>
        <v>0.11270931669474193</v>
      </c>
      <c r="K12">
        <f t="shared" si="37"/>
        <v>0.15420177351186981</v>
      </c>
      <c r="L12">
        <f t="shared" si="104"/>
        <v>6.2383051232300701E-2</v>
      </c>
      <c r="M12">
        <f t="shared" si="105"/>
        <v>8.626158739125922E-2</v>
      </c>
      <c r="N12">
        <f t="shared" si="106"/>
        <v>0.2737319286652673</v>
      </c>
      <c r="O12">
        <f t="shared" si="107"/>
        <v>0.3635980059895263</v>
      </c>
      <c r="P12">
        <f t="shared" si="108"/>
        <v>0.14557299069796681</v>
      </c>
      <c r="Q12">
        <f t="shared" si="109"/>
        <v>0.19932275302057112</v>
      </c>
      <c r="R12">
        <f t="shared" si="38"/>
        <v>0.42</v>
      </c>
      <c r="S12">
        <f t="shared" si="39"/>
        <v>0.43099999999999999</v>
      </c>
      <c r="T12">
        <f t="shared" si="40"/>
        <v>1.0039169206789982E-2</v>
      </c>
      <c r="U12">
        <f t="shared" si="41"/>
        <v>0.22914013652679122</v>
      </c>
      <c r="V12">
        <f t="shared" si="42"/>
        <v>0.30543952042050249</v>
      </c>
      <c r="W12">
        <f t="shared" si="110"/>
        <v>0.13080193055689726</v>
      </c>
      <c r="X12">
        <f t="shared" si="111"/>
        <v>0.17825638557846035</v>
      </c>
      <c r="Y12">
        <f t="shared" si="112"/>
        <v>0.41972315312570763</v>
      </c>
      <c r="Z12">
        <f t="shared" si="113"/>
        <v>0.53653257379939046</v>
      </c>
      <c r="AA12">
        <f t="shared" si="114"/>
        <v>0.23487125135048748</v>
      </c>
      <c r="AB12">
        <f t="shared" si="115"/>
        <v>0.31495647594459786</v>
      </c>
      <c r="AC12">
        <f t="shared" si="43"/>
        <v>1.8845232991909319E-2</v>
      </c>
      <c r="AD12">
        <f t="shared" si="116"/>
        <v>0.54701302353274972</v>
      </c>
      <c r="AE12">
        <f t="shared" si="44"/>
        <v>2.1440903116135689E-2</v>
      </c>
      <c r="AF12">
        <f t="shared" si="45"/>
        <v>1.937602776582505E-3</v>
      </c>
      <c r="AG12">
        <f t="shared" si="46"/>
        <v>6.0903877991208399E-3</v>
      </c>
      <c r="AH12">
        <f t="shared" si="47"/>
        <v>1.3429670624502796E-3</v>
      </c>
      <c r="AI12">
        <f t="shared" si="48"/>
        <v>5.2633891428119283E-3</v>
      </c>
      <c r="AJ12">
        <f t="shared" si="49"/>
        <v>1.8719381851907378E-5</v>
      </c>
      <c r="AK12">
        <f t="shared" si="50"/>
        <v>1.5989662322680765E-5</v>
      </c>
      <c r="AL12">
        <f t="shared" si="51"/>
        <v>4.8660893946672639E-5</v>
      </c>
      <c r="AM12">
        <f t="shared" si="52"/>
        <v>2.3248700993272931E-4</v>
      </c>
      <c r="AN12">
        <f t="shared" si="53"/>
        <v>1.1259711677080743E-3</v>
      </c>
      <c r="AO12">
        <f t="shared" si="54"/>
        <v>2.6931786345615457E-6</v>
      </c>
      <c r="AP12">
        <f t="shared" si="55"/>
        <v>3.5841236916750672E-6</v>
      </c>
      <c r="AQ12">
        <f t="shared" si="56"/>
        <v>9.9444323614367852E-6</v>
      </c>
      <c r="AR12">
        <f t="shared" si="57"/>
        <v>0.2991166661837803</v>
      </c>
      <c r="AS12">
        <f t="shared" si="58"/>
        <v>1.751288124325652E-2</v>
      </c>
      <c r="AT12">
        <f t="shared" si="59"/>
        <v>1.7951847330415181E-3</v>
      </c>
      <c r="AU12">
        <f t="shared" si="60"/>
        <v>4.8708931470040906E-3</v>
      </c>
      <c r="AV12">
        <f t="shared" si="61"/>
        <v>1.2840652790324374E-3</v>
      </c>
      <c r="AW12">
        <f t="shared" si="62"/>
        <v>4.2376604412878742E-3</v>
      </c>
      <c r="AX12">
        <f t="shared" si="63"/>
        <v>2.5640524852971717E-5</v>
      </c>
      <c r="AY12">
        <f t="shared" si="64"/>
        <v>2.2408615406624382E-5</v>
      </c>
      <c r="AZ12">
        <f t="shared" si="65"/>
        <v>5.7605285819029877E-5</v>
      </c>
      <c r="BA12">
        <f t="shared" si="66"/>
        <v>2.1192187347836782E-4</v>
      </c>
      <c r="BB12">
        <f t="shared" si="67"/>
        <v>8.6569659465046342E-4</v>
      </c>
      <c r="BC12">
        <f t="shared" si="68"/>
        <v>3.6133904555434765E-6</v>
      </c>
      <c r="BD12">
        <f t="shared" si="69"/>
        <v>4.700323791004702E-6</v>
      </c>
      <c r="BE12">
        <f t="shared" si="70"/>
        <v>1.1271192807159616E-5</v>
      </c>
      <c r="BF12">
        <f t="shared" si="71"/>
        <v>3.2433467891035565E-2</v>
      </c>
      <c r="BG12">
        <f t="shared" si="72"/>
        <v>0.94700000000000006</v>
      </c>
      <c r="BH12">
        <f t="shared" si="5"/>
        <v>0.469634421068087</v>
      </c>
      <c r="BI12">
        <f t="shared" si="6"/>
        <v>1.7653220080121424E-2</v>
      </c>
      <c r="BJ12">
        <f t="shared" si="7"/>
        <v>1.3846233955688209E-3</v>
      </c>
      <c r="BK12">
        <f t="shared" si="8"/>
        <v>4.9308171002183064E-3</v>
      </c>
      <c r="BL12">
        <f t="shared" si="9"/>
        <v>1.0003881803455211E-3</v>
      </c>
      <c r="BM12">
        <f t="shared" si="10"/>
        <v>4.3154998497341611E-3</v>
      </c>
      <c r="BN12">
        <f t="shared" si="11"/>
        <v>1.2695000632983855E-5</v>
      </c>
      <c r="BO12">
        <f t="shared" si="12"/>
        <v>1.1163568693394844E-5</v>
      </c>
      <c r="BP12">
        <f t="shared" si="13"/>
        <v>3.7623344683889024E-5</v>
      </c>
      <c r="BQ12">
        <f t="shared" si="14"/>
        <v>1.8562817480603569E-4</v>
      </c>
      <c r="BR12">
        <f t="shared" si="15"/>
        <v>8.9902645660223631E-4</v>
      </c>
      <c r="BS12">
        <f t="shared" si="16"/>
        <v>2.0277856983843792E-6</v>
      </c>
      <c r="BT12">
        <f t="shared" si="17"/>
        <v>2.3581167522513648E-6</v>
      </c>
      <c r="BU12">
        <f t="shared" si="18"/>
        <v>7.487501000599331E-6</v>
      </c>
      <c r="BV12">
        <f t="shared" si="19"/>
        <v>0.24704606327796844</v>
      </c>
      <c r="BW12">
        <f t="shared" si="20"/>
        <v>1.3871184102366268E-2</v>
      </c>
      <c r="BX12">
        <f t="shared" si="21"/>
        <v>1.2341022256825915E-3</v>
      </c>
      <c r="BY12">
        <f t="shared" si="22"/>
        <v>3.793653150208427E-3</v>
      </c>
      <c r="BZ12">
        <f t="shared" si="23"/>
        <v>9.2016426971774814E-4</v>
      </c>
      <c r="CA12">
        <f t="shared" si="24"/>
        <v>3.3424648731738204E-3</v>
      </c>
      <c r="CB12">
        <f t="shared" si="25"/>
        <v>1.6727968663962272E-5</v>
      </c>
      <c r="CC12">
        <f t="shared" si="26"/>
        <v>1.5050601325867956E-5</v>
      </c>
      <c r="CD12">
        <f t="shared" si="27"/>
        <v>4.2846438299239367E-5</v>
      </c>
      <c r="CE12">
        <f t="shared" si="28"/>
        <v>1.6277813157971778E-4</v>
      </c>
      <c r="CF12">
        <f t="shared" si="29"/>
        <v>6.6494539652373812E-4</v>
      </c>
      <c r="CG12">
        <f t="shared" si="30"/>
        <v>2.6172599549888006E-6</v>
      </c>
      <c r="CH12">
        <f t="shared" si="31"/>
        <v>2.974987618586545E-6</v>
      </c>
      <c r="CI12">
        <f t="shared" si="32"/>
        <v>8.1639783859726106E-6</v>
      </c>
      <c r="CJ12">
        <f t="shared" si="73"/>
        <v>0</v>
      </c>
      <c r="CK12">
        <f t="shared" si="74"/>
        <v>0.77120071628441422</v>
      </c>
      <c r="CL12">
        <f t="shared" si="33"/>
        <v>0.59106113295576523</v>
      </c>
      <c r="CM12">
        <f t="shared" si="75"/>
        <v>1145.9922843011107</v>
      </c>
      <c r="CN12">
        <f t="shared" si="76"/>
        <v>351.07334762360574</v>
      </c>
      <c r="CO12">
        <f t="shared" si="77"/>
        <v>50.20522554402929</v>
      </c>
      <c r="CP12">
        <f t="shared" si="78"/>
        <v>52.346883133443619</v>
      </c>
      <c r="CQ12">
        <f t="shared" si="79"/>
        <v>41.962348833321435</v>
      </c>
      <c r="CR12">
        <f t="shared" si="80"/>
        <v>27.432784212335772</v>
      </c>
      <c r="CS12">
        <f t="shared" si="81"/>
        <v>0.54338621639716733</v>
      </c>
      <c r="CT12">
        <f t="shared" si="82"/>
        <v>0.60354579403190822</v>
      </c>
      <c r="CU12">
        <f t="shared" si="83"/>
        <v>0.56991638990342997</v>
      </c>
      <c r="CV12">
        <f t="shared" si="84"/>
        <v>6.7711841642907409</v>
      </c>
      <c r="CW12">
        <f t="shared" si="85"/>
        <v>19.929689668432914</v>
      </c>
      <c r="CX12">
        <f t="shared" si="86"/>
        <v>9.5944488856255061E-2</v>
      </c>
      <c r="CY12">
        <f t="shared" si="87"/>
        <v>0.14879847918358211</v>
      </c>
      <c r="CZ12">
        <f t="shared" si="88"/>
        <v>0.24065526314677022</v>
      </c>
      <c r="DA12">
        <f t="shared" si="89"/>
        <v>4044.0573268047096</v>
      </c>
      <c r="DB12">
        <f t="shared" si="90"/>
        <v>486.84058568128802</v>
      </c>
      <c r="DC12">
        <f t="shared" si="91"/>
        <v>67.025017192838121</v>
      </c>
      <c r="DD12">
        <f t="shared" si="92"/>
        <v>97.515280803021895</v>
      </c>
      <c r="DE12">
        <f t="shared" si="93"/>
        <v>54.792349521593138</v>
      </c>
      <c r="DF12">
        <f t="shared" si="94"/>
        <v>70.501956761706367</v>
      </c>
      <c r="DG12">
        <f t="shared" si="95"/>
        <v>1.0372361518772648</v>
      </c>
      <c r="DH12">
        <f t="shared" si="96"/>
        <v>1.1018540281591276</v>
      </c>
      <c r="DI12">
        <f t="shared" si="97"/>
        <v>1.3328134979948942</v>
      </c>
      <c r="DJ12">
        <f t="shared" si="98"/>
        <v>8.5934319695478152</v>
      </c>
      <c r="DK12">
        <f t="shared" si="99"/>
        <v>25.213413319194746</v>
      </c>
      <c r="DL12">
        <f t="shared" si="100"/>
        <v>0.17001002093332057</v>
      </c>
      <c r="DM12">
        <f t="shared" si="101"/>
        <v>0.24883984181957994</v>
      </c>
      <c r="DN12">
        <f t="shared" si="102"/>
        <v>0.40153624375506131</v>
      </c>
      <c r="DO12">
        <f t="shared" si="34"/>
        <v>0</v>
      </c>
      <c r="DP12">
        <f t="shared" si="117"/>
        <v>6556.7476459505287</v>
      </c>
      <c r="DQ12">
        <f t="shared" si="35"/>
        <v>5025.2011056111724</v>
      </c>
    </row>
    <row r="13" spans="1:121" x14ac:dyDescent="0.3">
      <c r="A13">
        <v>10</v>
      </c>
      <c r="B13">
        <v>55</v>
      </c>
      <c r="C13">
        <f t="shared" si="118"/>
        <v>36.251999999999995</v>
      </c>
      <c r="D13">
        <f t="shared" si="1"/>
        <v>125</v>
      </c>
      <c r="E13">
        <f t="shared" si="119"/>
        <v>5.7</v>
      </c>
      <c r="F13">
        <v>4.7000000000000002E-3</v>
      </c>
      <c r="G13">
        <v>7.7799999999999996E-3</v>
      </c>
      <c r="H13">
        <f t="shared" si="3"/>
        <v>5.3159999999999995E-3</v>
      </c>
      <c r="I13">
        <f t="shared" si="103"/>
        <v>4.7655426853004217E-2</v>
      </c>
      <c r="J13">
        <f t="shared" si="36"/>
        <v>0.11812493198688867</v>
      </c>
      <c r="K13">
        <f t="shared" si="37"/>
        <v>0.16142277317306208</v>
      </c>
      <c r="L13">
        <f t="shared" si="104"/>
        <v>6.5470010275070045E-2</v>
      </c>
      <c r="M13">
        <f t="shared" si="105"/>
        <v>9.0471965890486672E-2</v>
      </c>
      <c r="N13">
        <f t="shared" si="106"/>
        <v>0.28725905896685133</v>
      </c>
      <c r="O13">
        <f t="shared" si="107"/>
        <v>0.38028197238943029</v>
      </c>
      <c r="P13">
        <f t="shared" si="108"/>
        <v>0.15343839999922437</v>
      </c>
      <c r="Q13">
        <f t="shared" si="109"/>
        <v>0.209717520534074</v>
      </c>
      <c r="R13">
        <f t="shared" si="38"/>
        <v>0.42</v>
      </c>
      <c r="S13">
        <f t="shared" si="39"/>
        <v>0.43099999999999999</v>
      </c>
      <c r="T13">
        <f t="shared" si="40"/>
        <v>1.0537304324198419E-2</v>
      </c>
      <c r="U13">
        <f t="shared" si="41"/>
        <v>0.2393428679106776</v>
      </c>
      <c r="V13">
        <f t="shared" si="42"/>
        <v>0.31827984192734637</v>
      </c>
      <c r="W13">
        <f t="shared" si="110"/>
        <v>0.13701781548908254</v>
      </c>
      <c r="X13">
        <f t="shared" si="111"/>
        <v>0.1864746051305648</v>
      </c>
      <c r="Y13">
        <f t="shared" si="112"/>
        <v>0.43799415878909564</v>
      </c>
      <c r="Z13">
        <f t="shared" si="113"/>
        <v>0.55701750551902718</v>
      </c>
      <c r="AA13">
        <f t="shared" si="114"/>
        <v>0.24681788921960601</v>
      </c>
      <c r="AB13">
        <f t="shared" si="115"/>
        <v>0.33002120328819495</v>
      </c>
      <c r="AC13">
        <f t="shared" si="43"/>
        <v>1.9713514862787791E-2</v>
      </c>
      <c r="AD13">
        <f t="shared" si="116"/>
        <v>0.51316761007549294</v>
      </c>
      <c r="AE13">
        <f t="shared" si="44"/>
        <v>2.301358723814502E-2</v>
      </c>
      <c r="AF13">
        <f t="shared" si="45"/>
        <v>1.9940668088071537E-3</v>
      </c>
      <c r="AG13">
        <f t="shared" si="46"/>
        <v>6.5940594739593312E-3</v>
      </c>
      <c r="AH13">
        <f t="shared" ref="AH13:AH32" si="120">AD12*T12*p_MI*p_MI_rec_mid*(1-I12)+AE12*T12*p_MI*p_MI_rec_mid*(1-I12) + AH12*(PREV_FEMALE*p_recur_MI_F + (1-PREV_FEMALE)*p_recur_MI_M)*p_MI_rec_mid*(1-I12) + AI12*(PREV_FEMALE*p_recur_MI_F + (1-PREV_FEMALE)*p_recur_MI_M)*p_MI_rec_mid*(1-I12)</f>
        <v>1.2550427655148551E-3</v>
      </c>
      <c r="AI13">
        <f t="shared" ref="AI13:AI32" si="121">AH12*(1-(PREV_FEMALE*p_recur_MI_F + (1-PREV_FEMALE)*p_recur_MI_M) - T12*p_Stroke - p_toHF_mid - H12*rr_MI)*(1-I12) + AI12*(1-(PREV_FEMALE*p_recur_MI_F + (1-PREV_FEMALE)*p_recur_MI_M) - T12*p_Stroke - p_toHF_mid - H12*rr_MI)*(1-I12)</f>
        <v>5.5671511494959089E-3</v>
      </c>
      <c r="AJ13">
        <f t="shared" si="49"/>
        <v>2.213043627057697E-5</v>
      </c>
      <c r="AK13">
        <f t="shared" ref="AK13:AK32" si="122">AF12*T12*p_MI*p_MI_rec_mid*(1-I12) + AG12*T12*p_MI*p_MI_rec_mid*(1-I12) + AJ12*(PREV_FEMALE*p_recur_MI_F + (1-PREV_FEMALE)*p_recur_MI_M)*p_MI_rec_mid*(1-I12) + AK12*(PREV_FEMALE*p_recur_MI_F + (1-PREV_FEMALE)*p_recur_MI_M)*p_MI_rec_mid*(1-I12) + AL12*(PREV_FEMALE*p_recur_MI_F + (1-PREV_FEMALE)*p_recur_MI_M)*p_MI_rec_mid*(1-I12)</f>
        <v>1.7195226064831782E-5</v>
      </c>
      <c r="AL13">
        <f t="shared" ref="AL13:AL32" si="123">AJ12*(1-p_recur_Stroke-(PREV_FEMALE*p_recur_MI_F + (1-PREV_FEMALE)*p_recur_MI_M) - p_toHF_mid - H12*rr_MI*rr_Stroke)*(1-I12) + AK12*(1-p_recur_Stroke-(PREV_FEMALE*p_recur_MI_F + (1-PREV_FEMALE)*p_recur_MI_M) - p_toHF_mid - H12*rr_MI*rr_Stroke)*(1-I12) + AL12*(1-p_recur_Stroke-(PREV_FEMALE*p_recur_MI_F + (1-PREV_FEMALE)*p_recur_MI_M) - p_toHF_mid - H12*rr_MI*rr_Stroke)*(1-I12)</f>
        <v>5.9604608206787851E-5</v>
      </c>
      <c r="AM13">
        <f t="shared" ref="AM13:AM32" si="124">AD12*T12*p_MI*p_MI_HF_mid*(1-I12) + AE12*T12*p_MI*p_MI_HF_mid*(1-I12) + AH12*p_toHF_mid*(1-I12) + AH12*(PREV_FEMALE*p_recur_MI_F + (1-PREV_FEMALE)*p_recur_MI_M)*p_MI_HF_mid*(1-I12) + AI12*p_toHF_mid*(1-I12) + AI12*(PREV_FEMALE*p_recur_MI_F + (1-PREV_FEMALE)*p_recur_MI_M)*p_MI_HF_mid*(1-I12)</f>
        <v>4.68913209619958E-4</v>
      </c>
      <c r="AN13">
        <f t="shared" si="53"/>
        <v>1.2792192099869196E-3</v>
      </c>
      <c r="AO13">
        <f t="shared" ref="AO13:AO32" si="125">AF12*T12*p_MI*p_MI_HF_mid*(1-I12) + AG12*T12*p_MI*p_MI_HF_mid*(1-I12) + AJ12*(PREV_FEMALE*p_recur_MI_F + (1-PREV_FEMALE)*p_recur_MI_M)*p_MI_HF_mid*(1-I12) + AJ12*p_toHF_mid*(1-I12) + AK12*(PREV_FEMALE*p_recur_MI_F + (1-PREV_FEMALE)*p_recur_MI_M)*p_MI_HF_mid*(1-I12) + AK12*p_toHF_mid*(1-I12) + AL12*(PREV_FEMALE*p_recur_MI_F + (1-PREV_FEMALE)*p_recur_MI_M)*p_MI_HF_mid*(1-I12) + AL12*p_toHF_mid*(1-I12)</f>
        <v>6.2136522128926738E-6</v>
      </c>
      <c r="AP13">
        <f t="shared" si="55"/>
        <v>4.4537690981500188E-6</v>
      </c>
      <c r="AQ13">
        <f t="shared" si="56"/>
        <v>1.3164495041561242E-5</v>
      </c>
      <c r="AR13">
        <f t="shared" si="57"/>
        <v>0.31747662381611796</v>
      </c>
      <c r="AS13">
        <f t="shared" si="58"/>
        <v>2.1429157014204038E-2</v>
      </c>
      <c r="AT13">
        <f t="shared" si="59"/>
        <v>2.0983265464546825E-3</v>
      </c>
      <c r="AU13">
        <f t="shared" si="60"/>
        <v>6.0511454230595309E-3</v>
      </c>
      <c r="AV13">
        <f t="shared" ref="AV13:AV32" si="126">AR12*AC12*p_MI*p_MI_rec_mid + AD12*T12*p_MI*p_MI_rec_mid*I12 + AE12*T12*p_MI*p_MI_rec_mid*I12 +AH12*(PREV_FEMALE*p_recur_MI_F + (1-PREV_FEMALE)*p_recur_MI_M)*p_MI_rec_mid*I12 + AI12*(PREV_FEMALE*p_recur_MI_F + (1-PREV_FEMALE)*p_recur_MI_M)*p_MI_rec_mid*I12 + AS12*AC12*p_MI*p_MI_rec_mid + AV12*(PREV_FEMALE*p_recur_MI_F + (1-PREV_FEMALE)*p_recur_MI_M)*p_MI_rec_mid + AW12*(PREV_FEMALE*p_recur_MI_F + (1-PREV_FEMALE)*p_recur_MI_M)*p_MI_rec_mid</f>
        <v>1.3631742182429452E-3</v>
      </c>
      <c r="AW13">
        <f t="shared" ref="AW13:AW32" si="127">AH12*(1-(PREV_FEMALE*p_recur_MI_F + (1-PREV_FEMALE)*p_recur_MI_M) - T12*p_Stroke - p_toHF_mid - H12*rr_MI)*I12 + AI12*(1-(PREV_FEMALE*p_recur_MI_F + (1-PREV_FEMALE)*p_recur_MI_M) - T12*p_Stroke - p_toHF_mid - H12*rr_MI)*I12 + AV12*(1-(PREV_FEMALE*p_recur_MI_F + (1-PREV_FEMALE)*p_recur_MI_M) - AC12*p_Stroke - p_toHF_mid - H12*rr_MI*rr_DM) + AW12*(1-(PREV_FEMALE*p_recur_MI_F + (1-PREV_FEMALE)*p_recur_MI_M) - AC12*p_Stroke - p_toHF_mid - H12*rr_MI*rr_DM)</f>
        <v>5.1469785623799837E-3</v>
      </c>
      <c r="AX13">
        <f t="shared" si="63"/>
        <v>3.4790374849273289E-5</v>
      </c>
      <c r="AY13">
        <f t="shared" ref="AY13:AY32" si="128">AF12*T12*p_MI*p_MI_rec_mid*I12 + AG12*T12*p_MI*p_MI_rec_mid*I12 + AJ12*(PREV_FEMALE*p_recur_MI_F+(1-PREV_FEMALE)*p_recur_MI_M)*p_MI_rec_mid*I12 + AK12*(PREV_FEMALE*p_recur_MI_F+(1-PREV_FEMALE)*p_recur_MI_M)*p_MI_rec_mid*I12 + AL12*(PREV_FEMALE*p_recur_MI_F+(1-PREV_FEMALE)*p_recur_MI_M)*p_MI_rec_mid*I12 + AT12*AC12*p_MI*p_MI_rec_mid + AU12*AC12*p_MI*p_MI_rec_mid + AX12*(PREV_FEMALE*p_recur_MI_F+(1-PREV_FEMALE)*p_recur_MI_M)*p_MI_rec_mid + AY12*(PREV_FEMALE*p_recur_MI_F+(1-PREV_FEMALE)*p_recur_MI_M)*p_MI_rec_mid + AZ12*(PREV_FEMALE*p_recur_MI_F+(1-PREV_FEMALE)*p_recur_MI_M)*p_MI_rec_mid</f>
        <v>2.7644545587594571E-5</v>
      </c>
      <c r="AZ13">
        <f t="shared" ref="AZ13:AZ32" si="129">AJ12*(1-p_recur_Stroke-(PREV_FEMALE*p_recur_MI_F + (1-PREV_FEMALE)*p_recur_MI_M) - p_toHF_mid - H12*rr_MI*rr_Stroke)*I12 + AK12*(1-p_recur_Stroke-(PREV_FEMALE*p_recur_MI_F + (1-PREV_FEMALE)*p_recur_MI_M) - p_toHF_mid - H12*rr_MI*rr_Stroke)*I12 + AL12*(1-p_recur_Stroke-(PREV_FEMALE*p_recur_MI_F + (1-PREV_FEMALE)*p_recur_MI_M) - p_toHF_mid - H12*rr_MI*rr_Stroke)*I12 + AX12*(1-p_recur_Stroke-(PREV_FEMALE*p_recur_MI_F + (1-PREV_FEMALE)*p_recur_MI_M) - p_toHF_mid - H12*rr_MI*rr_Stroke*rr_DM) + AY12*(1-p_recur_Stroke-(PREV_FEMALE*p_recur_MI_F + (1-PREV_FEMALE)*p_recur_MI_M) - p_toHF_mid - H12*rr_MI*rr_Stroke*rr_DM) + AZ12*(1-p_recur_Stroke-(PREV_FEMALE*p_recur_MI_F + (1-PREV_FEMALE)*p_recur_MI_M) - p_toHF_mid - H12*rr_MI*rr_Stroke*rr_DM)</f>
        <v>8.1915938035144464E-5</v>
      </c>
      <c r="BA13">
        <f t="shared" ref="BA13:BA32" si="130">AR12*AC12*p_MI*p_MI_HF_mid + AD12*T12*p_MI*p_MI_HF_mid*I12 + AE12*T12*p_MI*p_MI_HF_mid*I12 + AH12*p_toHF_mid*I12 + AH12*(PREV_FEMALE*p_recur_MI_F + (1-PREV_FEMALE)*p_recur_MI_M)*p_MI_HF_mid*I12 + AI12*p_toHF_mid*I12 + AI12*(PREV_FEMALE*p_recur_MI_F + (1-PREV_FEMALE)*p_recur_MI_M)*p_MI_HF_mid*I12 + AS12*AC12*p_MI*p_MI_HF_mid + AV12*(PREV_FEMALE*p_recur_MI_F + (1-PREV_FEMALE)*p_recur_MI_M)*p_MI_HF_mid + AV12*p_toHF_mid + AW12*(PREV_FEMALE*p_recur_MI_F + (1-PREV_FEMALE)*p_recur_MI_M)*p_MI_HF_mid + AW12*p_toHF_mid</f>
        <v>4.7840552779990816E-4</v>
      </c>
      <c r="BB13">
        <f t="shared" si="67"/>
        <v>1.125930727123087E-3</v>
      </c>
      <c r="BC13">
        <f t="shared" ref="BC13:BC32" si="131">AF12*T12*p_MI*p_MI_HF_mid*I12 + AG12*T12*p_MI*p_MI_HF_mid*I12 + AJ12*(PREV_FEMALE*p_recur_MI_F + (1-PREV_FEMALE)*p_recur_MI_M)*p_MI_HF_mid*I12 + AJ12*p_toHF_mid*I12 + AK12*(PREV_FEMALE*p_recur_MI_F + (1-PREV_FEMALE)*p_recur_MI_M)*p_MI_HF_mid*I12 + AK12*p_toHF_mid*I12 + AL12*(PREV_FEMALE*p_recur_MI_F + (1-PREV_FEMALE)*p_recur_MI_M)*p_MI_HF_mid*I12 + AL12*p_toHF_mid*I12 + AT12*AC12*p_MI*p_MI_HF_mid + AU12*AC12*p_MI*p_MI_HF_mid + AX12*(PREV_FEMALE*p_recur_MI_F + (1-PREV_FEMALE)*p_recur_MI_M)*p_MI_HF_mid + AX12*p_toHF_mid + AY12*(PREV_FEMALE*p_recur_MI_F + (1-PREV_FEMALE)*p_recur_MI_M)*p_MI_HF_mid + AY12*p_toHF_mid + AZ12*(PREV_FEMALE*p_recur_MI_F + (1-PREV_FEMALE)*p_recur_MI_M)*p_MI_HF_mid + AZ12*p_toHF_mid</f>
        <v>9.4310532472188883E-6</v>
      </c>
      <c r="BD13">
        <f t="shared" si="69"/>
        <v>6.6822075192115177E-6</v>
      </c>
      <c r="BE13">
        <f t="shared" si="70"/>
        <v>1.7266071812475786E-5</v>
      </c>
      <c r="BF13">
        <f t="shared" si="71"/>
        <v>3.8190115855650311E-2</v>
      </c>
      <c r="BG13">
        <f t="shared" si="72"/>
        <v>0.94700000000000029</v>
      </c>
      <c r="BH13">
        <f t="shared" si="5"/>
        <v>0.44021744739703517</v>
      </c>
      <c r="BI13">
        <f t="shared" si="6"/>
        <v>1.8932629711741689E-2</v>
      </c>
      <c r="BJ13">
        <f t="shared" si="7"/>
        <v>1.4236566723452252E-3</v>
      </c>
      <c r="BK13">
        <f t="shared" si="8"/>
        <v>5.3342401862037049E-3</v>
      </c>
      <c r="BL13">
        <f t="shared" si="9"/>
        <v>9.3405358881089198E-4</v>
      </c>
      <c r="BM13">
        <f t="shared" si="10"/>
        <v>4.5608353962295917E-3</v>
      </c>
      <c r="BN13">
        <f t="shared" si="11"/>
        <v>1.4994338592258766E-5</v>
      </c>
      <c r="BO13">
        <f t="shared" si="12"/>
        <v>1.1994422325562184E-5</v>
      </c>
      <c r="BP13">
        <f t="shared" si="13"/>
        <v>4.6047167035965193E-5</v>
      </c>
      <c r="BQ13">
        <f t="shared" si="14"/>
        <v>3.740963149021267E-4</v>
      </c>
      <c r="BR13">
        <f t="shared" si="15"/>
        <v>1.0205538734896586E-3</v>
      </c>
      <c r="BS13">
        <f t="shared" si="16"/>
        <v>4.6746553508107473E-6</v>
      </c>
      <c r="BT13">
        <f t="shared" si="17"/>
        <v>2.9275518748888855E-6</v>
      </c>
      <c r="BU13">
        <f t="shared" si="18"/>
        <v>9.9039140071386481E-6</v>
      </c>
      <c r="BV13">
        <f t="shared" si="19"/>
        <v>0.26199610779193194</v>
      </c>
      <c r="BW13">
        <f t="shared" si="20"/>
        <v>1.6959255397436149E-2</v>
      </c>
      <c r="BX13">
        <f t="shared" si="21"/>
        <v>1.4411650129069024E-3</v>
      </c>
      <c r="BY13">
        <f t="shared" si="22"/>
        <v>4.7090398886330855E-3</v>
      </c>
      <c r="BZ13">
        <f t="shared" si="23"/>
        <v>9.759772727220929E-4</v>
      </c>
      <c r="CA13">
        <f t="shared" si="24"/>
        <v>4.0563817234541381E-3</v>
      </c>
      <c r="CB13">
        <f t="shared" si="25"/>
        <v>2.2676264716011523E-5</v>
      </c>
      <c r="CC13">
        <f t="shared" si="26"/>
        <v>1.8550515130869463E-5</v>
      </c>
      <c r="CD13">
        <f t="shared" si="27"/>
        <v>6.0878866739997735E-5</v>
      </c>
      <c r="CE13">
        <f t="shared" si="28"/>
        <v>3.671658019809218E-4</v>
      </c>
      <c r="CF13">
        <f t="shared" si="29"/>
        <v>8.641272610295077E-4</v>
      </c>
      <c r="CG13">
        <f t="shared" si="30"/>
        <v>6.8255542761001778E-6</v>
      </c>
      <c r="CH13">
        <f t="shared" si="31"/>
        <v>4.2254399338603408E-6</v>
      </c>
      <c r="CI13">
        <f t="shared" si="32"/>
        <v>1.2496007307121253E-5</v>
      </c>
      <c r="CJ13">
        <f t="shared" si="73"/>
        <v>0</v>
      </c>
      <c r="CK13">
        <f t="shared" si="74"/>
        <v>0.76438292798814345</v>
      </c>
      <c r="CL13">
        <f t="shared" si="33"/>
        <v>0.56877268536691927</v>
      </c>
      <c r="CM13">
        <f t="shared" si="75"/>
        <v>1075.0861431081578</v>
      </c>
      <c r="CN13">
        <f t="shared" si="76"/>
        <v>376.82447743738658</v>
      </c>
      <c r="CO13">
        <f t="shared" si="77"/>
        <v>51.668265083002161</v>
      </c>
      <c r="CP13">
        <f t="shared" si="78"/>
        <v>56.675941178680453</v>
      </c>
      <c r="CQ13">
        <f t="shared" si="79"/>
        <v>39.215066251277165</v>
      </c>
      <c r="CR13">
        <f t="shared" si="80"/>
        <v>29.015991791172677</v>
      </c>
      <c r="CS13">
        <f t="shared" si="81"/>
        <v>0.64240230406230825</v>
      </c>
      <c r="CT13">
        <f t="shared" si="82"/>
        <v>0.64905100304314045</v>
      </c>
      <c r="CU13">
        <f t="shared" si="83"/>
        <v>0.69808917131789927</v>
      </c>
      <c r="CV13">
        <f t="shared" si="84"/>
        <v>13.657097230181277</v>
      </c>
      <c r="CW13">
        <f t="shared" si="85"/>
        <v>22.642180016768478</v>
      </c>
      <c r="CX13">
        <f t="shared" si="86"/>
        <v>0.22136136008430152</v>
      </c>
      <c r="CY13">
        <f t="shared" si="87"/>
        <v>0.18490267787879619</v>
      </c>
      <c r="CZ13">
        <f t="shared" si="88"/>
        <v>0.31858078000578205</v>
      </c>
      <c r="DA13">
        <f t="shared" si="89"/>
        <v>4292.283953993915</v>
      </c>
      <c r="DB13">
        <f t="shared" si="90"/>
        <v>595.70913583785807</v>
      </c>
      <c r="DC13">
        <f t="shared" si="91"/>
        <v>78.343119938432025</v>
      </c>
      <c r="DD13">
        <f t="shared" si="92"/>
        <v>121.14393136965181</v>
      </c>
      <c r="DE13">
        <f t="shared" si="93"/>
        <v>58.168007066644712</v>
      </c>
      <c r="DF13">
        <f t="shared" si="94"/>
        <v>85.630282342315795</v>
      </c>
      <c r="DG13">
        <f t="shared" si="95"/>
        <v>1.4073750337776523</v>
      </c>
      <c r="DH13">
        <f t="shared" si="96"/>
        <v>1.3593099510876125</v>
      </c>
      <c r="DI13">
        <f t="shared" si="97"/>
        <v>1.8952890583191375</v>
      </c>
      <c r="DJ13">
        <f t="shared" si="98"/>
        <v>19.399344152286275</v>
      </c>
      <c r="DK13">
        <f t="shared" si="99"/>
        <v>32.79273242745991</v>
      </c>
      <c r="DL13">
        <f t="shared" si="100"/>
        <v>0.44373105528164869</v>
      </c>
      <c r="DM13">
        <f t="shared" si="101"/>
        <v>0.35376274827457693</v>
      </c>
      <c r="DN13">
        <f t="shared" si="102"/>
        <v>0.61510380831944989</v>
      </c>
      <c r="DO13">
        <f t="shared" si="34"/>
        <v>0</v>
      </c>
      <c r="DP13">
        <f t="shared" si="117"/>
        <v>6957.0446281766417</v>
      </c>
      <c r="DQ13">
        <f t="shared" si="35"/>
        <v>5176.6945734911887</v>
      </c>
    </row>
    <row r="14" spans="1:121" x14ac:dyDescent="0.3">
      <c r="A14">
        <v>11</v>
      </c>
      <c r="B14">
        <v>56</v>
      </c>
      <c r="C14">
        <f t="shared" si="118"/>
        <v>36.251999999999995</v>
      </c>
      <c r="D14">
        <f t="shared" si="1"/>
        <v>125</v>
      </c>
      <c r="E14">
        <f t="shared" si="119"/>
        <v>5.7</v>
      </c>
      <c r="F14">
        <v>5.1799999999999997E-3</v>
      </c>
      <c r="G14">
        <v>8.4600000000000005E-3</v>
      </c>
      <c r="H14">
        <f t="shared" si="3"/>
        <v>5.836E-3</v>
      </c>
      <c r="I14">
        <f t="shared" si="103"/>
        <v>4.7655426853004217E-2</v>
      </c>
      <c r="J14">
        <f t="shared" si="36"/>
        <v>0.12367804945488003</v>
      </c>
      <c r="K14">
        <f t="shared" si="37"/>
        <v>0.16880869399669662</v>
      </c>
      <c r="L14">
        <f t="shared" si="104"/>
        <v>6.8644442337749356E-2</v>
      </c>
      <c r="M14">
        <f t="shared" si="105"/>
        <v>9.4795845749427787E-2</v>
      </c>
      <c r="N14">
        <f t="shared" si="106"/>
        <v>0.30104910743686963</v>
      </c>
      <c r="O14">
        <f t="shared" si="107"/>
        <v>0.39715611606460599</v>
      </c>
      <c r="P14">
        <f t="shared" si="108"/>
        <v>0.16153515778654437</v>
      </c>
      <c r="Q14">
        <f t="shared" si="109"/>
        <v>0.22037644810701396</v>
      </c>
      <c r="R14">
        <f t="shared" si="38"/>
        <v>0.42</v>
      </c>
      <c r="S14">
        <f t="shared" si="39"/>
        <v>0.43099999999999999</v>
      </c>
      <c r="T14">
        <f t="shared" si="40"/>
        <v>1.1048193399495506E-2</v>
      </c>
      <c r="U14">
        <f t="shared" si="41"/>
        <v>0.24972838982121859</v>
      </c>
      <c r="V14">
        <f t="shared" si="42"/>
        <v>0.33127955295500244</v>
      </c>
      <c r="W14">
        <f t="shared" si="110"/>
        <v>0.14338469587374159</v>
      </c>
      <c r="X14">
        <f t="shared" si="111"/>
        <v>0.19486791739837772</v>
      </c>
      <c r="Y14">
        <f t="shared" si="112"/>
        <v>0.45637147886293083</v>
      </c>
      <c r="Z14">
        <f t="shared" si="113"/>
        <v>0.57734599514925311</v>
      </c>
      <c r="AA14">
        <f t="shared" si="114"/>
        <v>0.25903482938041156</v>
      </c>
      <c r="AB14">
        <f t="shared" si="115"/>
        <v>0.34532504704025946</v>
      </c>
      <c r="AC14">
        <f t="shared" si="43"/>
        <v>2.0598052345213537E-2</v>
      </c>
      <c r="AD14">
        <f t="shared" si="116"/>
        <v>0.48096468234719986</v>
      </c>
      <c r="AE14">
        <f t="shared" si="44"/>
        <v>2.4423911849511346E-2</v>
      </c>
      <c r="AF14">
        <f t="shared" si="45"/>
        <v>2.0414924185774294E-3</v>
      </c>
      <c r="AG14">
        <f t="shared" si="46"/>
        <v>7.0423438939588457E-3</v>
      </c>
      <c r="AH14">
        <f t="shared" si="120"/>
        <v>1.2575423236143306E-3</v>
      </c>
      <c r="AI14">
        <f t="shared" si="121"/>
        <v>5.7439193318311052E-3</v>
      </c>
      <c r="AJ14">
        <f t="shared" si="49"/>
        <v>2.4887910189477584E-5</v>
      </c>
      <c r="AK14">
        <f t="shared" si="122"/>
        <v>1.9591144209759662E-5</v>
      </c>
      <c r="AL14">
        <f t="shared" si="123"/>
        <v>7.053084376450544E-5</v>
      </c>
      <c r="AM14">
        <f t="shared" si="124"/>
        <v>4.7583077205407839E-4</v>
      </c>
      <c r="AN14">
        <f t="shared" si="53"/>
        <v>1.6446822117179793E-3</v>
      </c>
      <c r="AO14">
        <f t="shared" si="125"/>
        <v>7.1958730249151644E-6</v>
      </c>
      <c r="AP14">
        <f t="shared" si="55"/>
        <v>6.2177084138157797E-6</v>
      </c>
      <c r="AQ14">
        <f t="shared" si="56"/>
        <v>1.9285340901012611E-5</v>
      </c>
      <c r="AR14">
        <f t="shared" si="57"/>
        <v>0.33334470751833845</v>
      </c>
      <c r="AS14">
        <f t="shared" si="58"/>
        <v>2.5654542000618574E-2</v>
      </c>
      <c r="AT14">
        <f t="shared" si="59"/>
        <v>2.4155629194916733E-3</v>
      </c>
      <c r="AU14">
        <f t="shared" si="60"/>
        <v>7.3326512781694041E-3</v>
      </c>
      <c r="AV14">
        <f t="shared" si="126"/>
        <v>1.5372498645595313E-3</v>
      </c>
      <c r="AW14">
        <f t="shared" si="127"/>
        <v>6.0209616525112716E-3</v>
      </c>
      <c r="AX14">
        <f t="shared" si="63"/>
        <v>4.4338047975565091E-5</v>
      </c>
      <c r="AY14">
        <f t="shared" si="128"/>
        <v>3.5750083826600366E-5</v>
      </c>
      <c r="AZ14">
        <f t="shared" si="129"/>
        <v>1.110226618036381E-4</v>
      </c>
      <c r="BA14">
        <f t="shared" si="130"/>
        <v>5.4735247420104874E-4</v>
      </c>
      <c r="BB14">
        <f t="shared" si="67"/>
        <v>1.661511630942099E-3</v>
      </c>
      <c r="BC14">
        <f t="shared" si="131"/>
        <v>1.2422423516358118E-5</v>
      </c>
      <c r="BD14">
        <f t="shared" si="69"/>
        <v>1.0688508885333148E-5</v>
      </c>
      <c r="BE14">
        <f t="shared" si="70"/>
        <v>2.9176398143450839E-5</v>
      </c>
      <c r="BF14">
        <f t="shared" si="71"/>
        <v>4.4499948568048772E-2</v>
      </c>
      <c r="BG14">
        <f t="shared" si="72"/>
        <v>0.94700000000000017</v>
      </c>
      <c r="BH14">
        <f t="shared" si="5"/>
        <v>0.41225570310699888</v>
      </c>
      <c r="BI14">
        <f t="shared" si="6"/>
        <v>2.0076468255386833E-2</v>
      </c>
      <c r="BJ14">
        <f t="shared" si="7"/>
        <v>1.4561684230630053E-3</v>
      </c>
      <c r="BK14">
        <f t="shared" si="8"/>
        <v>5.692229569650608E-3</v>
      </c>
      <c r="BL14">
        <f t="shared" si="9"/>
        <v>9.3507319400481181E-4</v>
      </c>
      <c r="BM14">
        <f t="shared" si="10"/>
        <v>4.7018112308679265E-3</v>
      </c>
      <c r="BN14">
        <f t="shared" si="11"/>
        <v>1.684695856182941E-5</v>
      </c>
      <c r="BO14">
        <f t="shared" si="12"/>
        <v>1.3653329863603546E-5</v>
      </c>
      <c r="BP14">
        <f t="shared" si="13"/>
        <v>5.4443699607943775E-5</v>
      </c>
      <c r="BQ14">
        <f t="shared" si="14"/>
        <v>3.7930534137824368E-4</v>
      </c>
      <c r="BR14">
        <f t="shared" si="15"/>
        <v>1.3110475076704659E-3</v>
      </c>
      <c r="BS14">
        <f t="shared" si="16"/>
        <v>5.4091822979164433E-6</v>
      </c>
      <c r="BT14">
        <f t="shared" si="17"/>
        <v>4.083207605243586E-6</v>
      </c>
      <c r="BU14">
        <f t="shared" si="18"/>
        <v>1.4496910138609794E-5</v>
      </c>
      <c r="BV14">
        <f t="shared" si="19"/>
        <v>0.27486669576725176</v>
      </c>
      <c r="BW14">
        <f t="shared" si="20"/>
        <v>2.0286701098813035E-2</v>
      </c>
      <c r="BX14">
        <f t="shared" si="21"/>
        <v>1.6575142241511409E-3</v>
      </c>
      <c r="BY14">
        <f t="shared" si="22"/>
        <v>5.7016595505446112E-3</v>
      </c>
      <c r="BZ14">
        <f t="shared" si="23"/>
        <v>1.0996197515730083E-3</v>
      </c>
      <c r="CA14">
        <f t="shared" si="24"/>
        <v>4.7413038712055657E-3</v>
      </c>
      <c r="CB14">
        <f t="shared" si="25"/>
        <v>2.8872521787554574E-5</v>
      </c>
      <c r="CC14">
        <f t="shared" si="26"/>
        <v>2.3967951539602459E-5</v>
      </c>
      <c r="CD14">
        <f t="shared" si="27"/>
        <v>8.2443279131437999E-5</v>
      </c>
      <c r="CE14">
        <f t="shared" si="28"/>
        <v>4.1973829260726384E-4</v>
      </c>
      <c r="CF14">
        <f t="shared" si="29"/>
        <v>1.2741333747266191E-3</v>
      </c>
      <c r="CG14">
        <f t="shared" si="30"/>
        <v>8.9831681756439772E-6</v>
      </c>
      <c r="CH14">
        <f t="shared" si="31"/>
        <v>6.752479972650622E-6</v>
      </c>
      <c r="CI14">
        <f t="shared" si="32"/>
        <v>2.1098660091328494E-5</v>
      </c>
      <c r="CJ14">
        <f t="shared" si="73"/>
        <v>0</v>
      </c>
      <c r="CK14">
        <f t="shared" si="74"/>
        <v>0.75713622390866708</v>
      </c>
      <c r="CL14">
        <f t="shared" si="33"/>
        <v>0.54697131743526561</v>
      </c>
      <c r="CM14">
        <f t="shared" si="75"/>
        <v>1007.6210095173838</v>
      </c>
      <c r="CN14">
        <f t="shared" si="76"/>
        <v>399.91713262389879</v>
      </c>
      <c r="CO14">
        <f t="shared" si="77"/>
        <v>52.897110057759775</v>
      </c>
      <c r="CP14">
        <f t="shared" si="78"/>
        <v>60.528945768576278</v>
      </c>
      <c r="CQ14">
        <f t="shared" si="79"/>
        <v>39.293167443653374</v>
      </c>
      <c r="CR14">
        <f t="shared" si="80"/>
        <v>29.937307557503722</v>
      </c>
      <c r="CS14">
        <f t="shared" si="81"/>
        <v>0.7224462569801553</v>
      </c>
      <c r="CT14">
        <f t="shared" si="82"/>
        <v>0.73948732934158823</v>
      </c>
      <c r="CU14">
        <f t="shared" si="83"/>
        <v>0.82605724216988774</v>
      </c>
      <c r="CV14">
        <f t="shared" si="84"/>
        <v>13.858571236075033</v>
      </c>
      <c r="CW14">
        <f t="shared" si="85"/>
        <v>29.110875147408233</v>
      </c>
      <c r="CX14">
        <f t="shared" si="86"/>
        <v>0.25635297651260275</v>
      </c>
      <c r="CY14">
        <f t="shared" si="87"/>
        <v>0.25813438250797593</v>
      </c>
      <c r="CZ14">
        <f t="shared" si="88"/>
        <v>0.46670524980450517</v>
      </c>
      <c r="DA14">
        <f t="shared" si="89"/>
        <v>4506.8204456479361</v>
      </c>
      <c r="DB14">
        <f t="shared" si="90"/>
        <v>713.17061307519577</v>
      </c>
      <c r="DC14">
        <f t="shared" si="91"/>
        <v>90.187457162141115</v>
      </c>
      <c r="DD14">
        <f t="shared" si="92"/>
        <v>146.79967858895148</v>
      </c>
      <c r="DE14">
        <f t="shared" si="93"/>
        <v>65.595988970619757</v>
      </c>
      <c r="DF14">
        <f t="shared" si="94"/>
        <v>100.17073901283003</v>
      </c>
      <c r="DG14">
        <f t="shared" si="95"/>
        <v>1.7936070547555347</v>
      </c>
      <c r="DH14">
        <f t="shared" si="96"/>
        <v>1.7578673718377666</v>
      </c>
      <c r="DI14">
        <f t="shared" si="97"/>
        <v>2.5687313261507749</v>
      </c>
      <c r="DJ14">
        <f t="shared" si="98"/>
        <v>22.195142828852525</v>
      </c>
      <c r="DK14">
        <f t="shared" si="99"/>
        <v>48.39152625118863</v>
      </c>
      <c r="DL14">
        <f t="shared" si="100"/>
        <v>0.58447502644464944</v>
      </c>
      <c r="DM14">
        <f t="shared" si="101"/>
        <v>0.56586034889842218</v>
      </c>
      <c r="DN14">
        <f t="shared" si="102"/>
        <v>1.0394091838604362</v>
      </c>
      <c r="DO14">
        <f t="shared" si="34"/>
        <v>0</v>
      </c>
      <c r="DP14">
        <f t="shared" si="117"/>
        <v>7338.074844639239</v>
      </c>
      <c r="DQ14">
        <f t="shared" si="35"/>
        <v>5301.1813970415433</v>
      </c>
    </row>
    <row r="15" spans="1:121" x14ac:dyDescent="0.3">
      <c r="A15">
        <v>12</v>
      </c>
      <c r="B15">
        <v>57</v>
      </c>
      <c r="C15">
        <f t="shared" si="118"/>
        <v>36.251999999999995</v>
      </c>
      <c r="D15">
        <f t="shared" si="1"/>
        <v>125</v>
      </c>
      <c r="E15">
        <f t="shared" si="119"/>
        <v>5.7</v>
      </c>
      <c r="F15">
        <v>5.5599999999999998E-3</v>
      </c>
      <c r="G15">
        <v>9.2200000000000008E-3</v>
      </c>
      <c r="H15">
        <f t="shared" si="3"/>
        <v>6.291999999999999E-3</v>
      </c>
      <c r="I15">
        <f t="shared" si="103"/>
        <v>4.7655426853004217E-2</v>
      </c>
      <c r="J15">
        <f t="shared" si="36"/>
        <v>0.12936786466990779</v>
      </c>
      <c r="K15">
        <f t="shared" si="37"/>
        <v>0.1763570113382088</v>
      </c>
      <c r="L15">
        <f t="shared" si="104"/>
        <v>7.1906658231057685E-2</v>
      </c>
      <c r="M15">
        <f t="shared" si="105"/>
        <v>9.9233150316371255E-2</v>
      </c>
      <c r="N15">
        <f t="shared" si="106"/>
        <v>0.31508709866322493</v>
      </c>
      <c r="O15">
        <f t="shared" si="107"/>
        <v>0.41419298779910574</v>
      </c>
      <c r="P15">
        <f t="shared" si="108"/>
        <v>0.16986130599194749</v>
      </c>
      <c r="Q15">
        <f t="shared" si="109"/>
        <v>0.23129310838315786</v>
      </c>
      <c r="R15">
        <f t="shared" si="38"/>
        <v>0.42</v>
      </c>
      <c r="S15">
        <f t="shared" si="39"/>
        <v>0.43099999999999999</v>
      </c>
      <c r="T15">
        <f t="shared" si="40"/>
        <v>1.1571691724939529E-2</v>
      </c>
      <c r="U15">
        <f t="shared" si="41"/>
        <v>0.26028956839043671</v>
      </c>
      <c r="V15">
        <f t="shared" si="42"/>
        <v>0.34442542942813714</v>
      </c>
      <c r="W15">
        <f t="shared" si="110"/>
        <v>0.14990109996336065</v>
      </c>
      <c r="X15">
        <f t="shared" si="111"/>
        <v>0.20343250938407176</v>
      </c>
      <c r="Y15">
        <f t="shared" si="112"/>
        <v>0.47481969425025294</v>
      </c>
      <c r="Z15">
        <f t="shared" si="113"/>
        <v>0.59746938907242853</v>
      </c>
      <c r="AA15">
        <f t="shared" si="114"/>
        <v>0.2715118498030582</v>
      </c>
      <c r="AB15">
        <f t="shared" si="115"/>
        <v>0.36084748082088325</v>
      </c>
      <c r="AC15">
        <f t="shared" si="43"/>
        <v>2.1498190504817438E-2</v>
      </c>
      <c r="AD15">
        <f t="shared" si="116"/>
        <v>0.45031039985256993</v>
      </c>
      <c r="AE15">
        <f t="shared" si="44"/>
        <v>2.5669730525626249E-2</v>
      </c>
      <c r="AF15">
        <f t="shared" si="45"/>
        <v>2.0802556147780397E-3</v>
      </c>
      <c r="AG15">
        <f t="shared" si="46"/>
        <v>7.4337781543858707E-3</v>
      </c>
      <c r="AH15">
        <f t="shared" si="120"/>
        <v>1.2566099141612108E-3</v>
      </c>
      <c r="AI15">
        <f t="shared" si="121"/>
        <v>5.8885913360774388E-3</v>
      </c>
      <c r="AJ15">
        <f t="shared" si="49"/>
        <v>2.7679984420228579E-5</v>
      </c>
      <c r="AK15">
        <f t="shared" si="122"/>
        <v>2.2008872874720003E-5</v>
      </c>
      <c r="AL15">
        <f t="shared" si="123"/>
        <v>8.1712905887270477E-5</v>
      </c>
      <c r="AM15">
        <f t="shared" si="124"/>
        <v>4.8091976579918937E-4</v>
      </c>
      <c r="AN15">
        <f t="shared" si="53"/>
        <v>1.9928776918724366E-3</v>
      </c>
      <c r="AO15">
        <f t="shared" si="125"/>
        <v>8.1981843229635713E-6</v>
      </c>
      <c r="AP15">
        <f t="shared" si="55"/>
        <v>8.1590135209461774E-6</v>
      </c>
      <c r="AQ15">
        <f t="shared" si="56"/>
        <v>2.6368482535597717E-5</v>
      </c>
      <c r="AR15">
        <f t="shared" si="57"/>
        <v>0.34677482789339015</v>
      </c>
      <c r="AS15">
        <f t="shared" si="58"/>
        <v>3.0150563467834641E-2</v>
      </c>
      <c r="AT15">
        <f t="shared" si="59"/>
        <v>2.7450144830245943E-3</v>
      </c>
      <c r="AU15">
        <f t="shared" si="60"/>
        <v>8.7014632023008406E-3</v>
      </c>
      <c r="AV15">
        <f t="shared" si="126"/>
        <v>1.7144234330455713E-3</v>
      </c>
      <c r="AW15">
        <f t="shared" si="127"/>
        <v>6.9425544566822546E-3</v>
      </c>
      <c r="AX15">
        <f t="shared" si="63"/>
        <v>5.5426567825190663E-5</v>
      </c>
      <c r="AY15">
        <f t="shared" si="128"/>
        <v>4.5156703514293072E-5</v>
      </c>
      <c r="AZ15">
        <f t="shared" si="129"/>
        <v>1.4583760293902855E-4</v>
      </c>
      <c r="BA15">
        <f t="shared" si="130"/>
        <v>6.1877000670622633E-4</v>
      </c>
      <c r="BB15">
        <f t="shared" si="67"/>
        <v>2.2711425962820323E-3</v>
      </c>
      <c r="BC15">
        <f t="shared" si="131"/>
        <v>1.5948451969494793E-5</v>
      </c>
      <c r="BD15">
        <f t="shared" si="69"/>
        <v>1.5808239177696415E-5</v>
      </c>
      <c r="BE15">
        <f t="shared" si="70"/>
        <v>4.5333274984571214E-5</v>
      </c>
      <c r="BF15">
        <f t="shared" si="71"/>
        <v>5.1470439321491583E-2</v>
      </c>
      <c r="BG15">
        <f t="shared" si="72"/>
        <v>0.94700000000000029</v>
      </c>
      <c r="BH15">
        <f t="shared" si="5"/>
        <v>0.38566536990509448</v>
      </c>
      <c r="BI15">
        <f t="shared" si="6"/>
        <v>2.1083299765624633E-2</v>
      </c>
      <c r="BJ15">
        <f t="shared" si="7"/>
        <v>1.4824445002650738E-3</v>
      </c>
      <c r="BK15">
        <f t="shared" si="8"/>
        <v>6.0037134538568461E-3</v>
      </c>
      <c r="BL15">
        <f t="shared" si="9"/>
        <v>9.3353983676473763E-4</v>
      </c>
      <c r="BM15">
        <f t="shared" si="10"/>
        <v>4.8162991517520723E-3</v>
      </c>
      <c r="BN15">
        <f t="shared" si="11"/>
        <v>1.8719501534087493E-5</v>
      </c>
      <c r="BO15">
        <f t="shared" si="12"/>
        <v>1.5324402942851646E-5</v>
      </c>
      <c r="BP15">
        <f t="shared" si="13"/>
        <v>6.3023771148378765E-5</v>
      </c>
      <c r="BQ15">
        <f t="shared" si="14"/>
        <v>3.830489201938832E-4</v>
      </c>
      <c r="BR15">
        <f t="shared" si="15"/>
        <v>1.5873118599765853E-3</v>
      </c>
      <c r="BS15">
        <f t="shared" si="16"/>
        <v>6.1575930973646341E-6</v>
      </c>
      <c r="BT15">
        <f t="shared" si="17"/>
        <v>5.3530659251978343E-6</v>
      </c>
      <c r="BU15">
        <f t="shared" si="18"/>
        <v>1.9805164125717338E-5</v>
      </c>
      <c r="BV15">
        <f t="shared" si="19"/>
        <v>0.28570727815528357</v>
      </c>
      <c r="BW15">
        <f t="shared" si="20"/>
        <v>2.3822524319527329E-2</v>
      </c>
      <c r="BX15">
        <f t="shared" si="21"/>
        <v>1.8818346139794851E-3</v>
      </c>
      <c r="BY15">
        <f t="shared" si="22"/>
        <v>6.7604829156489238E-3</v>
      </c>
      <c r="BZ15">
        <f t="shared" si="23"/>
        <v>1.2252523370620977E-3</v>
      </c>
      <c r="CA15">
        <f t="shared" si="24"/>
        <v>5.4625623307036136E-3</v>
      </c>
      <c r="CB15">
        <f t="shared" si="25"/>
        <v>3.6059649198681522E-5</v>
      </c>
      <c r="CC15">
        <f t="shared" si="26"/>
        <v>3.0247052733902098E-5</v>
      </c>
      <c r="CD15">
        <f t="shared" si="27"/>
        <v>1.0820773853743847E-4</v>
      </c>
      <c r="CE15">
        <f t="shared" si="28"/>
        <v>4.7411745197750254E-4</v>
      </c>
      <c r="CF15">
        <f t="shared" si="29"/>
        <v>1.7402077171753318E-3</v>
      </c>
      <c r="CG15">
        <f t="shared" si="30"/>
        <v>1.1523566570889584E-5</v>
      </c>
      <c r="CH15">
        <f t="shared" si="31"/>
        <v>9.9775407289486194E-6</v>
      </c>
      <c r="CI15">
        <f t="shared" si="32"/>
        <v>3.2755593656385336E-5</v>
      </c>
      <c r="CJ15">
        <f t="shared" si="73"/>
        <v>0</v>
      </c>
      <c r="CK15">
        <f t="shared" si="74"/>
        <v>0.74938644187508585</v>
      </c>
      <c r="CL15">
        <f t="shared" si="33"/>
        <v>0.52560457282058615</v>
      </c>
      <c r="CM15">
        <f t="shared" si="75"/>
        <v>943.40028769113405</v>
      </c>
      <c r="CN15">
        <f t="shared" si="76"/>
        <v>420.31616762660423</v>
      </c>
      <c r="CO15">
        <f t="shared" si="77"/>
        <v>53.90150323451379</v>
      </c>
      <c r="CP15">
        <f t="shared" si="78"/>
        <v>63.893323236946557</v>
      </c>
      <c r="CQ15">
        <f t="shared" si="79"/>
        <v>39.264033377881191</v>
      </c>
      <c r="CR15">
        <f t="shared" si="80"/>
        <v>30.691338043635611</v>
      </c>
      <c r="CS15">
        <f t="shared" si="81"/>
        <v>0.80349458775039517</v>
      </c>
      <c r="CT15">
        <f t="shared" si="82"/>
        <v>0.83074691552918123</v>
      </c>
      <c r="CU15">
        <f t="shared" si="83"/>
        <v>0.95702155375171183</v>
      </c>
      <c r="CV15">
        <f t="shared" si="84"/>
        <v>14.00678817890139</v>
      </c>
      <c r="CW15">
        <f t="shared" si="85"/>
        <v>35.273935146142129</v>
      </c>
      <c r="CX15">
        <f t="shared" si="86"/>
        <v>0.29206031650557723</v>
      </c>
      <c r="CY15">
        <f t="shared" si="87"/>
        <v>0.33872960533560148</v>
      </c>
      <c r="CZ15">
        <f t="shared" si="88"/>
        <v>0.63811727736146473</v>
      </c>
      <c r="DA15">
        <f t="shared" si="89"/>
        <v>4688.3956731186345</v>
      </c>
      <c r="DB15">
        <f t="shared" si="90"/>
        <v>838.15551384233515</v>
      </c>
      <c r="DC15">
        <f t="shared" si="91"/>
        <v>102.48786073820625</v>
      </c>
      <c r="DD15">
        <f t="shared" si="92"/>
        <v>174.20329331006283</v>
      </c>
      <c r="DE15">
        <f t="shared" si="93"/>
        <v>73.156162311487577</v>
      </c>
      <c r="DF15">
        <f t="shared" si="94"/>
        <v>115.50327849582267</v>
      </c>
      <c r="DG15">
        <f t="shared" si="95"/>
        <v>2.2421709482324377</v>
      </c>
      <c r="DH15">
        <f t="shared" si="96"/>
        <v>2.2204002685013045</v>
      </c>
      <c r="DI15">
        <f t="shared" si="97"/>
        <v>3.3742446192003035</v>
      </c>
      <c r="DJ15">
        <f t="shared" si="98"/>
        <v>25.091123771937479</v>
      </c>
      <c r="DK15">
        <f t="shared" si="99"/>
        <v>66.147028116714196</v>
      </c>
      <c r="DL15">
        <f t="shared" si="100"/>
        <v>0.75037466516473006</v>
      </c>
      <c r="DM15">
        <f t="shared" si="101"/>
        <v>0.83690399030642593</v>
      </c>
      <c r="DN15">
        <f t="shared" si="102"/>
        <v>1.6149979213253496</v>
      </c>
      <c r="DO15">
        <f t="shared" si="34"/>
        <v>0</v>
      </c>
      <c r="DP15">
        <f t="shared" si="117"/>
        <v>7698.7865729099231</v>
      </c>
      <c r="DQ15">
        <f t="shared" si="35"/>
        <v>5399.7740041388324</v>
      </c>
    </row>
    <row r="16" spans="1:121" x14ac:dyDescent="0.3">
      <c r="A16">
        <v>13</v>
      </c>
      <c r="B16">
        <v>58</v>
      </c>
      <c r="C16">
        <f t="shared" si="118"/>
        <v>36.251999999999995</v>
      </c>
      <c r="D16">
        <f t="shared" si="1"/>
        <v>125</v>
      </c>
      <c r="E16">
        <f t="shared" si="119"/>
        <v>5.7</v>
      </c>
      <c r="F16">
        <v>5.94E-3</v>
      </c>
      <c r="G16">
        <v>9.8399999999999998E-3</v>
      </c>
      <c r="H16">
        <f t="shared" si="3"/>
        <v>6.7200000000000003E-3</v>
      </c>
      <c r="I16">
        <f t="shared" si="103"/>
        <v>4.7655426853004217E-2</v>
      </c>
      <c r="J16">
        <f t="shared" si="36"/>
        <v>0.13519344405020828</v>
      </c>
      <c r="K16">
        <f t="shared" si="37"/>
        <v>0.18406499531957299</v>
      </c>
      <c r="L16">
        <f t="shared" si="104"/>
        <v>7.5256920263902183E-2</v>
      </c>
      <c r="M16">
        <f t="shared" si="105"/>
        <v>0.10378371910920647</v>
      </c>
      <c r="N16">
        <f t="shared" si="106"/>
        <v>0.32935720357324061</v>
      </c>
      <c r="O16">
        <f t="shared" si="107"/>
        <v>0.43136435730143685</v>
      </c>
      <c r="P16">
        <f t="shared" si="108"/>
        <v>0.17841448497588019</v>
      </c>
      <c r="Q16">
        <f t="shared" si="109"/>
        <v>0.24246044431131841</v>
      </c>
      <c r="R16">
        <f t="shared" si="38"/>
        <v>0.42</v>
      </c>
      <c r="S16">
        <f t="shared" si="39"/>
        <v>0.43099999999999999</v>
      </c>
      <c r="T16">
        <f t="shared" si="40"/>
        <v>1.2107638106687387E-2</v>
      </c>
      <c r="U16">
        <f t="shared" si="41"/>
        <v>0.27101895136678866</v>
      </c>
      <c r="V16">
        <f t="shared" si="42"/>
        <v>0.3577039166350634</v>
      </c>
      <c r="W16">
        <f t="shared" si="110"/>
        <v>0.15656539383363455</v>
      </c>
      <c r="X16">
        <f t="shared" si="111"/>
        <v>0.21216432057040013</v>
      </c>
      <c r="Y16">
        <f t="shared" si="112"/>
        <v>0.4933029476819718</v>
      </c>
      <c r="Z16">
        <f t="shared" si="113"/>
        <v>0.61734029826499093</v>
      </c>
      <c r="AA16">
        <f t="shared" si="114"/>
        <v>0.28423797068580814</v>
      </c>
      <c r="AB16">
        <f t="shared" si="115"/>
        <v>0.37656709709375902</v>
      </c>
      <c r="AC16">
        <f t="shared" si="43"/>
        <v>2.2413246930579035E-2</v>
      </c>
      <c r="AD16">
        <f t="shared" si="116"/>
        <v>0.42118980944616335</v>
      </c>
      <c r="AE16">
        <f t="shared" si="44"/>
        <v>2.6756267688950057E-2</v>
      </c>
      <c r="AF16">
        <f t="shared" si="45"/>
        <v>2.1102241341656612E-3</v>
      </c>
      <c r="AG16">
        <f t="shared" si="46"/>
        <v>7.7718556453127583E-3</v>
      </c>
      <c r="AH16">
        <f t="shared" si="120"/>
        <v>1.2522869355675345E-3</v>
      </c>
      <c r="AI16">
        <f t="shared" si="121"/>
        <v>6.0037618066723615E-3</v>
      </c>
      <c r="AJ16">
        <f t="shared" si="49"/>
        <v>3.0477197552138269E-5</v>
      </c>
      <c r="AK16">
        <f t="shared" si="122"/>
        <v>2.4422546595088565E-5</v>
      </c>
      <c r="AL16">
        <f t="shared" si="123"/>
        <v>9.3076891163837211E-5</v>
      </c>
      <c r="AM16">
        <f t="shared" si="124"/>
        <v>4.8421998225953844E-4</v>
      </c>
      <c r="AN16">
        <f t="shared" si="53"/>
        <v>2.3226588271886691E-3</v>
      </c>
      <c r="AO16">
        <f t="shared" si="125"/>
        <v>9.2088288349341054E-6</v>
      </c>
      <c r="AP16">
        <f t="shared" si="55"/>
        <v>1.0260733070332879E-5</v>
      </c>
      <c r="AQ16">
        <f t="shared" si="56"/>
        <v>3.4348384917361355E-5</v>
      </c>
      <c r="AR16">
        <f t="shared" si="57"/>
        <v>0.35788698752429776</v>
      </c>
      <c r="AS16">
        <f t="shared" si="58"/>
        <v>3.4883524557927821E-2</v>
      </c>
      <c r="AT16">
        <f t="shared" si="59"/>
        <v>3.0839270382978872E-3</v>
      </c>
      <c r="AU16">
        <f t="shared" si="60"/>
        <v>1.0148427144202603E-2</v>
      </c>
      <c r="AV16">
        <f t="shared" si="126"/>
        <v>1.8934121936441443E-3</v>
      </c>
      <c r="AW16">
        <f t="shared" si="127"/>
        <v>7.9057818060202165E-3</v>
      </c>
      <c r="AX16">
        <f t="shared" si="63"/>
        <v>6.8110687375658952E-5</v>
      </c>
      <c r="AY16">
        <f t="shared" si="128"/>
        <v>5.589637381034018E-5</v>
      </c>
      <c r="AZ16">
        <f t="shared" si="129"/>
        <v>1.8679120715450878E-4</v>
      </c>
      <c r="BA16">
        <f t="shared" si="130"/>
        <v>6.921031013946827E-4</v>
      </c>
      <c r="BB16">
        <f t="shared" si="67"/>
        <v>2.9537915803695891E-3</v>
      </c>
      <c r="BC16">
        <f t="shared" si="131"/>
        <v>2.0030894963973911E-5</v>
      </c>
      <c r="BD16">
        <f t="shared" si="69"/>
        <v>2.2170442348513826E-5</v>
      </c>
      <c r="BE16">
        <f t="shared" si="70"/>
        <v>6.6380360500313762E-5</v>
      </c>
      <c r="BF16">
        <f t="shared" si="71"/>
        <v>5.9039786039278584E-2</v>
      </c>
      <c r="BG16">
        <f t="shared" si="72"/>
        <v>0.94700000000000017</v>
      </c>
      <c r="BH16">
        <f t="shared" si="5"/>
        <v>0.36043039958081197</v>
      </c>
      <c r="BI16">
        <f t="shared" si="6"/>
        <v>2.1957743004630721E-2</v>
      </c>
      <c r="BJ16">
        <f t="shared" si="7"/>
        <v>1.5024078911932616E-3</v>
      </c>
      <c r="BK16">
        <f t="shared" si="8"/>
        <v>6.2716234662980735E-3</v>
      </c>
      <c r="BL16">
        <f t="shared" si="9"/>
        <v>9.2949112724976146E-4</v>
      </c>
      <c r="BM16">
        <f t="shared" si="10"/>
        <v>4.9064839618765113E-3</v>
      </c>
      <c r="BN16">
        <f t="shared" si="11"/>
        <v>2.0591996395981988E-5</v>
      </c>
      <c r="BO16">
        <f t="shared" si="12"/>
        <v>1.6989606938992784E-5</v>
      </c>
      <c r="BP16">
        <f t="shared" si="13"/>
        <v>7.1729943988822675E-5</v>
      </c>
      <c r="BQ16">
        <f t="shared" si="14"/>
        <v>3.8536229018904699E-4</v>
      </c>
      <c r="BR16">
        <f t="shared" si="15"/>
        <v>1.8484679644911533E-3</v>
      </c>
      <c r="BS16">
        <f t="shared" si="16"/>
        <v>6.9110271701209593E-6</v>
      </c>
      <c r="BT16">
        <f t="shared" si="17"/>
        <v>6.7256889405672452E-6</v>
      </c>
      <c r="BU16">
        <f t="shared" si="18"/>
        <v>2.5777721105330535E-5</v>
      </c>
      <c r="BV16">
        <f t="shared" si="19"/>
        <v>0.29462156927404776</v>
      </c>
      <c r="BW16">
        <f t="shared" si="20"/>
        <v>2.7539597979285568E-2</v>
      </c>
      <c r="BX16">
        <f t="shared" si="21"/>
        <v>2.1122165299628701E-3</v>
      </c>
      <c r="BY16">
        <f t="shared" si="22"/>
        <v>7.8782373595973672E-3</v>
      </c>
      <c r="BZ16">
        <f t="shared" si="23"/>
        <v>1.3519531446290678E-3</v>
      </c>
      <c r="CA16">
        <f t="shared" si="24"/>
        <v>6.2153676905775087E-3</v>
      </c>
      <c r="CB16">
        <f t="shared" si="25"/>
        <v>4.4270431871515717E-5</v>
      </c>
      <c r="CC16">
        <f t="shared" si="26"/>
        <v>3.740684595778432E-5</v>
      </c>
      <c r="CD16">
        <f t="shared" si="27"/>
        <v>1.3848097844921405E-4</v>
      </c>
      <c r="CE16">
        <f t="shared" si="28"/>
        <v>5.2987371241375043E-4</v>
      </c>
      <c r="CF16">
        <f t="shared" si="29"/>
        <v>2.2614210328388185E-3</v>
      </c>
      <c r="CG16">
        <f t="shared" si="30"/>
        <v>1.4461509435143815E-5</v>
      </c>
      <c r="CH16">
        <f t="shared" si="31"/>
        <v>1.3980020820053933E-5</v>
      </c>
      <c r="CI16">
        <f t="shared" si="32"/>
        <v>4.7923980002393745E-5</v>
      </c>
      <c r="CJ16">
        <f t="shared" si="73"/>
        <v>0</v>
      </c>
      <c r="CK16">
        <f t="shared" si="74"/>
        <v>0.74118746576116912</v>
      </c>
      <c r="CL16">
        <f t="shared" si="33"/>
        <v>0.50471259799621582</v>
      </c>
      <c r="CM16">
        <f t="shared" si="75"/>
        <v>882.39265078971221</v>
      </c>
      <c r="CN16">
        <f t="shared" si="76"/>
        <v>438.10712713886824</v>
      </c>
      <c r="CO16">
        <f t="shared" si="77"/>
        <v>54.678017540366447</v>
      </c>
      <c r="CP16">
        <f t="shared" si="78"/>
        <v>66.799099271463163</v>
      </c>
      <c r="CQ16">
        <f t="shared" si="79"/>
        <v>39.128957588743184</v>
      </c>
      <c r="CR16">
        <f t="shared" si="80"/>
        <v>31.291606536376349</v>
      </c>
      <c r="CS16">
        <f t="shared" si="81"/>
        <v>0.88469209054346964</v>
      </c>
      <c r="CT16">
        <f t="shared" si="82"/>
        <v>0.92185344377821299</v>
      </c>
      <c r="CU16">
        <f t="shared" si="83"/>
        <v>1.0901165493108613</v>
      </c>
      <c r="CV16">
        <f t="shared" si="84"/>
        <v>14.102906983309056</v>
      </c>
      <c r="CW16">
        <f t="shared" si="85"/>
        <v>41.11106124123944</v>
      </c>
      <c r="CX16">
        <f t="shared" si="86"/>
        <v>0.3280645272445275</v>
      </c>
      <c r="CY16">
        <f t="shared" si="87"/>
        <v>0.42598459414793982</v>
      </c>
      <c r="CZ16">
        <f t="shared" si="88"/>
        <v>0.83123091500014479</v>
      </c>
      <c r="DA16">
        <f t="shared" si="89"/>
        <v>4838.6320713285058</v>
      </c>
      <c r="DB16">
        <f t="shared" si="90"/>
        <v>969.72709918583553</v>
      </c>
      <c r="DC16">
        <f t="shared" si="91"/>
        <v>115.14149990188992</v>
      </c>
      <c r="DD16">
        <f t="shared" si="92"/>
        <v>203.17151142693612</v>
      </c>
      <c r="DE16">
        <f t="shared" si="93"/>
        <v>80.793791714989283</v>
      </c>
      <c r="DF16">
        <f t="shared" si="94"/>
        <v>131.52849190675835</v>
      </c>
      <c r="DG16">
        <f t="shared" si="95"/>
        <v>2.7552816364075317</v>
      </c>
      <c r="DH16">
        <f t="shared" si="96"/>
        <v>2.7484805966282368</v>
      </c>
      <c r="DI16">
        <f t="shared" si="97"/>
        <v>4.3217881599338694</v>
      </c>
      <c r="DJ16">
        <f t="shared" si="98"/>
        <v>28.064780761554385</v>
      </c>
      <c r="DK16">
        <f t="shared" si="99"/>
        <v>86.029179778264279</v>
      </c>
      <c r="DL16">
        <f t="shared" si="100"/>
        <v>0.94245360805497258</v>
      </c>
      <c r="DM16">
        <f t="shared" si="101"/>
        <v>1.1737253883726704</v>
      </c>
      <c r="DN16">
        <f t="shared" si="102"/>
        <v>2.3648003428236777</v>
      </c>
      <c r="DO16">
        <f t="shared" si="34"/>
        <v>0</v>
      </c>
      <c r="DP16">
        <f t="shared" si="117"/>
        <v>8039.4883249470577</v>
      </c>
      <c r="DQ16">
        <f t="shared" si="35"/>
        <v>5474.500347732208</v>
      </c>
    </row>
    <row r="17" spans="1:121" x14ac:dyDescent="0.3">
      <c r="A17">
        <v>14</v>
      </c>
      <c r="B17">
        <v>59</v>
      </c>
      <c r="C17">
        <f t="shared" si="118"/>
        <v>36.251999999999995</v>
      </c>
      <c r="D17">
        <f t="shared" si="1"/>
        <v>125</v>
      </c>
      <c r="E17">
        <f t="shared" si="119"/>
        <v>5.7</v>
      </c>
      <c r="F17">
        <v>6.3899999999999998E-3</v>
      </c>
      <c r="G17">
        <v>1.0619999999999999E-2</v>
      </c>
      <c r="H17">
        <f t="shared" si="3"/>
        <v>7.2359999999999994E-3</v>
      </c>
      <c r="I17">
        <f t="shared" si="103"/>
        <v>4.7655426853004217E-2</v>
      </c>
      <c r="J17">
        <f t="shared" si="36"/>
        <v>0.14115372490572931</v>
      </c>
      <c r="K17">
        <f t="shared" si="37"/>
        <v>0.19192971315641316</v>
      </c>
      <c r="L17">
        <f t="shared" si="104"/>
        <v>7.8695441812466127E-2</v>
      </c>
      <c r="M17">
        <f t="shared" si="105"/>
        <v>0.10844730738594699</v>
      </c>
      <c r="N17">
        <f t="shared" si="106"/>
        <v>0.34384278085410147</v>
      </c>
      <c r="O17">
        <f t="shared" si="107"/>
        <v>0.44864133279164231</v>
      </c>
      <c r="P17">
        <f t="shared" si="108"/>
        <v>0.18719193033147385</v>
      </c>
      <c r="Q17">
        <f t="shared" si="109"/>
        <v>0.25387077587188955</v>
      </c>
      <c r="R17">
        <f t="shared" si="38"/>
        <v>0.42</v>
      </c>
      <c r="S17">
        <f t="shared" si="39"/>
        <v>0.43099999999999999</v>
      </c>
      <c r="T17">
        <f t="shared" si="40"/>
        <v>1.2655855144164743E-2</v>
      </c>
      <c r="U17">
        <f t="shared" si="41"/>
        <v>0.28190878132978903</v>
      </c>
      <c r="V17">
        <f t="shared" si="42"/>
        <v>0.37110116434243889</v>
      </c>
      <c r="W17">
        <f t="shared" si="110"/>
        <v>0.1633757821564702</v>
      </c>
      <c r="X17">
        <f t="shared" si="111"/>
        <v>0.22105904768764939</v>
      </c>
      <c r="Y17">
        <f t="shared" si="112"/>
        <v>0.51178512843445312</v>
      </c>
      <c r="Z17">
        <f t="shared" si="113"/>
        <v>0.63691291716066445</v>
      </c>
      <c r="AA17">
        <f t="shared" si="114"/>
        <v>0.29720147441236699</v>
      </c>
      <c r="AB17">
        <f t="shared" si="115"/>
        <v>0.39246167967178935</v>
      </c>
      <c r="AC17">
        <f t="shared" si="43"/>
        <v>2.3342513656466307E-2</v>
      </c>
      <c r="AD17">
        <f t="shared" si="116"/>
        <v>0.39356572796284245</v>
      </c>
      <c r="AE17">
        <f t="shared" si="44"/>
        <v>2.7688134135336783E-2</v>
      </c>
      <c r="AF17">
        <f t="shared" si="45"/>
        <v>2.1319269483919198E-3</v>
      </c>
      <c r="AG17">
        <f t="shared" si="46"/>
        <v>8.0587891004999454E-3</v>
      </c>
      <c r="AH17">
        <f t="shared" si="120"/>
        <v>1.2448517388722363E-3</v>
      </c>
      <c r="AI17">
        <f t="shared" si="121"/>
        <v>6.0913767072135055E-3</v>
      </c>
      <c r="AJ17">
        <f t="shared" si="49"/>
        <v>3.32620102518429E-5</v>
      </c>
      <c r="AK17">
        <f t="shared" si="122"/>
        <v>2.6817760768505282E-5</v>
      </c>
      <c r="AL17">
        <f t="shared" si="123"/>
        <v>1.0451922088689519E-4</v>
      </c>
      <c r="AM17">
        <f t="shared" si="124"/>
        <v>4.8586998634736944E-4</v>
      </c>
      <c r="AN17">
        <f t="shared" si="53"/>
        <v>2.6329785488476225E-3</v>
      </c>
      <c r="AO17">
        <f t="shared" si="125"/>
        <v>1.0220847958991949E-5</v>
      </c>
      <c r="AP17">
        <f t="shared" si="55"/>
        <v>1.2506815673405855E-5</v>
      </c>
      <c r="AQ17">
        <f t="shared" si="56"/>
        <v>4.3140809370514664E-5</v>
      </c>
      <c r="AR17">
        <f t="shared" si="57"/>
        <v>0.36679389963693088</v>
      </c>
      <c r="AS17">
        <f t="shared" si="58"/>
        <v>3.9816781369096513E-2</v>
      </c>
      <c r="AT17">
        <f t="shared" si="59"/>
        <v>3.4303040995570669E-3</v>
      </c>
      <c r="AU17">
        <f t="shared" si="60"/>
        <v>1.166241411427401E-2</v>
      </c>
      <c r="AV17">
        <f t="shared" si="126"/>
        <v>2.0732677899971859E-3</v>
      </c>
      <c r="AW17">
        <f t="shared" si="127"/>
        <v>8.9039460544176937E-3</v>
      </c>
      <c r="AX17">
        <f t="shared" si="63"/>
        <v>8.2450642787672317E-5</v>
      </c>
      <c r="AY17">
        <f t="shared" si="128"/>
        <v>6.8009325377038334E-5</v>
      </c>
      <c r="AZ17">
        <f t="shared" si="129"/>
        <v>2.3418962727716258E-4</v>
      </c>
      <c r="BA17">
        <f t="shared" si="130"/>
        <v>7.6692370702782873E-4</v>
      </c>
      <c r="BB17">
        <f t="shared" si="67"/>
        <v>3.7075750964680925E-3</v>
      </c>
      <c r="BC17">
        <f t="shared" si="131"/>
        <v>2.469437293766228E-5</v>
      </c>
      <c r="BD17">
        <f t="shared" si="69"/>
        <v>2.9904438941409784E-5</v>
      </c>
      <c r="BE17">
        <f t="shared" si="70"/>
        <v>9.2930537555870225E-5</v>
      </c>
      <c r="BF17">
        <f t="shared" si="71"/>
        <v>6.7182586594092264E-2</v>
      </c>
      <c r="BG17">
        <f t="shared" si="72"/>
        <v>0.94700000000000017</v>
      </c>
      <c r="BH17">
        <f t="shared" si="5"/>
        <v>0.3365157781608239</v>
      </c>
      <c r="BI17">
        <f t="shared" si="6"/>
        <v>2.270389954035431E-2</v>
      </c>
      <c r="BJ17">
        <f t="shared" si="7"/>
        <v>1.516452272616654E-3</v>
      </c>
      <c r="BK17">
        <f t="shared" si="8"/>
        <v>6.4978494097290727E-3</v>
      </c>
      <c r="BL17">
        <f t="shared" si="9"/>
        <v>9.2314028103725621E-4</v>
      </c>
      <c r="BM17">
        <f t="shared" si="10"/>
        <v>4.974013835147892E-3</v>
      </c>
      <c r="BN17">
        <f t="shared" si="11"/>
        <v>2.2452593990208634E-5</v>
      </c>
      <c r="BO17">
        <f t="shared" si="12"/>
        <v>1.8638938002844092E-5</v>
      </c>
      <c r="BP17">
        <f t="shared" si="13"/>
        <v>8.048211617877944E-5</v>
      </c>
      <c r="BQ17">
        <f t="shared" si="14"/>
        <v>3.863591303284998E-4</v>
      </c>
      <c r="BR17">
        <f t="shared" si="15"/>
        <v>2.0937191653963758E-3</v>
      </c>
      <c r="BS17">
        <f t="shared" si="16"/>
        <v>7.6642511605156774E-6</v>
      </c>
      <c r="BT17">
        <f t="shared" si="17"/>
        <v>8.1902697347095568E-6</v>
      </c>
      <c r="BU17">
        <f t="shared" si="18"/>
        <v>3.2349761938554735E-5</v>
      </c>
      <c r="BV17">
        <f t="shared" si="19"/>
        <v>0.30170696432911698</v>
      </c>
      <c r="BW17">
        <f t="shared" si="20"/>
        <v>3.1408557334089933E-2</v>
      </c>
      <c r="BX17">
        <f t="shared" si="21"/>
        <v>2.3472758005651387E-3</v>
      </c>
      <c r="BY17">
        <f t="shared" si="22"/>
        <v>9.0461416168004256E-3</v>
      </c>
      <c r="BZ17">
        <f t="shared" si="23"/>
        <v>1.4790421272168606E-3</v>
      </c>
      <c r="CA17">
        <f t="shared" si="24"/>
        <v>6.9943783773659752E-3</v>
      </c>
      <c r="CB17">
        <f t="shared" si="25"/>
        <v>5.3541082532388822E-5</v>
      </c>
      <c r="CC17">
        <f t="shared" si="26"/>
        <v>4.5471804639853139E-5</v>
      </c>
      <c r="CD17">
        <f t="shared" si="27"/>
        <v>1.7347861683711041E-4</v>
      </c>
      <c r="CE17">
        <f t="shared" si="28"/>
        <v>5.8667602728956314E-4</v>
      </c>
      <c r="CF17">
        <f t="shared" si="29"/>
        <v>2.8361953197447469E-3</v>
      </c>
      <c r="CG17">
        <f t="shared" si="30"/>
        <v>1.7813771408327085E-5</v>
      </c>
      <c r="CH17">
        <f t="shared" si="31"/>
        <v>1.8839188274829158E-5</v>
      </c>
      <c r="CI17">
        <f t="shared" si="32"/>
        <v>6.7037270274170478E-5</v>
      </c>
      <c r="CJ17">
        <f t="shared" si="73"/>
        <v>0</v>
      </c>
      <c r="CK17">
        <f t="shared" si="74"/>
        <v>0.73256240239259585</v>
      </c>
      <c r="CL17">
        <f t="shared" si="33"/>
        <v>0.48431004809500938</v>
      </c>
      <c r="CM17">
        <f t="shared" si="75"/>
        <v>824.52020008215493</v>
      </c>
      <c r="CN17">
        <f t="shared" si="76"/>
        <v>453.36550833200448</v>
      </c>
      <c r="CO17">
        <f t="shared" si="77"/>
        <v>55.240359159783033</v>
      </c>
      <c r="CP17">
        <f t="shared" si="78"/>
        <v>69.265292318797037</v>
      </c>
      <c r="CQ17">
        <f t="shared" si="79"/>
        <v>38.896637432801896</v>
      </c>
      <c r="CR17">
        <f t="shared" si="80"/>
        <v>31.74825539799679</v>
      </c>
      <c r="CS17">
        <f t="shared" si="81"/>
        <v>0.96552963359049571</v>
      </c>
      <c r="CT17">
        <f t="shared" si="82"/>
        <v>1.0122631979680004</v>
      </c>
      <c r="CU17">
        <f t="shared" si="83"/>
        <v>1.2241291150273166</v>
      </c>
      <c r="CV17">
        <f t="shared" si="84"/>
        <v>14.150963352367135</v>
      </c>
      <c r="CW17">
        <f t="shared" si="85"/>
        <v>46.603720314602917</v>
      </c>
      <c r="CX17">
        <f t="shared" si="86"/>
        <v>0.36411770853908815</v>
      </c>
      <c r="CY17">
        <f t="shared" si="87"/>
        <v>0.51923295949711745</v>
      </c>
      <c r="CZ17">
        <f t="shared" si="88"/>
        <v>1.0440075867664549</v>
      </c>
      <c r="DA17">
        <f t="shared" si="89"/>
        <v>4959.0535230913056</v>
      </c>
      <c r="DB17">
        <f t="shared" si="90"/>
        <v>1106.866705279514</v>
      </c>
      <c r="DC17">
        <f t="shared" si="91"/>
        <v>128.07383386106264</v>
      </c>
      <c r="DD17">
        <f t="shared" si="92"/>
        <v>233.48153056776567</v>
      </c>
      <c r="DE17">
        <f t="shared" si="93"/>
        <v>88.468409866969921</v>
      </c>
      <c r="DF17">
        <f t="shared" si="94"/>
        <v>148.13495050734716</v>
      </c>
      <c r="DG17">
        <f t="shared" si="95"/>
        <v>3.3353758526897082</v>
      </c>
      <c r="DH17">
        <f t="shared" si="96"/>
        <v>3.3440865381143521</v>
      </c>
      <c r="DI17">
        <f t="shared" si="97"/>
        <v>5.4184454063117107</v>
      </c>
      <c r="DJ17">
        <f t="shared" si="98"/>
        <v>31.098756319978456</v>
      </c>
      <c r="DK17">
        <f t="shared" si="99"/>
        <v>107.9831246846332</v>
      </c>
      <c r="DL17">
        <f t="shared" si="100"/>
        <v>1.1618702467170103</v>
      </c>
      <c r="DM17">
        <f t="shared" si="101"/>
        <v>1.5831709019971754</v>
      </c>
      <c r="DN17">
        <f t="shared" si="102"/>
        <v>3.3106504004278769</v>
      </c>
      <c r="DO17">
        <f t="shared" si="34"/>
        <v>0</v>
      </c>
      <c r="DP17">
        <f t="shared" si="117"/>
        <v>8360.2346501167303</v>
      </c>
      <c r="DQ17">
        <f t="shared" si="35"/>
        <v>5527.0999880139652</v>
      </c>
    </row>
    <row r="18" spans="1:121" x14ac:dyDescent="0.3">
      <c r="A18">
        <v>15</v>
      </c>
      <c r="B18">
        <v>60</v>
      </c>
      <c r="C18">
        <f t="shared" si="118"/>
        <v>36.251999999999995</v>
      </c>
      <c r="D18">
        <f t="shared" si="1"/>
        <v>125</v>
      </c>
      <c r="E18">
        <f t="shared" si="119"/>
        <v>5.7</v>
      </c>
      <c r="F18">
        <v>6.8700000000000002E-3</v>
      </c>
      <c r="G18">
        <v>1.142E-2</v>
      </c>
      <c r="H18">
        <f t="shared" si="3"/>
        <v>7.7800000000000005E-3</v>
      </c>
      <c r="I18">
        <f t="shared" si="103"/>
        <v>4.7655426853004217E-2</v>
      </c>
      <c r="J18">
        <f t="shared" si="36"/>
        <v>0.14724751563521388</v>
      </c>
      <c r="K18">
        <f t="shared" si="37"/>
        <v>0.19994803184567056</v>
      </c>
      <c r="L18">
        <f t="shared" si="104"/>
        <v>8.2222386911711465E-2</v>
      </c>
      <c r="M18">
        <f t="shared" si="105"/>
        <v>0.11322358578286051</v>
      </c>
      <c r="N18">
        <f t="shared" si="106"/>
        <v>0.35852642297954762</v>
      </c>
      <c r="O18">
        <f t="shared" si="107"/>
        <v>0.46599448662359821</v>
      </c>
      <c r="P18">
        <f t="shared" si="108"/>
        <v>0.19619047065022954</v>
      </c>
      <c r="Q18">
        <f t="shared" si="109"/>
        <v>0.2655158090883728</v>
      </c>
      <c r="R18">
        <f t="shared" si="38"/>
        <v>0.42</v>
      </c>
      <c r="S18">
        <f t="shared" si="39"/>
        <v>0.43099999999999999</v>
      </c>
      <c r="T18">
        <f t="shared" si="40"/>
        <v>1.3216149554001804E-2</v>
      </c>
      <c r="U18">
        <f t="shared" si="41"/>
        <v>0.29295100978392563</v>
      </c>
      <c r="V18">
        <f t="shared" si="42"/>
        <v>0.38460306311460057</v>
      </c>
      <c r="W18">
        <f t="shared" si="110"/>
        <v>0.17033030920537129</v>
      </c>
      <c r="X18">
        <f t="shared" si="111"/>
        <v>0.23011214999687646</v>
      </c>
      <c r="Y18">
        <f t="shared" si="112"/>
        <v>0.53023006133418771</v>
      </c>
      <c r="Z18">
        <f t="shared" si="113"/>
        <v>0.65614332944896114</v>
      </c>
      <c r="AA18">
        <f t="shared" si="114"/>
        <v>0.31038992889107009</v>
      </c>
      <c r="AB18">
        <f t="shared" si="115"/>
        <v>0.40850828188088284</v>
      </c>
      <c r="AC18">
        <f t="shared" si="43"/>
        <v>2.4285259165235509E-2</v>
      </c>
      <c r="AD18">
        <f t="shared" si="116"/>
        <v>0.3673545152914629</v>
      </c>
      <c r="AE18">
        <f t="shared" si="44"/>
        <v>2.8464893506951361E-2</v>
      </c>
      <c r="AF18">
        <f t="shared" si="45"/>
        <v>2.1457885330217132E-3</v>
      </c>
      <c r="AG18">
        <f t="shared" si="46"/>
        <v>8.2936355350463811E-3</v>
      </c>
      <c r="AH18">
        <f t="shared" si="120"/>
        <v>1.2345298194964575E-3</v>
      </c>
      <c r="AI18">
        <f t="shared" si="121"/>
        <v>6.1521097350424863E-3</v>
      </c>
      <c r="AJ18">
        <f t="shared" si="49"/>
        <v>3.6015761397587516E-5</v>
      </c>
      <c r="AK18">
        <f t="shared" si="122"/>
        <v>2.9178860422332122E-5</v>
      </c>
      <c r="AL18">
        <f t="shared" si="123"/>
        <v>1.1585995323091897E-4</v>
      </c>
      <c r="AM18">
        <f t="shared" si="124"/>
        <v>4.8598465348308905E-4</v>
      </c>
      <c r="AN18">
        <f t="shared" si="53"/>
        <v>2.9224562747217934E-3</v>
      </c>
      <c r="AO18">
        <f t="shared" si="125"/>
        <v>1.1226824469838657E-5</v>
      </c>
      <c r="AP18">
        <f t="shared" si="55"/>
        <v>1.4879517455521988E-5</v>
      </c>
      <c r="AQ18">
        <f t="shared" si="56"/>
        <v>5.2616198100712604E-5</v>
      </c>
      <c r="AR18">
        <f t="shared" si="57"/>
        <v>0.37356222949014339</v>
      </c>
      <c r="AS18">
        <f t="shared" si="58"/>
        <v>4.4902437861456382E-2</v>
      </c>
      <c r="AT18">
        <f t="shared" si="59"/>
        <v>3.7819739174492937E-3</v>
      </c>
      <c r="AU18">
        <f t="shared" si="60"/>
        <v>1.3225995356886157E-2</v>
      </c>
      <c r="AV18">
        <f t="shared" si="126"/>
        <v>2.2529895084994209E-3</v>
      </c>
      <c r="AW18">
        <f t="shared" si="127"/>
        <v>9.9281003453636565E-3</v>
      </c>
      <c r="AX18">
        <f t="shared" si="63"/>
        <v>9.8487035663688292E-5</v>
      </c>
      <c r="AY18">
        <f t="shared" si="128"/>
        <v>8.1518088157942183E-5</v>
      </c>
      <c r="AZ18">
        <f t="shared" si="129"/>
        <v>2.8803326549627014E-4</v>
      </c>
      <c r="BA18">
        <f t="shared" si="130"/>
        <v>8.427797074876326E-4</v>
      </c>
      <c r="BB18">
        <f t="shared" si="67"/>
        <v>4.5289501928208638E-3</v>
      </c>
      <c r="BC18">
        <f t="shared" si="131"/>
        <v>2.9956207381560765E-5</v>
      </c>
      <c r="BD18">
        <f t="shared" si="69"/>
        <v>3.9132596921081741E-5</v>
      </c>
      <c r="BE18">
        <f t="shared" si="70"/>
        <v>1.254653126850854E-4</v>
      </c>
      <c r="BF18">
        <f t="shared" si="71"/>
        <v>7.5998260649284749E-2</v>
      </c>
      <c r="BG18">
        <f t="shared" si="72"/>
        <v>0.9470000000000004</v>
      </c>
      <c r="BH18">
        <f t="shared" si="5"/>
        <v>0.31384690559946038</v>
      </c>
      <c r="BI18">
        <f t="shared" si="6"/>
        <v>2.3321723349492708E-2</v>
      </c>
      <c r="BJ18">
        <f t="shared" si="7"/>
        <v>1.5248956648997011E-3</v>
      </c>
      <c r="BK18">
        <f t="shared" si="8"/>
        <v>6.6817328528341203E-3</v>
      </c>
      <c r="BL18">
        <f t="shared" si="9"/>
        <v>9.1466060877520589E-4</v>
      </c>
      <c r="BM18">
        <f t="shared" si="10"/>
        <v>5.0194937025398786E-3</v>
      </c>
      <c r="BN18">
        <f t="shared" si="11"/>
        <v>2.4288732861478482E-5</v>
      </c>
      <c r="BO18">
        <f t="shared" si="12"/>
        <v>2.0261560360785742E-5</v>
      </c>
      <c r="BP18">
        <f t="shared" si="13"/>
        <v>8.9141693795727296E-5</v>
      </c>
      <c r="BQ18">
        <f t="shared" si="14"/>
        <v>3.8613393652024464E-4</v>
      </c>
      <c r="BR18">
        <f t="shared" si="15"/>
        <v>2.3220065439903503E-3</v>
      </c>
      <c r="BS18">
        <f t="shared" si="16"/>
        <v>8.4117051763131536E-6</v>
      </c>
      <c r="BT18">
        <f t="shared" si="17"/>
        <v>9.7349334962629522E-6</v>
      </c>
      <c r="BU18">
        <f t="shared" si="18"/>
        <v>3.9422718963026873E-5</v>
      </c>
      <c r="BV18">
        <f t="shared" si="19"/>
        <v>0.30702270909453017</v>
      </c>
      <c r="BW18">
        <f t="shared" si="20"/>
        <v>3.539126357183784E-2</v>
      </c>
      <c r="BX18">
        <f t="shared" si="21"/>
        <v>2.5855135080217646E-3</v>
      </c>
      <c r="BY18">
        <f t="shared" si="22"/>
        <v>1.0250560174264504E-2</v>
      </c>
      <c r="BZ18">
        <f t="shared" si="23"/>
        <v>1.6058043600042891E-3</v>
      </c>
      <c r="CA18">
        <f t="shared" si="24"/>
        <v>7.7925046551952943E-3</v>
      </c>
      <c r="CB18">
        <f t="shared" si="25"/>
        <v>6.3894929577285395E-5</v>
      </c>
      <c r="CC18">
        <f t="shared" si="26"/>
        <v>5.4454480452259572E-5</v>
      </c>
      <c r="CD18">
        <f t="shared" si="27"/>
        <v>2.1318922619190193E-4</v>
      </c>
      <c r="CE18">
        <f t="shared" si="28"/>
        <v>6.4417602835220686E-4</v>
      </c>
      <c r="CF18">
        <f t="shared" si="29"/>
        <v>3.4616888872577864E-3</v>
      </c>
      <c r="CG18">
        <f t="shared" si="30"/>
        <v>2.1591808042162224E-5</v>
      </c>
      <c r="CH18">
        <f t="shared" si="31"/>
        <v>2.462962975599752E-5</v>
      </c>
      <c r="CI18">
        <f t="shared" si="32"/>
        <v>9.0432774514497992E-5</v>
      </c>
      <c r="CJ18">
        <f t="shared" si="73"/>
        <v>0</v>
      </c>
      <c r="CK18">
        <f t="shared" si="74"/>
        <v>0.72343122673116422</v>
      </c>
      <c r="CL18">
        <f t="shared" si="33"/>
        <v>0.46434297599726149</v>
      </c>
      <c r="CM18">
        <f t="shared" si="75"/>
        <v>769.60770953561473</v>
      </c>
      <c r="CN18">
        <f t="shared" si="76"/>
        <v>466.08416628282157</v>
      </c>
      <c r="CO18">
        <f t="shared" si="77"/>
        <v>55.59952667912561</v>
      </c>
      <c r="CP18">
        <f t="shared" si="78"/>
        <v>71.283797423723641</v>
      </c>
      <c r="CQ18">
        <f t="shared" si="79"/>
        <v>38.574118739986311</v>
      </c>
      <c r="CR18">
        <f t="shared" si="80"/>
        <v>32.064795939041439</v>
      </c>
      <c r="CS18">
        <f t="shared" si="81"/>
        <v>1.0454655218491704</v>
      </c>
      <c r="CT18">
        <f t="shared" si="82"/>
        <v>1.1013852655013483</v>
      </c>
      <c r="CU18">
        <f t="shared" si="83"/>
        <v>1.3569517722405229</v>
      </c>
      <c r="CV18">
        <f t="shared" si="84"/>
        <v>14.154303032694969</v>
      </c>
      <c r="CW18">
        <f t="shared" si="85"/>
        <v>51.727476062575747</v>
      </c>
      <c r="CX18">
        <f t="shared" si="86"/>
        <v>0.39995562173800214</v>
      </c>
      <c r="CY18">
        <f t="shared" si="87"/>
        <v>0.61773804668345089</v>
      </c>
      <c r="CZ18">
        <f t="shared" si="88"/>
        <v>1.273311994037245</v>
      </c>
      <c r="DA18">
        <f t="shared" si="89"/>
        <v>5050.5613427067383</v>
      </c>
      <c r="DB18">
        <f t="shared" si="90"/>
        <v>1248.242870110626</v>
      </c>
      <c r="DC18">
        <f t="shared" si="91"/>
        <v>141.20377818188683</v>
      </c>
      <c r="DD18">
        <f t="shared" si="92"/>
        <v>264.78442704486088</v>
      </c>
      <c r="DE18">
        <f t="shared" si="93"/>
        <v>96.137315317178789</v>
      </c>
      <c r="DF18">
        <f t="shared" si="94"/>
        <v>165.17380544581516</v>
      </c>
      <c r="DG18">
        <f t="shared" si="95"/>
        <v>3.9840960537031824</v>
      </c>
      <c r="DH18">
        <f t="shared" si="96"/>
        <v>4.0083259128141755</v>
      </c>
      <c r="DI18">
        <f t="shared" si="97"/>
        <v>6.6642256637872022</v>
      </c>
      <c r="DJ18">
        <f t="shared" si="98"/>
        <v>34.1747171386235</v>
      </c>
      <c r="DK18">
        <f t="shared" si="99"/>
        <v>131.90567436590766</v>
      </c>
      <c r="DL18">
        <f t="shared" si="100"/>
        <v>1.4094395573024341</v>
      </c>
      <c r="DM18">
        <f t="shared" si="101"/>
        <v>2.0717188135989884</v>
      </c>
      <c r="DN18">
        <f t="shared" si="102"/>
        <v>4.4697017644061674</v>
      </c>
      <c r="DO18">
        <f t="shared" si="34"/>
        <v>0</v>
      </c>
      <c r="DP18">
        <f t="shared" si="117"/>
        <v>8659.682139994884</v>
      </c>
      <c r="DQ18">
        <f t="shared" si="35"/>
        <v>5558.3204422136914</v>
      </c>
    </row>
    <row r="19" spans="1:121" x14ac:dyDescent="0.3">
      <c r="A19">
        <v>16</v>
      </c>
      <c r="B19">
        <v>61</v>
      </c>
      <c r="C19">
        <f t="shared" si="118"/>
        <v>36.251999999999995</v>
      </c>
      <c r="D19">
        <f t="shared" si="1"/>
        <v>125</v>
      </c>
      <c r="E19">
        <f t="shared" si="119"/>
        <v>5.7</v>
      </c>
      <c r="F19">
        <v>7.45E-3</v>
      </c>
      <c r="G19">
        <v>1.244E-2</v>
      </c>
      <c r="H19">
        <f t="shared" si="3"/>
        <v>8.4479999999999989E-3</v>
      </c>
      <c r="I19">
        <f t="shared" si="103"/>
        <v>4.7655426853004217E-2</v>
      </c>
      <c r="J19">
        <f t="shared" si="36"/>
        <v>0.15347349607940663</v>
      </c>
      <c r="K19">
        <f t="shared" si="37"/>
        <v>0.20811662121605068</v>
      </c>
      <c r="L19">
        <f t="shared" si="104"/>
        <v>8.5837869870740491E-2</v>
      </c>
      <c r="M19">
        <f t="shared" si="105"/>
        <v>0.11811214002283932</v>
      </c>
      <c r="N19">
        <f t="shared" si="106"/>
        <v>0.37339000672006983</v>
      </c>
      <c r="O19">
        <f t="shared" si="107"/>
        <v>0.48339398616321261</v>
      </c>
      <c r="P19">
        <f t="shared" si="108"/>
        <v>0.20540652628975054</v>
      </c>
      <c r="Q19">
        <f t="shared" si="109"/>
        <v>0.27738664736076568</v>
      </c>
      <c r="R19">
        <f t="shared" si="38"/>
        <v>0.42</v>
      </c>
      <c r="S19">
        <f t="shared" si="39"/>
        <v>0.43099999999999999</v>
      </c>
      <c r="T19">
        <f t="shared" si="40"/>
        <v>1.3788312537664804E-2</v>
      </c>
      <c r="U19">
        <f t="shared" si="41"/>
        <v>0.30413731210367878</v>
      </c>
      <c r="V19">
        <f t="shared" si="42"/>
        <v>0.39819528170474283</v>
      </c>
      <c r="W19">
        <f t="shared" si="110"/>
        <v>0.17742686009697095</v>
      </c>
      <c r="X19">
        <f t="shared" si="111"/>
        <v>0.23931885508708617</v>
      </c>
      <c r="Y19">
        <f t="shared" si="112"/>
        <v>0.54860169852536678</v>
      </c>
      <c r="Z19">
        <f t="shared" si="113"/>
        <v>0.67498979727353137</v>
      </c>
      <c r="AA19">
        <f t="shared" si="114"/>
        <v>0.32379021426780608</v>
      </c>
      <c r="AB19">
        <f t="shared" si="115"/>
        <v>0.42468331003524307</v>
      </c>
      <c r="AC19">
        <f t="shared" si="43"/>
        <v>2.5240730463834647E-2</v>
      </c>
      <c r="AD19">
        <f t="shared" si="116"/>
        <v>0.34250261646976954</v>
      </c>
      <c r="AE19">
        <f t="shared" si="44"/>
        <v>2.9089454353062212E-2</v>
      </c>
      <c r="AF19">
        <f t="shared" si="45"/>
        <v>2.1517617428360486E-3</v>
      </c>
      <c r="AG19">
        <f t="shared" si="46"/>
        <v>8.4778908245500117E-3</v>
      </c>
      <c r="AH19">
        <f t="shared" si="120"/>
        <v>1.2213748855471307E-3</v>
      </c>
      <c r="AI19">
        <f t="shared" si="121"/>
        <v>6.1874311991156374E-3</v>
      </c>
      <c r="AJ19">
        <f t="shared" si="49"/>
        <v>3.8708462035731692E-5</v>
      </c>
      <c r="AK19">
        <f t="shared" si="122"/>
        <v>3.1479361107725781E-5</v>
      </c>
      <c r="AL19">
        <f t="shared" si="123"/>
        <v>1.2697903234788535E-4</v>
      </c>
      <c r="AM19">
        <f t="shared" si="124"/>
        <v>4.8460225044978102E-4</v>
      </c>
      <c r="AN19">
        <f t="shared" si="53"/>
        <v>3.1901810705420794E-3</v>
      </c>
      <c r="AO19">
        <f t="shared" si="125"/>
        <v>1.2214653453683936E-5</v>
      </c>
      <c r="AP19">
        <f t="shared" si="55"/>
        <v>1.7354385091453514E-5</v>
      </c>
      <c r="AQ19">
        <f t="shared" si="56"/>
        <v>6.2651785610632477E-5</v>
      </c>
      <c r="AR19">
        <f t="shared" si="57"/>
        <v>0.37828678114467978</v>
      </c>
      <c r="AS19">
        <f t="shared" si="58"/>
        <v>5.0093687587995817E-2</v>
      </c>
      <c r="AT19">
        <f t="shared" si="59"/>
        <v>4.1357440466558565E-3</v>
      </c>
      <c r="AU19">
        <f t="shared" si="60"/>
        <v>1.4824085058161421E-2</v>
      </c>
      <c r="AV19">
        <f t="shared" si="126"/>
        <v>2.4312176237387866E-3</v>
      </c>
      <c r="AW19">
        <f t="shared" si="127"/>
        <v>1.0970243180019358E-2</v>
      </c>
      <c r="AX19">
        <f t="shared" si="63"/>
        <v>1.16204121386669E-4</v>
      </c>
      <c r="AY19">
        <f t="shared" si="128"/>
        <v>9.6391415225735474E-5</v>
      </c>
      <c r="AZ19">
        <f t="shared" si="129"/>
        <v>3.4832793489168328E-4</v>
      </c>
      <c r="BA19">
        <f t="shared" si="130"/>
        <v>9.1906733675400671E-4</v>
      </c>
      <c r="BB19">
        <f t="shared" si="67"/>
        <v>5.413891745998432E-3</v>
      </c>
      <c r="BC19">
        <f t="shared" si="131"/>
        <v>3.5811232599260768E-5</v>
      </c>
      <c r="BD19">
        <f t="shared" si="69"/>
        <v>4.9951225099458906E-5</v>
      </c>
      <c r="BE19">
        <f t="shared" si="70"/>
        <v>1.6442679206474459E-4</v>
      </c>
      <c r="BF19">
        <f t="shared" si="71"/>
        <v>8.5519469079209764E-2</v>
      </c>
      <c r="BG19">
        <f t="shared" si="72"/>
        <v>0.94700000000000029</v>
      </c>
      <c r="BH19">
        <f t="shared" si="5"/>
        <v>0.29237509803215006</v>
      </c>
      <c r="BI19">
        <f t="shared" si="6"/>
        <v>2.3813907868651021E-2</v>
      </c>
      <c r="BJ19">
        <f t="shared" si="7"/>
        <v>1.5277201235968296E-3</v>
      </c>
      <c r="BK19">
        <f t="shared" si="8"/>
        <v>6.8245811020447075E-3</v>
      </c>
      <c r="BL19">
        <f t="shared" si="9"/>
        <v>9.0409765610824095E-4</v>
      </c>
      <c r="BM19">
        <f t="shared" si="10"/>
        <v>5.0441761148055878E-3</v>
      </c>
      <c r="BN19">
        <f t="shared" si="11"/>
        <v>2.6080266354537758E-5</v>
      </c>
      <c r="BO19">
        <f t="shared" si="12"/>
        <v>2.1839164642262581E-5</v>
      </c>
      <c r="BP19">
        <f t="shared" si="13"/>
        <v>9.7616574681232664E-5</v>
      </c>
      <c r="BQ19">
        <f t="shared" si="14"/>
        <v>3.8472008683109046E-4</v>
      </c>
      <c r="BR19">
        <f t="shared" si="15"/>
        <v>2.5326476245760583E-3</v>
      </c>
      <c r="BS19">
        <f t="shared" si="16"/>
        <v>9.1443381630464465E-6</v>
      </c>
      <c r="BT19">
        <f t="shared" si="17"/>
        <v>1.1343463441918208E-5</v>
      </c>
      <c r="BU19">
        <f t="shared" si="18"/>
        <v>4.6903427617876582E-5</v>
      </c>
      <c r="BV19">
        <f t="shared" si="19"/>
        <v>0.31065097749820714</v>
      </c>
      <c r="BW19">
        <f t="shared" si="20"/>
        <v>3.945055969679595E-2</v>
      </c>
      <c r="BX19">
        <f t="shared" si="21"/>
        <v>2.8247391092092781E-3</v>
      </c>
      <c r="BY19">
        <f t="shared" si="22"/>
        <v>1.1479716154514444E-2</v>
      </c>
      <c r="BZ19">
        <f t="shared" si="23"/>
        <v>1.7312718398248572E-3</v>
      </c>
      <c r="CA19">
        <f t="shared" si="24"/>
        <v>8.6034212004207997E-3</v>
      </c>
      <c r="CB19">
        <f t="shared" si="25"/>
        <v>7.5318681634838525E-5</v>
      </c>
      <c r="CC19">
        <f t="shared" si="26"/>
        <v>6.4331479815336271E-5</v>
      </c>
      <c r="CD19">
        <f t="shared" si="27"/>
        <v>2.5760537964441009E-4</v>
      </c>
      <c r="CE19">
        <f t="shared" si="28"/>
        <v>7.0191066176669399E-4</v>
      </c>
      <c r="CF19">
        <f t="shared" si="29"/>
        <v>4.134700675565527E-3</v>
      </c>
      <c r="CG19">
        <f t="shared" si="30"/>
        <v>2.5790838956062369E-5</v>
      </c>
      <c r="CH19">
        <f t="shared" si="31"/>
        <v>3.1409256904353128E-5</v>
      </c>
      <c r="CI19">
        <f t="shared" si="32"/>
        <v>1.1841828963718272E-4</v>
      </c>
      <c r="CJ19">
        <f t="shared" si="73"/>
        <v>0</v>
      </c>
      <c r="CK19">
        <f t="shared" si="74"/>
        <v>0.7137700466065614</v>
      </c>
      <c r="CL19">
        <f t="shared" si="33"/>
        <v>0.44479789525080926</v>
      </c>
      <c r="CM19">
        <f t="shared" si="75"/>
        <v>717.54298150416719</v>
      </c>
      <c r="CN19">
        <f t="shared" si="76"/>
        <v>476.31072557704067</v>
      </c>
      <c r="CO19">
        <f t="shared" si="77"/>
        <v>55.754298518624857</v>
      </c>
      <c r="CP19">
        <f t="shared" si="78"/>
        <v>72.867471637007355</v>
      </c>
      <c r="CQ19">
        <f t="shared" si="79"/>
        <v>38.163079673805647</v>
      </c>
      <c r="CR19">
        <f t="shared" si="80"/>
        <v>32.248891409790701</v>
      </c>
      <c r="CS19">
        <f t="shared" si="81"/>
        <v>1.1236292359732196</v>
      </c>
      <c r="CT19">
        <f t="shared" si="82"/>
        <v>1.1882199643722173</v>
      </c>
      <c r="CU19">
        <f t="shared" si="83"/>
        <v>1.4871784268584332</v>
      </c>
      <c r="CV19">
        <f t="shared" si="84"/>
        <v>14.114040544349873</v>
      </c>
      <c r="CW19">
        <f t="shared" si="85"/>
        <v>56.466204948594807</v>
      </c>
      <c r="CX19">
        <f t="shared" si="86"/>
        <v>0.43514702928749022</v>
      </c>
      <c r="CY19">
        <f t="shared" si="87"/>
        <v>0.72048465145678409</v>
      </c>
      <c r="CZ19">
        <f t="shared" si="88"/>
        <v>1.5161732117773059</v>
      </c>
      <c r="DA19">
        <f t="shared" si="89"/>
        <v>5114.4372810760706</v>
      </c>
      <c r="DB19">
        <f t="shared" si="90"/>
        <v>1392.5544212586958</v>
      </c>
      <c r="DC19">
        <f t="shared" si="91"/>
        <v>154.41213972594306</v>
      </c>
      <c r="DD19">
        <f t="shared" si="92"/>
        <v>296.77818286439162</v>
      </c>
      <c r="DE19">
        <f t="shared" si="93"/>
        <v>103.74248722255776</v>
      </c>
      <c r="DF19">
        <f t="shared" si="94"/>
        <v>182.51193578598205</v>
      </c>
      <c r="DG19">
        <f t="shared" si="95"/>
        <v>4.7008053224549213</v>
      </c>
      <c r="DH19">
        <f t="shared" si="96"/>
        <v>4.7396622780646389</v>
      </c>
      <c r="DI19">
        <f t="shared" si="97"/>
        <v>8.0592634295888761</v>
      </c>
      <c r="DJ19">
        <f t="shared" si="98"/>
        <v>37.268180505374971</v>
      </c>
      <c r="DK19">
        <f t="shared" si="99"/>
        <v>157.67959710220433</v>
      </c>
      <c r="DL19">
        <f t="shared" si="100"/>
        <v>1.6849184937952191</v>
      </c>
      <c r="DM19">
        <f t="shared" si="101"/>
        <v>2.6444678079904538</v>
      </c>
      <c r="DN19">
        <f t="shared" si="102"/>
        <v>5.8577044673065259</v>
      </c>
      <c r="DO19">
        <f t="shared" si="34"/>
        <v>0</v>
      </c>
      <c r="DP19">
        <f t="shared" si="117"/>
        <v>8937.0095736735238</v>
      </c>
      <c r="DQ19">
        <f t="shared" si="35"/>
        <v>5569.2489018069891</v>
      </c>
    </row>
    <row r="20" spans="1:121" x14ac:dyDescent="0.3">
      <c r="A20">
        <v>17</v>
      </c>
      <c r="B20">
        <v>62</v>
      </c>
      <c r="C20">
        <f t="shared" si="118"/>
        <v>36.251999999999995</v>
      </c>
      <c r="D20">
        <f t="shared" si="1"/>
        <v>125</v>
      </c>
      <c r="E20">
        <f t="shared" si="119"/>
        <v>5.7</v>
      </c>
      <c r="F20">
        <v>7.8600000000000007E-3</v>
      </c>
      <c r="G20">
        <v>1.3310000000000001E-2</v>
      </c>
      <c r="H20">
        <f t="shared" si="3"/>
        <v>8.9499999999999996E-3</v>
      </c>
      <c r="I20">
        <f t="shared" si="103"/>
        <v>4.7655426853004217E-2</v>
      </c>
      <c r="J20">
        <f t="shared" si="36"/>
        <v>0.15983021803373854</v>
      </c>
      <c r="K20">
        <f t="shared" si="37"/>
        <v>0.2164319573423984</v>
      </c>
      <c r="L20">
        <f t="shared" si="104"/>
        <v>8.9541954913408217E-2</v>
      </c>
      <c r="M20">
        <f t="shared" si="105"/>
        <v>0.12311247069651565</v>
      </c>
      <c r="N20">
        <f t="shared" si="106"/>
        <v>0.38841474797772468</v>
      </c>
      <c r="O20">
        <f t="shared" si="107"/>
        <v>0.50080972907069921</v>
      </c>
      <c r="P20">
        <f t="shared" si="108"/>
        <v>0.21483610918146734</v>
      </c>
      <c r="Q20">
        <f t="shared" si="109"/>
        <v>0.28947380514652099</v>
      </c>
      <c r="R20">
        <f t="shared" si="38"/>
        <v>0.42</v>
      </c>
      <c r="S20">
        <f t="shared" si="39"/>
        <v>0.43099999999999999</v>
      </c>
      <c r="T20">
        <f t="shared" si="40"/>
        <v>1.4372120191666591E-2</v>
      </c>
      <c r="U20">
        <f t="shared" si="41"/>
        <v>0.31545910329740079</v>
      </c>
      <c r="V20">
        <f t="shared" si="42"/>
        <v>0.41186330537732652</v>
      </c>
      <c r="W20">
        <f t="shared" si="110"/>
        <v>0.18466316227187718</v>
      </c>
      <c r="X20">
        <f t="shared" si="111"/>
        <v>0.24867416518220675</v>
      </c>
      <c r="Y20">
        <f t="shared" si="112"/>
        <v>0.56686431240508295</v>
      </c>
      <c r="Z20">
        <f t="shared" si="113"/>
        <v>0.69341303046067182</v>
      </c>
      <c r="AA20">
        <f t="shared" si="114"/>
        <v>0.33738855298333714</v>
      </c>
      <c r="AB20">
        <f t="shared" si="115"/>
        <v>0.44096261182310292</v>
      </c>
      <c r="AC20">
        <f t="shared" si="43"/>
        <v>2.6208155219449216E-2</v>
      </c>
      <c r="AD20">
        <f t="shared" si="116"/>
        <v>0.31892745636218994</v>
      </c>
      <c r="AE20">
        <f t="shared" si="44"/>
        <v>2.9560236904528352E-2</v>
      </c>
      <c r="AF20">
        <f t="shared" si="45"/>
        <v>2.1500828632994204E-3</v>
      </c>
      <c r="AG20">
        <f t="shared" si="46"/>
        <v>8.6099359998052273E-3</v>
      </c>
      <c r="AH20">
        <f t="shared" si="120"/>
        <v>1.2055340869085293E-3</v>
      </c>
      <c r="AI20">
        <f t="shared" si="121"/>
        <v>6.1976236073704562E-3</v>
      </c>
      <c r="AJ20">
        <f t="shared" si="49"/>
        <v>4.131575969879902E-5</v>
      </c>
      <c r="AK20">
        <f t="shared" si="122"/>
        <v>3.3698151785819368E-5</v>
      </c>
      <c r="AL20">
        <f t="shared" si="123"/>
        <v>1.376587545171762E-4</v>
      </c>
      <c r="AM20">
        <f t="shared" si="124"/>
        <v>4.8179988141583982E-4</v>
      </c>
      <c r="AN20">
        <f t="shared" si="53"/>
        <v>3.4347529083805983E-3</v>
      </c>
      <c r="AO20">
        <f t="shared" si="125"/>
        <v>1.317451643558459E-5</v>
      </c>
      <c r="AP20">
        <f t="shared" si="55"/>
        <v>1.9906622698917666E-5</v>
      </c>
      <c r="AQ20">
        <f t="shared" si="56"/>
        <v>7.3060265748007593E-5</v>
      </c>
      <c r="AR20">
        <f t="shared" si="57"/>
        <v>0.38102257961038838</v>
      </c>
      <c r="AS20">
        <f t="shared" si="58"/>
        <v>5.5330760220306946E-2</v>
      </c>
      <c r="AT20">
        <f t="shared" si="59"/>
        <v>4.4887092818198067E-3</v>
      </c>
      <c r="AU20">
        <f t="shared" si="60"/>
        <v>1.6433667163424412E-2</v>
      </c>
      <c r="AV20">
        <f t="shared" si="126"/>
        <v>2.6067296797468113E-3</v>
      </c>
      <c r="AW20">
        <f t="shared" si="127"/>
        <v>1.2019583988534265E-2</v>
      </c>
      <c r="AX20">
        <f t="shared" si="63"/>
        <v>1.3556977524864278E-4</v>
      </c>
      <c r="AY20">
        <f t="shared" si="128"/>
        <v>1.1258557819007972E-4</v>
      </c>
      <c r="AZ20">
        <f t="shared" si="129"/>
        <v>4.1459818049592904E-4</v>
      </c>
      <c r="BA20">
        <f t="shared" si="130"/>
        <v>9.9523188357753911E-4</v>
      </c>
      <c r="BB20">
        <f t="shared" si="67"/>
        <v>6.3560920821920941E-3</v>
      </c>
      <c r="BC20">
        <f t="shared" si="131"/>
        <v>4.2248368844319541E-5</v>
      </c>
      <c r="BD20">
        <f t="shared" si="69"/>
        <v>6.2440968159159727E-5</v>
      </c>
      <c r="BE20">
        <f t="shared" si="70"/>
        <v>2.0997610765524378E-4</v>
      </c>
      <c r="BF20">
        <f t="shared" si="71"/>
        <v>9.5882990426634035E-2</v>
      </c>
      <c r="BG20">
        <f t="shared" si="72"/>
        <v>0.9470000000000004</v>
      </c>
      <c r="BH20">
        <f t="shared" si="5"/>
        <v>0.27202706898291795</v>
      </c>
      <c r="BI20">
        <f t="shared" si="6"/>
        <v>2.4179467402377579E-2</v>
      </c>
      <c r="BJ20">
        <f t="shared" si="7"/>
        <v>1.5251088733917503E-3</v>
      </c>
      <c r="BK20">
        <f t="shared" si="8"/>
        <v>6.9251921645852622E-3</v>
      </c>
      <c r="BL20">
        <f t="shared" si="9"/>
        <v>8.9156593095485236E-4</v>
      </c>
      <c r="BM20">
        <f t="shared" si="10"/>
        <v>5.0483421547692356E-3</v>
      </c>
      <c r="BN20">
        <f t="shared" si="11"/>
        <v>2.7810917527154402E-5</v>
      </c>
      <c r="BO20">
        <f t="shared" si="12"/>
        <v>2.3357232736314328E-5</v>
      </c>
      <c r="BP20">
        <f t="shared" si="13"/>
        <v>1.0573995305213753E-4</v>
      </c>
      <c r="BQ20">
        <f t="shared" si="14"/>
        <v>3.8218166694621363E-4</v>
      </c>
      <c r="BR20">
        <f t="shared" si="15"/>
        <v>2.7245743361656535E-3</v>
      </c>
      <c r="BS20">
        <f t="shared" si="16"/>
        <v>9.8548390991984045E-6</v>
      </c>
      <c r="BT20">
        <f t="shared" si="17"/>
        <v>1.2999479137688523E-5</v>
      </c>
      <c r="BU20">
        <f t="shared" si="18"/>
        <v>5.4650746918237302E-5</v>
      </c>
      <c r="BV20">
        <f t="shared" si="19"/>
        <v>0.31264104813752841</v>
      </c>
      <c r="BW20">
        <f t="shared" si="20"/>
        <v>4.3539208476400436E-2</v>
      </c>
      <c r="BX20">
        <f t="shared" si="21"/>
        <v>3.0629661743146359E-3</v>
      </c>
      <c r="BY20">
        <f t="shared" si="22"/>
        <v>1.2715734885968335E-2</v>
      </c>
      <c r="BZ20">
        <f t="shared" si="23"/>
        <v>1.8545777226465494E-3</v>
      </c>
      <c r="CA20">
        <f t="shared" si="24"/>
        <v>9.4186377350291405E-3</v>
      </c>
      <c r="CB20">
        <f t="shared" si="25"/>
        <v>8.7788478565793609E-5</v>
      </c>
      <c r="CC20">
        <f t="shared" si="26"/>
        <v>7.5071162407379008E-5</v>
      </c>
      <c r="CD20">
        <f t="shared" si="27"/>
        <v>3.0636400705278533E-4</v>
      </c>
      <c r="CE20">
        <f t="shared" si="28"/>
        <v>7.5945581957885945E-4</v>
      </c>
      <c r="CF20">
        <f t="shared" si="29"/>
        <v>4.850297906702673E-3</v>
      </c>
      <c r="CG20">
        <f t="shared" si="30"/>
        <v>3.0401840233792065E-5</v>
      </c>
      <c r="CH20">
        <f t="shared" si="31"/>
        <v>3.9225913523416863E-5</v>
      </c>
      <c r="CI20">
        <f t="shared" si="32"/>
        <v>1.5109837971191998E-4</v>
      </c>
      <c r="CJ20">
        <f t="shared" si="73"/>
        <v>0</v>
      </c>
      <c r="CK20">
        <f t="shared" si="74"/>
        <v>0.70346979132024334</v>
      </c>
      <c r="CL20">
        <f t="shared" si="33"/>
        <v>0.42561079290373655</v>
      </c>
      <c r="CM20">
        <f t="shared" si="75"/>
        <v>668.1530210787879</v>
      </c>
      <c r="CN20">
        <f t="shared" si="76"/>
        <v>484.01931907474722</v>
      </c>
      <c r="CO20">
        <f t="shared" si="77"/>
        <v>55.71079707095128</v>
      </c>
      <c r="CP20">
        <f t="shared" si="78"/>
        <v>74.002399918325935</v>
      </c>
      <c r="CQ20">
        <f t="shared" si="79"/>
        <v>37.668118079543909</v>
      </c>
      <c r="CR20">
        <f t="shared" si="80"/>
        <v>32.30201424161482</v>
      </c>
      <c r="CS20">
        <f t="shared" si="81"/>
        <v>1.199313872536738</v>
      </c>
      <c r="CT20">
        <f t="shared" si="82"/>
        <v>1.2719704373075378</v>
      </c>
      <c r="CU20">
        <f t="shared" si="83"/>
        <v>1.6122593329051675</v>
      </c>
      <c r="CV20">
        <f t="shared" si="84"/>
        <v>14.032421546236336</v>
      </c>
      <c r="CW20">
        <f t="shared" si="85"/>
        <v>60.795126478336591</v>
      </c>
      <c r="CX20">
        <f t="shared" si="86"/>
        <v>0.46934214801770102</v>
      </c>
      <c r="CY20">
        <f t="shared" si="87"/>
        <v>0.8264433479682658</v>
      </c>
      <c r="CZ20">
        <f t="shared" si="88"/>
        <v>1.7680584311017837</v>
      </c>
      <c r="DA20">
        <f t="shared" si="89"/>
        <v>5151.4252763324512</v>
      </c>
      <c r="DB20">
        <f t="shared" si="90"/>
        <v>1538.1398033643127</v>
      </c>
      <c r="DC20">
        <f t="shared" si="91"/>
        <v>167.59044974602429</v>
      </c>
      <c r="DD20">
        <f t="shared" si="92"/>
        <v>329.00201661175674</v>
      </c>
      <c r="DE20">
        <f t="shared" si="93"/>
        <v>111.23176216447618</v>
      </c>
      <c r="DF20">
        <f t="shared" si="94"/>
        <v>199.96981881724457</v>
      </c>
      <c r="DG20">
        <f t="shared" si="95"/>
        <v>5.4842041181333459</v>
      </c>
      <c r="DH20">
        <f t="shared" si="96"/>
        <v>5.53594546518441</v>
      </c>
      <c r="DI20">
        <f t="shared" si="97"/>
        <v>9.5925581021343103</v>
      </c>
      <c r="DJ20">
        <f t="shared" si="98"/>
        <v>40.356652879069209</v>
      </c>
      <c r="DK20">
        <f t="shared" si="99"/>
        <v>185.12118189384475</v>
      </c>
      <c r="DL20">
        <f t="shared" si="100"/>
        <v>1.9877857541252344</v>
      </c>
      <c r="DM20">
        <f t="shared" si="101"/>
        <v>3.3056872953140752</v>
      </c>
      <c r="DN20">
        <f t="shared" si="102"/>
        <v>7.4803988352180593</v>
      </c>
      <c r="DO20">
        <f t="shared" si="34"/>
        <v>0</v>
      </c>
      <c r="DP20">
        <f t="shared" si="117"/>
        <v>9190.0541464376711</v>
      </c>
      <c r="DQ20">
        <f t="shared" si="35"/>
        <v>5560.1338967987222</v>
      </c>
    </row>
    <row r="21" spans="1:121" x14ac:dyDescent="0.3">
      <c r="A21">
        <v>18</v>
      </c>
      <c r="B21">
        <v>63</v>
      </c>
      <c r="C21">
        <f t="shared" si="118"/>
        <v>36.251999999999995</v>
      </c>
      <c r="D21">
        <f t="shared" si="1"/>
        <v>125</v>
      </c>
      <c r="E21">
        <f t="shared" si="119"/>
        <v>5.7</v>
      </c>
      <c r="F21">
        <v>8.4799999999999997E-3</v>
      </c>
      <c r="G21">
        <v>1.4420000000000001E-2</v>
      </c>
      <c r="H21">
        <f t="shared" si="3"/>
        <v>9.6679999999999995E-3</v>
      </c>
      <c r="I21">
        <f t="shared" si="103"/>
        <v>4.7655426853004217E-2</v>
      </c>
      <c r="J21">
        <f t="shared" si="36"/>
        <v>0.16631610592351809</v>
      </c>
      <c r="K21">
        <f t="shared" si="37"/>
        <v>0.22489032632406669</v>
      </c>
      <c r="L21">
        <f t="shared" si="104"/>
        <v>9.3334655845543901E-2</v>
      </c>
      <c r="M21">
        <f t="shared" si="105"/>
        <v>0.12822399311850585</v>
      </c>
      <c r="N21">
        <f t="shared" si="106"/>
        <v>0.40358126075049472</v>
      </c>
      <c r="O21">
        <f t="shared" si="107"/>
        <v>0.51821148206919621</v>
      </c>
      <c r="P21">
        <f t="shared" si="108"/>
        <v>0.2244748237133789</v>
      </c>
      <c r="Q21">
        <f t="shared" si="109"/>
        <v>0.30176722400302236</v>
      </c>
      <c r="R21">
        <f t="shared" si="38"/>
        <v>0.42</v>
      </c>
      <c r="S21">
        <f t="shared" si="39"/>
        <v>0.43099999999999999</v>
      </c>
      <c r="T21">
        <f t="shared" si="40"/>
        <v>1.4967333959001381E-2</v>
      </c>
      <c r="U21">
        <f t="shared" si="41"/>
        <v>0.32690755455388076</v>
      </c>
      <c r="V21">
        <f t="shared" si="42"/>
        <v>0.42559247501402775</v>
      </c>
      <c r="W21">
        <f t="shared" si="110"/>
        <v>0.19203678721741491</v>
      </c>
      <c r="X21">
        <f t="shared" si="111"/>
        <v>0.25817286395192351</v>
      </c>
      <c r="Y21">
        <f t="shared" si="112"/>
        <v>0.58498268807739551</v>
      </c>
      <c r="Z21">
        <f t="shared" si="113"/>
        <v>0.71137643263235562</v>
      </c>
      <c r="AA21">
        <f t="shared" si="114"/>
        <v>0.35117054312382046</v>
      </c>
      <c r="AB21">
        <f t="shared" si="115"/>
        <v>0.45732156914923339</v>
      </c>
      <c r="AC21">
        <f t="shared" si="43"/>
        <v>2.7186743944928666E-2</v>
      </c>
      <c r="AD21">
        <f t="shared" si="116"/>
        <v>0.29664523196166925</v>
      </c>
      <c r="AE21">
        <f t="shared" si="44"/>
        <v>2.9891620679361679E-2</v>
      </c>
      <c r="AF21">
        <f t="shared" si="45"/>
        <v>2.1405907696249431E-3</v>
      </c>
      <c r="AG21">
        <f t="shared" si="46"/>
        <v>8.6981144669823936E-3</v>
      </c>
      <c r="AH21">
        <f t="shared" si="120"/>
        <v>1.187017954172657E-3</v>
      </c>
      <c r="AI21">
        <f t="shared" si="121"/>
        <v>6.1863598556214051E-3</v>
      </c>
      <c r="AJ21">
        <f t="shared" si="49"/>
        <v>4.3801284901173924E-5</v>
      </c>
      <c r="AK21">
        <f t="shared" si="122"/>
        <v>3.5802870843907064E-5</v>
      </c>
      <c r="AL21">
        <f t="shared" si="123"/>
        <v>1.4798184603304439E-4</v>
      </c>
      <c r="AM21">
        <f t="shared" si="124"/>
        <v>4.7759252902176324E-4</v>
      </c>
      <c r="AN21">
        <f t="shared" si="53"/>
        <v>3.6568217896166813E-3</v>
      </c>
      <c r="AO21">
        <f t="shared" si="125"/>
        <v>1.4091582051152682E-5</v>
      </c>
      <c r="AP21">
        <f t="shared" si="55"/>
        <v>2.2502758428712024E-5</v>
      </c>
      <c r="AQ21">
        <f t="shared" si="56"/>
        <v>8.379952499133666E-5</v>
      </c>
      <c r="AR21">
        <f t="shared" si="57"/>
        <v>0.38195916573202365</v>
      </c>
      <c r="AS21">
        <f t="shared" si="58"/>
        <v>6.058419736334851E-2</v>
      </c>
      <c r="AT21">
        <f t="shared" si="59"/>
        <v>4.8368067548230868E-3</v>
      </c>
      <c r="AU21">
        <f t="shared" si="60"/>
        <v>1.8052286416275445E-2</v>
      </c>
      <c r="AV21">
        <f t="shared" si="126"/>
        <v>2.7779171542727998E-3</v>
      </c>
      <c r="AW21">
        <f t="shared" si="127"/>
        <v>1.3072633319608215E-2</v>
      </c>
      <c r="AX21">
        <f t="shared" si="63"/>
        <v>1.5647216393375568E-4</v>
      </c>
      <c r="AY21">
        <f t="shared" si="128"/>
        <v>1.299823635810547E-4</v>
      </c>
      <c r="AZ21">
        <f t="shared" si="129"/>
        <v>4.872382354405525E-4</v>
      </c>
      <c r="BA21">
        <f t="shared" si="130"/>
        <v>1.0705505666283657E-3</v>
      </c>
      <c r="BB21">
        <f t="shared" si="67"/>
        <v>7.3522912884572897E-3</v>
      </c>
      <c r="BC21">
        <f t="shared" si="131"/>
        <v>4.9224340201476854E-5</v>
      </c>
      <c r="BD21">
        <f t="shared" si="69"/>
        <v>7.6632943320847482E-5</v>
      </c>
      <c r="BE21">
        <f t="shared" si="70"/>
        <v>2.6264938396956626E-4</v>
      </c>
      <c r="BF21">
        <f t="shared" si="71"/>
        <v>0.10690062210079561</v>
      </c>
      <c r="BG21">
        <f t="shared" si="72"/>
        <v>0.94700000000000029</v>
      </c>
      <c r="BH21">
        <f t="shared" si="5"/>
        <v>0.25281394108080169</v>
      </c>
      <c r="BI21">
        <f t="shared" si="6"/>
        <v>2.4430464045278637E-2</v>
      </c>
      <c r="BJ21">
        <f t="shared" si="7"/>
        <v>1.5169628841351234E-3</v>
      </c>
      <c r="BK21">
        <f t="shared" si="8"/>
        <v>6.9903747400552373E-3</v>
      </c>
      <c r="BL21">
        <f t="shared" si="9"/>
        <v>8.770786007915684E-4</v>
      </c>
      <c r="BM21">
        <f t="shared" si="10"/>
        <v>5.0350315609142722E-3</v>
      </c>
      <c r="BN21">
        <f t="shared" si="11"/>
        <v>2.9456389392201321E-5</v>
      </c>
      <c r="BO21">
        <f t="shared" si="12"/>
        <v>2.4793508736315415E-5</v>
      </c>
      <c r="BP21">
        <f t="shared" si="13"/>
        <v>1.1357615229298527E-4</v>
      </c>
      <c r="BQ21">
        <f t="shared" si="14"/>
        <v>3.7853332509573876E-4</v>
      </c>
      <c r="BR21">
        <f t="shared" si="15"/>
        <v>2.8983470787146146E-3</v>
      </c>
      <c r="BS21">
        <f t="shared" si="16"/>
        <v>1.0532174394840989E-5</v>
      </c>
      <c r="BT21">
        <f t="shared" si="17"/>
        <v>1.468100075928533E-5</v>
      </c>
      <c r="BU21">
        <f t="shared" si="18"/>
        <v>6.2632514093149554E-5</v>
      </c>
      <c r="BV21">
        <f t="shared" si="19"/>
        <v>0.31315233529816761</v>
      </c>
      <c r="BW21">
        <f t="shared" si="20"/>
        <v>4.7633959649278433E-2</v>
      </c>
      <c r="BX21">
        <f t="shared" si="21"/>
        <v>3.2974264322811089E-3</v>
      </c>
      <c r="BY21">
        <f t="shared" si="22"/>
        <v>1.395669625189885E-2</v>
      </c>
      <c r="BZ21">
        <f t="shared" si="23"/>
        <v>1.9745838875439171E-3</v>
      </c>
      <c r="CA21">
        <f t="shared" si="24"/>
        <v>1.0235408255422934E-2</v>
      </c>
      <c r="CB21">
        <f t="shared" si="25"/>
        <v>1.0122897102817764E-4</v>
      </c>
      <c r="CC21">
        <f t="shared" si="26"/>
        <v>8.6592373097222822E-5</v>
      </c>
      <c r="CD21">
        <f t="shared" si="27"/>
        <v>3.5974531326148139E-4</v>
      </c>
      <c r="CE21">
        <f t="shared" si="28"/>
        <v>8.1626063534125635E-4</v>
      </c>
      <c r="CF21">
        <f t="shared" si="29"/>
        <v>5.6058874241047144E-3</v>
      </c>
      <c r="CG21">
        <f t="shared" si="30"/>
        <v>3.5392664848739853E-5</v>
      </c>
      <c r="CH21">
        <f t="shared" si="31"/>
        <v>4.8096168616095853E-5</v>
      </c>
      <c r="CI21">
        <f t="shared" si="32"/>
        <v>1.8884685059290942E-4</v>
      </c>
      <c r="CJ21">
        <f t="shared" si="73"/>
        <v>0</v>
      </c>
      <c r="CK21">
        <f t="shared" si="74"/>
        <v>0.6926888652309392</v>
      </c>
      <c r="CL21">
        <f t="shared" si="33"/>
        <v>0.4068817041924957</v>
      </c>
      <c r="CM21">
        <f t="shared" si="75"/>
        <v>621.47176095969712</v>
      </c>
      <c r="CN21">
        <f t="shared" si="76"/>
        <v>489.44539700386815</v>
      </c>
      <c r="CO21">
        <f t="shared" si="77"/>
        <v>55.464847431751899</v>
      </c>
      <c r="CP21">
        <f t="shared" si="78"/>
        <v>74.760293843713669</v>
      </c>
      <c r="CQ21">
        <f t="shared" si="79"/>
        <v>37.08956299607884</v>
      </c>
      <c r="CR21">
        <f t="shared" si="80"/>
        <v>32.243307567498761</v>
      </c>
      <c r="CS21">
        <f t="shared" si="81"/>
        <v>1.2714636981112766</v>
      </c>
      <c r="CT21">
        <f t="shared" si="82"/>
        <v>1.351415162874116</v>
      </c>
      <c r="CU21">
        <f t="shared" si="83"/>
        <v>1.7331633807390159</v>
      </c>
      <c r="CV21">
        <f t="shared" si="84"/>
        <v>13.909882407758854</v>
      </c>
      <c r="CW21">
        <f t="shared" si="85"/>
        <v>64.725745676215254</v>
      </c>
      <c r="CX21">
        <f t="shared" si="86"/>
        <v>0.50201261057231428</v>
      </c>
      <c r="CY21">
        <f t="shared" si="87"/>
        <v>0.93422451892640834</v>
      </c>
      <c r="CZ21">
        <f t="shared" si="88"/>
        <v>2.0279485047903472</v>
      </c>
      <c r="DA21">
        <f t="shared" si="89"/>
        <v>5164.0879206969594</v>
      </c>
      <c r="DB21">
        <f t="shared" si="90"/>
        <v>1684.1801025037253</v>
      </c>
      <c r="DC21">
        <f t="shared" si="91"/>
        <v>180.58701699807477</v>
      </c>
      <c r="DD21">
        <f t="shared" si="92"/>
        <v>361.4067740538344</v>
      </c>
      <c r="DE21">
        <f t="shared" si="93"/>
        <v>118.53650288997464</v>
      </c>
      <c r="DF21">
        <f t="shared" si="94"/>
        <v>217.48940053832186</v>
      </c>
      <c r="DG21">
        <f t="shared" si="95"/>
        <v>6.329768447612218</v>
      </c>
      <c r="DH21">
        <f t="shared" si="96"/>
        <v>6.3913627996440407</v>
      </c>
      <c r="DI21">
        <f t="shared" si="97"/>
        <v>11.273231053388063</v>
      </c>
      <c r="DJ21">
        <f t="shared" si="98"/>
        <v>43.410825476780232</v>
      </c>
      <c r="DK21">
        <f t="shared" si="99"/>
        <v>214.13548377631855</v>
      </c>
      <c r="DL21">
        <f t="shared" si="100"/>
        <v>2.316005206479486</v>
      </c>
      <c r="DM21">
        <f t="shared" si="101"/>
        <v>4.0570246523489866</v>
      </c>
      <c r="DN21">
        <f t="shared" si="102"/>
        <v>9.3568843039157983</v>
      </c>
      <c r="DO21">
        <f t="shared" si="34"/>
        <v>0</v>
      </c>
      <c r="DP21">
        <f t="shared" si="117"/>
        <v>9420.4893291599747</v>
      </c>
      <c r="DQ21">
        <f t="shared" si="35"/>
        <v>5533.5446330553023</v>
      </c>
    </row>
    <row r="22" spans="1:121" x14ac:dyDescent="0.3">
      <c r="A22">
        <v>19</v>
      </c>
      <c r="B22">
        <v>64</v>
      </c>
      <c r="C22">
        <f t="shared" si="118"/>
        <v>36.251999999999995</v>
      </c>
      <c r="D22">
        <f t="shared" si="1"/>
        <v>125</v>
      </c>
      <c r="E22">
        <f t="shared" si="119"/>
        <v>5.7</v>
      </c>
      <c r="F22">
        <v>8.9599999999999992E-3</v>
      </c>
      <c r="G22">
        <v>1.523E-2</v>
      </c>
      <c r="H22">
        <f t="shared" si="3"/>
        <v>1.0213999999999999E-2</v>
      </c>
      <c r="I22">
        <f t="shared" si="103"/>
        <v>4.7655426853004217E-2</v>
      </c>
      <c r="J22">
        <f t="shared" si="36"/>
        <v>0.1729294576442878</v>
      </c>
      <c r="K22">
        <f t="shared" si="37"/>
        <v>0.23348782842622462</v>
      </c>
      <c r="L22">
        <f t="shared" si="104"/>
        <v>9.7215935750090576E-2</v>
      </c>
      <c r="M22">
        <f t="shared" si="105"/>
        <v>0.13344603726102677</v>
      </c>
      <c r="N22">
        <f t="shared" si="106"/>
        <v>0.41886961999503292</v>
      </c>
      <c r="O22">
        <f t="shared" si="107"/>
        <v>0.53556902222370562</v>
      </c>
      <c r="P22">
        <f t="shared" si="108"/>
        <v>0.2343178687195443</v>
      </c>
      <c r="Q22">
        <f t="shared" si="109"/>
        <v>0.31425629099311447</v>
      </c>
      <c r="R22">
        <f t="shared" si="38"/>
        <v>0.42</v>
      </c>
      <c r="S22">
        <f t="shared" si="39"/>
        <v>0.43099999999999999</v>
      </c>
      <c r="T22">
        <f t="shared" si="40"/>
        <v>1.5573701120220131E-2</v>
      </c>
      <c r="U22">
        <f t="shared" si="41"/>
        <v>0.33847361053153791</v>
      </c>
      <c r="V22">
        <f t="shared" si="42"/>
        <v>0.43936802684920429</v>
      </c>
      <c r="W22">
        <f t="shared" si="110"/>
        <v>0.19954515243421878</v>
      </c>
      <c r="X22">
        <f t="shared" si="111"/>
        <v>0.26780952381861245</v>
      </c>
      <c r="Y22">
        <f t="shared" si="112"/>
        <v>0.60292231364289417</v>
      </c>
      <c r="Z22">
        <f t="shared" si="113"/>
        <v>0.72884632133778249</v>
      </c>
      <c r="AA22">
        <f t="shared" si="114"/>
        <v>0.3651211949908959</v>
      </c>
      <c r="AB22">
        <f t="shared" si="115"/>
        <v>0.47373519493017735</v>
      </c>
      <c r="AC22">
        <f t="shared" si="43"/>
        <v>2.8175692222128526E-2</v>
      </c>
      <c r="AD22">
        <f t="shared" si="116"/>
        <v>0.27554878613619815</v>
      </c>
      <c r="AE22">
        <f t="shared" si="44"/>
        <v>3.0078089141057678E-2</v>
      </c>
      <c r="AF22">
        <f t="shared" si="45"/>
        <v>2.1244559530233507E-3</v>
      </c>
      <c r="AG22">
        <f t="shared" si="46"/>
        <v>8.7371733369290029E-3</v>
      </c>
      <c r="AH22">
        <f t="shared" si="120"/>
        <v>1.1662663650303573E-3</v>
      </c>
      <c r="AI22">
        <f t="shared" si="121"/>
        <v>6.1525473136681127E-3</v>
      </c>
      <c r="AJ22">
        <f t="shared" si="49"/>
        <v>4.6167407837249927E-5</v>
      </c>
      <c r="AK22">
        <f t="shared" si="122"/>
        <v>3.7797364330221351E-5</v>
      </c>
      <c r="AL22">
        <f t="shared" si="123"/>
        <v>1.5758923910919173E-4</v>
      </c>
      <c r="AM22">
        <f t="shared" si="124"/>
        <v>4.721849281519707E-4</v>
      </c>
      <c r="AN22">
        <f t="shared" si="53"/>
        <v>3.8545513191708875E-3</v>
      </c>
      <c r="AO22">
        <f t="shared" si="125"/>
        <v>1.4967102762053006E-5</v>
      </c>
      <c r="AP22">
        <f t="shared" si="55"/>
        <v>2.5128122179605582E-5</v>
      </c>
      <c r="AQ22">
        <f t="shared" si="56"/>
        <v>9.4582998509388789E-5</v>
      </c>
      <c r="AR22">
        <f t="shared" si="57"/>
        <v>0.38111673276815677</v>
      </c>
      <c r="AS22">
        <f t="shared" si="58"/>
        <v>6.5779627660241716E-2</v>
      </c>
      <c r="AT22">
        <f t="shared" si="59"/>
        <v>5.1790897462242313E-3</v>
      </c>
      <c r="AU22">
        <f t="shared" si="60"/>
        <v>1.9646169856805541E-2</v>
      </c>
      <c r="AV22">
        <f t="shared" si="126"/>
        <v>2.9442924566554559E-3</v>
      </c>
      <c r="AW22">
        <f t="shared" si="127"/>
        <v>1.411497629142445E-2</v>
      </c>
      <c r="AX22">
        <f t="shared" si="63"/>
        <v>1.7890960294663087E-4</v>
      </c>
      <c r="AY22">
        <f t="shared" si="128"/>
        <v>1.4857555307847516E-4</v>
      </c>
      <c r="AZ22">
        <f t="shared" si="129"/>
        <v>5.648796235012707E-4</v>
      </c>
      <c r="BA22">
        <f t="shared" si="130"/>
        <v>1.144764388120005E-3</v>
      </c>
      <c r="BB22">
        <f t="shared" si="67"/>
        <v>8.3926191580258377E-3</v>
      </c>
      <c r="BC22">
        <f t="shared" si="131"/>
        <v>5.6742900158871026E-5</v>
      </c>
      <c r="BD22">
        <f t="shared" si="69"/>
        <v>9.2602758920239307E-5</v>
      </c>
      <c r="BE22">
        <f t="shared" si="70"/>
        <v>3.2201237675664828E-4</v>
      </c>
      <c r="BF22">
        <f t="shared" si="71"/>
        <v>0.11880771813102702</v>
      </c>
      <c r="BG22">
        <f t="shared" si="72"/>
        <v>0.94700000000000051</v>
      </c>
      <c r="BH22">
        <f t="shared" si="5"/>
        <v>0.23464175021229106</v>
      </c>
      <c r="BI22">
        <f t="shared" si="6"/>
        <v>2.4562673562679483E-2</v>
      </c>
      <c r="BJ22">
        <f t="shared" si="7"/>
        <v>1.5041263424634247E-3</v>
      </c>
      <c r="BK22">
        <f t="shared" si="8"/>
        <v>7.0159975992039507E-3</v>
      </c>
      <c r="BL22">
        <f t="shared" si="9"/>
        <v>8.6096575924605317E-4</v>
      </c>
      <c r="BM22">
        <f t="shared" si="10"/>
        <v>5.0033988105254298E-3</v>
      </c>
      <c r="BN22">
        <f t="shared" si="11"/>
        <v>3.1018504707050851E-5</v>
      </c>
      <c r="BO22">
        <f t="shared" si="12"/>
        <v>2.61508693390643E-5</v>
      </c>
      <c r="BP22">
        <f t="shared" si="13"/>
        <v>1.2085048848021675E-4</v>
      </c>
      <c r="BQ22">
        <f t="shared" si="14"/>
        <v>3.7393994200697497E-4</v>
      </c>
      <c r="BR22">
        <f t="shared" si="15"/>
        <v>3.0525554942951749E-3</v>
      </c>
      <c r="BS22">
        <f t="shared" si="16"/>
        <v>1.1177358201152064E-5</v>
      </c>
      <c r="BT22">
        <f t="shared" si="17"/>
        <v>1.6378385561146539E-5</v>
      </c>
      <c r="BU22">
        <f t="shared" si="18"/>
        <v>7.0634114757254319E-5</v>
      </c>
      <c r="BV22">
        <f t="shared" si="19"/>
        <v>0.31220501575839271</v>
      </c>
      <c r="BW22">
        <f t="shared" si="20"/>
        <v>5.1676355508976445E-2</v>
      </c>
      <c r="BX22">
        <f t="shared" si="21"/>
        <v>3.5274843446656021E-3</v>
      </c>
      <c r="BY22">
        <f t="shared" si="22"/>
        <v>1.5176493721097381E-2</v>
      </c>
      <c r="BZ22">
        <f t="shared" si="23"/>
        <v>2.0909524049324852E-3</v>
      </c>
      <c r="CA22">
        <f t="shared" si="24"/>
        <v>1.1042448535725715E-2</v>
      </c>
      <c r="CB22">
        <f t="shared" si="25"/>
        <v>1.1563627445216952E-4</v>
      </c>
      <c r="CC22">
        <f t="shared" si="26"/>
        <v>9.8888785144088883E-5</v>
      </c>
      <c r="CD22">
        <f t="shared" si="27"/>
        <v>4.1672814478598718E-4</v>
      </c>
      <c r="CE22">
        <f t="shared" si="28"/>
        <v>8.7212938290632484E-4</v>
      </c>
      <c r="CF22">
        <f t="shared" si="29"/>
        <v>6.3938482391798336E-3</v>
      </c>
      <c r="CG22">
        <f t="shared" si="30"/>
        <v>4.0765054718392157E-5</v>
      </c>
      <c r="CH22">
        <f t="shared" si="31"/>
        <v>5.806441480136351E-5</v>
      </c>
      <c r="CI22">
        <f t="shared" si="32"/>
        <v>2.3133911241285157E-4</v>
      </c>
      <c r="CJ22">
        <f t="shared" si="73"/>
        <v>0</v>
      </c>
      <c r="CK22">
        <f t="shared" si="74"/>
        <v>0.68123776712594886</v>
      </c>
      <c r="CL22">
        <f t="shared" si="33"/>
        <v>0.38850037952848482</v>
      </c>
      <c r="CM22">
        <f t="shared" si="75"/>
        <v>577.27470695533509</v>
      </c>
      <c r="CN22">
        <f t="shared" si="76"/>
        <v>492.49863159567843</v>
      </c>
      <c r="CO22">
        <f t="shared" si="77"/>
        <v>55.04677819878804</v>
      </c>
      <c r="CP22">
        <f t="shared" si="78"/>
        <v>75.096004830904775</v>
      </c>
      <c r="CQ22">
        <f t="shared" si="79"/>
        <v>36.441158841738542</v>
      </c>
      <c r="CR22">
        <f t="shared" si="80"/>
        <v>32.067076598838206</v>
      </c>
      <c r="CS22">
        <f t="shared" si="81"/>
        <v>1.3401475146996908</v>
      </c>
      <c r="CT22">
        <f t="shared" si="82"/>
        <v>1.4266993140085351</v>
      </c>
      <c r="CU22">
        <f t="shared" si="83"/>
        <v>1.8456851684468536</v>
      </c>
      <c r="CV22">
        <f t="shared" si="84"/>
        <v>13.752386032426147</v>
      </c>
      <c r="CW22">
        <f t="shared" si="85"/>
        <v>68.225558349324714</v>
      </c>
      <c r="CX22">
        <f t="shared" si="86"/>
        <v>0.53320303589813833</v>
      </c>
      <c r="CY22">
        <f t="shared" si="87"/>
        <v>1.0432191204085053</v>
      </c>
      <c r="CZ22">
        <f t="shared" si="88"/>
        <v>2.2889085639272087</v>
      </c>
      <c r="DA22">
        <f t="shared" si="89"/>
        <v>5152.6982270254794</v>
      </c>
      <c r="DB22">
        <f t="shared" si="90"/>
        <v>1828.6078693270595</v>
      </c>
      <c r="DC22">
        <f t="shared" si="91"/>
        <v>193.36649476502791</v>
      </c>
      <c r="DD22">
        <f t="shared" si="92"/>
        <v>393.31632053324694</v>
      </c>
      <c r="DE22">
        <f t="shared" si="93"/>
        <v>125.63590341794496</v>
      </c>
      <c r="DF22">
        <f t="shared" si="94"/>
        <v>234.83086056042859</v>
      </c>
      <c r="DG22">
        <f t="shared" si="95"/>
        <v>7.237430168000059</v>
      </c>
      <c r="DH22">
        <f t="shared" si="96"/>
        <v>7.3056085204217016</v>
      </c>
      <c r="DI22">
        <f t="shared" si="97"/>
        <v>13.0696198489489</v>
      </c>
      <c r="DJ22">
        <f t="shared" si="98"/>
        <v>46.420195938266204</v>
      </c>
      <c r="DK22">
        <f t="shared" si="99"/>
        <v>244.43503297750252</v>
      </c>
      <c r="DL22">
        <f t="shared" si="100"/>
        <v>2.6697534524748816</v>
      </c>
      <c r="DM22">
        <f t="shared" si="101"/>
        <v>4.9024826599963891</v>
      </c>
      <c r="DN22">
        <f t="shared" si="102"/>
        <v>11.471690921955595</v>
      </c>
      <c r="DO22">
        <f t="shared" si="34"/>
        <v>0</v>
      </c>
      <c r="DP22">
        <f t="shared" si="117"/>
        <v>9624.8476542371773</v>
      </c>
      <c r="DQ22">
        <f t="shared" si="35"/>
        <v>5488.9161274049966</v>
      </c>
    </row>
    <row r="23" spans="1:121" x14ac:dyDescent="0.3">
      <c r="A23">
        <v>20</v>
      </c>
      <c r="B23">
        <v>65</v>
      </c>
      <c r="C23">
        <f t="shared" si="118"/>
        <v>36.251999999999995</v>
      </c>
      <c r="D23">
        <f t="shared" si="1"/>
        <v>125</v>
      </c>
      <c r="E23">
        <f t="shared" si="119"/>
        <v>5.7</v>
      </c>
      <c r="F23">
        <v>9.7199999999999995E-3</v>
      </c>
      <c r="G23">
        <v>1.6250000000000001E-2</v>
      </c>
      <c r="H23">
        <f t="shared" si="3"/>
        <v>1.1025999999999999E-2</v>
      </c>
      <c r="I23">
        <f t="shared" si="103"/>
        <v>4.7655426853004217E-2</v>
      </c>
      <c r="J23">
        <f t="shared" si="36"/>
        <v>0.17966844556964878</v>
      </c>
      <c r="K23">
        <f t="shared" si="37"/>
        <v>0.24222038258194589</v>
      </c>
      <c r="L23">
        <f t="shared" si="104"/>
        <v>0.10118570671142846</v>
      </c>
      <c r="M23">
        <f t="shared" si="105"/>
        <v>0.1387778477670002</v>
      </c>
      <c r="N23">
        <f t="shared" si="106"/>
        <v>0.43425942812117191</v>
      </c>
      <c r="O23">
        <f t="shared" si="107"/>
        <v>0.55285227970483897</v>
      </c>
      <c r="P23">
        <f t="shared" si="108"/>
        <v>0.24436004060452954</v>
      </c>
      <c r="Q23">
        <f t="shared" si="109"/>
        <v>0.3269298594423542</v>
      </c>
      <c r="R23">
        <f t="shared" si="38"/>
        <v>0.42</v>
      </c>
      <c r="S23">
        <f t="shared" si="39"/>
        <v>0.43099999999999999</v>
      </c>
      <c r="T23">
        <f t="shared" si="40"/>
        <v>1.619095532234462E-2</v>
      </c>
      <c r="U23">
        <f t="shared" si="41"/>
        <v>0.35014800734646112</v>
      </c>
      <c r="V23">
        <f t="shared" si="42"/>
        <v>0.45317513267540499</v>
      </c>
      <c r="W23">
        <f t="shared" si="110"/>
        <v>0.20718552364801324</v>
      </c>
      <c r="X23">
        <f t="shared" si="111"/>
        <v>0.27757851375080633</v>
      </c>
      <c r="Y23">
        <f t="shared" si="112"/>
        <v>0.62064956662606197</v>
      </c>
      <c r="Z23">
        <f t="shared" si="113"/>
        <v>0.74579211966902836</v>
      </c>
      <c r="AA23">
        <f t="shared" si="114"/>
        <v>0.37922497079495787</v>
      </c>
      <c r="AB23">
        <f t="shared" si="115"/>
        <v>0.49017823329085186</v>
      </c>
      <c r="AC23">
        <f t="shared" si="43"/>
        <v>2.9174182951606002E-2</v>
      </c>
      <c r="AD23">
        <f t="shared" si="116"/>
        <v>0.25565024986325341</v>
      </c>
      <c r="AE23">
        <f t="shared" si="44"/>
        <v>3.0135807309433559E-2</v>
      </c>
      <c r="AF23">
        <f t="shared" si="45"/>
        <v>2.101143735377686E-3</v>
      </c>
      <c r="AG23">
        <f t="shared" si="46"/>
        <v>8.7365950011235715E-3</v>
      </c>
      <c r="AH23">
        <f t="shared" si="120"/>
        <v>1.1431617273417434E-3</v>
      </c>
      <c r="AI23">
        <f t="shared" si="121"/>
        <v>6.1000325368645181E-3</v>
      </c>
      <c r="AJ23">
        <f t="shared" si="49"/>
        <v>4.8365720062373864E-5</v>
      </c>
      <c r="AK23">
        <f t="shared" si="122"/>
        <v>3.9638157956858025E-5</v>
      </c>
      <c r="AL23">
        <f t="shared" si="123"/>
        <v>1.6664006382254449E-4</v>
      </c>
      <c r="AM23">
        <f t="shared" si="124"/>
        <v>4.6553214680522233E-4</v>
      </c>
      <c r="AN23">
        <f t="shared" si="53"/>
        <v>4.0291854313124487E-3</v>
      </c>
      <c r="AO23">
        <f t="shared" si="125"/>
        <v>1.5781174470607039E-5</v>
      </c>
      <c r="AP23">
        <f t="shared" si="55"/>
        <v>2.7738732336863285E-5</v>
      </c>
      <c r="AQ23">
        <f t="shared" si="56"/>
        <v>1.0540604443474377E-4</v>
      </c>
      <c r="AR23">
        <f t="shared" si="57"/>
        <v>0.37869463628223493</v>
      </c>
      <c r="AS23">
        <f t="shared" si="58"/>
        <v>7.0891585326747802E-2</v>
      </c>
      <c r="AT23">
        <f t="shared" si="59"/>
        <v>5.5102357103378307E-3</v>
      </c>
      <c r="AU23">
        <f t="shared" si="60"/>
        <v>2.1216817527014799E-2</v>
      </c>
      <c r="AV23">
        <f t="shared" si="126"/>
        <v>3.1038672436372551E-3</v>
      </c>
      <c r="AW23">
        <f t="shared" si="127"/>
        <v>1.5144434652170458E-2</v>
      </c>
      <c r="AX23">
        <f t="shared" si="63"/>
        <v>2.0264425653748096E-4</v>
      </c>
      <c r="AY23">
        <f t="shared" si="128"/>
        <v>1.6813307297582189E-4</v>
      </c>
      <c r="AZ23">
        <f t="shared" si="129"/>
        <v>6.4799543163885352E-4</v>
      </c>
      <c r="BA23">
        <f t="shared" si="130"/>
        <v>1.2169765101427822E-3</v>
      </c>
      <c r="BB23">
        <f t="shared" si="67"/>
        <v>9.4733090279106921E-3</v>
      </c>
      <c r="BC23">
        <f t="shared" si="131"/>
        <v>6.4710216489342345E-5</v>
      </c>
      <c r="BD23">
        <f t="shared" si="69"/>
        <v>1.1028763269117767E-4</v>
      </c>
      <c r="BE23">
        <f t="shared" si="70"/>
        <v>3.8852969989780376E-4</v>
      </c>
      <c r="BF23">
        <f t="shared" si="71"/>
        <v>0.13140055976497719</v>
      </c>
      <c r="BG23">
        <f t="shared" si="72"/>
        <v>0.94700000000000017</v>
      </c>
      <c r="BH23">
        <f t="shared" si="5"/>
        <v>0.21751832780450006</v>
      </c>
      <c r="BI23">
        <f t="shared" si="6"/>
        <v>2.4589577790034269E-2</v>
      </c>
      <c r="BJ23">
        <f t="shared" si="7"/>
        <v>1.4862342008938158E-3</v>
      </c>
      <c r="BK23">
        <f t="shared" si="8"/>
        <v>7.0097661660537816E-3</v>
      </c>
      <c r="BL23">
        <f t="shared" si="9"/>
        <v>8.4314515880283178E-4</v>
      </c>
      <c r="BM23">
        <f t="shared" si="10"/>
        <v>4.9566146647064928E-3</v>
      </c>
      <c r="BN23">
        <f t="shared" si="11"/>
        <v>3.2464995609602282E-5</v>
      </c>
      <c r="BO23">
        <f t="shared" si="12"/>
        <v>2.7399471844184221E-5</v>
      </c>
      <c r="BP23">
        <f t="shared" si="13"/>
        <v>1.2768624692923231E-4</v>
      </c>
      <c r="BQ23">
        <f t="shared" si="14"/>
        <v>3.6836830777526073E-4</v>
      </c>
      <c r="BR23">
        <f t="shared" si="15"/>
        <v>3.1882314233957661E-3</v>
      </c>
      <c r="BS23">
        <f t="shared" si="16"/>
        <v>1.1775614967947637E-5</v>
      </c>
      <c r="BT23">
        <f t="shared" si="17"/>
        <v>1.8062939716029398E-5</v>
      </c>
      <c r="BU23">
        <f t="shared" si="18"/>
        <v>7.8652003808064966E-5</v>
      </c>
      <c r="BV23">
        <f t="shared" si="19"/>
        <v>0.30996585828408679</v>
      </c>
      <c r="BW23">
        <f t="shared" si="20"/>
        <v>5.5646519008237652E-2</v>
      </c>
      <c r="BX23">
        <f t="shared" si="21"/>
        <v>3.7495291758810252E-3</v>
      </c>
      <c r="BY23">
        <f t="shared" si="22"/>
        <v>1.6376332233212301E-2</v>
      </c>
      <c r="BZ23">
        <f t="shared" si="23"/>
        <v>2.2022817730017715E-3</v>
      </c>
      <c r="CA23">
        <f t="shared" si="24"/>
        <v>1.1838076539359104E-2</v>
      </c>
      <c r="CB23">
        <f t="shared" si="25"/>
        <v>1.3085401777300433E-4</v>
      </c>
      <c r="CC23">
        <f t="shared" si="26"/>
        <v>1.1180389923103161E-4</v>
      </c>
      <c r="CD23">
        <f t="shared" si="27"/>
        <v>4.7765212571972794E-4</v>
      </c>
      <c r="CE23">
        <f t="shared" si="28"/>
        <v>9.2638145110421994E-4</v>
      </c>
      <c r="CF23">
        <f t="shared" si="29"/>
        <v>7.2112302011523447E-3</v>
      </c>
      <c r="CG23">
        <f t="shared" si="30"/>
        <v>4.6450693303546948E-5</v>
      </c>
      <c r="CH23">
        <f t="shared" si="31"/>
        <v>6.9088173199248671E-5</v>
      </c>
      <c r="CI23">
        <f t="shared" si="32"/>
        <v>2.7889682508239487E-4</v>
      </c>
      <c r="CJ23">
        <f t="shared" si="73"/>
        <v>0</v>
      </c>
      <c r="CK23">
        <f t="shared" si="74"/>
        <v>0.66928726118938153</v>
      </c>
      <c r="CL23">
        <f t="shared" si="33"/>
        <v>0.37056812910633735</v>
      </c>
      <c r="CM23">
        <f t="shared" si="75"/>
        <v>535.58727346351588</v>
      </c>
      <c r="CN23">
        <f t="shared" si="76"/>
        <v>493.44370888466511</v>
      </c>
      <c r="CO23">
        <f t="shared" si="77"/>
        <v>54.442735327371224</v>
      </c>
      <c r="CP23">
        <f t="shared" si="78"/>
        <v>75.091034034657099</v>
      </c>
      <c r="CQ23">
        <f t="shared" si="79"/>
        <v>35.719231332520117</v>
      </c>
      <c r="CR23">
        <f t="shared" si="80"/>
        <v>31.793369582137867</v>
      </c>
      <c r="CS23">
        <f t="shared" si="81"/>
        <v>1.4039601219705886</v>
      </c>
      <c r="CT23">
        <f t="shared" si="82"/>
        <v>1.496181910239563</v>
      </c>
      <c r="CU23">
        <f t="shared" si="83"/>
        <v>1.9516884274896411</v>
      </c>
      <c r="CV23">
        <f t="shared" si="84"/>
        <v>13.558623775702101</v>
      </c>
      <c r="CW23">
        <f t="shared" si="85"/>
        <v>71.316582134230345</v>
      </c>
      <c r="CX23">
        <f t="shared" si="86"/>
        <v>0.56220434051537582</v>
      </c>
      <c r="CY23">
        <f t="shared" si="87"/>
        <v>1.1516012116972161</v>
      </c>
      <c r="CZ23">
        <f t="shared" si="88"/>
        <v>2.5508262753207993</v>
      </c>
      <c r="DA23">
        <f t="shared" si="89"/>
        <v>5119.9514825358165</v>
      </c>
      <c r="DB23">
        <f t="shared" si="90"/>
        <v>1970.7151804982623</v>
      </c>
      <c r="DC23">
        <f t="shared" si="91"/>
        <v>205.73016048117324</v>
      </c>
      <c r="DD23">
        <f t="shared" si="92"/>
        <v>424.76068689083627</v>
      </c>
      <c r="DE23">
        <f t="shared" si="93"/>
        <v>132.44511915324532</v>
      </c>
      <c r="DF23">
        <f t="shared" si="94"/>
        <v>251.95795930815993</v>
      </c>
      <c r="DG23">
        <f t="shared" si="95"/>
        <v>8.1975681097107174</v>
      </c>
      <c r="DH23">
        <f t="shared" si="96"/>
        <v>8.2672713312941379</v>
      </c>
      <c r="DI23">
        <f t="shared" si="97"/>
        <v>14.992670301828154</v>
      </c>
      <c r="DJ23">
        <f t="shared" si="98"/>
        <v>49.348397486289819</v>
      </c>
      <c r="DK23">
        <f t="shared" si="99"/>
        <v>275.9101254378989</v>
      </c>
      <c r="DL23">
        <f t="shared" si="100"/>
        <v>3.0446156858235573</v>
      </c>
      <c r="DM23">
        <f t="shared" si="101"/>
        <v>5.8387375623036366</v>
      </c>
      <c r="DN23">
        <f t="shared" si="102"/>
        <v>13.841370558859259</v>
      </c>
      <c r="DO23">
        <f t="shared" si="34"/>
        <v>0</v>
      </c>
      <c r="DP23">
        <f t="shared" si="117"/>
        <v>9805.0703661635362</v>
      </c>
      <c r="DQ23">
        <f t="shared" si="35"/>
        <v>5428.8297298356792</v>
      </c>
    </row>
    <row r="24" spans="1:121" x14ac:dyDescent="0.3">
      <c r="A24">
        <v>21</v>
      </c>
      <c r="B24">
        <v>66</v>
      </c>
      <c r="C24">
        <f t="shared" si="118"/>
        <v>36.251999999999995</v>
      </c>
      <c r="D24">
        <f t="shared" si="1"/>
        <v>125</v>
      </c>
      <c r="E24">
        <f t="shared" si="119"/>
        <v>5.7</v>
      </c>
      <c r="F24">
        <v>1.042E-2</v>
      </c>
      <c r="G24">
        <v>1.7409999999999998E-2</v>
      </c>
      <c r="H24">
        <f t="shared" si="3"/>
        <v>1.1818E-2</v>
      </c>
      <c r="I24">
        <f t="shared" si="103"/>
        <v>4.7655426853004217E-2</v>
      </c>
      <c r="J24">
        <f t="shared" si="36"/>
        <v>0.18653111772848319</v>
      </c>
      <c r="K24">
        <f t="shared" si="37"/>
        <v>0.25108373125178207</v>
      </c>
      <c r="L24">
        <f t="shared" si="104"/>
        <v>0.10524382957010825</v>
      </c>
      <c r="M24">
        <f t="shared" si="105"/>
        <v>0.1442185840446174</v>
      </c>
      <c r="N24">
        <f t="shared" si="106"/>
        <v>0.44972988481703091</v>
      </c>
      <c r="O24">
        <f t="shared" si="107"/>
        <v>0.57003148097202128</v>
      </c>
      <c r="P24">
        <f t="shared" si="108"/>
        <v>0.2545957376271667</v>
      </c>
      <c r="Q24">
        <f t="shared" si="109"/>
        <v>0.33977627202330152</v>
      </c>
      <c r="R24">
        <f t="shared" si="38"/>
        <v>0.42</v>
      </c>
      <c r="S24">
        <f t="shared" si="39"/>
        <v>0.43099999999999999</v>
      </c>
      <c r="T24">
        <f t="shared" si="40"/>
        <v>1.6818817143612261E-2</v>
      </c>
      <c r="U24">
        <f t="shared" si="41"/>
        <v>0.36192129121191219</v>
      </c>
      <c r="V24">
        <f t="shared" si="42"/>
        <v>0.46699894035486034</v>
      </c>
      <c r="W24">
        <f t="shared" si="110"/>
        <v>0.21495501726727706</v>
      </c>
      <c r="X24">
        <f t="shared" si="111"/>
        <v>0.28747400753182162</v>
      </c>
      <c r="Y24">
        <f t="shared" si="112"/>
        <v>0.63813189484947896</v>
      </c>
      <c r="Z24">
        <f t="shared" si="113"/>
        <v>0.76218651720467234</v>
      </c>
      <c r="AA24">
        <f t="shared" si="114"/>
        <v>0.39346582735228963</v>
      </c>
      <c r="AB24">
        <f t="shared" si="115"/>
        <v>0.50662526256743767</v>
      </c>
      <c r="AC24">
        <f t="shared" si="43"/>
        <v>3.0181388617106515E-2</v>
      </c>
      <c r="AD24">
        <f t="shared" si="116"/>
        <v>0.23684069413350431</v>
      </c>
      <c r="AE24">
        <f t="shared" si="44"/>
        <v>3.0057408792524418E-2</v>
      </c>
      <c r="AF24">
        <f t="shared" si="45"/>
        <v>2.0719124202168895E-3</v>
      </c>
      <c r="AG24">
        <f t="shared" si="46"/>
        <v>8.68974484773293E-3</v>
      </c>
      <c r="AH24">
        <f t="shared" si="120"/>
        <v>1.1181521054457093E-3</v>
      </c>
      <c r="AI24">
        <f t="shared" si="121"/>
        <v>6.0271766270949285E-3</v>
      </c>
      <c r="AJ24">
        <f t="shared" si="49"/>
        <v>5.0405616662540201E-5</v>
      </c>
      <c r="AK24">
        <f t="shared" si="122"/>
        <v>4.1335373082592052E-5</v>
      </c>
      <c r="AL24">
        <f t="shared" si="123"/>
        <v>1.7469653680827837E-4</v>
      </c>
      <c r="AM24">
        <f t="shared" si="124"/>
        <v>4.5784205072772933E-4</v>
      </c>
      <c r="AN24">
        <f t="shared" si="53"/>
        <v>4.1786810184221649E-3</v>
      </c>
      <c r="AO24">
        <f t="shared" si="125"/>
        <v>1.6537991185105134E-5</v>
      </c>
      <c r="AP24">
        <f t="shared" si="55"/>
        <v>3.0322989353455977E-5</v>
      </c>
      <c r="AQ24">
        <f t="shared" si="56"/>
        <v>1.1590099368863731E-4</v>
      </c>
      <c r="AR24">
        <f t="shared" si="57"/>
        <v>0.37469625386302474</v>
      </c>
      <c r="AS24">
        <f t="shared" si="58"/>
        <v>7.5833521548761704E-2</v>
      </c>
      <c r="AT24">
        <f t="shared" si="59"/>
        <v>5.8297567423273439E-3</v>
      </c>
      <c r="AU24">
        <f t="shared" si="60"/>
        <v>2.2722354232636702E-2</v>
      </c>
      <c r="AV24">
        <f t="shared" si="126"/>
        <v>3.2563295894012705E-3</v>
      </c>
      <c r="AW24">
        <f t="shared" si="127"/>
        <v>1.6143967810958556E-2</v>
      </c>
      <c r="AX24">
        <f t="shared" si="63"/>
        <v>2.2764627488577405E-4</v>
      </c>
      <c r="AY24">
        <f t="shared" si="128"/>
        <v>1.8862838906384769E-4</v>
      </c>
      <c r="AZ24">
        <f t="shared" si="129"/>
        <v>7.3430448214701054E-4</v>
      </c>
      <c r="BA24">
        <f t="shared" si="130"/>
        <v>1.2869952085573623E-3</v>
      </c>
      <c r="BB24">
        <f t="shared" si="67"/>
        <v>1.0580950526853487E-2</v>
      </c>
      <c r="BC24">
        <f t="shared" si="131"/>
        <v>7.3120696737120558E-5</v>
      </c>
      <c r="BD24">
        <f t="shared" si="69"/>
        <v>1.2972468836311635E-4</v>
      </c>
      <c r="BE24">
        <f t="shared" si="70"/>
        <v>4.6099904030182017E-4</v>
      </c>
      <c r="BF24">
        <f t="shared" si="71"/>
        <v>0.14496463540953086</v>
      </c>
      <c r="BG24">
        <f t="shared" si="72"/>
        <v>0.9470000000000004</v>
      </c>
      <c r="BH24">
        <f t="shared" si="5"/>
        <v>0.20134855296901741</v>
      </c>
      <c r="BI24">
        <f t="shared" si="6"/>
        <v>2.4505430290117872E-2</v>
      </c>
      <c r="BJ24">
        <f t="shared" si="7"/>
        <v>1.464189897347562E-3</v>
      </c>
      <c r="BK24">
        <f t="shared" si="8"/>
        <v>6.966440063875058E-3</v>
      </c>
      <c r="BL24">
        <f t="shared" si="9"/>
        <v>8.239516912635108E-4</v>
      </c>
      <c r="BM24">
        <f t="shared" si="10"/>
        <v>4.8933860308018589E-3</v>
      </c>
      <c r="BN24">
        <f t="shared" si="11"/>
        <v>3.3802479894104048E-5</v>
      </c>
      <c r="BO24">
        <f t="shared" si="12"/>
        <v>2.854659683219473E-5</v>
      </c>
      <c r="BP24">
        <f t="shared" si="13"/>
        <v>1.3374930915926368E-4</v>
      </c>
      <c r="BQ24">
        <f t="shared" si="14"/>
        <v>3.6198519983183917E-4</v>
      </c>
      <c r="BR24">
        <f t="shared" si="15"/>
        <v>3.3038046223207002E-3</v>
      </c>
      <c r="BS24">
        <f t="shared" si="16"/>
        <v>1.2330184779835893E-5</v>
      </c>
      <c r="BT24">
        <f t="shared" si="17"/>
        <v>1.9727144109785245E-5</v>
      </c>
      <c r="BU24">
        <f t="shared" si="18"/>
        <v>8.6411986338134387E-5</v>
      </c>
      <c r="BV24">
        <f t="shared" si="19"/>
        <v>0.30644081643177273</v>
      </c>
      <c r="BW24">
        <f t="shared" si="20"/>
        <v>5.9476731058906045E-2</v>
      </c>
      <c r="BX24">
        <f t="shared" si="21"/>
        <v>3.9632504495811559E-3</v>
      </c>
      <c r="BY24">
        <f t="shared" si="22"/>
        <v>1.7523961016461941E-2</v>
      </c>
      <c r="BZ24">
        <f t="shared" si="23"/>
        <v>2.3083639923163987E-3</v>
      </c>
      <c r="CA24">
        <f t="shared" si="24"/>
        <v>1.2609007822442208E-2</v>
      </c>
      <c r="CB24">
        <f t="shared" si="25"/>
        <v>1.4686058403811286E-4</v>
      </c>
      <c r="CC24">
        <f t="shared" si="26"/>
        <v>1.2531833249843118E-4</v>
      </c>
      <c r="CD24">
        <f t="shared" si="27"/>
        <v>5.4082717191934206E-4</v>
      </c>
      <c r="CE24">
        <f t="shared" si="28"/>
        <v>9.788747773720539E-4</v>
      </c>
      <c r="CF24">
        <f t="shared" si="29"/>
        <v>8.0477576936501729E-3</v>
      </c>
      <c r="CG24">
        <f t="shared" si="30"/>
        <v>5.2444774435738866E-5</v>
      </c>
      <c r="CH24">
        <f t="shared" si="31"/>
        <v>8.1187638976037155E-5</v>
      </c>
      <c r="CI24">
        <f t="shared" si="32"/>
        <v>3.3064497143183433E-4</v>
      </c>
      <c r="CJ24">
        <f t="shared" si="73"/>
        <v>0</v>
      </c>
      <c r="CK24">
        <f t="shared" si="74"/>
        <v>0.6566083551814913</v>
      </c>
      <c r="CL24">
        <f t="shared" si="33"/>
        <v>0.35295934588365158</v>
      </c>
      <c r="CM24">
        <f t="shared" si="75"/>
        <v>496.18125420969153</v>
      </c>
      <c r="CN24">
        <f t="shared" si="76"/>
        <v>492.1600115687948</v>
      </c>
      <c r="CO24">
        <f t="shared" si="77"/>
        <v>53.685322720239824</v>
      </c>
      <c r="CP24">
        <f t="shared" si="78"/>
        <v>74.688356966264536</v>
      </c>
      <c r="CQ24">
        <f t="shared" si="79"/>
        <v>34.937780686756632</v>
      </c>
      <c r="CR24">
        <f t="shared" si="80"/>
        <v>31.413644580418769</v>
      </c>
      <c r="CS24">
        <f t="shared" si="81"/>
        <v>1.463174240480217</v>
      </c>
      <c r="CT24">
        <f t="shared" si="82"/>
        <v>1.5602449923755195</v>
      </c>
      <c r="CU24">
        <f t="shared" si="83"/>
        <v>2.0460458390985563</v>
      </c>
      <c r="CV24">
        <f t="shared" si="84"/>
        <v>13.334649727445116</v>
      </c>
      <c r="CW24">
        <f t="shared" si="85"/>
        <v>73.962654026072315</v>
      </c>
      <c r="CX24">
        <f t="shared" si="86"/>
        <v>0.58916593596937039</v>
      </c>
      <c r="CY24">
        <f t="shared" si="87"/>
        <v>1.2588892259980784</v>
      </c>
      <c r="CZ24">
        <f t="shared" si="88"/>
        <v>2.8048040472650229</v>
      </c>
      <c r="DA24">
        <f t="shared" si="89"/>
        <v>5065.893352228095</v>
      </c>
      <c r="DB24">
        <f t="shared" si="90"/>
        <v>2108.0960655340268</v>
      </c>
      <c r="DC24">
        <f t="shared" si="91"/>
        <v>217.6597977315337</v>
      </c>
      <c r="DD24">
        <f t="shared" si="92"/>
        <v>454.90153173738679</v>
      </c>
      <c r="DE24">
        <f t="shared" si="93"/>
        <v>138.95083990934162</v>
      </c>
      <c r="DF24">
        <f t="shared" si="94"/>
        <v>268.5871924709175</v>
      </c>
      <c r="DG24">
        <f t="shared" si="95"/>
        <v>9.208974757954218</v>
      </c>
      <c r="DH24">
        <f t="shared" si="96"/>
        <v>9.2750465186584545</v>
      </c>
      <c r="DI24">
        <f t="shared" si="97"/>
        <v>16.989602803435382</v>
      </c>
      <c r="DJ24">
        <f t="shared" si="98"/>
        <v>52.187655707001042</v>
      </c>
      <c r="DK24">
        <f t="shared" si="99"/>
        <v>308.17018409460781</v>
      </c>
      <c r="DL24">
        <f t="shared" si="100"/>
        <v>3.4403287814815222</v>
      </c>
      <c r="DM24">
        <f t="shared" si="101"/>
        <v>6.8677547266317429</v>
      </c>
      <c r="DN24">
        <f t="shared" si="102"/>
        <v>16.423090810752342</v>
      </c>
      <c r="DO24">
        <f t="shared" si="34"/>
        <v>0</v>
      </c>
      <c r="DP24">
        <f t="shared" si="117"/>
        <v>9956.7374165786932</v>
      </c>
      <c r="DQ24">
        <f t="shared" si="35"/>
        <v>5352.2369886985525</v>
      </c>
    </row>
    <row r="25" spans="1:121" x14ac:dyDescent="0.3">
      <c r="A25">
        <v>22</v>
      </c>
      <c r="B25">
        <v>67</v>
      </c>
      <c r="C25">
        <f t="shared" si="118"/>
        <v>36.251999999999995</v>
      </c>
      <c r="D25">
        <f t="shared" si="1"/>
        <v>125</v>
      </c>
      <c r="E25">
        <f t="shared" si="119"/>
        <v>5.7</v>
      </c>
      <c r="F25">
        <v>1.125E-2</v>
      </c>
      <c r="G25">
        <v>1.8259999999999998E-2</v>
      </c>
      <c r="H25">
        <f t="shared" si="3"/>
        <v>1.2651999999999998E-2</v>
      </c>
      <c r="I25">
        <f t="shared" si="103"/>
        <v>4.7655426853004217E-2</v>
      </c>
      <c r="J25">
        <f t="shared" si="36"/>
        <v>0.19351539915312377</v>
      </c>
      <c r="K25">
        <f t="shared" si="37"/>
        <v>0.26007344563639401</v>
      </c>
      <c r="L25">
        <f t="shared" si="104"/>
        <v>0.10939011370917084</v>
      </c>
      <c r="M25">
        <f t="shared" si="105"/>
        <v>0.14976732044519658</v>
      </c>
      <c r="N25">
        <f t="shared" si="106"/>
        <v>0.46525985987032303</v>
      </c>
      <c r="O25">
        <f t="shared" si="107"/>
        <v>0.58707729128158137</v>
      </c>
      <c r="P25">
        <f t="shared" si="108"/>
        <v>0.2650189653638676</v>
      </c>
      <c r="Q25">
        <f t="shared" si="109"/>
        <v>0.3527833861284686</v>
      </c>
      <c r="R25">
        <f t="shared" si="38"/>
        <v>0.42</v>
      </c>
      <c r="S25">
        <f t="shared" si="39"/>
        <v>0.43099999999999999</v>
      </c>
      <c r="T25">
        <f t="shared" si="40"/>
        <v>1.7456994691852828E-2</v>
      </c>
      <c r="U25">
        <f t="shared" si="41"/>
        <v>0.37378383767847945</v>
      </c>
      <c r="V25">
        <f t="shared" si="42"/>
        <v>0.48082461446925162</v>
      </c>
      <c r="W25">
        <f t="shared" si="110"/>
        <v>0.22285060308684423</v>
      </c>
      <c r="X25">
        <f t="shared" si="111"/>
        <v>0.29748999249037633</v>
      </c>
      <c r="Y25">
        <f t="shared" si="112"/>
        <v>0.65533799009236859</v>
      </c>
      <c r="Z25">
        <f t="shared" si="113"/>
        <v>0.77800559854414475</v>
      </c>
      <c r="AA25">
        <f t="shared" si="114"/>
        <v>0.40782726164382122</v>
      </c>
      <c r="AB25">
        <f t="shared" si="115"/>
        <v>0.52305080048207109</v>
      </c>
      <c r="AC25">
        <f t="shared" si="43"/>
        <v>3.1196473553382103E-2</v>
      </c>
      <c r="AD25">
        <f t="shared" si="116"/>
        <v>0.21909480254315927</v>
      </c>
      <c r="AE25">
        <f t="shared" si="44"/>
        <v>2.9852063828821048E-2</v>
      </c>
      <c r="AF25">
        <f t="shared" si="45"/>
        <v>2.0360559383308142E-3</v>
      </c>
      <c r="AG25">
        <f t="shared" si="46"/>
        <v>8.6019203604929297E-3</v>
      </c>
      <c r="AH25">
        <f t="shared" si="120"/>
        <v>1.091063474192972E-3</v>
      </c>
      <c r="AI25">
        <f t="shared" si="121"/>
        <v>5.9362432241424779E-3</v>
      </c>
      <c r="AJ25">
        <f t="shared" si="49"/>
        <v>5.223032838697654E-5</v>
      </c>
      <c r="AK25">
        <f t="shared" si="122"/>
        <v>4.2838095411482174E-5</v>
      </c>
      <c r="AL25">
        <f t="shared" si="123"/>
        <v>1.8179359660127302E-4</v>
      </c>
      <c r="AM25">
        <f t="shared" si="124"/>
        <v>4.4904150748579326E-4</v>
      </c>
      <c r="AN25">
        <f t="shared" si="53"/>
        <v>4.3035133362991076E-3</v>
      </c>
      <c r="AO25">
        <f t="shared" si="125"/>
        <v>1.7214094009453242E-5</v>
      </c>
      <c r="AP25">
        <f t="shared" si="55"/>
        <v>3.2826999697876639E-5</v>
      </c>
      <c r="AQ25">
        <f t="shared" si="56"/>
        <v>1.2596948089150007E-4</v>
      </c>
      <c r="AR25">
        <f t="shared" si="57"/>
        <v>0.36925854417471232</v>
      </c>
      <c r="AS25">
        <f t="shared" si="58"/>
        <v>8.0559050722506464E-2</v>
      </c>
      <c r="AT25">
        <f t="shared" si="59"/>
        <v>6.1312926862037223E-3</v>
      </c>
      <c r="AU25">
        <f t="shared" si="60"/>
        <v>2.4152140240738716E-2</v>
      </c>
      <c r="AV25">
        <f t="shared" si="126"/>
        <v>3.3994058059959508E-3</v>
      </c>
      <c r="AW25">
        <f t="shared" si="127"/>
        <v>1.7107116462304974E-2</v>
      </c>
      <c r="AX25">
        <f t="shared" si="63"/>
        <v>2.5353525592897944E-4</v>
      </c>
      <c r="AY25">
        <f t="shared" si="128"/>
        <v>2.0970372238228942E-4</v>
      </c>
      <c r="AZ25">
        <f t="shared" si="129"/>
        <v>8.233486616209824E-4</v>
      </c>
      <c r="BA25">
        <f t="shared" si="130"/>
        <v>1.3537846311499242E-3</v>
      </c>
      <c r="BB25">
        <f t="shared" si="67"/>
        <v>1.1707355549657308E-2</v>
      </c>
      <c r="BC25">
        <f t="shared" si="131"/>
        <v>8.1823183929050802E-5</v>
      </c>
      <c r="BD25">
        <f t="shared" si="69"/>
        <v>1.5072432424876928E-4</v>
      </c>
      <c r="BE25">
        <f t="shared" si="70"/>
        <v>5.3909126669989948E-4</v>
      </c>
      <c r="BF25">
        <f t="shared" si="71"/>
        <v>0.15945550650399815</v>
      </c>
      <c r="BG25">
        <f t="shared" si="72"/>
        <v>0.94700000000000051</v>
      </c>
      <c r="BH25">
        <f t="shared" si="5"/>
        <v>0.18610863399458985</v>
      </c>
      <c r="BI25">
        <f t="shared" si="6"/>
        <v>2.4317975413344167E-2</v>
      </c>
      <c r="BJ25">
        <f t="shared" si="7"/>
        <v>1.4375066508102723E-3</v>
      </c>
      <c r="BK25">
        <f t="shared" si="8"/>
        <v>6.8903543423261973E-3</v>
      </c>
      <c r="BL25">
        <f t="shared" si="9"/>
        <v>8.0326105654877434E-4</v>
      </c>
      <c r="BM25">
        <f t="shared" si="10"/>
        <v>4.8155900093031336E-3</v>
      </c>
      <c r="BN25">
        <f t="shared" si="11"/>
        <v>3.4993222948438508E-5</v>
      </c>
      <c r="BO25">
        <f t="shared" si="12"/>
        <v>2.9557386042047228E-5</v>
      </c>
      <c r="BP25">
        <f t="shared" si="13"/>
        <v>1.390682829201917E-4</v>
      </c>
      <c r="BQ25">
        <f t="shared" si="14"/>
        <v>3.5473487071966764E-4</v>
      </c>
      <c r="BR25">
        <f t="shared" si="15"/>
        <v>3.3996996303080696E-3</v>
      </c>
      <c r="BS25">
        <f t="shared" si="16"/>
        <v>1.2823697298497081E-5</v>
      </c>
      <c r="BT25">
        <f t="shared" si="17"/>
        <v>2.1336018994157589E-5</v>
      </c>
      <c r="BU25">
        <f t="shared" si="18"/>
        <v>9.3841388975469969E-5</v>
      </c>
      <c r="BV25">
        <f t="shared" si="19"/>
        <v>0.30174499237959074</v>
      </c>
      <c r="BW25">
        <f t="shared" si="20"/>
        <v>6.3130970476173609E-2</v>
      </c>
      <c r="BX25">
        <f t="shared" si="21"/>
        <v>4.1643505182293672E-3</v>
      </c>
      <c r="BY25">
        <f t="shared" si="22"/>
        <v>1.8611305279332989E-2</v>
      </c>
      <c r="BZ25">
        <f t="shared" si="23"/>
        <v>2.4076024632110234E-3</v>
      </c>
      <c r="CA25">
        <f t="shared" si="24"/>
        <v>1.3350259328129605E-2</v>
      </c>
      <c r="CB25">
        <f t="shared" si="25"/>
        <v>1.634084908447919E-4</v>
      </c>
      <c r="CC25">
        <f t="shared" si="26"/>
        <v>1.3919289950474551E-4</v>
      </c>
      <c r="CD25">
        <f t="shared" si="27"/>
        <v>6.059103437094244E-4</v>
      </c>
      <c r="CE25">
        <f t="shared" si="28"/>
        <v>1.0288262732940216E-3</v>
      </c>
      <c r="CF25">
        <f t="shared" si="29"/>
        <v>8.8971574230761897E-3</v>
      </c>
      <c r="CG25">
        <f t="shared" si="30"/>
        <v>5.8638187053484914E-5</v>
      </c>
      <c r="CH25">
        <f t="shared" si="31"/>
        <v>9.4241158370053245E-5</v>
      </c>
      <c r="CI25">
        <f t="shared" si="32"/>
        <v>3.8633713597675617E-4</v>
      </c>
      <c r="CJ25">
        <f t="shared" si="73"/>
        <v>0</v>
      </c>
      <c r="CK25">
        <f t="shared" si="74"/>
        <v>0.64324256832162585</v>
      </c>
      <c r="CL25">
        <f t="shared" si="33"/>
        <v>0.3357034726555107</v>
      </c>
      <c r="CM25">
        <f t="shared" si="75"/>
        <v>459.00361132791869</v>
      </c>
      <c r="CN25">
        <f t="shared" si="76"/>
        <v>488.79769313311584</v>
      </c>
      <c r="CO25">
        <f t="shared" si="77"/>
        <v>52.756245418089726</v>
      </c>
      <c r="CP25">
        <f t="shared" si="78"/>
        <v>73.93350549843673</v>
      </c>
      <c r="CQ25">
        <f t="shared" si="79"/>
        <v>34.091369314633603</v>
      </c>
      <c r="CR25">
        <f t="shared" si="80"/>
        <v>30.939699684230593</v>
      </c>
      <c r="CS25">
        <f t="shared" si="81"/>
        <v>1.516141972417155</v>
      </c>
      <c r="CT25">
        <f t="shared" si="82"/>
        <v>1.6169667494018061</v>
      </c>
      <c r="CU25">
        <f t="shared" si="83"/>
        <v>2.1291666033941095</v>
      </c>
      <c r="CV25">
        <f t="shared" si="84"/>
        <v>13.078333905523728</v>
      </c>
      <c r="CW25">
        <f t="shared" si="85"/>
        <v>76.172186052494212</v>
      </c>
      <c r="CX25">
        <f t="shared" si="86"/>
        <v>0.6132520990867717</v>
      </c>
      <c r="CY25">
        <f t="shared" si="87"/>
        <v>1.3628457194570465</v>
      </c>
      <c r="CZ25">
        <f t="shared" si="88"/>
        <v>3.0484614375743018</v>
      </c>
      <c r="DA25">
        <f t="shared" si="89"/>
        <v>4992.3755172421106</v>
      </c>
      <c r="DB25">
        <f t="shared" si="90"/>
        <v>2239.4610510349571</v>
      </c>
      <c r="DC25">
        <f t="shared" si="91"/>
        <v>228.91794373210217</v>
      </c>
      <c r="DD25">
        <f t="shared" si="92"/>
        <v>483.52584761958911</v>
      </c>
      <c r="DE25">
        <f t="shared" si="93"/>
        <v>145.05604514765321</v>
      </c>
      <c r="DF25">
        <f t="shared" si="94"/>
        <v>284.61109658336784</v>
      </c>
      <c r="DG25">
        <f t="shared" si="95"/>
        <v>10.256261708095005</v>
      </c>
      <c r="DH25">
        <f t="shared" si="96"/>
        <v>10.311341733259553</v>
      </c>
      <c r="DI25">
        <f t="shared" si="97"/>
        <v>19.049817983924669</v>
      </c>
      <c r="DJ25">
        <f t="shared" si="98"/>
        <v>54.895966793129425</v>
      </c>
      <c r="DK25">
        <f t="shared" si="99"/>
        <v>340.97673038376911</v>
      </c>
      <c r="DL25">
        <f t="shared" si="100"/>
        <v>3.8497808038618402</v>
      </c>
      <c r="DM25">
        <f t="shared" si="101"/>
        <v>7.9794964500540946</v>
      </c>
      <c r="DN25">
        <f t="shared" si="102"/>
        <v>19.205126376183919</v>
      </c>
      <c r="DO25">
        <f t="shared" si="34"/>
        <v>0</v>
      </c>
      <c r="DP25">
        <f t="shared" si="117"/>
        <v>10079.531502507831</v>
      </c>
      <c r="DQ25">
        <f t="shared" si="35"/>
        <v>5260.4319035686167</v>
      </c>
    </row>
    <row r="26" spans="1:121" x14ac:dyDescent="0.3">
      <c r="A26">
        <v>23</v>
      </c>
      <c r="B26">
        <v>68</v>
      </c>
      <c r="C26">
        <f t="shared" si="118"/>
        <v>36.251999999999995</v>
      </c>
      <c r="D26">
        <f t="shared" si="1"/>
        <v>125</v>
      </c>
      <c r="E26">
        <f t="shared" si="119"/>
        <v>5.7</v>
      </c>
      <c r="F26">
        <v>1.205E-2</v>
      </c>
      <c r="G26">
        <v>1.9130000000000001E-2</v>
      </c>
      <c r="H26">
        <f t="shared" si="3"/>
        <v>1.3466000000000001E-2</v>
      </c>
      <c r="I26">
        <f t="shared" si="103"/>
        <v>4.7655426853004217E-2</v>
      </c>
      <c r="J26">
        <f t="shared" si="36"/>
        <v>0.20061909339963402</v>
      </c>
      <c r="K26">
        <f t="shared" si="37"/>
        <v>0.2691849312366823</v>
      </c>
      <c r="L26">
        <f t="shared" si="104"/>
        <v>0.1136243168731883</v>
      </c>
      <c r="M26">
        <f t="shared" si="105"/>
        <v>0.15542304652602135</v>
      </c>
      <c r="N26">
        <f t="shared" si="106"/>
        <v>0.48082796861994936</v>
      </c>
      <c r="O26">
        <f t="shared" si="107"/>
        <v>0.60396095540725925</v>
      </c>
      <c r="P26">
        <f t="shared" si="108"/>
        <v>0.27562334336735439</v>
      </c>
      <c r="Q26">
        <f t="shared" si="109"/>
        <v>0.36593860147956625</v>
      </c>
      <c r="R26">
        <f t="shared" si="38"/>
        <v>0.42</v>
      </c>
      <c r="S26">
        <f t="shared" si="39"/>
        <v>0.43099999999999999</v>
      </c>
      <c r="T26">
        <f t="shared" si="40"/>
        <v>1.8105184234121309E-2</v>
      </c>
      <c r="U26">
        <f t="shared" si="41"/>
        <v>0.38572587142081671</v>
      </c>
      <c r="V26">
        <f t="shared" si="42"/>
        <v>0.49463737693741427</v>
      </c>
      <c r="W26">
        <f t="shared" si="110"/>
        <v>0.23086910723683574</v>
      </c>
      <c r="X26">
        <f t="shared" si="111"/>
        <v>0.3076202786782708</v>
      </c>
      <c r="Y26">
        <f t="shared" si="112"/>
        <v>0.6722379529214223</v>
      </c>
      <c r="Z26">
        <f t="shared" si="113"/>
        <v>0.79322893814763251</v>
      </c>
      <c r="AA26">
        <f t="shared" si="114"/>
        <v>0.42229235907057439</v>
      </c>
      <c r="AB26">
        <f t="shared" si="115"/>
        <v>0.53942941082032281</v>
      </c>
      <c r="AC26">
        <f t="shared" si="43"/>
        <v>3.2218596206074035E-2</v>
      </c>
      <c r="AD26">
        <f t="shared" si="116"/>
        <v>0.20237139166971793</v>
      </c>
      <c r="AE26">
        <f t="shared" si="44"/>
        <v>2.952606638654863E-2</v>
      </c>
      <c r="AF26">
        <f t="shared" si="45"/>
        <v>1.9942261376306274E-3</v>
      </c>
      <c r="AG26">
        <f t="shared" si="46"/>
        <v>8.4751920940139697E-3</v>
      </c>
      <c r="AH26">
        <f t="shared" si="120"/>
        <v>1.0621399796949095E-3</v>
      </c>
      <c r="AI26">
        <f t="shared" si="121"/>
        <v>5.8283910510484992E-3</v>
      </c>
      <c r="AJ26">
        <f t="shared" si="49"/>
        <v>5.3830073047677883E-5</v>
      </c>
      <c r="AK26">
        <f t="shared" si="122"/>
        <v>4.4138701515687029E-5</v>
      </c>
      <c r="AL26">
        <f t="shared" si="123"/>
        <v>1.8781886753596681E-4</v>
      </c>
      <c r="AM26">
        <f t="shared" si="124"/>
        <v>4.3924548575445218E-4</v>
      </c>
      <c r="AN26">
        <f t="shared" si="53"/>
        <v>4.4036769711933675E-3</v>
      </c>
      <c r="AO26">
        <f t="shared" si="125"/>
        <v>1.7805671728809041E-5</v>
      </c>
      <c r="AP26">
        <f t="shared" si="55"/>
        <v>3.5224397428887102E-5</v>
      </c>
      <c r="AQ26">
        <f t="shared" si="56"/>
        <v>1.3542685346157088E-4</v>
      </c>
      <c r="AR26">
        <f t="shared" si="57"/>
        <v>0.36249302842762915</v>
      </c>
      <c r="AS26">
        <f t="shared" si="58"/>
        <v>8.5014353168201745E-2</v>
      </c>
      <c r="AT26">
        <f t="shared" si="59"/>
        <v>6.4124064136704233E-3</v>
      </c>
      <c r="AU26">
        <f t="shared" si="60"/>
        <v>2.5486544524909376E-2</v>
      </c>
      <c r="AV26">
        <f t="shared" si="126"/>
        <v>3.5321538300323138E-3</v>
      </c>
      <c r="AW26">
        <f t="shared" si="127"/>
        <v>1.8024383973431139E-2</v>
      </c>
      <c r="AX26">
        <f t="shared" si="63"/>
        <v>2.8010005581213479E-4</v>
      </c>
      <c r="AY26">
        <f t="shared" si="128"/>
        <v>2.3116883172325572E-4</v>
      </c>
      <c r="AZ26">
        <f t="shared" si="129"/>
        <v>9.1379936445882539E-4</v>
      </c>
      <c r="BA26">
        <f t="shared" si="130"/>
        <v>1.4168715647576826E-3</v>
      </c>
      <c r="BB26">
        <f t="shared" si="67"/>
        <v>1.2841917212108846E-2</v>
      </c>
      <c r="BC26">
        <f t="shared" si="131"/>
        <v>9.0738970969472059E-5</v>
      </c>
      <c r="BD26">
        <f t="shared" si="69"/>
        <v>1.7317040986631217E-4</v>
      </c>
      <c r="BE26">
        <f t="shared" si="70"/>
        <v>6.2186208680667756E-4</v>
      </c>
      <c r="BF26">
        <f t="shared" si="71"/>
        <v>0.17489292682530219</v>
      </c>
      <c r="BG26">
        <f t="shared" si="72"/>
        <v>0.9470000000000004</v>
      </c>
      <c r="BH26">
        <f t="shared" si="5"/>
        <v>0.17176138302848809</v>
      </c>
      <c r="BI26">
        <f t="shared" si="6"/>
        <v>2.4032591760629655E-2</v>
      </c>
      <c r="BJ26">
        <f t="shared" si="7"/>
        <v>1.4066573718185523E-3</v>
      </c>
      <c r="BK26">
        <f t="shared" si="8"/>
        <v>6.783247342375523E-3</v>
      </c>
      <c r="BL26">
        <f t="shared" si="9"/>
        <v>7.8125700577117189E-4</v>
      </c>
      <c r="BM26">
        <f t="shared" si="10"/>
        <v>4.7242020575226354E-3</v>
      </c>
      <c r="BN26">
        <f t="shared" si="11"/>
        <v>3.6031084033491362E-5</v>
      </c>
      <c r="BO26">
        <f t="shared" si="12"/>
        <v>3.0426952096583647E-5</v>
      </c>
      <c r="BP26">
        <f t="shared" si="13"/>
        <v>1.4355908845864587E-4</v>
      </c>
      <c r="BQ26">
        <f t="shared" si="14"/>
        <v>3.4671023752291336E-4</v>
      </c>
      <c r="BR26">
        <f t="shared" si="15"/>
        <v>3.4759603414800961E-3</v>
      </c>
      <c r="BS26">
        <f t="shared" si="16"/>
        <v>1.3253464335355269E-5</v>
      </c>
      <c r="BT26">
        <f t="shared" si="17"/>
        <v>2.2872591711332639E-5</v>
      </c>
      <c r="BU26">
        <f t="shared" si="18"/>
        <v>1.00803552920627E-4</v>
      </c>
      <c r="BV26">
        <f t="shared" si="19"/>
        <v>0.29597234993785204</v>
      </c>
      <c r="BW26">
        <f t="shared" si="20"/>
        <v>6.6567514903656935E-2</v>
      </c>
      <c r="BX26">
        <f t="shared" si="21"/>
        <v>4.3512099037003055E-3</v>
      </c>
      <c r="BY26">
        <f t="shared" si="22"/>
        <v>1.9623394399122349E-2</v>
      </c>
      <c r="BZ26">
        <f t="shared" si="23"/>
        <v>2.4993486911020235E-3</v>
      </c>
      <c r="CA26">
        <f t="shared" si="24"/>
        <v>1.4054496262346113E-2</v>
      </c>
      <c r="CB26">
        <f t="shared" si="25"/>
        <v>1.8036016617515744E-4</v>
      </c>
      <c r="CC26">
        <f t="shared" si="26"/>
        <v>1.5330038591727365E-4</v>
      </c>
      <c r="CD26">
        <f t="shared" si="27"/>
        <v>6.7191973685706385E-4</v>
      </c>
      <c r="CE26">
        <f t="shared" si="28"/>
        <v>1.0758826778336612E-3</v>
      </c>
      <c r="CF26">
        <f t="shared" si="29"/>
        <v>9.7513399395835632E-3</v>
      </c>
      <c r="CG26">
        <f t="shared" si="30"/>
        <v>6.4974055233603286E-5</v>
      </c>
      <c r="CH26">
        <f t="shared" si="31"/>
        <v>1.0817342036743918E-4</v>
      </c>
      <c r="CI26">
        <f t="shared" si="32"/>
        <v>4.4528719186659693E-4</v>
      </c>
      <c r="CJ26">
        <f t="shared" si="73"/>
        <v>0</v>
      </c>
      <c r="CK26">
        <f t="shared" si="74"/>
        <v>0.62917850755077898</v>
      </c>
      <c r="CL26">
        <f t="shared" si="33"/>
        <v>0.31879955806529003</v>
      </c>
      <c r="CM26">
        <f t="shared" si="75"/>
        <v>423.96806554805909</v>
      </c>
      <c r="CN26">
        <f t="shared" si="76"/>
        <v>483.45981101334729</v>
      </c>
      <c r="CO26">
        <f t="shared" si="77"/>
        <v>51.672393452147183</v>
      </c>
      <c r="CP26">
        <f t="shared" si="78"/>
        <v>72.844276048050062</v>
      </c>
      <c r="CQ26">
        <f t="shared" si="79"/>
        <v>33.187625805547142</v>
      </c>
      <c r="CR26">
        <f t="shared" si="80"/>
        <v>30.377574158064778</v>
      </c>
      <c r="CS26">
        <f t="shared" si="81"/>
        <v>1.5625793604279936</v>
      </c>
      <c r="CT26">
        <f t="shared" si="82"/>
        <v>1.6660594274111227</v>
      </c>
      <c r="CU26">
        <f t="shared" si="83"/>
        <v>2.1997345765812431</v>
      </c>
      <c r="CV26">
        <f t="shared" si="84"/>
        <v>12.79302477259842</v>
      </c>
      <c r="CW26">
        <f t="shared" si="85"/>
        <v>77.945082390122607</v>
      </c>
      <c r="CX26">
        <f t="shared" si="86"/>
        <v>0.63432705533882205</v>
      </c>
      <c r="CY26">
        <f t="shared" si="87"/>
        <v>1.4623760836576769</v>
      </c>
      <c r="CZ26">
        <f t="shared" si="88"/>
        <v>3.2773298537700151</v>
      </c>
      <c r="DA26">
        <f t="shared" si="89"/>
        <v>4900.9057443415459</v>
      </c>
      <c r="DB26">
        <f t="shared" si="90"/>
        <v>2363.3140037228404</v>
      </c>
      <c r="DC26">
        <f t="shared" si="91"/>
        <v>239.41360586079892</v>
      </c>
      <c r="DD26">
        <f t="shared" si="92"/>
        <v>510.24062138868572</v>
      </c>
      <c r="DE26">
        <f t="shared" si="93"/>
        <v>150.72053608130886</v>
      </c>
      <c r="DF26">
        <f t="shared" si="94"/>
        <v>299.87167616597384</v>
      </c>
      <c r="DG26">
        <f t="shared" si="95"/>
        <v>11.330887557768289</v>
      </c>
      <c r="DH26">
        <f t="shared" si="96"/>
        <v>11.366802624664206</v>
      </c>
      <c r="DI26">
        <f t="shared" si="97"/>
        <v>21.142575895483844</v>
      </c>
      <c r="DJ26">
        <f t="shared" si="98"/>
        <v>57.454141950924026</v>
      </c>
      <c r="DK26">
        <f t="shared" si="99"/>
        <v>374.02083880267014</v>
      </c>
      <c r="DL26">
        <f t="shared" si="100"/>
        <v>4.2692685841136599</v>
      </c>
      <c r="DM26">
        <f t="shared" si="101"/>
        <v>9.1678146687324329</v>
      </c>
      <c r="DN26">
        <f t="shared" si="102"/>
        <v>22.153836842487888</v>
      </c>
      <c r="DO26">
        <f t="shared" si="34"/>
        <v>0</v>
      </c>
      <c r="DP26">
        <f t="shared" si="117"/>
        <v>10172.422614033123</v>
      </c>
      <c r="DQ26">
        <f t="shared" si="35"/>
        <v>5154.282600070208</v>
      </c>
    </row>
    <row r="27" spans="1:121" x14ac:dyDescent="0.3">
      <c r="A27">
        <v>24</v>
      </c>
      <c r="B27">
        <v>69</v>
      </c>
      <c r="C27">
        <f t="shared" si="118"/>
        <v>36.251999999999995</v>
      </c>
      <c r="D27">
        <f t="shared" si="1"/>
        <v>125</v>
      </c>
      <c r="E27">
        <f t="shared" si="119"/>
        <v>5.7</v>
      </c>
      <c r="F27">
        <v>1.321E-2</v>
      </c>
      <c r="G27">
        <v>2.0879999999999999E-2</v>
      </c>
      <c r="H27">
        <f t="shared" si="3"/>
        <v>1.4744E-2</v>
      </c>
      <c r="I27">
        <f t="shared" si="103"/>
        <v>4.7655426853004217E-2</v>
      </c>
      <c r="J27">
        <f t="shared" si="36"/>
        <v>0.20783988424096245</v>
      </c>
      <c r="K27">
        <f t="shared" si="37"/>
        <v>0.27841343375471417</v>
      </c>
      <c r="L27">
        <f t="shared" si="104"/>
        <v>0.11794614502111256</v>
      </c>
      <c r="M27">
        <f t="shared" si="105"/>
        <v>0.16118466739969473</v>
      </c>
      <c r="N27">
        <f t="shared" si="106"/>
        <v>0.49641264964252996</v>
      </c>
      <c r="O27">
        <f t="shared" si="107"/>
        <v>0.62065443545472909</v>
      </c>
      <c r="P27">
        <f t="shared" si="108"/>
        <v>0.28640211303202967</v>
      </c>
      <c r="Q27">
        <f t="shared" si="109"/>
        <v>0.37922888990653292</v>
      </c>
      <c r="R27">
        <f t="shared" si="38"/>
        <v>0.42</v>
      </c>
      <c r="S27">
        <f t="shared" si="39"/>
        <v>0.43099999999999999</v>
      </c>
      <c r="T27">
        <f t="shared" si="40"/>
        <v>1.8763070855052688E-2</v>
      </c>
      <c r="U27">
        <f t="shared" si="41"/>
        <v>0.39773748651385243</v>
      </c>
      <c r="V27">
        <f t="shared" si="42"/>
        <v>0.50842254742896009</v>
      </c>
      <c r="W27">
        <f t="shared" si="110"/>
        <v>0.23900721537565239</v>
      </c>
      <c r="X27">
        <f t="shared" si="111"/>
        <v>0.31785850847844022</v>
      </c>
      <c r="Y27">
        <f t="shared" si="112"/>
        <v>0.68880344715413089</v>
      </c>
      <c r="Z27">
        <f t="shared" si="113"/>
        <v>0.80783966067351509</v>
      </c>
      <c r="AA27">
        <f t="shared" si="114"/>
        <v>0.43684384421858813</v>
      </c>
      <c r="AB27">
        <f t="shared" si="115"/>
        <v>0.55573581091340229</v>
      </c>
      <c r="AC27">
        <f t="shared" si="43"/>
        <v>3.3246911372680751E-2</v>
      </c>
      <c r="AD27">
        <f t="shared" si="116"/>
        <v>0.18664266762842599</v>
      </c>
      <c r="AE27">
        <f t="shared" si="44"/>
        <v>2.9089608507785032E-2</v>
      </c>
      <c r="AF27">
        <f t="shared" si="45"/>
        <v>1.9468172027481798E-3</v>
      </c>
      <c r="AG27">
        <f t="shared" si="46"/>
        <v>8.3140783744641619E-3</v>
      </c>
      <c r="AH27">
        <f t="shared" si="120"/>
        <v>1.0315411493487898E-3</v>
      </c>
      <c r="AI27">
        <f t="shared" si="121"/>
        <v>5.7055323888069954E-3</v>
      </c>
      <c r="AJ27">
        <f t="shared" si="49"/>
        <v>5.5187389685670226E-5</v>
      </c>
      <c r="AK27">
        <f t="shared" si="122"/>
        <v>4.5222545878226127E-5</v>
      </c>
      <c r="AL27">
        <f t="shared" si="123"/>
        <v>1.9277824113300652E-4</v>
      </c>
      <c r="AM27">
        <f t="shared" si="124"/>
        <v>4.2853021411597207E-4</v>
      </c>
      <c r="AN27">
        <f t="shared" si="53"/>
        <v>4.4798904615973301E-3</v>
      </c>
      <c r="AO27">
        <f t="shared" si="125"/>
        <v>1.8305696902022081E-5</v>
      </c>
      <c r="AP27">
        <f t="shared" si="55"/>
        <v>3.7483478771228087E-5</v>
      </c>
      <c r="AQ27">
        <f t="shared" si="56"/>
        <v>1.4417114323412691E-4</v>
      </c>
      <c r="AR27">
        <f t="shared" si="57"/>
        <v>0.3545401006794468</v>
      </c>
      <c r="AS27">
        <f t="shared" si="58"/>
        <v>8.9159494879296225E-2</v>
      </c>
      <c r="AT27">
        <f t="shared" si="59"/>
        <v>6.669924546935449E-3</v>
      </c>
      <c r="AU27">
        <f t="shared" si="60"/>
        <v>2.6714841738628949E-2</v>
      </c>
      <c r="AV27">
        <f t="shared" si="126"/>
        <v>3.653403284430254E-3</v>
      </c>
      <c r="AW27">
        <f t="shared" si="127"/>
        <v>1.8889271853307445E-2</v>
      </c>
      <c r="AX27">
        <f t="shared" si="63"/>
        <v>3.0704984355904737E-4</v>
      </c>
      <c r="AY27">
        <f t="shared" si="128"/>
        <v>2.5276295470182743E-4</v>
      </c>
      <c r="AZ27">
        <f t="shared" si="129"/>
        <v>1.0047946487331803E-3</v>
      </c>
      <c r="BA27">
        <f t="shared" si="130"/>
        <v>1.4756790822004608E-3</v>
      </c>
      <c r="BB27">
        <f t="shared" si="67"/>
        <v>1.3975426888033674E-2</v>
      </c>
      <c r="BC27">
        <f t="shared" si="131"/>
        <v>9.9757332763491282E-5</v>
      </c>
      <c r="BD27">
        <f t="shared" si="69"/>
        <v>1.9687349764562845E-4</v>
      </c>
      <c r="BE27">
        <f t="shared" si="70"/>
        <v>7.0855314931847686E-4</v>
      </c>
      <c r="BF27">
        <f t="shared" si="71"/>
        <v>0.1912202511981029</v>
      </c>
      <c r="BG27">
        <f t="shared" si="72"/>
        <v>0.9470000000000004</v>
      </c>
      <c r="BH27">
        <f t="shared" si="5"/>
        <v>0.15828108244068032</v>
      </c>
      <c r="BI27">
        <f t="shared" si="6"/>
        <v>2.3657811232962896E-2</v>
      </c>
      <c r="BJ27">
        <f t="shared" si="7"/>
        <v>1.3719316731875466E-3</v>
      </c>
      <c r="BK27">
        <f t="shared" si="8"/>
        <v>6.6488094328718784E-3</v>
      </c>
      <c r="BL27">
        <f t="shared" si="9"/>
        <v>7.5806045247348182E-4</v>
      </c>
      <c r="BM27">
        <f t="shared" si="10"/>
        <v>4.6208048269523756E-3</v>
      </c>
      <c r="BN27">
        <f t="shared" si="11"/>
        <v>3.6904812142802144E-5</v>
      </c>
      <c r="BO27">
        <f t="shared" si="12"/>
        <v>3.1145590601120446E-5</v>
      </c>
      <c r="BP27">
        <f t="shared" si="13"/>
        <v>1.4722825218881612E-4</v>
      </c>
      <c r="BQ27">
        <f t="shared" si="14"/>
        <v>3.379733643969224E-4</v>
      </c>
      <c r="BR27">
        <f t="shared" si="15"/>
        <v>3.5332016309729294E-3</v>
      </c>
      <c r="BS27">
        <f t="shared" si="16"/>
        <v>1.3614415070766159E-5</v>
      </c>
      <c r="BT27">
        <f t="shared" si="17"/>
        <v>2.4316491557485063E-5</v>
      </c>
      <c r="BU27">
        <f t="shared" si="18"/>
        <v>1.072237673180019E-4</v>
      </c>
      <c r="BV27">
        <f t="shared" si="19"/>
        <v>0.28924010750471185</v>
      </c>
      <c r="BW27">
        <f t="shared" si="20"/>
        <v>6.9755644733321007E-2</v>
      </c>
      <c r="BX27">
        <f t="shared" si="21"/>
        <v>4.5217161955546214E-3</v>
      </c>
      <c r="BY27">
        <f t="shared" si="22"/>
        <v>2.0552158900475615E-2</v>
      </c>
      <c r="BZ27">
        <f t="shared" si="23"/>
        <v>2.5827951970354645E-3</v>
      </c>
      <c r="CA27">
        <f t="shared" si="24"/>
        <v>1.4716744130122349E-2</v>
      </c>
      <c r="CB27">
        <f t="shared" si="25"/>
        <v>1.9752728692009618E-4</v>
      </c>
      <c r="CC27">
        <f t="shared" si="26"/>
        <v>1.6746731529506214E-4</v>
      </c>
      <c r="CD27">
        <f t="shared" si="27"/>
        <v>7.3821952637118636E-4</v>
      </c>
      <c r="CE27">
        <f t="shared" si="28"/>
        <v>1.119613226461351E-3</v>
      </c>
      <c r="CF27">
        <f t="shared" si="29"/>
        <v>1.0603303237146892E-2</v>
      </c>
      <c r="CG27">
        <f t="shared" si="30"/>
        <v>7.1372781253457212E-5</v>
      </c>
      <c r="CH27">
        <f t="shared" si="31"/>
        <v>1.2286363299552087E-4</v>
      </c>
      <c r="CI27">
        <f t="shared" si="32"/>
        <v>5.0694427699518184E-4</v>
      </c>
      <c r="CJ27">
        <f t="shared" si="73"/>
        <v>0</v>
      </c>
      <c r="CK27">
        <f t="shared" si="74"/>
        <v>0.61446658632803697</v>
      </c>
      <c r="CL27">
        <f t="shared" si="33"/>
        <v>0.30227684366813495</v>
      </c>
      <c r="CM27">
        <f t="shared" si="75"/>
        <v>391.01638868155243</v>
      </c>
      <c r="CN27">
        <f t="shared" si="76"/>
        <v>476.31324970647211</v>
      </c>
      <c r="CO27">
        <f t="shared" si="77"/>
        <v>50.443980540408084</v>
      </c>
      <c r="CP27">
        <f t="shared" si="78"/>
        <v>71.459503628519471</v>
      </c>
      <c r="CQ27">
        <f t="shared" si="79"/>
        <v>32.231534752552285</v>
      </c>
      <c r="CR27">
        <f t="shared" si="80"/>
        <v>29.737234810462059</v>
      </c>
      <c r="CS27">
        <f t="shared" si="81"/>
        <v>1.6019795477956353</v>
      </c>
      <c r="CT27">
        <f t="shared" si="82"/>
        <v>1.7069702167195233</v>
      </c>
      <c r="CU27">
        <f t="shared" si="83"/>
        <v>2.2578187601497723</v>
      </c>
      <c r="CV27">
        <f t="shared" si="84"/>
        <v>12.480942486127686</v>
      </c>
      <c r="CW27">
        <f t="shared" si="85"/>
        <v>79.294061170272741</v>
      </c>
      <c r="CX27">
        <f t="shared" si="86"/>
        <v>0.65214045213453664</v>
      </c>
      <c r="CY27">
        <f t="shared" si="87"/>
        <v>1.5561641046663053</v>
      </c>
      <c r="CZ27">
        <f t="shared" si="88"/>
        <v>3.4889416662658714</v>
      </c>
      <c r="DA27">
        <f t="shared" si="89"/>
        <v>4793.3821611861204</v>
      </c>
      <c r="DB27">
        <f t="shared" si="90"/>
        <v>2478.5447981495558</v>
      </c>
      <c r="DC27">
        <f t="shared" si="91"/>
        <v>249.02830288438193</v>
      </c>
      <c r="DD27">
        <f t="shared" si="92"/>
        <v>534.83113160735161</v>
      </c>
      <c r="DE27">
        <f t="shared" si="93"/>
        <v>155.89437154992336</v>
      </c>
      <c r="DF27">
        <f t="shared" si="94"/>
        <v>314.26081582347598</v>
      </c>
      <c r="DG27">
        <f t="shared" si="95"/>
        <v>12.421087321494143</v>
      </c>
      <c r="DH27">
        <f t="shared" si="96"/>
        <v>12.428607245643557</v>
      </c>
      <c r="DI27">
        <f t="shared" si="97"/>
        <v>23.247933787739591</v>
      </c>
      <c r="DJ27">
        <f t="shared" si="98"/>
        <v>59.838786783228684</v>
      </c>
      <c r="DK27">
        <f t="shared" si="99"/>
        <v>407.03430811398073</v>
      </c>
      <c r="DL27">
        <f t="shared" si="100"/>
        <v>4.6935825065222652</v>
      </c>
      <c r="DM27">
        <f t="shared" si="101"/>
        <v>10.422679838857215</v>
      </c>
      <c r="DN27">
        <f t="shared" si="102"/>
        <v>25.242205944470737</v>
      </c>
      <c r="DO27">
        <f t="shared" si="34"/>
        <v>0</v>
      </c>
      <c r="DP27">
        <f t="shared" si="117"/>
        <v>10235.511683266845</v>
      </c>
      <c r="DQ27">
        <f t="shared" si="35"/>
        <v>5035.1935056961602</v>
      </c>
    </row>
    <row r="28" spans="1:121" x14ac:dyDescent="0.3">
      <c r="A28">
        <v>25</v>
      </c>
      <c r="B28">
        <v>70</v>
      </c>
      <c r="C28">
        <f t="shared" si="118"/>
        <v>36.251999999999995</v>
      </c>
      <c r="D28">
        <f t="shared" si="1"/>
        <v>125</v>
      </c>
      <c r="E28">
        <f t="shared" si="119"/>
        <v>5.7</v>
      </c>
      <c r="F28">
        <v>1.455E-2</v>
      </c>
      <c r="G28">
        <v>2.213E-2</v>
      </c>
      <c r="H28">
        <f t="shared" si="3"/>
        <v>1.6066E-2</v>
      </c>
      <c r="I28">
        <f t="shared" si="103"/>
        <v>4.7655426853004217E-2</v>
      </c>
      <c r="J28">
        <f t="shared" si="36"/>
        <v>0.21517533753334417</v>
      </c>
      <c r="K28">
        <f t="shared" si="37"/>
        <v>0.28775404532762228</v>
      </c>
      <c r="L28">
        <f t="shared" si="104"/>
        <v>0.12235525221397425</v>
      </c>
      <c r="M28">
        <f t="shared" si="105"/>
        <v>0.16705100417139496</v>
      </c>
      <c r="N28">
        <f t="shared" si="106"/>
        <v>0.51199224425157219</v>
      </c>
      <c r="O28">
        <f t="shared" si="107"/>
        <v>0.63713054465824226</v>
      </c>
      <c r="P28">
        <f t="shared" si="108"/>
        <v>0.29734814667235487</v>
      </c>
      <c r="Q28">
        <f t="shared" si="109"/>
        <v>0.39264082721559501</v>
      </c>
      <c r="R28">
        <f t="shared" si="38"/>
        <v>0.42</v>
      </c>
      <c r="S28">
        <f t="shared" si="39"/>
        <v>0.43099999999999999</v>
      </c>
      <c r="T28">
        <f t="shared" si="40"/>
        <v>1.9430329141263188E-2</v>
      </c>
      <c r="U28">
        <f t="shared" si="41"/>
        <v>0.40980866713854602</v>
      </c>
      <c r="V28">
        <f t="shared" si="42"/>
        <v>0.52216558340122865</v>
      </c>
      <c r="W28">
        <f t="shared" si="110"/>
        <v>0.24726147612510141</v>
      </c>
      <c r="X28">
        <f t="shared" si="111"/>
        <v>0.32819816662499868</v>
      </c>
      <c r="Y28">
        <f t="shared" si="112"/>
        <v>0.70500784250854553</v>
      </c>
      <c r="Z28">
        <f t="shared" si="113"/>
        <v>0.821824466498563</v>
      </c>
      <c r="AA28">
        <f t="shared" si="114"/>
        <v>0.45146413392450269</v>
      </c>
      <c r="AB28">
        <f t="shared" si="115"/>
        <v>0.57194497920399012</v>
      </c>
      <c r="AC28">
        <f t="shared" si="43"/>
        <v>3.4280572414002994E-2</v>
      </c>
      <c r="AD28">
        <f t="shared" si="116"/>
        <v>0.17179231239260936</v>
      </c>
      <c r="AE28">
        <f t="shared" si="44"/>
        <v>2.8527656401839581E-2</v>
      </c>
      <c r="AF28">
        <f t="shared" si="45"/>
        <v>1.894515580728862E-3</v>
      </c>
      <c r="AG28">
        <f t="shared" si="46"/>
        <v>8.1079809547258408E-3</v>
      </c>
      <c r="AH28">
        <f t="shared" si="120"/>
        <v>9.9951083942327558E-4</v>
      </c>
      <c r="AI28">
        <f t="shared" si="121"/>
        <v>5.5645394314393359E-3</v>
      </c>
      <c r="AJ28">
        <f t="shared" si="49"/>
        <v>5.6298751616956291E-5</v>
      </c>
      <c r="AK28">
        <f t="shared" si="122"/>
        <v>4.6087695755528902E-5</v>
      </c>
      <c r="AL28">
        <f t="shared" si="123"/>
        <v>1.9600556864159425E-4</v>
      </c>
      <c r="AM28">
        <f t="shared" si="124"/>
        <v>4.1701007230778253E-4</v>
      </c>
      <c r="AN28">
        <f t="shared" si="53"/>
        <v>4.528898809338185E-3</v>
      </c>
      <c r="AO28">
        <f t="shared" si="125"/>
        <v>1.8712973829352129E-5</v>
      </c>
      <c r="AP28">
        <f t="shared" si="55"/>
        <v>3.9582634541276472E-5</v>
      </c>
      <c r="AQ28">
        <f t="shared" si="56"/>
        <v>1.5158495179294146E-4</v>
      </c>
      <c r="AR28">
        <f t="shared" si="57"/>
        <v>0.3453378033900304</v>
      </c>
      <c r="AS28">
        <f t="shared" si="58"/>
        <v>9.286381654074824E-2</v>
      </c>
      <c r="AT28">
        <f t="shared" si="59"/>
        <v>6.9019272283269741E-3</v>
      </c>
      <c r="AU28">
        <f t="shared" si="60"/>
        <v>2.7768367840399058E-2</v>
      </c>
      <c r="AV28">
        <f t="shared" si="126"/>
        <v>3.762407610194723E-3</v>
      </c>
      <c r="AW28">
        <f t="shared" si="127"/>
        <v>1.9675596209386081E-2</v>
      </c>
      <c r="AX28">
        <f t="shared" si="63"/>
        <v>3.3413862447294036E-4</v>
      </c>
      <c r="AY28">
        <f t="shared" si="128"/>
        <v>2.7427209890778202E-4</v>
      </c>
      <c r="AZ28">
        <f t="shared" si="129"/>
        <v>1.0910266363271701E-3</v>
      </c>
      <c r="BA28">
        <f t="shared" si="130"/>
        <v>1.5298095949301991E-3</v>
      </c>
      <c r="BB28">
        <f t="shared" si="67"/>
        <v>1.5082772560758477E-2</v>
      </c>
      <c r="BC28">
        <f t="shared" si="131"/>
        <v>1.0878771349303585E-4</v>
      </c>
      <c r="BD28">
        <f t="shared" si="69"/>
        <v>2.2165227888387625E-4</v>
      </c>
      <c r="BE28">
        <f t="shared" si="70"/>
        <v>7.9505724198484693E-4</v>
      </c>
      <c r="BF28">
        <f t="shared" si="71"/>
        <v>0.2089118673725669</v>
      </c>
      <c r="BG28">
        <f t="shared" si="72"/>
        <v>0.94700000000000051</v>
      </c>
      <c r="BH28">
        <f t="shared" si="5"/>
        <v>0.14556708207661576</v>
      </c>
      <c r="BI28">
        <f t="shared" si="6"/>
        <v>2.3181639793414286E-2</v>
      </c>
      <c r="BJ28">
        <f t="shared" si="7"/>
        <v>1.3338238927674436E-3</v>
      </c>
      <c r="BK28">
        <f t="shared" si="8"/>
        <v>6.4786402328018194E-3</v>
      </c>
      <c r="BL28">
        <f t="shared" si="9"/>
        <v>7.3385379897140685E-4</v>
      </c>
      <c r="BM28">
        <f t="shared" si="10"/>
        <v>4.5028973520127294E-3</v>
      </c>
      <c r="BN28">
        <f t="shared" si="11"/>
        <v>3.7612509618389804E-5</v>
      </c>
      <c r="BO28">
        <f t="shared" si="12"/>
        <v>3.1712381595248324E-5</v>
      </c>
      <c r="BP28">
        <f t="shared" si="13"/>
        <v>1.4956945993062937E-4</v>
      </c>
      <c r="BQ28">
        <f t="shared" si="14"/>
        <v>3.2861618122827577E-4</v>
      </c>
      <c r="BR28">
        <f t="shared" si="15"/>
        <v>3.5689052392853297E-3</v>
      </c>
      <c r="BS28">
        <f t="shared" si="16"/>
        <v>1.3905829576678634E-5</v>
      </c>
      <c r="BT28">
        <f t="shared" si="17"/>
        <v>2.5653968102521047E-5</v>
      </c>
      <c r="BU28">
        <f t="shared" si="18"/>
        <v>1.1264454945773146E-4</v>
      </c>
      <c r="BV28">
        <f t="shared" si="19"/>
        <v>0.28150015955106433</v>
      </c>
      <c r="BW28">
        <f t="shared" si="20"/>
        <v>7.2593821413594856E-2</v>
      </c>
      <c r="BX28">
        <f t="shared" si="21"/>
        <v>4.6746140419878365E-3</v>
      </c>
      <c r="BY28">
        <f t="shared" si="22"/>
        <v>2.1345020170003538E-2</v>
      </c>
      <c r="BZ28">
        <f t="shared" si="23"/>
        <v>2.657436860883035E-3</v>
      </c>
      <c r="CA28">
        <f t="shared" si="24"/>
        <v>1.5316720799261323E-2</v>
      </c>
      <c r="CB28">
        <f t="shared" si="25"/>
        <v>2.1475105175514754E-4</v>
      </c>
      <c r="CC28">
        <f t="shared" si="26"/>
        <v>1.8155180268375097E-4</v>
      </c>
      <c r="CD28">
        <f t="shared" si="27"/>
        <v>8.0091225872951034E-4</v>
      </c>
      <c r="CE28">
        <f t="shared" si="28"/>
        <v>1.1597245536694991E-3</v>
      </c>
      <c r="CF28">
        <f t="shared" si="29"/>
        <v>1.1434012267992276E-2</v>
      </c>
      <c r="CG28">
        <f t="shared" si="30"/>
        <v>7.7769447432289671E-5</v>
      </c>
      <c r="CH28">
        <f t="shared" si="31"/>
        <v>1.3819652625509174E-4</v>
      </c>
      <c r="CI28">
        <f t="shared" si="32"/>
        <v>5.6836530892029401E-4</v>
      </c>
      <c r="CJ28">
        <f t="shared" si="73"/>
        <v>0</v>
      </c>
      <c r="CK28">
        <f t="shared" si="74"/>
        <v>0.59872961331961105</v>
      </c>
      <c r="CL28">
        <f t="shared" si="33"/>
        <v>0.28595659780332622</v>
      </c>
      <c r="CM28">
        <f t="shared" si="75"/>
        <v>359.90489446251661</v>
      </c>
      <c r="CN28">
        <f t="shared" si="76"/>
        <v>467.11184592372132</v>
      </c>
      <c r="CO28">
        <f t="shared" si="77"/>
        <v>49.088793212265543</v>
      </c>
      <c r="CP28">
        <f t="shared" si="78"/>
        <v>69.688096305868598</v>
      </c>
      <c r="CQ28">
        <f t="shared" si="79"/>
        <v>31.230715688619668</v>
      </c>
      <c r="CR28">
        <f t="shared" si="80"/>
        <v>29.002379516661819</v>
      </c>
      <c r="CS28">
        <f t="shared" si="81"/>
        <v>1.6342401619370073</v>
      </c>
      <c r="CT28">
        <f t="shared" si="82"/>
        <v>1.739626163988194</v>
      </c>
      <c r="CU28">
        <f t="shared" si="83"/>
        <v>2.2956172199303517</v>
      </c>
      <c r="CV28">
        <f t="shared" si="84"/>
        <v>12.145418355964166</v>
      </c>
      <c r="CW28">
        <f t="shared" si="85"/>
        <v>80.161508925285872</v>
      </c>
      <c r="CX28">
        <f t="shared" si="86"/>
        <v>0.66664969267066954</v>
      </c>
      <c r="CY28">
        <f t="shared" si="87"/>
        <v>1.6433126556156339</v>
      </c>
      <c r="CZ28">
        <f t="shared" si="88"/>
        <v>3.6683558333891835</v>
      </c>
      <c r="DA28">
        <f t="shared" si="89"/>
        <v>4668.967101833211</v>
      </c>
      <c r="DB28">
        <f t="shared" si="90"/>
        <v>2581.5212360162604</v>
      </c>
      <c r="DC28">
        <f t="shared" si="91"/>
        <v>257.69035499681593</v>
      </c>
      <c r="DD28">
        <f t="shared" si="92"/>
        <v>555.92272416478909</v>
      </c>
      <c r="DE28">
        <f t="shared" si="93"/>
        <v>160.54569513461902</v>
      </c>
      <c r="DF28">
        <f t="shared" si="94"/>
        <v>327.34289413555626</v>
      </c>
      <c r="DG28">
        <f t="shared" si="95"/>
        <v>13.516909775803857</v>
      </c>
      <c r="DH28">
        <f t="shared" si="96"/>
        <v>13.48623337539455</v>
      </c>
      <c r="DI28">
        <f t="shared" si="97"/>
        <v>25.243083284701736</v>
      </c>
      <c r="DJ28">
        <f t="shared" si="98"/>
        <v>62.03377907441957</v>
      </c>
      <c r="DK28">
        <f t="shared" si="99"/>
        <v>439.28575083209063</v>
      </c>
      <c r="DL28">
        <f t="shared" si="100"/>
        <v>5.1184619198473369</v>
      </c>
      <c r="DM28">
        <f t="shared" si="101"/>
        <v>11.734493296391292</v>
      </c>
      <c r="DN28">
        <f t="shared" si="102"/>
        <v>28.323914245710171</v>
      </c>
      <c r="DO28">
        <f t="shared" si="34"/>
        <v>0</v>
      </c>
      <c r="DP28">
        <f t="shared" si="117"/>
        <v>10260.714086204045</v>
      </c>
      <c r="DQ28">
        <f t="shared" si="35"/>
        <v>4900.574192172613</v>
      </c>
    </row>
    <row r="29" spans="1:121" x14ac:dyDescent="0.3">
      <c r="A29">
        <v>26</v>
      </c>
      <c r="B29">
        <v>71</v>
      </c>
      <c r="C29">
        <f t="shared" si="118"/>
        <v>36.251999999999995</v>
      </c>
      <c r="D29">
        <f t="shared" si="1"/>
        <v>125</v>
      </c>
      <c r="E29">
        <f t="shared" si="119"/>
        <v>5.7</v>
      </c>
      <c r="F29">
        <v>1.703E-2</v>
      </c>
      <c r="G29">
        <v>2.5520000000000001E-2</v>
      </c>
      <c r="H29">
        <f t="shared" si="3"/>
        <v>1.8728000000000002E-2</v>
      </c>
      <c r="I29">
        <f t="shared" si="103"/>
        <v>4.7655426853004217E-2</v>
      </c>
      <c r="J29">
        <f t="shared" si="36"/>
        <v>0.22262290325590373</v>
      </c>
      <c r="K29">
        <f t="shared" si="37"/>
        <v>0.29720171108553017</v>
      </c>
      <c r="L29">
        <f t="shared" si="104"/>
        <v>0.12685124053842178</v>
      </c>
      <c r="M29">
        <f t="shared" si="105"/>
        <v>0.17302079446526286</v>
      </c>
      <c r="N29">
        <f t="shared" si="106"/>
        <v>0.5275450773628203</v>
      </c>
      <c r="O29">
        <f t="shared" si="107"/>
        <v>0.65336307606670418</v>
      </c>
      <c r="P29">
        <f t="shared" si="108"/>
        <v>0.30845395781550522</v>
      </c>
      <c r="Q29">
        <f t="shared" si="109"/>
        <v>0.40616062705139455</v>
      </c>
      <c r="R29">
        <f t="shared" si="38"/>
        <v>0.42</v>
      </c>
      <c r="S29">
        <f t="shared" si="39"/>
        <v>0.43099999999999999</v>
      </c>
      <c r="T29">
        <f t="shared" si="40"/>
        <v>2.010662388899993E-2</v>
      </c>
      <c r="U29">
        <f t="shared" si="41"/>
        <v>0.42192930865466727</v>
      </c>
      <c r="V29">
        <f t="shared" si="42"/>
        <v>0.53585211958741641</v>
      </c>
      <c r="W29">
        <f t="shared" si="110"/>
        <v>0.25562830474504195</v>
      </c>
      <c r="X29">
        <f t="shared" si="111"/>
        <v>0.33863259061522044</v>
      </c>
      <c r="Y29">
        <f t="shared" si="112"/>
        <v>0.72082634410757396</v>
      </c>
      <c r="Z29">
        <f t="shared" si="113"/>
        <v>0.83517362260601391</v>
      </c>
      <c r="AA29">
        <f t="shared" si="114"/>
        <v>0.46613539241219482</v>
      </c>
      <c r="AB29">
        <f t="shared" si="115"/>
        <v>0.58803226215801141</v>
      </c>
      <c r="AC29">
        <f t="shared" si="43"/>
        <v>3.5318733425906794E-2</v>
      </c>
      <c r="AD29">
        <f t="shared" si="116"/>
        <v>0.15779808257531805</v>
      </c>
      <c r="AE29">
        <f t="shared" si="44"/>
        <v>2.7849690566270218E-2</v>
      </c>
      <c r="AF29">
        <f t="shared" si="45"/>
        <v>1.8360086126466399E-3</v>
      </c>
      <c r="AG29">
        <f t="shared" si="46"/>
        <v>7.8629836491085833E-3</v>
      </c>
      <c r="AH29">
        <f t="shared" si="120"/>
        <v>9.6568292869074024E-4</v>
      </c>
      <c r="AI29">
        <f t="shared" si="121"/>
        <v>5.4076127798345346E-3</v>
      </c>
      <c r="AJ29">
        <f t="shared" si="49"/>
        <v>5.7074289538729421E-5</v>
      </c>
      <c r="AK29">
        <f t="shared" si="122"/>
        <v>4.6653930357114579E-5</v>
      </c>
      <c r="AL29">
        <f t="shared" si="123"/>
        <v>1.9762663464844896E-4</v>
      </c>
      <c r="AM29">
        <f t="shared" si="124"/>
        <v>4.0452002330196096E-4</v>
      </c>
      <c r="AN29">
        <f t="shared" si="53"/>
        <v>4.5514325804834437E-3</v>
      </c>
      <c r="AO29">
        <f t="shared" si="125"/>
        <v>1.8990169028184589E-5</v>
      </c>
      <c r="AP29">
        <f t="shared" si="55"/>
        <v>4.1432425611225956E-5</v>
      </c>
      <c r="AQ29">
        <f t="shared" si="56"/>
        <v>1.5759997344014107E-4</v>
      </c>
      <c r="AR29">
        <f t="shared" si="57"/>
        <v>0.33501523244463643</v>
      </c>
      <c r="AS29">
        <f t="shared" si="58"/>
        <v>9.6076073705426368E-2</v>
      </c>
      <c r="AT29">
        <f t="shared" si="59"/>
        <v>7.0980880280758357E-3</v>
      </c>
      <c r="AU29">
        <f t="shared" si="60"/>
        <v>2.8636882209413898E-2</v>
      </c>
      <c r="AV29">
        <f t="shared" si="126"/>
        <v>3.8557034054912719E-3</v>
      </c>
      <c r="AW29">
        <f t="shared" si="127"/>
        <v>2.0376269092135638E-2</v>
      </c>
      <c r="AX29">
        <f t="shared" si="63"/>
        <v>3.6048775662436965E-4</v>
      </c>
      <c r="AY29">
        <f t="shared" si="128"/>
        <v>2.9490068786728506E-4</v>
      </c>
      <c r="AZ29">
        <f t="shared" si="129"/>
        <v>1.1715044603870166E-3</v>
      </c>
      <c r="BA29">
        <f t="shared" si="130"/>
        <v>1.5776682137152325E-3</v>
      </c>
      <c r="BB29">
        <f t="shared" si="67"/>
        <v>1.6150736931038991E-2</v>
      </c>
      <c r="BC29">
        <f t="shared" si="131"/>
        <v>1.1747670618935154E-4</v>
      </c>
      <c r="BD29">
        <f t="shared" si="69"/>
        <v>2.468320132846369E-4</v>
      </c>
      <c r="BE29">
        <f t="shared" si="70"/>
        <v>8.7986551393260293E-4</v>
      </c>
      <c r="BF29">
        <f t="shared" si="71"/>
        <v>0.22794688769350363</v>
      </c>
      <c r="BG29">
        <f t="shared" si="72"/>
        <v>0.94700000000000051</v>
      </c>
      <c r="BH29">
        <f t="shared" si="5"/>
        <v>0.13359870514504804</v>
      </c>
      <c r="BI29">
        <f t="shared" si="6"/>
        <v>2.2612027684865969E-2</v>
      </c>
      <c r="BJ29">
        <f t="shared" si="7"/>
        <v>1.2914204153072987E-3</v>
      </c>
      <c r="BK29">
        <f t="shared" si="8"/>
        <v>6.2776860478086331E-3</v>
      </c>
      <c r="BL29">
        <f t="shared" si="9"/>
        <v>7.083713499037896E-4</v>
      </c>
      <c r="BM29">
        <f t="shared" si="10"/>
        <v>4.3722952846614472E-3</v>
      </c>
      <c r="BN29">
        <f t="shared" si="11"/>
        <v>3.8094657674069011E-5</v>
      </c>
      <c r="BO29">
        <f t="shared" si="12"/>
        <v>3.2072590293890855E-5</v>
      </c>
      <c r="BP29">
        <f t="shared" si="13"/>
        <v>1.5068189269691604E-4</v>
      </c>
      <c r="BQ29">
        <f t="shared" si="14"/>
        <v>3.1851031334369988E-4</v>
      </c>
      <c r="BR29">
        <f t="shared" si="15"/>
        <v>3.5836995299744876E-3</v>
      </c>
      <c r="BS29">
        <f t="shared" si="16"/>
        <v>1.4100158637054755E-5</v>
      </c>
      <c r="BT29">
        <f t="shared" si="17"/>
        <v>2.6827404239934609E-5</v>
      </c>
      <c r="BU29">
        <f t="shared" si="18"/>
        <v>1.1701763282904493E-4</v>
      </c>
      <c r="BV29">
        <f t="shared" si="19"/>
        <v>0.27286017490166603</v>
      </c>
      <c r="BW29">
        <f t="shared" si="20"/>
        <v>7.5042873084889924E-2</v>
      </c>
      <c r="BX29">
        <f t="shared" si="21"/>
        <v>4.802964609413098E-3</v>
      </c>
      <c r="BY29">
        <f t="shared" si="22"/>
        <v>2.1994445886229154E-2</v>
      </c>
      <c r="BZ29">
        <f t="shared" si="23"/>
        <v>2.7208532891267821E-3</v>
      </c>
      <c r="CA29">
        <f t="shared" si="24"/>
        <v>1.584906469447309E-2</v>
      </c>
      <c r="CB29">
        <f t="shared" si="25"/>
        <v>2.3146703706807491E-4</v>
      </c>
      <c r="CC29">
        <f t="shared" si="26"/>
        <v>1.9502786088998887E-4</v>
      </c>
      <c r="CD29">
        <f t="shared" si="27"/>
        <v>8.5927981488478943E-4</v>
      </c>
      <c r="CE29">
        <f t="shared" si="28"/>
        <v>1.1950173849665723E-3</v>
      </c>
      <c r="CF29">
        <f t="shared" si="29"/>
        <v>1.2233504639839923E-2</v>
      </c>
      <c r="CG29">
        <f t="shared" si="30"/>
        <v>8.3911599929059654E-5</v>
      </c>
      <c r="CH29">
        <f t="shared" si="31"/>
        <v>1.537499034193066E-4</v>
      </c>
      <c r="CI29">
        <f t="shared" si="32"/>
        <v>6.2847287254961615E-4</v>
      </c>
      <c r="CJ29">
        <f t="shared" si="73"/>
        <v>0</v>
      </c>
      <c r="CK29">
        <f t="shared" si="74"/>
        <v>0.58199231768662962</v>
      </c>
      <c r="CL29">
        <f t="shared" si="33"/>
        <v>0.26986676912100521</v>
      </c>
      <c r="CM29">
        <f t="shared" si="75"/>
        <v>330.58698299529129</v>
      </c>
      <c r="CN29">
        <f t="shared" si="76"/>
        <v>456.01083333210858</v>
      </c>
      <c r="CO29">
        <f t="shared" si="77"/>
        <v>47.57281916228709</v>
      </c>
      <c r="CP29">
        <f t="shared" si="78"/>
        <v>67.58234446408828</v>
      </c>
      <c r="CQ29">
        <f t="shared" si="79"/>
        <v>30.173728789870868</v>
      </c>
      <c r="CR29">
        <f t="shared" si="80"/>
        <v>28.184477808497594</v>
      </c>
      <c r="CS29">
        <f t="shared" si="81"/>
        <v>1.6567524767302377</v>
      </c>
      <c r="CT29">
        <f t="shared" si="82"/>
        <v>1.760999255259647</v>
      </c>
      <c r="CU29">
        <f t="shared" si="83"/>
        <v>2.3146031450026343</v>
      </c>
      <c r="CV29">
        <f t="shared" si="84"/>
        <v>11.781645678669612</v>
      </c>
      <c r="CW29">
        <f t="shared" si="85"/>
        <v>80.560356674556957</v>
      </c>
      <c r="CX29">
        <f t="shared" si="86"/>
        <v>0.67652477162907598</v>
      </c>
      <c r="CY29">
        <f t="shared" si="87"/>
        <v>1.7201085816756567</v>
      </c>
      <c r="CZ29">
        <f t="shared" si="88"/>
        <v>3.8139193572514141</v>
      </c>
      <c r="DA29">
        <f t="shared" si="89"/>
        <v>4529.405942651485</v>
      </c>
      <c r="DB29">
        <f t="shared" si="90"/>
        <v>2670.8187729371475</v>
      </c>
      <c r="DC29">
        <f t="shared" si="91"/>
        <v>265.01421461623943</v>
      </c>
      <c r="DD29">
        <f t="shared" si="92"/>
        <v>573.31038183246619</v>
      </c>
      <c r="DE29">
        <f t="shared" si="93"/>
        <v>164.52672001571807</v>
      </c>
      <c r="DF29">
        <f t="shared" si="94"/>
        <v>338.9999888858606</v>
      </c>
      <c r="DG29">
        <f t="shared" si="95"/>
        <v>14.582811218725626</v>
      </c>
      <c r="DH29">
        <f t="shared" si="96"/>
        <v>14.500561723122274</v>
      </c>
      <c r="DI29">
        <f t="shared" si="97"/>
        <v>27.105098699974402</v>
      </c>
      <c r="DJ29">
        <f t="shared" si="98"/>
        <v>63.97444606615268</v>
      </c>
      <c r="DK29">
        <f t="shared" si="99"/>
        <v>470.39021311651061</v>
      </c>
      <c r="DL29">
        <f t="shared" si="100"/>
        <v>5.5272790262089897</v>
      </c>
      <c r="DM29">
        <f t="shared" si="101"/>
        <v>13.067533615301961</v>
      </c>
      <c r="DN29">
        <f t="shared" si="102"/>
        <v>31.34520893384898</v>
      </c>
      <c r="DO29">
        <f t="shared" si="34"/>
        <v>0</v>
      </c>
      <c r="DP29">
        <f t="shared" si="117"/>
        <v>10246.965269831682</v>
      </c>
      <c r="DQ29">
        <f t="shared" si="35"/>
        <v>4751.463767866423</v>
      </c>
    </row>
    <row r="30" spans="1:121" x14ac:dyDescent="0.3">
      <c r="A30">
        <v>27</v>
      </c>
      <c r="B30">
        <v>72</v>
      </c>
      <c r="C30">
        <f t="shared" si="118"/>
        <v>36.251999999999995</v>
      </c>
      <c r="D30">
        <f t="shared" si="1"/>
        <v>125</v>
      </c>
      <c r="E30">
        <f t="shared" si="119"/>
        <v>5.7</v>
      </c>
      <c r="F30">
        <v>1.686E-2</v>
      </c>
      <c r="G30">
        <v>2.496E-2</v>
      </c>
      <c r="H30">
        <f t="shared" si="3"/>
        <v>1.848E-2</v>
      </c>
      <c r="I30">
        <f t="shared" si="103"/>
        <v>4.7655426853004217E-2</v>
      </c>
      <c r="J30">
        <f t="shared" si="36"/>
        <v>0.23017991772301272</v>
      </c>
      <c r="K30">
        <f t="shared" si="37"/>
        <v>0.30675123602344034</v>
      </c>
      <c r="L30">
        <f t="shared" si="104"/>
        <v>0.13143366006704715</v>
      </c>
      <c r="M30">
        <f t="shared" si="105"/>
        <v>0.17909269304098419</v>
      </c>
      <c r="N30">
        <f t="shared" si="106"/>
        <v>0.54304953925840649</v>
      </c>
      <c r="O30">
        <f t="shared" si="107"/>
        <v>0.66932692505859492</v>
      </c>
      <c r="P30">
        <f t="shared" si="108"/>
        <v>0.31971171270431131</v>
      </c>
      <c r="Q30">
        <f t="shared" si="109"/>
        <v>0.41977417664415928</v>
      </c>
      <c r="R30">
        <f t="shared" si="38"/>
        <v>0.42</v>
      </c>
      <c r="S30">
        <f t="shared" si="39"/>
        <v>0.43099999999999999</v>
      </c>
      <c r="T30">
        <f t="shared" si="40"/>
        <v>2.079161083213741E-2</v>
      </c>
      <c r="U30">
        <f t="shared" si="41"/>
        <v>0.43408923897577123</v>
      </c>
      <c r="V30">
        <f t="shared" si="42"/>
        <v>0.54946800676526431</v>
      </c>
      <c r="W30">
        <f t="shared" si="110"/>
        <v>0.26410398704427673</v>
      </c>
      <c r="X30">
        <f t="shared" si="111"/>
        <v>0.34915498149178659</v>
      </c>
      <c r="Y30">
        <f t="shared" si="112"/>
        <v>0.73623610763940728</v>
      </c>
      <c r="Z30">
        <f t="shared" si="113"/>
        <v>0.84788091952346778</v>
      </c>
      <c r="AA30">
        <f t="shared" si="114"/>
        <v>0.48083958825118822</v>
      </c>
      <c r="AB30">
        <f t="shared" si="115"/>
        <v>0.60397347977500693</v>
      </c>
      <c r="AC30">
        <f t="shared" si="43"/>
        <v>3.6360551361768315E-2</v>
      </c>
      <c r="AD30">
        <f t="shared" si="116"/>
        <v>0.14444215225307236</v>
      </c>
      <c r="AE30">
        <f t="shared" si="44"/>
        <v>2.7000643514247614E-2</v>
      </c>
      <c r="AF30">
        <f t="shared" si="45"/>
        <v>1.7719500599288336E-3</v>
      </c>
      <c r="AG30">
        <f t="shared" si="46"/>
        <v>7.5460625781551861E-3</v>
      </c>
      <c r="AH30">
        <f t="shared" si="120"/>
        <v>9.3027463055500787E-4</v>
      </c>
      <c r="AI30">
        <f t="shared" si="121"/>
        <v>5.2239923731153236E-3</v>
      </c>
      <c r="AJ30">
        <f t="shared" si="49"/>
        <v>5.7507474875898624E-5</v>
      </c>
      <c r="AK30">
        <f t="shared" si="122"/>
        <v>4.6916606246510068E-5</v>
      </c>
      <c r="AL30">
        <f t="shared" si="123"/>
        <v>1.9581076605036026E-4</v>
      </c>
      <c r="AM30">
        <f t="shared" si="124"/>
        <v>3.9116162624037385E-4</v>
      </c>
      <c r="AN30">
        <f t="shared" si="53"/>
        <v>4.5370745312902829E-3</v>
      </c>
      <c r="AO30">
        <f t="shared" si="125"/>
        <v>1.9134961188867299E-5</v>
      </c>
      <c r="AP30">
        <f t="shared" si="55"/>
        <v>4.3003211796318298E-5</v>
      </c>
      <c r="AQ30">
        <f t="shared" si="56"/>
        <v>1.6056521942325034E-4</v>
      </c>
      <c r="AR30">
        <f t="shared" si="57"/>
        <v>0.32319552982712735</v>
      </c>
      <c r="AS30">
        <f t="shared" si="58"/>
        <v>9.8476484771874928E-2</v>
      </c>
      <c r="AT30">
        <f t="shared" si="59"/>
        <v>7.2555460218380078E-3</v>
      </c>
      <c r="AU30">
        <f t="shared" si="60"/>
        <v>2.9137768893291109E-2</v>
      </c>
      <c r="AV30">
        <f t="shared" si="126"/>
        <v>3.9322218873567311E-3</v>
      </c>
      <c r="AW30">
        <f t="shared" si="127"/>
        <v>2.0925173182346501E-2</v>
      </c>
      <c r="AX30">
        <f t="shared" si="63"/>
        <v>3.8566294634541208E-4</v>
      </c>
      <c r="AY30">
        <f t="shared" si="128"/>
        <v>3.1427387345788231E-4</v>
      </c>
      <c r="AZ30">
        <f t="shared" si="129"/>
        <v>1.2308752150568451E-3</v>
      </c>
      <c r="BA30">
        <f t="shared" si="130"/>
        <v>1.6186973265929481E-3</v>
      </c>
      <c r="BB30">
        <f t="shared" si="67"/>
        <v>1.7116514766941555E-2</v>
      </c>
      <c r="BC30">
        <f t="shared" si="131"/>
        <v>1.2565982827178785E-4</v>
      </c>
      <c r="BD30">
        <f t="shared" si="69"/>
        <v>2.720009637342911E-4</v>
      </c>
      <c r="BE30">
        <f t="shared" si="70"/>
        <v>9.5026176607290735E-4</v>
      </c>
      <c r="BF30">
        <f t="shared" si="71"/>
        <v>0.24969707892350612</v>
      </c>
      <c r="BG30">
        <f t="shared" si="72"/>
        <v>0.94700000000000062</v>
      </c>
      <c r="BH30">
        <f t="shared" si="5"/>
        <v>0.12218988538028169</v>
      </c>
      <c r="BI30">
        <f t="shared" si="6"/>
        <v>2.190453451338872E-2</v>
      </c>
      <c r="BJ30">
        <f t="shared" si="7"/>
        <v>1.2451929435085571E-3</v>
      </c>
      <c r="BK30">
        <f t="shared" si="8"/>
        <v>6.0196799494406537E-3</v>
      </c>
      <c r="BL30">
        <f t="shared" si="9"/>
        <v>6.8177590083807658E-4</v>
      </c>
      <c r="BM30">
        <f t="shared" si="10"/>
        <v>4.2203377855513195E-3</v>
      </c>
      <c r="BN30">
        <f t="shared" si="11"/>
        <v>3.8347537985413058E-5</v>
      </c>
      <c r="BO30">
        <f t="shared" si="12"/>
        <v>3.2223592763955934E-5</v>
      </c>
      <c r="BP30">
        <f t="shared" si="13"/>
        <v>1.4917393199655361E-4</v>
      </c>
      <c r="BQ30">
        <f t="shared" si="14"/>
        <v>3.0773755432771929E-4</v>
      </c>
      <c r="BR30">
        <f t="shared" si="15"/>
        <v>3.5694406771993909E-3</v>
      </c>
      <c r="BS30">
        <f t="shared" si="16"/>
        <v>1.4195919678418829E-5</v>
      </c>
      <c r="BT30">
        <f t="shared" si="17"/>
        <v>2.7818085461073992E-5</v>
      </c>
      <c r="BU30">
        <f t="shared" si="18"/>
        <v>1.1912075156997403E-4</v>
      </c>
      <c r="BV30">
        <f t="shared" si="19"/>
        <v>0.26301573060282457</v>
      </c>
      <c r="BW30">
        <f t="shared" si="20"/>
        <v>7.6854185311876752E-2</v>
      </c>
      <c r="BX30">
        <f t="shared" si="21"/>
        <v>4.9049021331622365E-3</v>
      </c>
      <c r="BY30">
        <f t="shared" si="22"/>
        <v>2.2360646998351934E-2</v>
      </c>
      <c r="BZ30">
        <f t="shared" si="23"/>
        <v>2.7723212676092853E-3</v>
      </c>
      <c r="CA30">
        <f t="shared" si="24"/>
        <v>1.6262556224995749E-2</v>
      </c>
      <c r="CB30">
        <f t="shared" si="25"/>
        <v>2.4739799451874129E-4</v>
      </c>
      <c r="CC30">
        <f t="shared" si="26"/>
        <v>2.0764941942972491E-4</v>
      </c>
      <c r="CD30">
        <f t="shared" si="27"/>
        <v>9.0208086284629017E-4</v>
      </c>
      <c r="CE30">
        <f t="shared" si="28"/>
        <v>1.2250814854770993E-3</v>
      </c>
      <c r="CF30">
        <f t="shared" si="29"/>
        <v>1.2954321349879235E-2</v>
      </c>
      <c r="CG30">
        <f t="shared" si="30"/>
        <v>8.9682453625696616E-5</v>
      </c>
      <c r="CH30">
        <f t="shared" si="31"/>
        <v>1.6926682916277658E-4</v>
      </c>
      <c r="CI30">
        <f t="shared" si="32"/>
        <v>6.7819451880660739E-4</v>
      </c>
      <c r="CJ30">
        <f t="shared" si="73"/>
        <v>0</v>
      </c>
      <c r="CK30">
        <f t="shared" si="74"/>
        <v>0.56316348197655808</v>
      </c>
      <c r="CL30">
        <f t="shared" si="33"/>
        <v>0.25353003619265946</v>
      </c>
      <c r="CM30">
        <f t="shared" si="75"/>
        <v>302.6063089701866</v>
      </c>
      <c r="CN30">
        <f t="shared" si="76"/>
        <v>442.10853690229044</v>
      </c>
      <c r="CO30">
        <f t="shared" si="77"/>
        <v>45.912998002816011</v>
      </c>
      <c r="CP30">
        <f t="shared" si="78"/>
        <v>64.858407859243826</v>
      </c>
      <c r="CQ30">
        <f t="shared" si="79"/>
        <v>29.067361106321776</v>
      </c>
      <c r="CR30">
        <f t="shared" si="80"/>
        <v>27.227448248677067</v>
      </c>
      <c r="CS30">
        <f t="shared" si="81"/>
        <v>1.6693269806975852</v>
      </c>
      <c r="CT30">
        <f t="shared" si="82"/>
        <v>1.770914219380769</v>
      </c>
      <c r="CU30">
        <f t="shared" si="83"/>
        <v>2.2933356919818193</v>
      </c>
      <c r="CV30">
        <f t="shared" si="84"/>
        <v>11.392582364250888</v>
      </c>
      <c r="CW30">
        <f t="shared" si="85"/>
        <v>80.306219203838012</v>
      </c>
      <c r="CX30">
        <f t="shared" si="86"/>
        <v>0.68168299235339758</v>
      </c>
      <c r="CY30">
        <f t="shared" si="87"/>
        <v>1.7853213409359505</v>
      </c>
      <c r="CZ30">
        <f t="shared" si="88"/>
        <v>3.8856783100426582</v>
      </c>
      <c r="DA30">
        <f t="shared" si="89"/>
        <v>4369.6035632627618</v>
      </c>
      <c r="DB30">
        <f t="shared" si="90"/>
        <v>2737.5478001733513</v>
      </c>
      <c r="DC30">
        <f t="shared" si="91"/>
        <v>270.89306627134386</v>
      </c>
      <c r="DD30">
        <f t="shared" si="92"/>
        <v>583.33813324368805</v>
      </c>
      <c r="DE30">
        <f t="shared" si="93"/>
        <v>167.79184015539909</v>
      </c>
      <c r="DF30">
        <f t="shared" si="94"/>
        <v>348.13210623469871</v>
      </c>
      <c r="DG30">
        <f t="shared" si="95"/>
        <v>15.601223168510955</v>
      </c>
      <c r="DH30">
        <f t="shared" si="96"/>
        <v>15.45316063179753</v>
      </c>
      <c r="DI30">
        <f t="shared" si="97"/>
        <v>28.478759850770228</v>
      </c>
      <c r="DJ30">
        <f t="shared" si="98"/>
        <v>65.638176593344042</v>
      </c>
      <c r="DK30">
        <f t="shared" si="99"/>
        <v>498.51849258717277</v>
      </c>
      <c r="DL30">
        <f t="shared" si="100"/>
        <v>5.9122949201876187</v>
      </c>
      <c r="DM30">
        <f t="shared" si="101"/>
        <v>14.400003021057104</v>
      </c>
      <c r="DN30">
        <f t="shared" si="102"/>
        <v>33.853075416347323</v>
      </c>
      <c r="DO30">
        <f t="shared" si="34"/>
        <v>0</v>
      </c>
      <c r="DP30">
        <f t="shared" si="117"/>
        <v>10170.727817723448</v>
      </c>
      <c r="DQ30">
        <f t="shared" si="35"/>
        <v>4578.7503527092131</v>
      </c>
    </row>
    <row r="31" spans="1:121" x14ac:dyDescent="0.3">
      <c r="A31">
        <v>28</v>
      </c>
      <c r="B31">
        <v>73</v>
      </c>
      <c r="C31">
        <f t="shared" si="118"/>
        <v>36.251999999999995</v>
      </c>
      <c r="D31">
        <f t="shared" si="1"/>
        <v>125</v>
      </c>
      <c r="E31">
        <f t="shared" si="119"/>
        <v>5.7</v>
      </c>
      <c r="F31">
        <v>1.9539999999999998E-2</v>
      </c>
      <c r="G31">
        <v>2.8670000000000001E-2</v>
      </c>
      <c r="H31">
        <f t="shared" si="3"/>
        <v>2.1366E-2</v>
      </c>
      <c r="I31">
        <f t="shared" si="103"/>
        <v>4.7655426853004217E-2</v>
      </c>
      <c r="J31">
        <f t="shared" si="36"/>
        <v>0.23784360596853138</v>
      </c>
      <c r="K31">
        <f t="shared" si="37"/>
        <v>0.31639729217594181</v>
      </c>
      <c r="L31">
        <f t="shared" si="104"/>
        <v>0.13610200885638923</v>
      </c>
      <c r="M31">
        <f t="shared" si="105"/>
        <v>0.1852652725014764</v>
      </c>
      <c r="N31">
        <f t="shared" si="106"/>
        <v>0.55848416776495446</v>
      </c>
      <c r="O31">
        <f t="shared" si="107"/>
        <v>0.68499820466996875</v>
      </c>
      <c r="P31">
        <f t="shared" si="108"/>
        <v>0.33111324300103739</v>
      </c>
      <c r="Q31">
        <f t="shared" si="109"/>
        <v>0.43346707431906151</v>
      </c>
      <c r="R31">
        <f t="shared" si="38"/>
        <v>0.42</v>
      </c>
      <c r="S31">
        <f t="shared" si="39"/>
        <v>0.43099999999999999</v>
      </c>
      <c r="T31">
        <f t="shared" si="40"/>
        <v>2.1484937387537751E-2</v>
      </c>
      <c r="U31">
        <f t="shared" si="41"/>
        <v>0.44627824017948658</v>
      </c>
      <c r="V31">
        <f t="shared" si="42"/>
        <v>0.56299934963828879</v>
      </c>
      <c r="W31">
        <f t="shared" si="110"/>
        <v>0.27268468352373221</v>
      </c>
      <c r="X31">
        <f t="shared" si="111"/>
        <v>0.35975841497207428</v>
      </c>
      <c r="Y31">
        <f t="shared" si="112"/>
        <v>0.75121633912679431</v>
      </c>
      <c r="Z31">
        <f t="shared" si="113"/>
        <v>0.85994359547640264</v>
      </c>
      <c r="AA31">
        <f t="shared" si="114"/>
        <v>0.49555855286914929</v>
      </c>
      <c r="AB31">
        <f t="shared" si="115"/>
        <v>0.61974502894726313</v>
      </c>
      <c r="AC31">
        <f t="shared" si="43"/>
        <v>3.7405188096549698E-2</v>
      </c>
      <c r="AD31">
        <f t="shared" si="116"/>
        <v>0.13215654810551294</v>
      </c>
      <c r="AE31">
        <f t="shared" si="44"/>
        <v>2.614350093326219E-2</v>
      </c>
      <c r="AF31">
        <f t="shared" si="45"/>
        <v>1.6980037150127955E-3</v>
      </c>
      <c r="AG31">
        <f t="shared" si="46"/>
        <v>7.2552017861264931E-3</v>
      </c>
      <c r="AH31">
        <f t="shared" si="120"/>
        <v>8.9199162423850048E-4</v>
      </c>
      <c r="AI31">
        <f t="shared" si="121"/>
        <v>5.0458345396911198E-3</v>
      </c>
      <c r="AJ31">
        <f t="shared" si="49"/>
        <v>5.7351766012353415E-5</v>
      </c>
      <c r="AK31">
        <f t="shared" si="122"/>
        <v>4.6654783453715861E-5</v>
      </c>
      <c r="AL31">
        <f t="shared" si="123"/>
        <v>1.9543369884120456E-4</v>
      </c>
      <c r="AM31">
        <f t="shared" si="124"/>
        <v>3.7634118087330264E-4</v>
      </c>
      <c r="AN31">
        <f t="shared" si="53"/>
        <v>4.5130796601997895E-3</v>
      </c>
      <c r="AO31">
        <f t="shared" si="125"/>
        <v>1.9044760509063435E-5</v>
      </c>
      <c r="AP31">
        <f t="shared" si="55"/>
        <v>4.4063320043189143E-5</v>
      </c>
      <c r="AQ31">
        <f t="shared" si="56"/>
        <v>1.6431209826431764E-4</v>
      </c>
      <c r="AR31">
        <f t="shared" si="57"/>
        <v>0.31118853892158849</v>
      </c>
      <c r="AS31">
        <f t="shared" si="58"/>
        <v>0.10066041167866015</v>
      </c>
      <c r="AT31">
        <f t="shared" si="59"/>
        <v>7.347089480181845E-3</v>
      </c>
      <c r="AU31">
        <f t="shared" si="60"/>
        <v>2.9677208218526825E-2</v>
      </c>
      <c r="AV31">
        <f t="shared" si="126"/>
        <v>3.983020654631176E-3</v>
      </c>
      <c r="AW31">
        <f t="shared" si="127"/>
        <v>2.1454830796887914E-2</v>
      </c>
      <c r="AX31">
        <f t="shared" si="63"/>
        <v>4.072816669838269E-4</v>
      </c>
      <c r="AY31">
        <f t="shared" si="128"/>
        <v>3.3023866764184627E-4</v>
      </c>
      <c r="AZ31">
        <f t="shared" si="129"/>
        <v>1.3030381182138908E-3</v>
      </c>
      <c r="BA31">
        <f t="shared" si="130"/>
        <v>1.6488471754427538E-3</v>
      </c>
      <c r="BB31">
        <f t="shared" si="67"/>
        <v>1.8079713363076309E-2</v>
      </c>
      <c r="BC31">
        <f t="shared" si="131"/>
        <v>1.3236350949252218E-4</v>
      </c>
      <c r="BD31">
        <f t="shared" si="69"/>
        <v>2.951622947405595E-4</v>
      </c>
      <c r="BE31">
        <f t="shared" si="70"/>
        <v>1.0312089569276461E-3</v>
      </c>
      <c r="BF31">
        <f t="shared" si="71"/>
        <v>0.27085368452496389</v>
      </c>
      <c r="BG31">
        <f t="shared" si="72"/>
        <v>0.94700000000000051</v>
      </c>
      <c r="BH31">
        <f t="shared" si="5"/>
        <v>0.11170445005296732</v>
      </c>
      <c r="BI31">
        <f t="shared" si="6"/>
        <v>2.1191619130447623E-2</v>
      </c>
      <c r="BJ31">
        <f t="shared" si="7"/>
        <v>1.192108173666298E-3</v>
      </c>
      <c r="BK31">
        <f t="shared" si="8"/>
        <v>5.7828639741443061E-3</v>
      </c>
      <c r="BL31">
        <f t="shared" si="9"/>
        <v>6.5312290992905573E-4</v>
      </c>
      <c r="BM31">
        <f t="shared" si="10"/>
        <v>4.0730352167684886E-3</v>
      </c>
      <c r="BN31">
        <f t="shared" si="11"/>
        <v>3.8207552813044522E-5</v>
      </c>
      <c r="BO31">
        <f t="shared" si="12"/>
        <v>3.2014354830388462E-5</v>
      </c>
      <c r="BP31">
        <f t="shared" si="13"/>
        <v>1.4876347148471116E-4</v>
      </c>
      <c r="BQ31">
        <f t="shared" si="14"/>
        <v>2.958329063316697E-4</v>
      </c>
      <c r="BR31">
        <f t="shared" si="15"/>
        <v>3.5476252407060467E-3</v>
      </c>
      <c r="BS31">
        <f t="shared" si="16"/>
        <v>1.4117309800926681E-5</v>
      </c>
      <c r="BT31">
        <f t="shared" si="17"/>
        <v>2.8476802257008906E-5</v>
      </c>
      <c r="BU31">
        <f t="shared" si="18"/>
        <v>1.2179963061933787E-4</v>
      </c>
      <c r="BV31">
        <f t="shared" si="19"/>
        <v>0.25303491644930937</v>
      </c>
      <c r="BW31">
        <f t="shared" si="20"/>
        <v>7.8493585883007977E-2</v>
      </c>
      <c r="BX31">
        <f t="shared" si="21"/>
        <v>4.9621219208484616E-3</v>
      </c>
      <c r="BY31">
        <f t="shared" si="22"/>
        <v>2.275577321114855E-2</v>
      </c>
      <c r="BZ31">
        <f t="shared" si="23"/>
        <v>2.8055742842504829E-3</v>
      </c>
      <c r="CA31">
        <f t="shared" si="24"/>
        <v>1.6660396224024696E-2</v>
      </c>
      <c r="CB31">
        <f t="shared" si="25"/>
        <v>2.6101914346289291E-4</v>
      </c>
      <c r="CC31">
        <f t="shared" si="26"/>
        <v>2.1799752934392649E-4</v>
      </c>
      <c r="CD31">
        <f t="shared" si="27"/>
        <v>9.5417722244571285E-4</v>
      </c>
      <c r="CE31">
        <f t="shared" si="28"/>
        <v>1.246867237177707E-3</v>
      </c>
      <c r="CF31">
        <f t="shared" si="29"/>
        <v>1.3671977964804717E-2</v>
      </c>
      <c r="CG31">
        <f t="shared" si="30"/>
        <v>9.4388650124231486E-5</v>
      </c>
      <c r="CH31">
        <f t="shared" si="31"/>
        <v>1.8350586650498556E-4</v>
      </c>
      <c r="CI31">
        <f t="shared" si="32"/>
        <v>7.353569107799771E-4</v>
      </c>
      <c r="CJ31">
        <f t="shared" si="73"/>
        <v>0</v>
      </c>
      <c r="CK31">
        <f t="shared" si="74"/>
        <v>0.54490169522399978</v>
      </c>
      <c r="CL31">
        <f t="shared" si="33"/>
        <v>0.23816386374556664</v>
      </c>
      <c r="CM31">
        <f t="shared" si="75"/>
        <v>276.86796828104963</v>
      </c>
      <c r="CN31">
        <f t="shared" si="76"/>
        <v>428.0736842812351</v>
      </c>
      <c r="CO31">
        <f t="shared" si="77"/>
        <v>43.996974259696543</v>
      </c>
      <c r="CP31">
        <f t="shared" si="78"/>
        <v>62.358459351757205</v>
      </c>
      <c r="CQ31">
        <f t="shared" si="79"/>
        <v>27.871170290956186</v>
      </c>
      <c r="CR31">
        <f t="shared" si="80"/>
        <v>26.298889620870117</v>
      </c>
      <c r="CS31">
        <f t="shared" si="81"/>
        <v>1.664807063806595</v>
      </c>
      <c r="CT31">
        <f t="shared" si="82"/>
        <v>1.7610314562439588</v>
      </c>
      <c r="CU31">
        <f t="shared" si="83"/>
        <v>2.2889194808281879</v>
      </c>
      <c r="CV31">
        <f t="shared" si="84"/>
        <v>10.960936892934939</v>
      </c>
      <c r="CW31">
        <f t="shared" si="85"/>
        <v>79.881509985536269</v>
      </c>
      <c r="CX31">
        <f t="shared" si="86"/>
        <v>0.67846959313538491</v>
      </c>
      <c r="CY31">
        <f t="shared" si="87"/>
        <v>1.8293327949130405</v>
      </c>
      <c r="CZ31">
        <f t="shared" si="88"/>
        <v>3.9763527779964871</v>
      </c>
      <c r="DA31">
        <f t="shared" si="89"/>
        <v>4207.2690462198761</v>
      </c>
      <c r="DB31">
        <f t="shared" si="90"/>
        <v>2798.2587842550734</v>
      </c>
      <c r="DC31">
        <f t="shared" si="91"/>
        <v>274.31093283206934</v>
      </c>
      <c r="DD31">
        <f t="shared" si="92"/>
        <v>594.13770853490701</v>
      </c>
      <c r="DE31">
        <f t="shared" si="93"/>
        <v>169.95947435376692</v>
      </c>
      <c r="DF31">
        <f t="shared" si="94"/>
        <v>356.9440199678242</v>
      </c>
      <c r="DG31">
        <f t="shared" si="95"/>
        <v>16.475765274496748</v>
      </c>
      <c r="DH31">
        <f t="shared" si="96"/>
        <v>16.238165526617223</v>
      </c>
      <c r="DI31">
        <f t="shared" si="97"/>
        <v>30.148392941114793</v>
      </c>
      <c r="DJ31">
        <f t="shared" si="98"/>
        <v>66.86075296420367</v>
      </c>
      <c r="DK31">
        <f t="shared" si="99"/>
        <v>526.57165169959751</v>
      </c>
      <c r="DL31">
        <f t="shared" si="100"/>
        <v>6.2277031216231684</v>
      </c>
      <c r="DM31">
        <f t="shared" si="101"/>
        <v>15.626187045859961</v>
      </c>
      <c r="DN31">
        <f t="shared" si="102"/>
        <v>36.736819090547392</v>
      </c>
      <c r="DO31">
        <f t="shared" si="34"/>
        <v>0</v>
      </c>
      <c r="DP31">
        <f t="shared" si="117"/>
        <v>10084.27390995854</v>
      </c>
      <c r="DQ31">
        <f t="shared" si="35"/>
        <v>4407.6016986459117</v>
      </c>
    </row>
    <row r="32" spans="1:121" x14ac:dyDescent="0.3">
      <c r="A32">
        <v>29</v>
      </c>
      <c r="B32">
        <v>74</v>
      </c>
      <c r="C32">
        <f t="shared" si="118"/>
        <v>36.251999999999995</v>
      </c>
      <c r="D32">
        <f t="shared" si="1"/>
        <v>125</v>
      </c>
      <c r="E32">
        <f t="shared" si="119"/>
        <v>5.7</v>
      </c>
      <c r="F32">
        <v>2.171E-2</v>
      </c>
      <c r="G32">
        <v>3.1399999999999997E-2</v>
      </c>
      <c r="H32">
        <f t="shared" si="3"/>
        <v>2.3647999999999999E-2</v>
      </c>
      <c r="I32">
        <f t="shared" si="103"/>
        <v>4.7655426853004217E-2</v>
      </c>
      <c r="J32">
        <f t="shared" si="36"/>
        <v>0.24561108430065393</v>
      </c>
      <c r="K32">
        <f t="shared" si="37"/>
        <v>0.32613442608252563</v>
      </c>
      <c r="L32">
        <f t="shared" si="104"/>
        <v>0.14085573298345966</v>
      </c>
      <c r="M32">
        <f t="shared" si="105"/>
        <v>0.19153702409241946</v>
      </c>
      <c r="N32">
        <f t="shared" si="106"/>
        <v>0.57382773034716905</v>
      </c>
      <c r="O32">
        <f t="shared" si="107"/>
        <v>0.70035435277717539</v>
      </c>
      <c r="P32">
        <f t="shared" si="108"/>
        <v>0.34265005967697226</v>
      </c>
      <c r="Q32">
        <f t="shared" si="109"/>
        <v>0.44722466863148824</v>
      </c>
      <c r="R32">
        <f t="shared" si="38"/>
        <v>0.42</v>
      </c>
      <c r="S32">
        <f t="shared" si="39"/>
        <v>0.43099999999999999</v>
      </c>
      <c r="T32">
        <f t="shared" si="40"/>
        <v>2.218624341472851E-2</v>
      </c>
      <c r="U32">
        <f t="shared" si="41"/>
        <v>0.45848607028448984</v>
      </c>
      <c r="V32">
        <f t="shared" si="42"/>
        <v>0.57643254366521746</v>
      </c>
      <c r="W32">
        <f t="shared" si="110"/>
        <v>0.28136643374730741</v>
      </c>
      <c r="X32">
        <f t="shared" si="111"/>
        <v>0.37043585289978032</v>
      </c>
      <c r="Y32">
        <f t="shared" si="112"/>
        <v>0.76574837842472265</v>
      </c>
      <c r="Z32">
        <f t="shared" si="113"/>
        <v>0.87136222938449204</v>
      </c>
      <c r="AA32">
        <f t="shared" si="114"/>
        <v>0.51027404033390811</v>
      </c>
      <c r="AB32">
        <f t="shared" si="115"/>
        <v>0.63532398392289591</v>
      </c>
      <c r="AC32">
        <f t="shared" si="43"/>
        <v>3.8451812424096517E-2</v>
      </c>
      <c r="AD32">
        <f t="shared" si="116"/>
        <v>0.12046541363163053</v>
      </c>
      <c r="AE32">
        <f t="shared" si="44"/>
        <v>2.5133411558027653E-2</v>
      </c>
      <c r="AF32">
        <f t="shared" si="45"/>
        <v>1.6266993737710724E-3</v>
      </c>
      <c r="AG32">
        <f t="shared" si="46"/>
        <v>6.8928329220098441E-3</v>
      </c>
      <c r="AH32">
        <f t="shared" si="120"/>
        <v>8.5458589645978568E-4</v>
      </c>
      <c r="AI32">
        <f t="shared" si="121"/>
        <v>4.84168919818852E-3</v>
      </c>
      <c r="AJ32">
        <f t="shared" si="49"/>
        <v>5.7190981451875492E-5</v>
      </c>
      <c r="AK32">
        <f t="shared" si="122"/>
        <v>4.6394490333107433E-5</v>
      </c>
      <c r="AL32">
        <f t="shared" si="123"/>
        <v>1.9084639427599331E-4</v>
      </c>
      <c r="AM32">
        <f t="shared" si="124"/>
        <v>3.6178857624435598E-4</v>
      </c>
      <c r="AN32">
        <f t="shared" si="53"/>
        <v>4.452333720837625E-3</v>
      </c>
      <c r="AO32">
        <f t="shared" si="125"/>
        <v>1.8964500566610436E-5</v>
      </c>
      <c r="AP32">
        <f t="shared" si="55"/>
        <v>4.5079739983811199E-5</v>
      </c>
      <c r="AQ32">
        <f t="shared" si="56"/>
        <v>1.6423147763293964E-4</v>
      </c>
      <c r="AR32">
        <f t="shared" si="57"/>
        <v>0.2979303931244075</v>
      </c>
      <c r="AS32">
        <f t="shared" si="58"/>
        <v>0.10192647469368722</v>
      </c>
      <c r="AT32">
        <f t="shared" si="59"/>
        <v>7.4286415084510605E-3</v>
      </c>
      <c r="AU32">
        <f t="shared" si="60"/>
        <v>2.9774197319592632E-2</v>
      </c>
      <c r="AV32">
        <f t="shared" si="126"/>
        <v>4.0257699598063631E-3</v>
      </c>
      <c r="AW32">
        <f t="shared" si="127"/>
        <v>2.1800216341376421E-2</v>
      </c>
      <c r="AX32">
        <f t="shared" si="63"/>
        <v>4.2947850821131869E-4</v>
      </c>
      <c r="AY32">
        <f t="shared" si="128"/>
        <v>3.4660485114790409E-4</v>
      </c>
      <c r="AZ32">
        <f t="shared" si="129"/>
        <v>1.3428244854843149E-3</v>
      </c>
      <c r="BA32">
        <f t="shared" si="130"/>
        <v>1.6758503391468705E-3</v>
      </c>
      <c r="BB32">
        <f t="shared" si="67"/>
        <v>1.8899384938547401E-2</v>
      </c>
      <c r="BC32">
        <f t="shared" si="131"/>
        <v>1.3933590868704367E-4</v>
      </c>
      <c r="BD32">
        <f t="shared" si="69"/>
        <v>3.1945044233354402E-4</v>
      </c>
      <c r="BE32">
        <f t="shared" si="70"/>
        <v>1.0877247873412128E-3</v>
      </c>
      <c r="BF32">
        <f t="shared" si="71"/>
        <v>0.29472219033036606</v>
      </c>
      <c r="BG32">
        <f t="shared" si="72"/>
        <v>0.94700000000000051</v>
      </c>
      <c r="BH32">
        <f t="shared" si="5"/>
        <v>0.10173827001086361</v>
      </c>
      <c r="BI32">
        <f t="shared" si="6"/>
        <v>2.0355980319932517E-2</v>
      </c>
      <c r="BJ32">
        <f t="shared" si="7"/>
        <v>1.1409741408597983E-3</v>
      </c>
      <c r="BK32">
        <f t="shared" si="8"/>
        <v>5.4894826481457189E-3</v>
      </c>
      <c r="BL32">
        <f t="shared" si="9"/>
        <v>6.2516286681724273E-4</v>
      </c>
      <c r="BM32">
        <f t="shared" si="10"/>
        <v>3.9050109076082433E-3</v>
      </c>
      <c r="BN32">
        <f t="shared" si="11"/>
        <v>3.8064385744552762E-5</v>
      </c>
      <c r="BO32">
        <f t="shared" si="12"/>
        <v>3.1806495692230718E-5</v>
      </c>
      <c r="BP32">
        <f t="shared" si="13"/>
        <v>1.4515132203505441E-4</v>
      </c>
      <c r="BQ32">
        <f t="shared" si="14"/>
        <v>2.8415792346418793E-4</v>
      </c>
      <c r="BR32">
        <f t="shared" si="15"/>
        <v>3.4969758244336991E-3</v>
      </c>
      <c r="BS32">
        <f t="shared" si="16"/>
        <v>1.4046173338486492E-5</v>
      </c>
      <c r="BT32">
        <f t="shared" si="17"/>
        <v>2.9106009844736631E-5</v>
      </c>
      <c r="BU32">
        <f t="shared" si="18"/>
        <v>1.2163904840866268E-4</v>
      </c>
      <c r="BV32">
        <f t="shared" si="19"/>
        <v>0.24205377158006405</v>
      </c>
      <c r="BW32">
        <f t="shared" si="20"/>
        <v>7.9415021014740766E-2</v>
      </c>
      <c r="BX32">
        <f t="shared" si="21"/>
        <v>5.012483717362755E-3</v>
      </c>
      <c r="BY32">
        <f t="shared" si="22"/>
        <v>2.2811235035664467E-2</v>
      </c>
      <c r="BZ32">
        <f t="shared" si="23"/>
        <v>2.8330972316050621E-3</v>
      </c>
      <c r="CA32">
        <f t="shared" si="24"/>
        <v>1.6914580038116786E-2</v>
      </c>
      <c r="CB32">
        <f t="shared" si="25"/>
        <v>2.7498422746553592E-4</v>
      </c>
      <c r="CC32">
        <f t="shared" si="26"/>
        <v>2.2859099802603544E-4</v>
      </c>
      <c r="CD32">
        <f t="shared" si="27"/>
        <v>9.8249728828212445E-4</v>
      </c>
      <c r="CE32">
        <f t="shared" si="28"/>
        <v>1.266237655629528E-3</v>
      </c>
      <c r="CF32">
        <f t="shared" si="29"/>
        <v>1.4279982119172377E-2</v>
      </c>
      <c r="CG32">
        <f t="shared" si="30"/>
        <v>9.9278393264531366E-5</v>
      </c>
      <c r="CH32">
        <f t="shared" si="31"/>
        <v>1.9841743695367473E-4</v>
      </c>
      <c r="CI32">
        <f t="shared" si="32"/>
        <v>7.7501607603382323E-4</v>
      </c>
      <c r="CJ32">
        <f t="shared" si="73"/>
        <v>0</v>
      </c>
      <c r="CK32">
        <f t="shared" si="74"/>
        <v>0.52456102088957024</v>
      </c>
      <c r="CL32">
        <f t="shared" si="33"/>
        <v>0.22259556101958949</v>
      </c>
      <c r="CM32">
        <f t="shared" si="75"/>
        <v>252.37504155826596</v>
      </c>
      <c r="CN32">
        <f t="shared" si="76"/>
        <v>411.53448085114479</v>
      </c>
      <c r="CO32">
        <f t="shared" si="77"/>
        <v>42.149407473782254</v>
      </c>
      <c r="CP32">
        <f t="shared" si="78"/>
        <v>59.243898964674614</v>
      </c>
      <c r="CQ32">
        <f t="shared" si="79"/>
        <v>26.702390920782463</v>
      </c>
      <c r="CR32">
        <f t="shared" si="80"/>
        <v>25.234884100958567</v>
      </c>
      <c r="CS32">
        <f t="shared" si="81"/>
        <v>1.6601398095850417</v>
      </c>
      <c r="CT32">
        <f t="shared" si="82"/>
        <v>1.7512064321134733</v>
      </c>
      <c r="CU32">
        <f t="shared" si="83"/>
        <v>2.2351929697604338</v>
      </c>
      <c r="CV32">
        <f t="shared" si="84"/>
        <v>10.537092283116868</v>
      </c>
      <c r="CW32">
        <f t="shared" si="85"/>
        <v>78.806306858825963</v>
      </c>
      <c r="CX32">
        <f t="shared" si="86"/>
        <v>0.67561033268549675</v>
      </c>
      <c r="CY32">
        <f t="shared" si="87"/>
        <v>1.8715304851679058</v>
      </c>
      <c r="CZ32">
        <f t="shared" si="88"/>
        <v>3.9744017587171392</v>
      </c>
      <c r="DA32">
        <f t="shared" si="89"/>
        <v>4028.0189150419892</v>
      </c>
      <c r="DB32">
        <f t="shared" si="90"/>
        <v>2833.4540700098109</v>
      </c>
      <c r="DC32">
        <f t="shared" si="91"/>
        <v>277.3557593595288</v>
      </c>
      <c r="DD32">
        <f t="shared" si="92"/>
        <v>596.07943033824449</v>
      </c>
      <c r="DE32">
        <f t="shared" si="93"/>
        <v>171.78362995489732</v>
      </c>
      <c r="DF32">
        <f t="shared" si="94"/>
        <v>362.69019927147951</v>
      </c>
      <c r="DG32">
        <f t="shared" si="95"/>
        <v>17.373694092672476</v>
      </c>
      <c r="DH32">
        <f t="shared" si="96"/>
        <v>17.042907135793591</v>
      </c>
      <c r="DI32">
        <f t="shared" si="97"/>
        <v>31.068930120650595</v>
      </c>
      <c r="DJ32">
        <f t="shared" si="98"/>
        <v>67.955731252405599</v>
      </c>
      <c r="DK32">
        <f t="shared" si="99"/>
        <v>550.44458633519309</v>
      </c>
      <c r="DL32">
        <f t="shared" si="100"/>
        <v>6.5557545037254048</v>
      </c>
      <c r="DM32">
        <f t="shared" si="101"/>
        <v>16.912025867580155</v>
      </c>
      <c r="DN32">
        <f t="shared" si="102"/>
        <v>38.750195549030707</v>
      </c>
      <c r="DO32">
        <f t="shared" si="34"/>
        <v>0</v>
      </c>
      <c r="DP32">
        <f t="shared" si="117"/>
        <v>9934.2374136325834</v>
      </c>
      <c r="DQ32">
        <f t="shared" si="35"/>
        <v>4215.5575087132975</v>
      </c>
    </row>
    <row r="33" spans="1:121" x14ac:dyDescent="0.3">
      <c r="A33">
        <v>30</v>
      </c>
      <c r="B33">
        <v>75</v>
      </c>
      <c r="C33">
        <f t="shared" si="118"/>
        <v>36.251999999999995</v>
      </c>
      <c r="D33">
        <f t="shared" si="1"/>
        <v>125</v>
      </c>
      <c r="E33">
        <f t="shared" si="119"/>
        <v>5.7</v>
      </c>
      <c r="F33">
        <v>2.4830000000000001E-2</v>
      </c>
      <c r="G33">
        <v>3.5659999999999997E-2</v>
      </c>
      <c r="H33">
        <f t="shared" si="3"/>
        <v>2.6995999999999999E-2</v>
      </c>
      <c r="I33">
        <f t="shared" si="103"/>
        <v>4.7655426853004217E-2</v>
      </c>
      <c r="J33">
        <f t="shared" si="36"/>
        <v>0.25347936302564478</v>
      </c>
      <c r="K33">
        <f t="shared" si="37"/>
        <v>0.33595706653022728</v>
      </c>
      <c r="L33">
        <f t="shared" si="104"/>
        <v>0.14569422662157805</v>
      </c>
      <c r="M33">
        <f t="shared" si="105"/>
        <v>0.19790635859419259</v>
      </c>
      <c r="N33">
        <f t="shared" si="106"/>
        <v>0.58905930560884689</v>
      </c>
      <c r="O33">
        <f t="shared" si="107"/>
        <v>0.71537423024531199</v>
      </c>
      <c r="P33">
        <f t="shared" si="108"/>
        <v>0.35431336806708524</v>
      </c>
      <c r="Q33">
        <f t="shared" si="109"/>
        <v>0.46103209897896302</v>
      </c>
      <c r="R33">
        <f t="shared" si="38"/>
        <v>0.42</v>
      </c>
      <c r="S33">
        <f t="shared" si="39"/>
        <v>0.43099999999999999</v>
      </c>
      <c r="T33">
        <f t="shared" si="40"/>
        <v>2.2895161986809388E-2</v>
      </c>
      <c r="U33">
        <f t="shared" si="41"/>
        <v>0.47070248512407675</v>
      </c>
      <c r="V33">
        <f t="shared" si="42"/>
        <v>0.58975431067798334</v>
      </c>
      <c r="W33">
        <f t="shared" si="110"/>
        <v>0.29014516093509324</v>
      </c>
      <c r="X33">
        <f t="shared" si="111"/>
        <v>0.38118015499272673</v>
      </c>
      <c r="Y33">
        <f t="shared" si="112"/>
        <v>0.77981576574627876</v>
      </c>
      <c r="Z33">
        <f t="shared" si="113"/>
        <v>0.88214060475747735</v>
      </c>
      <c r="AA33">
        <f t="shared" si="114"/>
        <v>0.52496778810524103</v>
      </c>
      <c r="AB33">
        <f t="shared" si="115"/>
        <v>0.65068819314066684</v>
      </c>
      <c r="AC33">
        <f t="shared" si="43"/>
        <v>3.9499601979935933E-2</v>
      </c>
      <c r="AD33">
        <f t="shared" si="116"/>
        <v>0.10946626846460003</v>
      </c>
      <c r="AE33">
        <f t="shared" si="44"/>
        <v>2.402115979719574E-2</v>
      </c>
      <c r="AF33">
        <f t="shared" si="45"/>
        <v>1.546689427563021E-3</v>
      </c>
      <c r="AG33">
        <f t="shared" si="46"/>
        <v>6.4997555423682981E-3</v>
      </c>
      <c r="AH33">
        <f t="shared" ref="AH33:AH67" si="132">AD32*T32*p_MI*p_MI_rec_old*(1-I32)+AE32*T32*p_MI*p_MI_rec_old*(1-I32) + AH32*(PREV_FEMALE*p_recur_MI_F + (1-PREV_FEMALE)*p_recur_MI_M)*p_MI_rec_old*(1-I32) + AI32*(PREV_FEMALE*p_recur_MI_F + (1-PREV_FEMALE)*p_recur_MI_M)*p_MI_rec_old*(1-I32)</f>
        <v>7.0336190856073511E-4</v>
      </c>
      <c r="AI33">
        <f t="shared" ref="AI33:AI67" si="133">AH32*(1-(PREV_FEMALE*p_recur_MI_F + (1-PREV_FEMALE)*p_recur_MI_M) - T32*p_Stroke - p_toHF_old - H32*rr_MI)*(1-I32) + AI32*(1-(PREV_FEMALE*p_recur_MI_F + (1-PREV_FEMALE)*p_recur_MI_M) - T32*p_Stroke - p_toHF_old - H32*rr_MI)*(1-I32)</f>
        <v>4.3584784921927005E-3</v>
      </c>
      <c r="AJ33">
        <f t="shared" si="49"/>
        <v>5.6423618871444432E-5</v>
      </c>
      <c r="AK33">
        <f t="shared" ref="AK33:AK67" si="134">AF32*T32*p_MI*p_MI_rec_old*(1-I32) + AG32*T32*p_MI*p_MI_rec_old*(1-I32) + AJ32*(PREV_FEMALE*p_recur_MI_F + (1-PREV_FEMALE)*p_recur_MI_M)*p_MI_rec_old*(1-I32) + AK32*(PREV_FEMALE*p_recur_MI_F + (1-PREV_FEMALE)*p_recur_MI_M)*p_MI_rec_old*(1-I32) + AL32*(PREV_FEMALE*p_recur_MI_F + (1-PREV_FEMALE)*p_recur_MI_M)*p_MI_rec_old*(1-I32)</f>
        <v>3.9367506201523736E-5</v>
      </c>
      <c r="AL33">
        <f t="shared" ref="AL33:AL67" si="135">AJ32*(1-p_recur_Stroke-(PREV_FEMALE*p_recur_MI_F + (1-PREV_FEMALE)*p_recur_MI_M) - p_toHF_old - H32*rr_MI*rr_Stroke)*(1-I32) + AK32*(1-p_recur_Stroke-(PREV_FEMALE*p_recur_MI_F + (1-PREV_FEMALE)*p_recur_MI_M) - p_toHF_old - H32*rr_MI*rr_Stroke)*(1-I32) + AL32*(1-p_recur_Stroke-(PREV_FEMALE*p_recur_MI_F + (1-PREV_FEMALE)*p_recur_MI_M) - p_toHF_old - H32*rr_MI*rr_Stroke)*(1-I32)</f>
        <v>1.7075027025859697E-4</v>
      </c>
      <c r="AM33">
        <f t="shared" ref="AM33:AM67" si="136">AD32*T32*p_MI*p_MI_HF_old*(1-I32) + AE32*T32*p_MI*p_MI_HF_old*(1-I32) + AH32*p_toHF_old*(1-I32) + AH32*(PREV_FEMALE*p_recur_MI_F + (1-PREV_FEMALE)*p_recur_MI_M)*p_MI_HF_old*(1-I32) + AI32*p_toHF_old*(1-I32) + AI32*(PREV_FEMALE*p_recur_MI_F + (1-PREV_FEMALE)*p_recur_MI_M)*p_MI_HF_old*(1-I32)</f>
        <v>7.2309728402785291E-4</v>
      </c>
      <c r="AN33">
        <f t="shared" si="53"/>
        <v>4.3639855619800562E-3</v>
      </c>
      <c r="AO33">
        <f t="shared" ref="AO33:AO67" si="137">AF32*T32*p_MI*p_MI_HF_old*(1-I32) + AG32*T32*p_MI*p_MI_HF_old*(1-I32) + AJ32*(PREV_FEMALE*p_recur_MI_F + (1-PREV_FEMALE)*p_recur_MI_M)*p_MI_HF_old*(1-I32) + AJ32*p_toHF_old*(1-I32) + AK32*(PREV_FEMALE*p_recur_MI_F + (1-PREV_FEMALE)*p_recur_MI_M)*p_MI_HF_old*(1-I32) + AK32*p_toHF_old*(1-I32) + AL32*(PREV_FEMALE*p_recur_MI_F + (1-PREV_FEMALE)*p_recur_MI_M)*p_MI_HF_old*(1-I32) + AL32*p_toHF_old*(1-I32)</f>
        <v>3.8613782862304047E-5</v>
      </c>
      <c r="AP33">
        <f t="shared" si="55"/>
        <v>4.5524034010378098E-5</v>
      </c>
      <c r="AQ33">
        <f t="shared" si="56"/>
        <v>1.6202322053372446E-4</v>
      </c>
      <c r="AR33">
        <f t="shared" si="57"/>
        <v>0.28384985698103593</v>
      </c>
      <c r="AS33">
        <f t="shared" si="58"/>
        <v>0.10239897953767393</v>
      </c>
      <c r="AT33">
        <f t="shared" si="59"/>
        <v>7.4379867375349556E-3</v>
      </c>
      <c r="AU33">
        <f t="shared" si="60"/>
        <v>2.9582291049964911E-2</v>
      </c>
      <c r="AV33">
        <f t="shared" ref="AV33:AV67" si="138">AR32*AC32*p_MI*p_MI_rec_old + AD32*T32*p_MI*p_MI_rec_old*I32 + AE32*T32*p_MI*p_MI_rec_old*I32 +AH32*(PREV_FEMALE*p_recur_MI_F + (1-PREV_FEMALE)*p_recur_MI_M)*p_MI_rec_old*I32 + AI32*(PREV_FEMALE*p_recur_MI_F + (1-PREV_FEMALE)*p_recur_MI_M)*p_MI_rec_old*I32 + AS32*AC32*p_MI*p_MI_rec_old + AV32*(PREV_FEMALE*p_recur_MI_F + (1-PREV_FEMALE)*p_recur_MI_M)*p_MI_rec_old + AW32*(PREV_FEMALE*p_recur_MI_F + (1-PREV_FEMALE)*p_recur_MI_M)*p_MI_rec_old</f>
        <v>3.4883540884772298E-3</v>
      </c>
      <c r="AW33">
        <f t="shared" ref="AW33:AW67" si="139">AH32*(1-(PREV_FEMALE*p_recur_MI_F + (1-PREV_FEMALE)*p_recur_MI_M) - T32*p_Stroke - p_toHF_old - H32*rr_MI)*I32 + AI32*(1-(PREV_FEMALE*p_recur_MI_F + (1-PREV_FEMALE)*p_recur_MI_M) - T32*p_Stroke - p_toHF_old - H32*rr_MI)*I32 + AV32*(1-(PREV_FEMALE*p_recur_MI_F + (1-PREV_FEMALE)*p_recur_MI_M) - AC32*p_Stroke - p_toHF_old - H32*rr_MI*rr_DM) + AW32*(1-(PREV_FEMALE*p_recur_MI_F + (1-PREV_FEMALE)*p_recur_MI_M) - AC32*p_Stroke - p_toHF_old - H32*rr_MI*rr_DM)</f>
        <v>2.072619595516155E-2</v>
      </c>
      <c r="AX33">
        <f t="shared" si="63"/>
        <v>4.4688151570795073E-4</v>
      </c>
      <c r="AY33">
        <f t="shared" ref="AY33:AY67" si="140">AF32*T32*p_MI*p_MI_rec_old*I32 + AG32*T32*p_MI*p_MI_rec_old*I32 + AJ32*(PREV_FEMALE*p_recur_MI_F+(1-PREV_FEMALE)*p_recur_MI_M)*p_MI_rec_old*I32 + AK32*(PREV_FEMALE*p_recur_MI_F+(1-PREV_FEMALE)*p_recur_MI_M)*p_MI_rec_old*I32 + AL32*(PREV_FEMALE*p_recur_MI_F+(1-PREV_FEMALE)*p_recur_MI_M)*p_MI_rec_old*I32 + AT32*AC32*p_MI*p_MI_rec_old + AU32*AC32*p_MI*p_MI_rec_old + AX32*(PREV_FEMALE*p_recur_MI_F+(1-PREV_FEMALE)*p_recur_MI_M)*p_MI_rec_old + AY32*(PREV_FEMALE*p_recur_MI_F+(1-PREV_FEMALE)*p_recur_MI_M)*p_MI_rec_old + AZ32*(PREV_FEMALE*p_recur_MI_F+(1-PREV_FEMALE)*p_recur_MI_M)*p_MI_rec_old</f>
        <v>3.0953447108844623E-4</v>
      </c>
      <c r="AZ33">
        <f t="shared" ref="AZ33:AZ67" si="141">AJ32*(1-p_recur_Stroke-(PREV_FEMALE*p_recur_MI_F + (1-PREV_FEMALE)*p_recur_MI_M) - p_toHF_old - H32*rr_MI*rr_Stroke)*I32 + AK32*(1-p_recur_Stroke-(PREV_FEMALE*p_recur_MI_F + (1-PREV_FEMALE)*p_recur_MI_M) - p_toHF_old - H32*rr_MI*rr_Stroke)*I32 + AL32*(1-p_recur_Stroke-(PREV_FEMALE*p_recur_MI_F + (1-PREV_FEMALE)*p_recur_MI_M) - p_toHF_old - H32*rr_MI*rr_Stroke)*I32 + AX32*(1-p_recur_Stroke-(PREV_FEMALE*p_recur_MI_F + (1-PREV_FEMALE)*p_recur_MI_M) - p_toHF_old - H32*rr_MI*rr_Stroke*rr_DM) + AY32*(1-p_recur_Stroke-(PREV_FEMALE*p_recur_MI_F + (1-PREV_FEMALE)*p_recur_MI_M) - p_toHF_old - H32*rr_MI*rr_Stroke*rr_DM) + AZ32*(1-p_recur_Stroke-(PREV_FEMALE*p_recur_MI_F + (1-PREV_FEMALE)*p_recur_MI_M) - p_toHF_old - H32*rr_MI*rr_Stroke*rr_DM)</f>
        <v>1.2616852308010274E-3</v>
      </c>
      <c r="BA33">
        <f t="shared" ref="BA33:BA67" si="142">AR32*AC32*p_MI*p_MI_HF_old + AD32*T32*p_MI*p_MI_HF_old*I32 + AE32*T32*p_MI*p_MI_HF_old*I32 + AH32*p_toHF_old*I32 + AH32*(PREV_FEMALE*p_recur_MI_F + (1-PREV_FEMALE)*p_recur_MI_M)*p_MI_HF_old*I32 + AI32*p_toHF_old*I32 + AI32*(PREV_FEMALE*p_recur_MI_F + (1-PREV_FEMALE)*p_recur_MI_M)*p_MI_HF_old*I32 + AS32*AC32*p_MI*p_MI_HF_old + AV32*(PREV_FEMALE*p_recur_MI_F + (1-PREV_FEMALE)*p_recur_MI_M)*p_MI_HF_old + AV32*p_toHF_old + AW32*(PREV_FEMALE*p_recur_MI_F + (1-PREV_FEMALE)*p_recur_MI_M)*p_MI_HF_old + AW32*p_toHF_old</f>
        <v>3.521658914764669E-3</v>
      </c>
      <c r="BB33">
        <f t="shared" si="67"/>
        <v>1.9593267221620563E-2</v>
      </c>
      <c r="BC33">
        <f t="shared" ref="BC33:BC67" si="143">AF32*T32*p_MI*p_MI_HF_old*I32 + AG32*T32*p_MI*p_MI_HF_old*I32 + AJ32*(PREV_FEMALE*p_recur_MI_F + (1-PREV_FEMALE)*p_recur_MI_M)*p_MI_HF_old*I32 + AJ32*p_toHF_old*I32 + AK32*(PREV_FEMALE*p_recur_MI_F + (1-PREV_FEMALE)*p_recur_MI_M)*p_MI_HF_old*I32 + AK32*p_toHF_old*I32 + AL32*(PREV_FEMALE*p_recur_MI_F + (1-PREV_FEMALE)*p_recur_MI_M)*p_MI_HF_old*I32 + AL32*p_toHF_old*I32 + AT32*AC32*p_MI*p_MI_HF_old + AU32*AC32*p_MI*p_MI_HF_old + AX32*(PREV_FEMALE*p_recur_MI_F + (1-PREV_FEMALE)*p_recur_MI_M)*p_MI_HF_old + AX32*p_toHF_old + AY32*(PREV_FEMALE*p_recur_MI_F + (1-PREV_FEMALE)*p_recur_MI_M)*p_MI_HF_old + AY32*p_toHF_old + AZ32*(PREV_FEMALE*p_recur_MI_F + (1-PREV_FEMALE)*p_recur_MI_M)*p_MI_HF_old + AZ32*p_toHF_old</f>
        <v>2.9786709019673181E-4</v>
      </c>
      <c r="BD33">
        <f t="shared" si="69"/>
        <v>3.4042127383883934E-4</v>
      </c>
      <c r="BE33">
        <f t="shared" si="70"/>
        <v>1.1294516832418674E-3</v>
      </c>
      <c r="BF33">
        <f t="shared" si="71"/>
        <v>0.32042006933766559</v>
      </c>
      <c r="BG33">
        <f t="shared" si="72"/>
        <v>0.94700000000000051</v>
      </c>
      <c r="BH33">
        <f t="shared" si="5"/>
        <v>9.237238816648087E-2</v>
      </c>
      <c r="BI33">
        <f t="shared" si="6"/>
        <v>1.9439023171845395E-2</v>
      </c>
      <c r="BJ33">
        <f t="shared" si="7"/>
        <v>1.083833840758313E-3</v>
      </c>
      <c r="BK33">
        <f t="shared" si="8"/>
        <v>5.172143594526577E-3</v>
      </c>
      <c r="BL33">
        <f t="shared" si="9"/>
        <v>5.1406643251255765E-4</v>
      </c>
      <c r="BM33">
        <f t="shared" si="10"/>
        <v>3.5123690107432175E-3</v>
      </c>
      <c r="BN33">
        <f t="shared" si="11"/>
        <v>3.7518085931707892E-5</v>
      </c>
      <c r="BO33">
        <f t="shared" si="12"/>
        <v>2.6964215595048787E-5</v>
      </c>
      <c r="BP33">
        <f t="shared" si="13"/>
        <v>1.2975924861140237E-4</v>
      </c>
      <c r="BQ33">
        <f t="shared" si="14"/>
        <v>5.6746820973689106E-4</v>
      </c>
      <c r="BR33">
        <f t="shared" si="15"/>
        <v>3.4247439851801103E-3</v>
      </c>
      <c r="BS33">
        <f t="shared" si="16"/>
        <v>2.8575829721991434E-5</v>
      </c>
      <c r="BT33">
        <f t="shared" si="17"/>
        <v>2.936492411464369E-5</v>
      </c>
      <c r="BU33">
        <f t="shared" si="18"/>
        <v>1.199040243606972E-4</v>
      </c>
      <c r="BV33">
        <f t="shared" si="19"/>
        <v>0.23042288492502425</v>
      </c>
      <c r="BW33">
        <f t="shared" si="20"/>
        <v>7.9717040268033987E-2</v>
      </c>
      <c r="BX33">
        <f t="shared" si="21"/>
        <v>5.0140661785006866E-3</v>
      </c>
      <c r="BY33">
        <f t="shared" si="22"/>
        <v>2.2645422529164367E-2</v>
      </c>
      <c r="BZ33">
        <f t="shared" si="23"/>
        <v>2.4526525852859244E-3</v>
      </c>
      <c r="CA33">
        <f t="shared" si="24"/>
        <v>1.6067928904633797E-2</v>
      </c>
      <c r="CB33">
        <f t="shared" si="25"/>
        <v>2.8585592601356309E-4</v>
      </c>
      <c r="CC33">
        <f t="shared" si="26"/>
        <v>2.0395482282648149E-4</v>
      </c>
      <c r="CD33">
        <f t="shared" si="27"/>
        <v>9.2236542201705495E-4</v>
      </c>
      <c r="CE33">
        <f t="shared" si="28"/>
        <v>2.6586867381514457E-3</v>
      </c>
      <c r="CF33">
        <f t="shared" si="29"/>
        <v>1.4791994619575765E-2</v>
      </c>
      <c r="CG33">
        <f t="shared" si="30"/>
        <v>2.1205772319627376E-4</v>
      </c>
      <c r="CH33">
        <f t="shared" si="31"/>
        <v>2.1124182373448341E-4</v>
      </c>
      <c r="CI33">
        <f t="shared" si="32"/>
        <v>8.0407994132645295E-4</v>
      </c>
      <c r="CJ33">
        <f t="shared" si="73"/>
        <v>0</v>
      </c>
      <c r="CK33">
        <f t="shared" si="74"/>
        <v>0.50286835514760397</v>
      </c>
      <c r="CL33">
        <f t="shared" si="33"/>
        <v>0.20717510410035558</v>
      </c>
      <c r="CM33">
        <f t="shared" si="75"/>
        <v>229.33183243333707</v>
      </c>
      <c r="CN33">
        <f t="shared" si="76"/>
        <v>393.32247051928306</v>
      </c>
      <c r="CO33">
        <f t="shared" si="77"/>
        <v>40.076269757585436</v>
      </c>
      <c r="CP33">
        <f t="shared" si="78"/>
        <v>55.86539888665552</v>
      </c>
      <c r="CQ33">
        <f t="shared" si="79"/>
        <v>21.977246194888728</v>
      </c>
      <c r="CR33">
        <f t="shared" si="80"/>
        <v>22.716389901308354</v>
      </c>
      <c r="CS33">
        <f t="shared" si="81"/>
        <v>1.6378648086002889</v>
      </c>
      <c r="CT33">
        <f t="shared" si="82"/>
        <v>1.485965889082715</v>
      </c>
      <c r="CU33">
        <f t="shared" si="83"/>
        <v>1.9998271652686876</v>
      </c>
      <c r="CV33">
        <f t="shared" si="84"/>
        <v>21.060208397311214</v>
      </c>
      <c r="CW33">
        <f t="shared" si="85"/>
        <v>77.242544447046996</v>
      </c>
      <c r="CX33">
        <f t="shared" si="86"/>
        <v>1.3756160144695817</v>
      </c>
      <c r="CY33">
        <f t="shared" si="87"/>
        <v>1.8899757959748571</v>
      </c>
      <c r="CZ33">
        <f t="shared" si="88"/>
        <v>3.9209619369161319</v>
      </c>
      <c r="DA33">
        <f t="shared" si="89"/>
        <v>3837.6500663836059</v>
      </c>
      <c r="DB33">
        <f t="shared" si="90"/>
        <v>2846.5892321677975</v>
      </c>
      <c r="DC33">
        <f t="shared" si="91"/>
        <v>277.70467283260513</v>
      </c>
      <c r="DD33">
        <f t="shared" si="92"/>
        <v>592.23746682029753</v>
      </c>
      <c r="DE33">
        <f t="shared" si="93"/>
        <v>148.85155730941187</v>
      </c>
      <c r="DF33">
        <f t="shared" si="94"/>
        <v>344.82172210602272</v>
      </c>
      <c r="DG33">
        <f t="shared" si="95"/>
        <v>18.077697954933729</v>
      </c>
      <c r="DH33">
        <f t="shared" si="96"/>
        <v>15.220119477889989</v>
      </c>
      <c r="DI33">
        <f t="shared" si="97"/>
        <v>29.191611185043371</v>
      </c>
      <c r="DJ33">
        <f t="shared" si="98"/>
        <v>142.80326899370732</v>
      </c>
      <c r="DK33">
        <f t="shared" si="99"/>
        <v>570.65390782969894</v>
      </c>
      <c r="DL33">
        <f t="shared" si="100"/>
        <v>14.014646593756231</v>
      </c>
      <c r="DM33">
        <f t="shared" si="101"/>
        <v>18.022242658301995</v>
      </c>
      <c r="DN33">
        <f t="shared" si="102"/>
        <v>40.236716215491526</v>
      </c>
      <c r="DO33">
        <f t="shared" si="34"/>
        <v>0</v>
      </c>
      <c r="DP33">
        <f t="shared" si="117"/>
        <v>9769.9775006762939</v>
      </c>
      <c r="DQ33">
        <f t="shared" si="35"/>
        <v>4025.1013710469456</v>
      </c>
    </row>
    <row r="34" spans="1:121" x14ac:dyDescent="0.3">
      <c r="A34">
        <v>31</v>
      </c>
      <c r="B34">
        <v>76</v>
      </c>
      <c r="C34">
        <f t="shared" si="118"/>
        <v>36.251999999999995</v>
      </c>
      <c r="D34">
        <f t="shared" si="1"/>
        <v>125</v>
      </c>
      <c r="E34">
        <f t="shared" si="119"/>
        <v>5.7</v>
      </c>
      <c r="F34">
        <v>2.6079999999999999E-2</v>
      </c>
      <c r="G34">
        <v>3.7280000000000001E-2</v>
      </c>
      <c r="H34">
        <f t="shared" si="3"/>
        <v>2.8319999999999998E-2</v>
      </c>
      <c r="I34">
        <f t="shared" si="103"/>
        <v>4.7655426853004217E-2</v>
      </c>
      <c r="J34">
        <f t="shared" si="36"/>
        <v>0.2614453493383494</v>
      </c>
      <c r="K34">
        <f t="shared" si="37"/>
        <v>0.34585953255935276</v>
      </c>
      <c r="L34">
        <f t="shared" si="104"/>
        <v>0.15061683215625854</v>
      </c>
      <c r="M34">
        <f t="shared" si="105"/>
        <v>0.20437160730663129</v>
      </c>
      <c r="N34">
        <f t="shared" si="106"/>
        <v>0.6041583636880058</v>
      </c>
      <c r="O34">
        <f t="shared" si="107"/>
        <v>0.73003820923428653</v>
      </c>
      <c r="P34">
        <f t="shared" si="108"/>
        <v>0.36609408406324406</v>
      </c>
      <c r="Q34">
        <f t="shared" si="109"/>
        <v>0.47487433752816122</v>
      </c>
      <c r="R34">
        <f t="shared" si="38"/>
        <v>0.42</v>
      </c>
      <c r="S34">
        <f t="shared" si="39"/>
        <v>0.43099999999999999</v>
      </c>
      <c r="T34">
        <f t="shared" si="40"/>
        <v>2.3611320169480907E-2</v>
      </c>
      <c r="U34">
        <f t="shared" si="41"/>
        <v>0.48291726024514492</v>
      </c>
      <c r="V34">
        <f t="shared" si="42"/>
        <v>0.60295173313445027</v>
      </c>
      <c r="W34">
        <f t="shared" si="110"/>
        <v>0.29901667677302146</v>
      </c>
      <c r="X34">
        <f t="shared" si="111"/>
        <v>0.39198409085940777</v>
      </c>
      <c r="Y34">
        <f t="shared" si="112"/>
        <v>0.79340429070756557</v>
      </c>
      <c r="Z34">
        <f t="shared" si="113"/>
        <v>0.89228554693677253</v>
      </c>
      <c r="AA34">
        <f t="shared" si="114"/>
        <v>0.53962157844342395</v>
      </c>
      <c r="AB34">
        <f t="shared" si="115"/>
        <v>0.66581637172468267</v>
      </c>
      <c r="AC34">
        <f t="shared" si="43"/>
        <v>4.0547745082581216E-2</v>
      </c>
      <c r="AD34">
        <f t="shared" si="116"/>
        <v>9.9048472699239012E-2</v>
      </c>
      <c r="AE34">
        <f t="shared" si="44"/>
        <v>2.2780089310391993E-2</v>
      </c>
      <c r="AF34">
        <f t="shared" si="45"/>
        <v>1.4618707211701896E-3</v>
      </c>
      <c r="AG34">
        <f t="shared" si="46"/>
        <v>6.0573284456687613E-3</v>
      </c>
      <c r="AH34">
        <f t="shared" si="132"/>
        <v>6.503917007419013E-4</v>
      </c>
      <c r="AI34">
        <f t="shared" si="133"/>
        <v>3.8467574299267905E-3</v>
      </c>
      <c r="AJ34">
        <f t="shared" si="49"/>
        <v>5.1377889228727307E-5</v>
      </c>
      <c r="AK34">
        <f t="shared" si="134"/>
        <v>3.7429668404751066E-5</v>
      </c>
      <c r="AL34">
        <f t="shared" si="135"/>
        <v>1.5037284480131692E-4</v>
      </c>
      <c r="AM34">
        <f t="shared" si="136"/>
        <v>6.5298821880035518E-4</v>
      </c>
      <c r="AN34">
        <f t="shared" si="53"/>
        <v>4.5811132165653043E-3</v>
      </c>
      <c r="AO34">
        <f t="shared" si="137"/>
        <v>3.5692341232468812E-5</v>
      </c>
      <c r="AP34">
        <f t="shared" si="55"/>
        <v>4.9351584200688187E-5</v>
      </c>
      <c r="AQ34">
        <f t="shared" si="56"/>
        <v>1.7024657851364734E-4</v>
      </c>
      <c r="AR34">
        <f t="shared" si="57"/>
        <v>0.26878206469160631</v>
      </c>
      <c r="AS34">
        <f t="shared" si="58"/>
        <v>0.10184521735792187</v>
      </c>
      <c r="AT34">
        <f t="shared" si="59"/>
        <v>7.3885033340130944E-3</v>
      </c>
      <c r="AU34">
        <f t="shared" si="60"/>
        <v>2.8961912650982101E-2</v>
      </c>
      <c r="AV34">
        <f t="shared" si="138"/>
        <v>3.3908455773176381E-3</v>
      </c>
      <c r="AW34">
        <f t="shared" si="139"/>
        <v>1.9267827455780692E-2</v>
      </c>
      <c r="AX34">
        <f t="shared" si="63"/>
        <v>4.2775734243272656E-4</v>
      </c>
      <c r="AY34">
        <f t="shared" si="140"/>
        <v>3.0912425040571361E-4</v>
      </c>
      <c r="AZ34">
        <f t="shared" si="141"/>
        <v>1.1626213904612714E-3</v>
      </c>
      <c r="BA34">
        <f t="shared" si="142"/>
        <v>3.3502450881006491E-3</v>
      </c>
      <c r="BB34">
        <f t="shared" si="67"/>
        <v>2.1828114483370499E-2</v>
      </c>
      <c r="BC34">
        <f t="shared" si="143"/>
        <v>2.8952761111658126E-4</v>
      </c>
      <c r="BD34">
        <f t="shared" si="69"/>
        <v>3.9082528877350649E-4</v>
      </c>
      <c r="BE34">
        <f t="shared" si="70"/>
        <v>1.251499869604366E-3</v>
      </c>
      <c r="BF34">
        <f t="shared" si="71"/>
        <v>0.34878043095922767</v>
      </c>
      <c r="BG34">
        <f t="shared" si="72"/>
        <v>0.94700000000000073</v>
      </c>
      <c r="BH34">
        <f t="shared" si="5"/>
        <v>8.3512066036443552E-2</v>
      </c>
      <c r="BI34">
        <f t="shared" si="6"/>
        <v>1.8419399793375389E-2</v>
      </c>
      <c r="BJ34">
        <f t="shared" si="7"/>
        <v>1.0234326326348682E-3</v>
      </c>
      <c r="BK34">
        <f t="shared" si="8"/>
        <v>4.8160863000637957E-3</v>
      </c>
      <c r="BL34">
        <f t="shared" si="9"/>
        <v>4.7491728619437765E-4</v>
      </c>
      <c r="BM34">
        <f t="shared" si="10"/>
        <v>3.0974165722137677E-3</v>
      </c>
      <c r="BN34">
        <f t="shared" si="11"/>
        <v>3.4130611105928333E-5</v>
      </c>
      <c r="BO34">
        <f t="shared" si="12"/>
        <v>2.5613325557834628E-5</v>
      </c>
      <c r="BP34">
        <f t="shared" si="13"/>
        <v>1.141789184875821E-4</v>
      </c>
      <c r="BQ34">
        <f t="shared" si="14"/>
        <v>5.1202331747212608E-4</v>
      </c>
      <c r="BR34">
        <f t="shared" si="15"/>
        <v>3.5921578970758202E-3</v>
      </c>
      <c r="BS34">
        <f t="shared" si="16"/>
        <v>2.639192828437795E-5</v>
      </c>
      <c r="BT34">
        <f t="shared" si="17"/>
        <v>3.1803559007366553E-5</v>
      </c>
      <c r="BU34">
        <f t="shared" si="18"/>
        <v>1.2588514330087039E-4</v>
      </c>
      <c r="BV34">
        <f t="shared" si="19"/>
        <v>0.21801019457554305</v>
      </c>
      <c r="BW34">
        <f t="shared" si="20"/>
        <v>7.9220168784162256E-2</v>
      </c>
      <c r="BX34">
        <f t="shared" si="21"/>
        <v>4.9760168030726672E-3</v>
      </c>
      <c r="BY34">
        <f t="shared" si="22"/>
        <v>2.2152127832821725E-2</v>
      </c>
      <c r="BZ34">
        <f t="shared" si="23"/>
        <v>2.3819139649173984E-3</v>
      </c>
      <c r="CA34">
        <f t="shared" si="24"/>
        <v>1.492494147894419E-2</v>
      </c>
      <c r="CB34">
        <f t="shared" si="25"/>
        <v>2.7336338981667031E-4</v>
      </c>
      <c r="CC34">
        <f t="shared" si="26"/>
        <v>2.0349705957012186E-4</v>
      </c>
      <c r="CD34">
        <f t="shared" si="27"/>
        <v>8.492389216226985E-4</v>
      </c>
      <c r="CE34">
        <f t="shared" si="28"/>
        <v>2.5271792352092597E-3</v>
      </c>
      <c r="CF34">
        <f t="shared" si="29"/>
        <v>1.6465529003258157E-2</v>
      </c>
      <c r="CG34">
        <f t="shared" si="30"/>
        <v>2.0594969119564415E-4</v>
      </c>
      <c r="CH34">
        <f t="shared" si="31"/>
        <v>2.4228825055337398E-4</v>
      </c>
      <c r="CI34">
        <f t="shared" si="32"/>
        <v>8.9022946959149967E-4</v>
      </c>
      <c r="CJ34">
        <f t="shared" si="73"/>
        <v>0</v>
      </c>
      <c r="CK34">
        <f t="shared" si="74"/>
        <v>0.47912814178149638</v>
      </c>
      <c r="CL34">
        <f t="shared" si="33"/>
        <v>0.19164509759751133</v>
      </c>
      <c r="CM34">
        <f t="shared" si="75"/>
        <v>207.50655030490574</v>
      </c>
      <c r="CN34">
        <f t="shared" si="76"/>
        <v>373.00118236835851</v>
      </c>
      <c r="CO34">
        <f t="shared" si="77"/>
        <v>37.878532256240781</v>
      </c>
      <c r="CP34">
        <f t="shared" si="78"/>
        <v>52.062737990523004</v>
      </c>
      <c r="CQ34">
        <f t="shared" si="79"/>
        <v>20.322139081381447</v>
      </c>
      <c r="CR34">
        <f t="shared" si="80"/>
        <v>20.049299724778432</v>
      </c>
      <c r="CS34">
        <f t="shared" si="81"/>
        <v>1.4913973685314963</v>
      </c>
      <c r="CT34">
        <f t="shared" si="82"/>
        <v>1.4128202636057337</v>
      </c>
      <c r="CU34">
        <f t="shared" si="83"/>
        <v>1.7611667583130237</v>
      </c>
      <c r="CV34">
        <f t="shared" si="84"/>
        <v>19.018281872560344</v>
      </c>
      <c r="CW34">
        <f t="shared" si="85"/>
        <v>81.085703933205892</v>
      </c>
      <c r="CX34">
        <f t="shared" si="86"/>
        <v>1.2715396564067014</v>
      </c>
      <c r="CY34">
        <f t="shared" si="87"/>
        <v>2.0488803696757709</v>
      </c>
      <c r="CZ34">
        <f t="shared" si="88"/>
        <v>4.1199672000302661</v>
      </c>
      <c r="DA34">
        <f t="shared" si="89"/>
        <v>3633.9335146305175</v>
      </c>
      <c r="DB34">
        <f t="shared" si="90"/>
        <v>2831.1951973328701</v>
      </c>
      <c r="DC34">
        <f t="shared" si="91"/>
        <v>275.8571604787129</v>
      </c>
      <c r="DD34">
        <f t="shared" si="92"/>
        <v>579.81749127266164</v>
      </c>
      <c r="DE34">
        <f t="shared" si="93"/>
        <v>144.69077162972093</v>
      </c>
      <c r="DF34">
        <f t="shared" si="94"/>
        <v>320.5588453818234</v>
      </c>
      <c r="DG34">
        <f t="shared" si="95"/>
        <v>17.304067773431086</v>
      </c>
      <c r="DH34">
        <f t="shared" si="96"/>
        <v>15.199948516699344</v>
      </c>
      <c r="DI34">
        <f t="shared" si="97"/>
        <v>26.899571111102436</v>
      </c>
      <c r="DJ34">
        <f t="shared" si="98"/>
        <v>135.85243832248133</v>
      </c>
      <c r="DK34">
        <f t="shared" si="99"/>
        <v>635.7438343281658</v>
      </c>
      <c r="DL34">
        <f t="shared" si="100"/>
        <v>13.622274103035148</v>
      </c>
      <c r="DM34">
        <f t="shared" si="101"/>
        <v>20.690681612958208</v>
      </c>
      <c r="DN34">
        <f t="shared" si="102"/>
        <v>44.58468285465554</v>
      </c>
      <c r="DO34">
        <f t="shared" si="34"/>
        <v>0</v>
      </c>
      <c r="DP34">
        <f t="shared" si="117"/>
        <v>9518.9806784973553</v>
      </c>
      <c r="DQ34">
        <f t="shared" si="35"/>
        <v>3807.4699064355859</v>
      </c>
    </row>
    <row r="35" spans="1:121" x14ac:dyDescent="0.3">
      <c r="A35">
        <v>32</v>
      </c>
      <c r="B35">
        <v>77</v>
      </c>
      <c r="C35">
        <f t="shared" si="118"/>
        <v>36.251999999999995</v>
      </c>
      <c r="D35">
        <f t="shared" si="1"/>
        <v>125</v>
      </c>
      <c r="E35">
        <f t="shared" si="119"/>
        <v>5.7</v>
      </c>
      <c r="F35">
        <v>2.8809999999999999E-2</v>
      </c>
      <c r="G35">
        <v>4.1300000000000003E-2</v>
      </c>
      <c r="H35">
        <f t="shared" si="3"/>
        <v>3.1307999999999996E-2</v>
      </c>
      <c r="I35">
        <f t="shared" si="103"/>
        <v>4.7655426853004217E-2</v>
      </c>
      <c r="J35">
        <f t="shared" si="36"/>
        <v>0.26950585037691255</v>
      </c>
      <c r="K35">
        <f t="shared" si="37"/>
        <v>0.35583604171698657</v>
      </c>
      <c r="L35">
        <f t="shared" si="104"/>
        <v>0.15562284034182039</v>
      </c>
      <c r="M35">
        <f t="shared" si="105"/>
        <v>0.21093102312680356</v>
      </c>
      <c r="N35">
        <f t="shared" si="106"/>
        <v>0.6191048450319776</v>
      </c>
      <c r="O35">
        <f t="shared" si="107"/>
        <v>0.74432825094563082</v>
      </c>
      <c r="P35">
        <f t="shared" si="108"/>
        <v>0.37798285141359955</v>
      </c>
      <c r="Q35">
        <f t="shared" si="109"/>
        <v>0.48873623228378615</v>
      </c>
      <c r="R35">
        <f t="shared" si="38"/>
        <v>0.42</v>
      </c>
      <c r="S35">
        <f t="shared" si="39"/>
        <v>0.43099999999999999</v>
      </c>
      <c r="T35">
        <f t="shared" si="40"/>
        <v>2.4334339805082605E-2</v>
      </c>
      <c r="U35">
        <f t="shared" si="41"/>
        <v>0.4951202127605453</v>
      </c>
      <c r="V35">
        <f t="shared" si="42"/>
        <v>0.61601228685869736</v>
      </c>
      <c r="W35">
        <f t="shared" si="110"/>
        <v>0.30797668643231768</v>
      </c>
      <c r="X35">
        <f t="shared" si="111"/>
        <v>0.40284035225551307</v>
      </c>
      <c r="Y35">
        <f t="shared" si="112"/>
        <v>0.80650202358157919</v>
      </c>
      <c r="Z35">
        <f t="shared" si="113"/>
        <v>0.90180673647042986</v>
      </c>
      <c r="AA35">
        <f t="shared" si="114"/>
        <v>0.55421730015032455</v>
      </c>
      <c r="AB35">
        <f t="shared" si="115"/>
        <v>0.6806881889550076</v>
      </c>
      <c r="AC35">
        <f t="shared" si="43"/>
        <v>4.1595442487099524E-2</v>
      </c>
      <c r="AD35">
        <f t="shared" si="116"/>
        <v>8.9429683580001793E-2</v>
      </c>
      <c r="AE35">
        <f t="shared" si="44"/>
        <v>2.152161934199838E-2</v>
      </c>
      <c r="AF35">
        <f t="shared" si="45"/>
        <v>1.3702276669435322E-3</v>
      </c>
      <c r="AG35">
        <f t="shared" si="46"/>
        <v>5.629616392295006E-3</v>
      </c>
      <c r="AH35">
        <f t="shared" si="132"/>
        <v>5.9986430939641612E-4</v>
      </c>
      <c r="AI35">
        <f t="shared" si="133"/>
        <v>3.4079541783337704E-3</v>
      </c>
      <c r="AJ35">
        <f t="shared" si="49"/>
        <v>4.6544862105310913E-5</v>
      </c>
      <c r="AK35">
        <f t="shared" si="134"/>
        <v>3.5257370080227746E-5</v>
      </c>
      <c r="AL35">
        <f t="shared" si="135"/>
        <v>1.3344532824584337E-4</v>
      </c>
      <c r="AM35">
        <f t="shared" si="136"/>
        <v>5.8919683774389352E-4</v>
      </c>
      <c r="AN35">
        <f t="shared" si="53"/>
        <v>4.7006765836264336E-3</v>
      </c>
      <c r="AO35">
        <f t="shared" si="137"/>
        <v>3.2714865884112443E-5</v>
      </c>
      <c r="AP35">
        <f t="shared" si="55"/>
        <v>5.1745123842971319E-5</v>
      </c>
      <c r="AQ35">
        <f t="shared" si="56"/>
        <v>1.7472685937630722E-4</v>
      </c>
      <c r="AR35">
        <f t="shared" si="57"/>
        <v>0.25360493493803993</v>
      </c>
      <c r="AS35">
        <f t="shared" si="58"/>
        <v>0.10075592236838656</v>
      </c>
      <c r="AT35">
        <f t="shared" si="59"/>
        <v>7.2615983444816248E-3</v>
      </c>
      <c r="AU35">
        <f t="shared" si="60"/>
        <v>2.8240325771450515E-2</v>
      </c>
      <c r="AV35">
        <f t="shared" si="138"/>
        <v>3.2803610211427142E-3</v>
      </c>
      <c r="AW35">
        <f t="shared" si="139"/>
        <v>1.7960234248788388E-2</v>
      </c>
      <c r="AX35">
        <f t="shared" si="63"/>
        <v>4.0644345290767364E-4</v>
      </c>
      <c r="AY35">
        <f t="shared" si="140"/>
        <v>3.0495549659731235E-4</v>
      </c>
      <c r="AZ35">
        <f t="shared" si="141"/>
        <v>1.0795894891513188E-3</v>
      </c>
      <c r="BA35">
        <f t="shared" si="142"/>
        <v>3.1782081816526938E-3</v>
      </c>
      <c r="BB35">
        <f t="shared" si="67"/>
        <v>2.3686352988388046E-2</v>
      </c>
      <c r="BC35">
        <f t="shared" si="143"/>
        <v>2.7822190354762473E-4</v>
      </c>
      <c r="BD35">
        <f t="shared" si="69"/>
        <v>4.3189375670663331E-4</v>
      </c>
      <c r="BE35">
        <f t="shared" si="70"/>
        <v>1.350363193048021E-3</v>
      </c>
      <c r="BF35">
        <f t="shared" si="71"/>
        <v>0.37745732154583755</v>
      </c>
      <c r="BG35">
        <f t="shared" si="72"/>
        <v>0.94700000000000051</v>
      </c>
      <c r="BH35">
        <f t="shared" ref="BH35:BH67" si="144">(0.9442 - 0.0007*$B35 - dis_BMI*($C35-21.75))*AD35</f>
        <v>7.5339446696060894E-2</v>
      </c>
      <c r="BI35">
        <f t="shared" ref="BI35:BI67" si="145">0.959*(0.9442 - 0.0007*$B35 - dis_BMI*($C35-21.75))*AE35</f>
        <v>1.7387385578927744E-2</v>
      </c>
      <c r="BJ35">
        <f t="shared" ref="BJ35:BJ67" si="146">(0.943*(0.9442 - 0.0007*$B35 - dis_BMI*($C35-21.75)) - 0.19*0.5)*AF35</f>
        <v>9.5837028864704469E-4</v>
      </c>
      <c r="BK35">
        <f t="shared" ref="BK35:BK67" si="147">(0.943*(0.9442 - 0.0007*$B35 - dis_BMI*($C35-21.75)))*AG35</f>
        <v>4.4723030832901564E-3</v>
      </c>
      <c r="BL35">
        <f t="shared" ref="BL35:BL67" si="148">(0.955*(0.9442 - 0.0007*$B35 - dis_BMI*($C35-21.75)) - 0.15*0.5)*AH35</f>
        <v>4.3762107736624201E-4</v>
      </c>
      <c r="BM35">
        <f t="shared" ref="BM35:BM67" si="149">(0.955*(0.9442 - 0.0007*$B35 - dis_BMI*($C35-21.75)))*AI35</f>
        <v>2.7418131223129211E-3</v>
      </c>
      <c r="BN35">
        <f t="shared" ref="BN35:BN67" si="150">(0.955*0.943*(0.9442 - 0.0007*$B35 - dis_BMI*($C35-21.75)) - 0.19*0.5)*AJ35</f>
        <v>3.0890663243786576E-5</v>
      </c>
      <c r="BO35">
        <f t="shared" ref="BO35:BO67" si="151">(0.955*0.943*(0.9442 - 0.0007*$B35 - dis_BMI*($C35-21.75)) - 0.15*0.5)*AK35</f>
        <v>2.4104583918263597E-5</v>
      </c>
      <c r="BP35">
        <f t="shared" ref="BP35:BP67" si="152">(0.955*0.943*(0.9442 - 0.0007*$B35 - dis_BMI*($C35-21.75)))*AL35</f>
        <v>1.0124163981425336E-4</v>
      </c>
      <c r="BQ35">
        <f t="shared" ref="BQ35:BQ67" si="153">(0.93*(0.9442 - 0.0007*$B35 - dis_BMI*($C35-21.75)))*AM35</f>
        <v>4.6161943815013908E-4</v>
      </c>
      <c r="BR35">
        <f t="shared" ref="BR35:BR67" si="154">(0.93*(0.9442 - 0.0007*$B35 - dis_BMI*($C35-21.75)))*AN35</f>
        <v>3.6828501859718934E-3</v>
      </c>
      <c r="BS35">
        <f t="shared" ref="BS35:BS67" si="155">(0.93*0.943*(0.9442 - 0.0007*$B35 - dis_BMI*($C35-21.75)))*AO35</f>
        <v>2.4170215231674684E-5</v>
      </c>
      <c r="BT35">
        <f t="shared" ref="BT35:BT67" si="156">(0.93*0.943*(0.9442 - 0.0007*$B35 - dis_BMI*($C35-21.75))-0.19*0.5)*AP35</f>
        <v>3.3314257793396574E-5</v>
      </c>
      <c r="BU35">
        <f t="shared" ref="BU35:BU67" si="157">(0.93*0.943*(0.9442 - 0.0007*$B35 - dis_BMI*($C35-21.75)))*AQ35</f>
        <v>1.2909072630283463E-4</v>
      </c>
      <c r="BV35">
        <f t="shared" ref="BV35:BV67" si="158">0.962*(0.9442 - 0.0007*$B35 - dis_BMI*($C35-21.75))*AR35</f>
        <v>0.20552918710743387</v>
      </c>
      <c r="BW35">
        <f t="shared" ref="BW35:BW67" si="159">0.962*0.959*(0.9442 - 0.0007*$B35 - dis_BMI*($C35-21.75))*AS35</f>
        <v>7.8307794877257239E-2</v>
      </c>
      <c r="BX35">
        <f t="shared" ref="BX35:BX67" si="160">0.962*(0.943*(0.9442 - 0.0007*$B35 - dis_BMI*($C35-21.75)) - 0.19*0.5)*AT35</f>
        <v>4.8859374679820584E-3</v>
      </c>
      <c r="BY35">
        <f t="shared" ref="BY35:BY67" si="161">0.962*(0.943*(0.9442 - 0.0007*$B35 - dis_BMI*($C35-21.75)))*AU35</f>
        <v>2.1582273871853574E-2</v>
      </c>
      <c r="BZ35">
        <f t="shared" ref="BZ35:BZ67" si="162">0.962*(0.955*(0.9442 - 0.0007*$B35 - dis_BMI*($C35-21.75)) - 0.15*0.5)*AV35</f>
        <v>2.3021940259986546E-3</v>
      </c>
      <c r="CA35">
        <f t="shared" ref="CA35:CA67" si="163">0.962*(0.955*(0.9442 - 0.0007*$B35 - dis_BMI*($C35-21.75)))*AW35</f>
        <v>1.3900524020679181E-2</v>
      </c>
      <c r="CB35">
        <f t="shared" ref="CB35:CB67" si="164">0.962*(0.955*0.943*(0.9442 - 0.0007*$B35 - dis_BMI*($C35-21.75)) - 0.19*0.5)*AX35</f>
        <v>2.5949601282503163E-4</v>
      </c>
      <c r="CC35">
        <f t="shared" ref="CC35:CC67" si="165">0.962*(0.955*0.943*(0.9442 - 0.0007*$B35 - dis_BMI*($C35-21.75)) - 0.15*0.5)*AY35</f>
        <v>2.0056782395652499E-4</v>
      </c>
      <c r="CD35">
        <f t="shared" ref="CD35:CD67" si="166">0.962*(0.955*0.943*(0.9442 - 0.0007*$B35 - dis_BMI*($C35-21.75)))*AZ35</f>
        <v>7.879334106496614E-4</v>
      </c>
      <c r="CE35">
        <f t="shared" ref="CE35:CE67" si="167">0.962*(0.93*(0.9442 - 0.0007*$B35 - dis_BMI*($C35-21.75)))*BA35</f>
        <v>2.3954168167088894E-3</v>
      </c>
      <c r="CF35">
        <f t="shared" ref="CF35:CF67" si="168">0.962*(0.93*(0.9442 - 0.0007*$B35 - dis_BMI*($C35-21.75)))*BB35</f>
        <v>1.7852414011904974E-2</v>
      </c>
      <c r="CG35">
        <f t="shared" ref="CG35:CG67" si="169">0.962*(0.93*0.943*(0.9442 - 0.0007*$B35 - dis_BMI*($C35-21.75)))*BC35</f>
        <v>1.9774329348540333E-4</v>
      </c>
      <c r="CH35">
        <f t="shared" ref="CH35:CH67" si="170">0.962*(0.93*0.943*(0.9442 - 0.0007*$B35 - dis_BMI*($C35-21.75))-0.19*0.5)*BD35</f>
        <v>2.6749317740888245E-4</v>
      </c>
      <c r="CI35">
        <f t="shared" ref="CI35:CI67" si="171">0.962*(0.93*0.943*(0.9442 - 0.0007*$B35 - dis_BMI*($C35-21.75)))*BE35</f>
        <v>9.5975644544849079E-4</v>
      </c>
      <c r="CJ35">
        <f t="shared" si="73"/>
        <v>0</v>
      </c>
      <c r="CK35">
        <f t="shared" si="74"/>
        <v>0.45525295392062365</v>
      </c>
      <c r="CL35">
        <f t="shared" ref="CL35:CL66" si="172">CK35/(1+r_)^A35</f>
        <v>0.1767915819076277</v>
      </c>
      <c r="CM35">
        <f t="shared" si="75"/>
        <v>187.35518710010376</v>
      </c>
      <c r="CN35">
        <f t="shared" si="76"/>
        <v>352.39499510588149</v>
      </c>
      <c r="CO35">
        <f t="shared" si="77"/>
        <v>35.50396907817386</v>
      </c>
      <c r="CP35">
        <f t="shared" si="78"/>
        <v>48.38655289177558</v>
      </c>
      <c r="CQ35">
        <f t="shared" si="79"/>
        <v>18.743360211400418</v>
      </c>
      <c r="CR35">
        <f t="shared" si="80"/>
        <v>17.762257177475611</v>
      </c>
      <c r="CS35">
        <f t="shared" si="81"/>
        <v>1.3511042571929652</v>
      </c>
      <c r="CT35">
        <f t="shared" si="82"/>
        <v>1.3308246910482764</v>
      </c>
      <c r="CU35">
        <f t="shared" si="83"/>
        <v>1.5629116844153175</v>
      </c>
      <c r="CV35">
        <f t="shared" si="84"/>
        <v>17.160357899290897</v>
      </c>
      <c r="CW35">
        <f t="shared" si="85"/>
        <v>83.20197553018788</v>
      </c>
      <c r="CX35">
        <f t="shared" si="86"/>
        <v>1.1654670971215058</v>
      </c>
      <c r="CY35">
        <f t="shared" si="87"/>
        <v>2.1482505614647973</v>
      </c>
      <c r="CZ35">
        <f t="shared" si="88"/>
        <v>4.2283899969066345</v>
      </c>
      <c r="DA35">
        <f t="shared" si="89"/>
        <v>3428.7387203622998</v>
      </c>
      <c r="DB35">
        <f t="shared" si="90"/>
        <v>2800.9138859187779</v>
      </c>
      <c r="DC35">
        <f t="shared" si="91"/>
        <v>271.11903578956594</v>
      </c>
      <c r="DD35">
        <f t="shared" si="92"/>
        <v>565.37132194443927</v>
      </c>
      <c r="DE35">
        <f t="shared" si="93"/>
        <v>139.97628513318077</v>
      </c>
      <c r="DF35">
        <f t="shared" si="94"/>
        <v>298.80441719709239</v>
      </c>
      <c r="DG35">
        <f t="shared" si="95"/>
        <v>16.441857000474123</v>
      </c>
      <c r="DH35">
        <f t="shared" si="96"/>
        <v>14.994966723186446</v>
      </c>
      <c r="DI35">
        <f t="shared" si="97"/>
        <v>24.978462010494063</v>
      </c>
      <c r="DJ35">
        <f t="shared" si="98"/>
        <v>128.87634176601674</v>
      </c>
      <c r="DK35">
        <f t="shared" si="99"/>
        <v>689.86503078680187</v>
      </c>
      <c r="DL35">
        <f t="shared" si="100"/>
        <v>13.090340561915744</v>
      </c>
      <c r="DM35">
        <f t="shared" si="101"/>
        <v>22.864887373805875</v>
      </c>
      <c r="DN35">
        <f t="shared" si="102"/>
        <v>48.106688752335749</v>
      </c>
      <c r="DO35">
        <f t="shared" si="34"/>
        <v>0</v>
      </c>
      <c r="DP35">
        <f t="shared" si="117"/>
        <v>9236.4378446028259</v>
      </c>
      <c r="DQ35">
        <f t="shared" ref="DQ35:DQ66" si="173">DP35/(1+r_)^A35</f>
        <v>3586.8508785634895</v>
      </c>
    </row>
    <row r="36" spans="1:121" x14ac:dyDescent="0.3">
      <c r="A36">
        <v>33</v>
      </c>
      <c r="B36">
        <v>78</v>
      </c>
      <c r="C36">
        <f t="shared" si="118"/>
        <v>36.251999999999995</v>
      </c>
      <c r="D36">
        <f t="shared" si="1"/>
        <v>125</v>
      </c>
      <c r="E36">
        <f t="shared" si="119"/>
        <v>5.7</v>
      </c>
      <c r="F36">
        <v>3.175E-2</v>
      </c>
      <c r="G36">
        <v>4.4229999999999998E-2</v>
      </c>
      <c r="H36">
        <f t="shared" si="3"/>
        <v>3.4245999999999999E-2</v>
      </c>
      <c r="I36">
        <f t="shared" si="103"/>
        <v>4.7655426853004217E-2</v>
      </c>
      <c r="J36">
        <f t="shared" si="36"/>
        <v>0.27765757643875</v>
      </c>
      <c r="K36">
        <f t="shared" si="37"/>
        <v>0.36588071854212212</v>
      </c>
      <c r="L36">
        <f t="shared" si="104"/>
        <v>0.16071149049935729</v>
      </c>
      <c r="M36">
        <f t="shared" si="105"/>
        <v>0.21758278171987522</v>
      </c>
      <c r="N36">
        <f t="shared" si="106"/>
        <v>0.63387923704219196</v>
      </c>
      <c r="O36">
        <f t="shared" si="107"/>
        <v>0.75822797219413018</v>
      </c>
      <c r="P36">
        <f t="shared" si="108"/>
        <v>0.38997006008994173</v>
      </c>
      <c r="Q36">
        <f t="shared" si="109"/>
        <v>0.5026025511153841</v>
      </c>
      <c r="R36">
        <f t="shared" ref="R36:R67" si="174">IF(C36&lt;25, HT_f_low, IF(C36&lt;30, HT_f_mod, HT_f_high))</f>
        <v>0.42</v>
      </c>
      <c r="S36">
        <f t="shared" ref="S36:S67" si="175">IF(C36&lt;25, HT_m_low, IF(C36&lt;30, HT_m_mod, HT_m_high))</f>
        <v>0.43099999999999999</v>
      </c>
      <c r="T36">
        <f t="shared" ref="T36:T67" si="176">PREV_FEMALE*PREV_SMOKE*(1-$R36)*(1-EXP(-J36/10))+PREV_FEMALE*PREV_SMOKE*$R36*(1-EXP(-K36/10))+PREV_FEMALE*(1-PREV_SMOKE)*(1-$R36)*(1-EXP(-L36/10))+PREV_FEMALE*(1-PREV_SMOKE)*$R36*(1-EXP(-M36/10))+(1-PREV_FEMALE)*PREV_SMOKE*(1-$S36)*(1-EXP(-N36/10))+(1-PREV_FEMALE)*PREV_SMOKE*$S36*(1-EXP(-O36/10))+(1-PREV_FEMALE)*(1-PREV_SMOKE)*(1-$S36)*(1-EXP(-P36/10))+(1-PREV_FEMALE)*(1-PREV_SMOKE)*$S36*(1-EXP(-Q36/10))</f>
        <v>2.5063838298553791E-2</v>
      </c>
      <c r="U36">
        <f t="shared" si="41"/>
        <v>0.5073012230823617</v>
      </c>
      <c r="V36">
        <f t="shared" si="42"/>
        <v>0.62892387212951228</v>
      </c>
      <c r="W36">
        <f t="shared" si="110"/>
        <v>0.31702079379152681</v>
      </c>
      <c r="X36">
        <f t="shared" si="111"/>
        <v>0.41374156555058472</v>
      </c>
      <c r="Y36">
        <f t="shared" si="112"/>
        <v>0.81909932865510249</v>
      </c>
      <c r="Z36">
        <f t="shared" si="113"/>
        <v>0.91071650169632901</v>
      </c>
      <c r="AA36">
        <f t="shared" si="114"/>
        <v>0.56873701030996204</v>
      </c>
      <c r="AB36">
        <f t="shared" si="115"/>
        <v>0.69528435006577616</v>
      </c>
      <c r="AC36">
        <f t="shared" ref="AC36:AC67" si="177">PREV_FEMALE*PREV_SMOKE*(1-$R36)*(1-EXP(-U36/10))+PREV_FEMALE*PREV_SMOKE*$R36*(1-EXP(-V36/10))+PREV_FEMALE*(1-PREV_SMOKE)*(1-$R36)*(1-EXP(-W36/10))+PREV_FEMALE*(1-PREV_SMOKE)*$R36*(1-EXP(-X36/10))+(1-PREV_FEMALE)*PREV_SMOKE*(1-$S36)*(1-EXP(-Y36/10))+(1-PREV_FEMALE)*PREV_SMOKE*$S36*(1-EXP(-Z36/10))+(1-PREV_FEMALE)*(1-PREV_SMOKE)*(1-$S36)*(1-EXP(-AA36/10))+(1-PREV_FEMALE)*(1-PREV_SMOKE)*$S36*(1-EXP(-AB36/10))</f>
        <v>4.2641909045477169E-2</v>
      </c>
      <c r="AD36">
        <f t="shared" si="116"/>
        <v>8.0428934059227075E-2</v>
      </c>
      <c r="AE36">
        <f t="shared" si="44"/>
        <v>2.0192225618054588E-2</v>
      </c>
      <c r="AF36">
        <f t="shared" si="45"/>
        <v>1.2800342225313659E-3</v>
      </c>
      <c r="AG36">
        <f t="shared" si="46"/>
        <v>5.1773695833478494E-3</v>
      </c>
      <c r="AH36">
        <f t="shared" si="132"/>
        <v>5.5322460323091905E-4</v>
      </c>
      <c r="AI36">
        <f t="shared" si="133"/>
        <v>3.0184837354897639E-3</v>
      </c>
      <c r="AJ36">
        <f t="shared" si="49"/>
        <v>4.2284265155510426E-5</v>
      </c>
      <c r="AK36">
        <f t="shared" si="134"/>
        <v>3.3172426190610703E-5</v>
      </c>
      <c r="AL36">
        <f t="shared" si="135"/>
        <v>1.1706343183938128E-4</v>
      </c>
      <c r="AM36">
        <f t="shared" si="136"/>
        <v>5.3274500499554634E-4</v>
      </c>
      <c r="AN36">
        <f t="shared" si="53"/>
        <v>4.7225306378154003E-3</v>
      </c>
      <c r="AO36">
        <f t="shared" si="137"/>
        <v>3.0034479431857384E-5</v>
      </c>
      <c r="AP36">
        <f t="shared" ref="AP36:AP67" si="178">AM35*T35*p_Stroke*p_Stroke_rec*(1-I35) + AN35*T35*p_Stroke*p_Stroke_rec*(1-I35) + AO35*(p_recur_Stroke*p_Stroke_rec)*(1-I35) + AP35*(p_recur_Stroke*p_Stroke_rec)*(1-I35) + AQ35*(p_recur_Stroke*p_Stroke_rec)*(1-I35)</f>
        <v>5.3190882708267914E-5</v>
      </c>
      <c r="AQ36">
        <f t="shared" ref="AQ36:AQ67" si="179">AO35*(1-p_recur_Stroke-H35*rr_Stroke*rr_HF)*(1-I35) + AP35*(1-p_recur_Stroke-H35*rr_Stroke*rr_HF)*(1-I35) + AQ35*(1-p_recur_Stroke-H35*rr_Stroke*rr_HF)*(1-I35)</f>
        <v>1.7319211960318908E-4</v>
      </c>
      <c r="AR36">
        <f t="shared" ref="AR36:AR67" si="180">AR35*(1-AC35-H35*rr_DM) + AD35*(1-T35-H35)*I35</f>
        <v>0.23794995533223912</v>
      </c>
      <c r="AS36">
        <f t="shared" ref="AS36:AS67" si="181">AR35*AC35*p_Other + AD35*T35*p_Other*I35 + AE35*(1-T35*p_Stroke-T35*p_MI-H35*rr_Other)*I35 + AS35*(1-AC35*p_Stroke-AC35*p_MI-H35*rr_Other*rr_DM)</f>
        <v>9.8789735418645983E-2</v>
      </c>
      <c r="AT36">
        <f t="shared" ref="AT36:AT67" si="182">AR35*AC35*p_Stroke*p_Stroke_rec + AD35*T35*p_Stroke*p_Stroke_rec*I35 + AE35*T35*p_Stroke*p_Stroke_rec*I35 + AF35*p_recur_Stroke*p_Stroke_rec*I35 + AG35*p_recur_Stroke*p_Stroke_rec*I35 + AS35*AC35*p_Stroke*p_Stroke_rec + AT35*p_recur_Stroke*p_Stroke_rec + AU35*p_recur_Stroke*p_Stroke_rec</f>
        <v>7.1024064484412636E-3</v>
      </c>
      <c r="AU36">
        <f t="shared" ref="AU36:AU67" si="183">AF35*(1-p_recur_Stroke-T35*p_MI-H35*rr_Stroke)*I35 + AG35*(1-p_recur_Stroke-T35*p_MI-H35*rr_Stroke)*I35 + AT35*(1-p_recur_Stroke-AC35*p_MI-H35*rr_Stroke*rr_DM) + AU35*(1-p_recur_Stroke-AC35*p_MI-H35*rr_Stroke*rr_DM)</f>
        <v>2.7175067832523443E-2</v>
      </c>
      <c r="AV36">
        <f t="shared" si="138"/>
        <v>3.1681609800723303E-3</v>
      </c>
      <c r="AW36">
        <f t="shared" si="139"/>
        <v>1.6706951033797202E-2</v>
      </c>
      <c r="AX36">
        <f t="shared" ref="AX36:AX67" si="184">AH35*T35*p_Stroke*p_Stroke_rec*I35 + AI35*T35*p_Stroke*p_Stroke_rec*I35 + AJ35*p_recur_Stroke*p_Stroke_rec*I35 + AK35*p_recur_Stroke*p_Stroke_rec*I35 + AL35*p_recur_Stroke*p_Stroke_rec*I35 + AV35*AC35*p_Stroke*p_Stroke_rec + AW35*AC35*p_Stroke*p_Stroke_rec + AX35*p_recur_Stroke*p_Stroke_rec + AY35*p_recur_Stroke*p_Stroke_rec + AZ35*p_recur_Stroke*p_Stroke_rec</f>
        <v>3.8679216340414591E-4</v>
      </c>
      <c r="AY36">
        <f t="shared" si="140"/>
        <v>3.0000879921744428E-4</v>
      </c>
      <c r="AZ36">
        <f t="shared" si="141"/>
        <v>9.8704162245354761E-4</v>
      </c>
      <c r="BA36">
        <f t="shared" si="142"/>
        <v>3.0167773844597973E-3</v>
      </c>
      <c r="BB36">
        <f t="shared" ref="BB36:BB67" si="185">AM35*(1-T35*p_Stroke - H35*rr_HF)*I35 + AN35*(1-T35*p_Stroke - H35*rr_HF)*I35 + BA35*(1-AC35*p_Stroke - H35*rr_HF*rr_DM) + BB35*(1-AC35*p_Stroke - H35*rr_HF*rr_DM)</f>
        <v>2.5083493759266464E-2</v>
      </c>
      <c r="BC36">
        <f t="shared" si="143"/>
        <v>2.6741619253405134E-4</v>
      </c>
      <c r="BD36">
        <f t="shared" ref="BD36:BD67" si="186">AM35*T35*p_Stroke*p_Stroke_rec*I35 + AN35*T35*p_Stroke*p_Stroke_rec*I35 + AO35*(p_recur_Stroke*p_Stroke_rec)*I35 + AP35*(p_recur_Stroke*p_Stroke_rec)*I35 + AQ35*(p_recur_Stroke*p_Stroke_rec)*I35 + BA35*AC35*p_Stroke*p_Stroke_rec + BB35*AC35*p_Stroke*p_Stroke_rec + BC35*(p_recur_Stroke*p_Stroke_rec) + BD35*(p_recur_Stroke*p_Stroke_rec) + BE35*(p_recur_Stroke*p_Stroke_rec)</f>
        <v>4.6658954721037023E-4</v>
      </c>
      <c r="BE36">
        <f t="shared" ref="BE36:BE67" si="187">AO35*(1-p_recur_Stroke - H35*rr_Stroke*rr_HF)*I35 + AP35*(1-p_recur_Stroke-H35*rr_Stroke*rr_HF)*I35 + AQ35*(1-p_recur_Stroke-H35*rr_Stroke*rr_HF)*I35 + BC35*(1-p_recur_Stroke - H35*rr_Stroke*rr_HF*rr_DM) + BD35*(1-p_recur_Stroke-H35*rr_Stroke*rr_HF*rr_DM) + BE35*(1-p_recur_Stroke-H35*rr_Stroke*rr_HF*rr_DM)</f>
        <v>1.399280587033216E-3</v>
      </c>
      <c r="BF36">
        <f t="shared" ref="BF36:BF67" si="188">AD35*H35 + AE35*H35*rr_Other + AF35*H35*rr_Stroke + AG35*H35*rr_Stroke + AH35*H35*rr_MI + AI35*H35*rr_MI + AJ35*H35*rr_Stroke*rr_MI + AK35*H35*rr_Stroke*rr_MI + AL35*H35*rr_Stroke*rr_MI + AM35*H35*rr_HF + AN35*H35*rr_HF + AO35*H35*rr_Stroke*rr_HF + AP35*H35*rr_Stroke*rr_HF + AR35*H35*rr_DM + AS35*H35*rr_DM*rr_Other + AT35*H35*rr_DM*rr_Stroke + AU35*H35*rr_DM*rr_Stroke + AV35*H35*rr_DM*rr_MI + AW35*H35*rr_DM*rr_MI + AX35*H35*rr_DM*rr_Stroke*rr_MI + AY35*H35*rr_DM*rr_Stroke*rr_MI + AZ35*H35*rr_DM*rr_Stroke*rr_MI + BA35*H35*rr_DM*rr_HF + BB35*H35*rr_DM*rr_HF + BC35*H35*rr_DM*rr_Stroke*rr_HF + BD35*H35*rr_DM*rr_Stroke*rr_HF + AQ35*H35*rr_Stroke*rr_HF + BE35*H35*rr_DM*rr_Stroke*rr_HF
+ AD35*T35*p_MI*p_MI_mort + AD35*T35*p_Stroke*p_Stroke_mort + AE35*T35*p_MI*p_MI_mort + AE35*T35*p_Stroke*p_Stroke_mort + AF35*T35*p_MI*p_MI_mort + AF35*p_recur_Stroke*p_Stroke_mort + AG35*T35*p_MI*p_MI_mort + AG35*p_recur_Stroke*p_Stroke_mort + AH35*(PREV_FEMALE*p_recur_MI_F + (1-PREV_FEMALE)*p_recur_MI_M)*p_MI_mort + AH35*T35*p_Stroke*p_Stroke_mort + AI35*(PREV_FEMALE*p_recur_MI_F + (1-PREV_FEMALE)*p_recur_MI_M)*p_MI_mort + AI35*T35*p_Stroke*p_Stroke_mort + AJ35*(PREV_FEMALE*p_recur_MI_F + (1-PREV_FEMALE)*p_recur_MI_M)*p_MI_mort + AJ35*p_recur_Stroke*p_Stroke_mort + AK35*(PREV_FEMALE*p_recur_MI_F + (1-PREV_FEMALE)*p_recur_MI_M)*p_MI_mort + AK35*p_recur_Stroke*p_Stroke_mort + AL35*(PREV_FEMALE*p_recur_MI_F + (1-PREV_FEMALE)*p_recur_MI_M)*p_MI_mort + AL35*p_recur_Stroke*p_Stroke_mort + AM35*T35*p_Stroke*p_Stroke_mort + AN35*T35*p_Stroke*p_Stroke_mort + AO35*p_recur_Stroke*p_Stroke_mort + AP35*p_recur_Stroke*p_Stroke_mort + AQ35*p_recur_Stroke*p_Stroke_mort
+ AR35*AC35*p_MI*p_MI_mort + AR35*AC35*p_Stroke*p_Stroke_mort + AS35*AC35*p_MI*p_MI_mort + AS35*AC35*p_Stroke*p_Stroke_mort + AT35*AC35*p_MI*p_MI_mort + AT35*p_recur_Stroke*p_Stroke_mort + AU35*AC35*p_MI*p_MI_mort + AU35*p_recur_Stroke*p_Stroke_mort + AV35*(PREV_FEMALE*p_recur_MI_F + (1-PREV_FEMALE)*p_recur_MI_M)*p_MI_mort + AV35*AC35*p_Stroke*p_Stroke_mort + AW35*(PREV_FEMALE*p_recur_MI_F + (1-PREV_FEMALE)*p_recur_MI_M)*p_MI_mort + AW35*AC35*p_Stroke*p_Stroke_mort + AX35*(PREV_FEMALE*p_recur_MI_F + (1-PREV_FEMALE)*p_recur_MI_M)*p_MI_mort + AX35*p_recur_Stroke*p_Stroke_mort + AY35*(PREV_FEMALE*p_recur_MI_F + (1-PREV_FEMALE)*p_recur_MI_M)*p_MI_mort + AY35*p_recur_Stroke*p_Stroke_mort + AZ35*(PREV_FEMALE*p_recur_MI_F + (1-PREV_FEMALE)*p_recur_MI_M)*p_MI_mort + AZ35*p_recur_Stroke*p_Stroke_mort + BA35*AC35*p_Stroke*p_Stroke_mort + BB35*AC35*p_Stroke*p_Stroke_mort + BC35*p_recur_Stroke*p_Stroke_mort + BD35*p_recur_Stroke*p_Stroke_mort + BE35*p_recur_Stroke*p_Stroke_mort
+BF35</f>
        <v>0.40784583782908085</v>
      </c>
      <c r="BG36">
        <f t="shared" si="72"/>
        <v>0.94700000000000051</v>
      </c>
      <c r="BH36">
        <f t="shared" si="144"/>
        <v>6.7700524413389598E-2</v>
      </c>
      <c r="BI36">
        <f t="shared" si="145"/>
        <v>1.6299809066850728E-2</v>
      </c>
      <c r="BJ36">
        <f t="shared" si="146"/>
        <v>8.9444186700980406E-4</v>
      </c>
      <c r="BK36">
        <f t="shared" si="147"/>
        <v>4.1096097256036052E-3</v>
      </c>
      <c r="BL36">
        <f t="shared" si="148"/>
        <v>4.0322602111299988E-4</v>
      </c>
      <c r="BM36">
        <f t="shared" si="149"/>
        <v>2.4264532680498409E-3</v>
      </c>
      <c r="BN36">
        <f t="shared" si="150"/>
        <v>2.8036355580009251E-5</v>
      </c>
      <c r="BO36">
        <f t="shared" si="151"/>
        <v>2.2658248071851014E-5</v>
      </c>
      <c r="BP36">
        <f t="shared" si="152"/>
        <v>8.8739307633623821E-5</v>
      </c>
      <c r="BQ36">
        <f t="shared" si="153"/>
        <v>4.1704417040931046E-4</v>
      </c>
      <c r="BR36">
        <f t="shared" si="154"/>
        <v>3.6968978659813806E-3</v>
      </c>
      <c r="BS36">
        <f t="shared" si="155"/>
        <v>2.2171469066346554E-5</v>
      </c>
      <c r="BT36">
        <f t="shared" si="156"/>
        <v>3.4212404713265983E-5</v>
      </c>
      <c r="BU36">
        <f t="shared" si="157"/>
        <v>1.2785051697097557E-4</v>
      </c>
      <c r="BV36">
        <f t="shared" si="158"/>
        <v>0.1926816778628212</v>
      </c>
      <c r="BW36">
        <f t="shared" si="159"/>
        <v>7.6715871198972163E-2</v>
      </c>
      <c r="BX36">
        <f t="shared" si="160"/>
        <v>4.7743156928480362E-3</v>
      </c>
      <c r="BY36">
        <f t="shared" si="161"/>
        <v>2.0750908787311839E-2</v>
      </c>
      <c r="BZ36">
        <f t="shared" si="162"/>
        <v>2.2214133484044275E-3</v>
      </c>
      <c r="CA36">
        <f t="shared" si="163"/>
        <v>1.2919787279637013E-2</v>
      </c>
      <c r="CB36">
        <f t="shared" si="164"/>
        <v>2.467149747193207E-4</v>
      </c>
      <c r="CC36">
        <f t="shared" si="165"/>
        <v>1.9713246642159878E-4</v>
      </c>
      <c r="CD36">
        <f t="shared" si="166"/>
        <v>7.1978919489382881E-4</v>
      </c>
      <c r="CE36">
        <f t="shared" si="167"/>
        <v>2.2718570652773789E-3</v>
      </c>
      <c r="CF36">
        <f t="shared" si="168"/>
        <v>1.8889730747910269E-2</v>
      </c>
      <c r="CG36">
        <f t="shared" si="169"/>
        <v>1.8990532130268479E-4</v>
      </c>
      <c r="CH36">
        <f t="shared" si="170"/>
        <v>2.8870644603227016E-4</v>
      </c>
      <c r="CI36">
        <f t="shared" si="171"/>
        <v>9.9369760280808555E-4</v>
      </c>
      <c r="CJ36">
        <f t="shared" si="73"/>
        <v>0</v>
      </c>
      <c r="CK36">
        <f t="shared" si="74"/>
        <v>0.43013318268980355</v>
      </c>
      <c r="CL36">
        <f t="shared" si="172"/>
        <v>0.16217149946568149</v>
      </c>
      <c r="CM36">
        <f t="shared" ref="CM36:CM67" si="189">AD36*c_BN_2</f>
        <v>168.49861685408072</v>
      </c>
      <c r="CN36">
        <f t="shared" ref="CN36:CN67" si="190">AE36*(c_Other+c_BN_2)</f>
        <v>330.62750227002584</v>
      </c>
      <c r="CO36">
        <f t="shared" ref="CO36:CO67" si="191">AF36*(c_Stroke1+c_Stroke2+c_BN_2)</f>
        <v>33.166966740010224</v>
      </c>
      <c r="CP36">
        <f t="shared" ref="CP36:CP67" si="192">AG36*(c_Stroke2 + c_BN_2)</f>
        <v>44.499491568874767</v>
      </c>
      <c r="CQ36">
        <f t="shared" ref="CQ36:CQ67" si="193">AH36*(c_MI1+c_MI2 + c_BN_2)</f>
        <v>17.286055952553298</v>
      </c>
      <c r="CR36">
        <f t="shared" ref="CR36:CR67" si="194">AI36*(c_MI2+c_BN_2)</f>
        <v>15.73233722937265</v>
      </c>
      <c r="CS36">
        <f t="shared" ref="CS36:CS67" si="195">AJ36*(c_Stroke1+c_Stroke2+c_MI2+c_BN_2)</f>
        <v>1.2274276489341567</v>
      </c>
      <c r="CT36">
        <f t="shared" ref="CT36:CT67" si="196">AK36*(c_Stroke2+c_MI1+c_MI2+c_BN_2)</f>
        <v>1.2521263989907916</v>
      </c>
      <c r="CU36">
        <f t="shared" ref="CU36:CU67" si="197">AL36*(c_Stroke2+c_MI2+c_BN_2)</f>
        <v>1.3710469137028336</v>
      </c>
      <c r="CV36">
        <f t="shared" ref="CV36:CV67" si="198">AM36*(c_HF1+c_BN_2)</f>
        <v>15.516198270495288</v>
      </c>
      <c r="CW36">
        <f t="shared" ref="CW36:CW67" si="199">AN36*(c_HF2+c_BN_2)</f>
        <v>83.588792289332588</v>
      </c>
      <c r="CX36">
        <f t="shared" ref="CX36:CX67" si="200">AO36*(c_Stroke2+c_HF1+c_BN_2)</f>
        <v>1.0699783297599192</v>
      </c>
      <c r="CY36">
        <f t="shared" ref="CY36:CY67" si="201">AP36*(c_Stroke1+c_Stroke2+c_HF2+c_BN_2)</f>
        <v>2.2082726865164508</v>
      </c>
      <c r="CZ36">
        <f t="shared" ref="CZ36:CZ67" si="202">AQ36*(c_Stroke2+c_HF2+c_BN_2)</f>
        <v>4.191249294397176</v>
      </c>
      <c r="DA36">
        <f t="shared" ref="DA36:DA67" si="203">AR36*(c_DM+c_BN_2)</f>
        <v>3217.0833960918731</v>
      </c>
      <c r="DB36">
        <f t="shared" ref="DB36:DB67" si="204">AS36*(c_Other+c_DM+c_BN_2)</f>
        <v>2746.2558549029395</v>
      </c>
      <c r="DC36">
        <f t="shared" ref="DC36:DC67" si="205">AT36*(c_Stroke1+c_Stroke2+c_DM+c_BN_2)</f>
        <v>265.175447159003</v>
      </c>
      <c r="DD36">
        <f t="shared" ref="DD36:DD67" si="206">AU36*(c_Stroke2+c_DM+c_BN_2)</f>
        <v>544.04485800711939</v>
      </c>
      <c r="DE36">
        <f t="shared" ref="DE36:DE67" si="207">AV36*(c_MI1+c_MI2+c_DM+c_BN_2)</f>
        <v>135.18859718066642</v>
      </c>
      <c r="DF36">
        <f t="shared" ref="DF36:DF67" si="208">AW36*(c_MI2+c_DM+c_BN_2)</f>
        <v>277.95354434928407</v>
      </c>
      <c r="DG36">
        <f t="shared" ref="DG36:DG67" si="209">AX36*(c_Stroke1+c_Stroke2+c_MI2+c_DM+c_BN_2)</f>
        <v>15.646903386187914</v>
      </c>
      <c r="DH36">
        <f t="shared" ref="DH36:DH67" si="210">AY36*(c_Stroke2+c_MI1+c_MI2+c_DM+c_BN_2)</f>
        <v>14.751732666320953</v>
      </c>
      <c r="DI36">
        <f t="shared" ref="DI36:DI67" si="211">AZ36*(c_Stroke2+c_MI2+c_DM+c_BN_2)</f>
        <v>22.837182018707733</v>
      </c>
      <c r="DJ36">
        <f t="shared" ref="DJ36:DJ67" si="212">BA36*(c_HF1+c_DM+c_BN_2)</f>
        <v>122.33032293984478</v>
      </c>
      <c r="DK36">
        <f t="shared" ref="DK36:DK67" si="213">BB36*(c_HF2+c_DM+c_BN_2)</f>
        <v>730.55675573863573</v>
      </c>
      <c r="DL36">
        <f t="shared" ref="DL36:DL67" si="214">BC36*(c_Stroke2+c_HF1+c_DM+c_BN_2)</f>
        <v>12.581931858727115</v>
      </c>
      <c r="DM36">
        <f t="shared" ref="DM36:DM67" si="215">BD36*(c_Stroke1+c_Stroke2+c_HF2+c_DM+c_BN_2)</f>
        <v>24.701717218864211</v>
      </c>
      <c r="DN36">
        <f t="shared" ref="DN36:DN67" si="216">BE36*(c_Stroke2+c_HF2+c_DM+c_BN_2)</f>
        <v>49.849370913058323</v>
      </c>
      <c r="DO36">
        <f t="shared" si="34"/>
        <v>0</v>
      </c>
      <c r="DP36">
        <f t="shared" si="117"/>
        <v>8899.193676878278</v>
      </c>
      <c r="DQ36">
        <f t="shared" si="173"/>
        <v>3355.2295909605332</v>
      </c>
    </row>
    <row r="37" spans="1:121" x14ac:dyDescent="0.3">
      <c r="A37">
        <v>34</v>
      </c>
      <c r="B37">
        <v>79</v>
      </c>
      <c r="C37">
        <f t="shared" si="118"/>
        <v>36.251999999999995</v>
      </c>
      <c r="D37">
        <f t="shared" si="1"/>
        <v>125</v>
      </c>
      <c r="E37">
        <f t="shared" si="119"/>
        <v>5.7</v>
      </c>
      <c r="F37">
        <v>3.5380000000000002E-2</v>
      </c>
      <c r="G37">
        <v>4.9230000000000003E-2</v>
      </c>
      <c r="H37">
        <f t="shared" si="3"/>
        <v>3.8150000000000003E-2</v>
      </c>
      <c r="I37">
        <f t="shared" si="103"/>
        <v>4.7655426853004217E-2</v>
      </c>
      <c r="J37">
        <f t="shared" si="36"/>
        <v>0.28589714435437341</v>
      </c>
      <c r="K37">
        <f t="shared" si="37"/>
        <v>0.37598760326528857</v>
      </c>
      <c r="L37">
        <f t="shared" si="104"/>
        <v>0.16588197075662936</v>
      </c>
      <c r="M37">
        <f t="shared" si="105"/>
        <v>0.22432498278291901</v>
      </c>
      <c r="N37">
        <f t="shared" si="106"/>
        <v>0.64846264808685095</v>
      </c>
      <c r="O37">
        <f t="shared" si="107"/>
        <v>0.77172270029738321</v>
      </c>
      <c r="P37">
        <f t="shared" si="108"/>
        <v>0.40204586567894351</v>
      </c>
      <c r="Q37">
        <f t="shared" si="109"/>
        <v>0.51645802654831585</v>
      </c>
      <c r="R37">
        <f t="shared" si="174"/>
        <v>0.42</v>
      </c>
      <c r="S37">
        <f t="shared" si="175"/>
        <v>0.43099999999999999</v>
      </c>
      <c r="T37">
        <f t="shared" si="176"/>
        <v>2.5799429402263825E-2</v>
      </c>
      <c r="U37">
        <f t="shared" si="41"/>
        <v>0.51945025646350773</v>
      </c>
      <c r="V37">
        <f t="shared" si="42"/>
        <v>0.64167484298628308</v>
      </c>
      <c r="W37">
        <f t="shared" si="110"/>
        <v>0.32614450685322183</v>
      </c>
      <c r="X37">
        <f t="shared" si="111"/>
        <v>0.42468030437384863</v>
      </c>
      <c r="Y37">
        <f t="shared" si="112"/>
        <v>0.83118885978855661</v>
      </c>
      <c r="Z37">
        <f t="shared" si="113"/>
        <v>0.91902959383598359</v>
      </c>
      <c r="AA37">
        <f t="shared" si="114"/>
        <v>0.58316299568889574</v>
      </c>
      <c r="AB37">
        <f t="shared" si="115"/>
        <v>0.70958667176504431</v>
      </c>
      <c r="AC37">
        <f t="shared" si="177"/>
        <v>4.3686375269096522E-2</v>
      </c>
      <c r="AD37">
        <f t="shared" si="116"/>
        <v>7.2053159009101794E-2</v>
      </c>
      <c r="AE37">
        <f t="shared" si="44"/>
        <v>1.8817708961114225E-2</v>
      </c>
      <c r="AF37">
        <f t="shared" si="45"/>
        <v>1.1871380079269127E-3</v>
      </c>
      <c r="AG37">
        <f t="shared" si="46"/>
        <v>4.7186197055078764E-3</v>
      </c>
      <c r="AH37">
        <f t="shared" si="132"/>
        <v>5.0884677404338416E-4</v>
      </c>
      <c r="AI37">
        <f t="shared" si="133"/>
        <v>2.6736672901780129E-3</v>
      </c>
      <c r="AJ37">
        <f t="shared" si="49"/>
        <v>3.8281210056564063E-5</v>
      </c>
      <c r="AK37">
        <f t="shared" si="134"/>
        <v>3.0967048962301373E-5</v>
      </c>
      <c r="AL37">
        <f t="shared" si="135"/>
        <v>1.020390706544101E-4</v>
      </c>
      <c r="AM37">
        <f t="shared" si="136"/>
        <v>4.8127764070684181E-4</v>
      </c>
      <c r="AN37">
        <f t="shared" si="53"/>
        <v>4.6640421179344801E-3</v>
      </c>
      <c r="AO37">
        <f t="shared" si="137"/>
        <v>2.7396426559758537E-5</v>
      </c>
      <c r="AP37">
        <f t="shared" si="178"/>
        <v>5.3502610852209029E-5</v>
      </c>
      <c r="AQ37">
        <f t="shared" si="179"/>
        <v>1.6725454779861128E-4</v>
      </c>
      <c r="AR37">
        <f t="shared" si="180"/>
        <v>0.22203770366027989</v>
      </c>
      <c r="AS37">
        <f t="shared" si="181"/>
        <v>9.6024175606653703E-2</v>
      </c>
      <c r="AT37">
        <f t="shared" si="182"/>
        <v>6.8820493195643588E-3</v>
      </c>
      <c r="AU37">
        <f t="shared" si="183"/>
        <v>2.5853401037697819E-2</v>
      </c>
      <c r="AV37">
        <f t="shared" si="138"/>
        <v>3.0453799952421222E-3</v>
      </c>
      <c r="AW37">
        <f t="shared" si="139"/>
        <v>1.5514491444240325E-2</v>
      </c>
      <c r="AX37">
        <f t="shared" si="184"/>
        <v>3.6604150863106641E-4</v>
      </c>
      <c r="AY37">
        <f t="shared" si="140"/>
        <v>2.9207835766579404E-4</v>
      </c>
      <c r="AZ37">
        <f t="shared" si="141"/>
        <v>8.9414377739297423E-4</v>
      </c>
      <c r="BA37">
        <f t="shared" si="142"/>
        <v>2.8554078251821478E-3</v>
      </c>
      <c r="BB37">
        <f t="shared" si="185"/>
        <v>2.6043923298685354E-2</v>
      </c>
      <c r="BC37">
        <f t="shared" si="143"/>
        <v>2.5469812534086202E-4</v>
      </c>
      <c r="BD37">
        <f t="shared" si="186"/>
        <v>4.9174161903465814E-4</v>
      </c>
      <c r="BE37">
        <f t="shared" si="187"/>
        <v>1.4070615426311603E-3</v>
      </c>
      <c r="BF37">
        <f t="shared" si="188"/>
        <v>0.43951380246036093</v>
      </c>
      <c r="BG37">
        <f t="shared" si="72"/>
        <v>0.94700000000000051</v>
      </c>
      <c r="BH37">
        <f t="shared" si="144"/>
        <v>6.0599833833755605E-2</v>
      </c>
      <c r="BI37">
        <f t="shared" si="145"/>
        <v>1.517762301794647E-2</v>
      </c>
      <c r="BJ37">
        <f t="shared" si="146"/>
        <v>8.2874570427502446E-4</v>
      </c>
      <c r="BK37">
        <f t="shared" si="147"/>
        <v>3.742355814682984E-3</v>
      </c>
      <c r="BL37">
        <f t="shared" si="148"/>
        <v>3.7054041292580416E-4</v>
      </c>
      <c r="BM37">
        <f t="shared" si="149"/>
        <v>2.1474800679310976E-3</v>
      </c>
      <c r="BN37">
        <f t="shared" si="150"/>
        <v>2.5358019030374644E-5</v>
      </c>
      <c r="BO37">
        <f t="shared" si="151"/>
        <v>2.1132355477488954E-5</v>
      </c>
      <c r="BP37">
        <f t="shared" si="152"/>
        <v>7.7285846121530319E-5</v>
      </c>
      <c r="BQ37">
        <f t="shared" si="153"/>
        <v>3.764411064541764E-4</v>
      </c>
      <c r="BR37">
        <f t="shared" si="154"/>
        <v>3.6480755117680591E-3</v>
      </c>
      <c r="BS37">
        <f t="shared" si="155"/>
        <v>2.0207238525606843E-5</v>
      </c>
      <c r="BT37">
        <f t="shared" si="156"/>
        <v>3.4380063546859214E-5</v>
      </c>
      <c r="BU37">
        <f t="shared" si="157"/>
        <v>1.2336472183651227E-4</v>
      </c>
      <c r="BV37">
        <f t="shared" si="158"/>
        <v>0.17964709809647814</v>
      </c>
      <c r="BW37">
        <f t="shared" si="159"/>
        <v>7.4506244560449547E-2</v>
      </c>
      <c r="BX37">
        <f t="shared" si="160"/>
        <v>4.6218189955789003E-3</v>
      </c>
      <c r="BY37">
        <f t="shared" si="161"/>
        <v>1.9725265381613684E-2</v>
      </c>
      <c r="BZ37">
        <f t="shared" si="162"/>
        <v>2.133364766392783E-3</v>
      </c>
      <c r="CA37">
        <f t="shared" si="163"/>
        <v>1.1987659397634748E-2</v>
      </c>
      <c r="CB37">
        <f t="shared" si="164"/>
        <v>2.3325720900651398E-4</v>
      </c>
      <c r="CC37">
        <f t="shared" si="165"/>
        <v>1.9174433278441156E-4</v>
      </c>
      <c r="CD37">
        <f t="shared" si="166"/>
        <v>6.5150222306948875E-4</v>
      </c>
      <c r="CE37">
        <f t="shared" si="167"/>
        <v>2.1485455881336997E-3</v>
      </c>
      <c r="CF37">
        <f t="shared" si="168"/>
        <v>1.9596695087684506E-2</v>
      </c>
      <c r="CG37">
        <f t="shared" si="169"/>
        <v>1.8072318375894834E-4</v>
      </c>
      <c r="CH37">
        <f t="shared" si="170"/>
        <v>3.0397910950089079E-4</v>
      </c>
      <c r="CI37">
        <f t="shared" si="171"/>
        <v>9.9839227865837835E-4</v>
      </c>
      <c r="CJ37">
        <f t="shared" si="73"/>
        <v>0</v>
      </c>
      <c r="CK37">
        <f t="shared" si="74"/>
        <v>0.40411911392502231</v>
      </c>
      <c r="CL37">
        <f t="shared" si="172"/>
        <v>0.1479257405407689</v>
      </c>
      <c r="CM37">
        <f t="shared" si="189"/>
        <v>150.95136812406827</v>
      </c>
      <c r="CN37">
        <f t="shared" si="190"/>
        <v>308.12116652928432</v>
      </c>
      <c r="CO37">
        <f t="shared" si="191"/>
        <v>30.759932923394235</v>
      </c>
      <c r="CP37">
        <f t="shared" si="192"/>
        <v>40.556536368840199</v>
      </c>
      <c r="CQ37">
        <f t="shared" si="193"/>
        <v>15.899426301759581</v>
      </c>
      <c r="CR37">
        <f t="shared" si="194"/>
        <v>13.935153916407803</v>
      </c>
      <c r="CS37">
        <f t="shared" si="195"/>
        <v>1.1112269655219416</v>
      </c>
      <c r="CT37">
        <f t="shared" si="196"/>
        <v>1.1688822301310275</v>
      </c>
      <c r="CU37">
        <f t="shared" si="197"/>
        <v>1.1950815955044511</v>
      </c>
      <c r="CV37">
        <f t="shared" si="198"/>
        <v>14.017211285586768</v>
      </c>
      <c r="CW37">
        <f t="shared" si="199"/>
        <v>82.553545487440303</v>
      </c>
      <c r="CX37">
        <f t="shared" si="200"/>
        <v>0.97599769619139787</v>
      </c>
      <c r="CY37">
        <f t="shared" si="201"/>
        <v>2.2212143921403102</v>
      </c>
      <c r="CZ37">
        <f t="shared" si="202"/>
        <v>4.0475600567263932</v>
      </c>
      <c r="DA37">
        <f t="shared" si="203"/>
        <v>3001.9497534869843</v>
      </c>
      <c r="DB37">
        <f t="shared" si="204"/>
        <v>2669.3760576893665</v>
      </c>
      <c r="DC37">
        <f t="shared" si="205"/>
        <v>256.94819339525492</v>
      </c>
      <c r="DD37">
        <f t="shared" si="206"/>
        <v>517.58508877471036</v>
      </c>
      <c r="DE37">
        <f t="shared" si="207"/>
        <v>129.94940977697661</v>
      </c>
      <c r="DF37">
        <f t="shared" si="208"/>
        <v>258.11459415782628</v>
      </c>
      <c r="DG37">
        <f t="shared" si="209"/>
        <v>14.807477148652529</v>
      </c>
      <c r="DH37">
        <f t="shared" si="210"/>
        <v>14.361784924784759</v>
      </c>
      <c r="DI37">
        <f t="shared" si="211"/>
        <v>20.687804577541243</v>
      </c>
      <c r="DJ37">
        <f t="shared" si="212"/>
        <v>115.7867873111361</v>
      </c>
      <c r="DK37">
        <f t="shared" si="213"/>
        <v>758.52926607421091</v>
      </c>
      <c r="DL37">
        <f t="shared" si="214"/>
        <v>11.983546797287557</v>
      </c>
      <c r="DM37">
        <f t="shared" si="215"/>
        <v>26.033293053313837</v>
      </c>
      <c r="DN37">
        <f t="shared" si="216"/>
        <v>50.126567456235087</v>
      </c>
      <c r="DO37">
        <f t="shared" si="34"/>
        <v>0</v>
      </c>
      <c r="DP37">
        <f t="shared" si="117"/>
        <v>8513.7539284972772</v>
      </c>
      <c r="DQ37">
        <f t="shared" si="173"/>
        <v>3116.4162031902852</v>
      </c>
    </row>
    <row r="38" spans="1:121" x14ac:dyDescent="0.3">
      <c r="A38">
        <v>35</v>
      </c>
      <c r="B38">
        <v>80</v>
      </c>
      <c r="C38">
        <f t="shared" si="118"/>
        <v>36.251999999999995</v>
      </c>
      <c r="D38">
        <f t="shared" si="1"/>
        <v>125</v>
      </c>
      <c r="E38">
        <f t="shared" si="119"/>
        <v>5.7</v>
      </c>
      <c r="F38">
        <v>3.9690000000000003E-2</v>
      </c>
      <c r="G38">
        <v>5.457E-2</v>
      </c>
      <c r="H38">
        <f t="shared" si="3"/>
        <v>4.2666000000000003E-2</v>
      </c>
      <c r="I38">
        <f t="shared" si="103"/>
        <v>4.7655426853004217E-2</v>
      </c>
      <c r="J38">
        <f t="shared" si="36"/>
        <v>0.29422108101526356</v>
      </c>
      <c r="K38">
        <f t="shared" si="37"/>
        <v>0.38615066070471837</v>
      </c>
      <c r="L38">
        <f t="shared" si="104"/>
        <v>0.17113341833038687</v>
      </c>
      <c r="M38">
        <f t="shared" si="105"/>
        <v>0.23115565140135219</v>
      </c>
      <c r="N38">
        <f t="shared" si="106"/>
        <v>0.66283687839297012</v>
      </c>
      <c r="O38">
        <f t="shared" si="107"/>
        <v>0.78479951589248342</v>
      </c>
      <c r="P38">
        <f t="shared" si="108"/>
        <v>0.41420020974743643</v>
      </c>
      <c r="Q38">
        <f t="shared" si="109"/>
        <v>0.53028740111639971</v>
      </c>
      <c r="R38">
        <f t="shared" si="174"/>
        <v>0.42</v>
      </c>
      <c r="S38">
        <f t="shared" si="175"/>
        <v>0.43099999999999999</v>
      </c>
      <c r="T38">
        <f t="shared" si="176"/>
        <v>2.6540723996719084E-2</v>
      </c>
      <c r="U38">
        <f t="shared" si="41"/>
        <v>0.53155738427528165</v>
      </c>
      <c r="V38">
        <f t="shared" si="42"/>
        <v>0.65425403463098708</v>
      </c>
      <c r="W38">
        <f t="shared" si="110"/>
        <v>0.33534324334689714</v>
      </c>
      <c r="X38">
        <f t="shared" si="111"/>
        <v>0.43564910240732657</v>
      </c>
      <c r="Y38">
        <f t="shared" si="112"/>
        <v>0.84276553848334013</v>
      </c>
      <c r="Z38">
        <f t="shared" si="113"/>
        <v>0.92676294806558679</v>
      </c>
      <c r="AA38">
        <f t="shared" si="114"/>
        <v>0.59747783345287864</v>
      </c>
      <c r="AB38">
        <f t="shared" si="115"/>
        <v>0.72357815092026234</v>
      </c>
      <c r="AC38">
        <f t="shared" si="177"/>
        <v>4.4728088789422589E-2</v>
      </c>
      <c r="AD38">
        <f t="shared" si="116"/>
        <v>6.4231261248791333E-2</v>
      </c>
      <c r="AE38">
        <f t="shared" si="44"/>
        <v>1.7387574154782846E-2</v>
      </c>
      <c r="AF38">
        <f t="shared" si="45"/>
        <v>1.0933622263642521E-3</v>
      </c>
      <c r="AG38">
        <f t="shared" si="46"/>
        <v>4.2458786400610066E-3</v>
      </c>
      <c r="AH38">
        <f t="shared" si="132"/>
        <v>4.6668745594217261E-4</v>
      </c>
      <c r="AI38">
        <f t="shared" si="133"/>
        <v>2.3631208018714128E-3</v>
      </c>
      <c r="AJ38">
        <f t="shared" si="49"/>
        <v>3.4554844135489951E-5</v>
      </c>
      <c r="AK38">
        <f t="shared" si="134"/>
        <v>2.8694808934536621E-5</v>
      </c>
      <c r="AL38">
        <f t="shared" si="135"/>
        <v>8.7635894500499547E-5</v>
      </c>
      <c r="AM38">
        <f t="shared" si="136"/>
        <v>4.3429658602683842E-4</v>
      </c>
      <c r="AN38">
        <f t="shared" si="53"/>
        <v>4.5308108480663443E-3</v>
      </c>
      <c r="AO38">
        <f t="shared" si="137"/>
        <v>2.4844763473557529E-5</v>
      </c>
      <c r="AP38">
        <f t="shared" si="178"/>
        <v>5.2841101317799776E-5</v>
      </c>
      <c r="AQ38">
        <f t="shared" si="179"/>
        <v>1.5660840343674384E-4</v>
      </c>
      <c r="AR38">
        <f t="shared" si="180"/>
        <v>0.20581047141550066</v>
      </c>
      <c r="AS38">
        <f t="shared" si="181"/>
        <v>9.2337178168103801E-2</v>
      </c>
      <c r="AT38">
        <f t="shared" si="182"/>
        <v>6.608881467563249E-3</v>
      </c>
      <c r="AU38">
        <f t="shared" si="183"/>
        <v>2.4209777726536038E-2</v>
      </c>
      <c r="AV38">
        <f t="shared" si="138"/>
        <v>2.9131344575153129E-3</v>
      </c>
      <c r="AW38">
        <f t="shared" si="139"/>
        <v>1.4345015591309468E-2</v>
      </c>
      <c r="AX38">
        <f t="shared" si="184"/>
        <v>3.4466717288304609E-4</v>
      </c>
      <c r="AY38">
        <f t="shared" si="140"/>
        <v>2.8156327940391274E-4</v>
      </c>
      <c r="AZ38">
        <f t="shared" si="141"/>
        <v>7.9438340727877479E-4</v>
      </c>
      <c r="BA38">
        <f t="shared" si="142"/>
        <v>2.6943462064268403E-3</v>
      </c>
      <c r="BB38">
        <f t="shared" si="185"/>
        <v>2.6528124433204011E-2</v>
      </c>
      <c r="BC38">
        <f t="shared" si="143"/>
        <v>2.4056871266957784E-4</v>
      </c>
      <c r="BD38">
        <f t="shared" si="186"/>
        <v>5.0753720297371722E-4</v>
      </c>
      <c r="BE38">
        <f t="shared" si="187"/>
        <v>1.3647059987728005E-3</v>
      </c>
      <c r="BF38">
        <f t="shared" si="188"/>
        <v>0.47288147298215455</v>
      </c>
      <c r="BG38">
        <f t="shared" si="72"/>
        <v>0.94700000000000051</v>
      </c>
      <c r="BH38">
        <f t="shared" si="144"/>
        <v>5.3976316464097548E-2</v>
      </c>
      <c r="BI38">
        <f t="shared" si="145"/>
        <v>1.4012460322480066E-2</v>
      </c>
      <c r="BJ38">
        <f t="shared" si="146"/>
        <v>7.6255873457803435E-4</v>
      </c>
      <c r="BK38">
        <f t="shared" si="147"/>
        <v>3.364620315110796E-3</v>
      </c>
      <c r="BL38">
        <f t="shared" si="148"/>
        <v>3.395281667122618E-4</v>
      </c>
      <c r="BM38">
        <f t="shared" si="149"/>
        <v>1.8964704856388587E-3</v>
      </c>
      <c r="BN38">
        <f t="shared" si="150"/>
        <v>2.2867837927079488E-5</v>
      </c>
      <c r="BO38">
        <f t="shared" si="151"/>
        <v>1.95636574257846E-5</v>
      </c>
      <c r="BP38">
        <f t="shared" si="152"/>
        <v>6.6321429990665799E-5</v>
      </c>
      <c r="BQ38">
        <f t="shared" si="153"/>
        <v>3.3941119083047292E-4</v>
      </c>
      <c r="BR38">
        <f t="shared" si="154"/>
        <v>3.5409164033234886E-3</v>
      </c>
      <c r="BS38">
        <f t="shared" si="155"/>
        <v>1.8309913868058536E-5</v>
      </c>
      <c r="BT38">
        <f t="shared" si="156"/>
        <v>3.3922547568085199E-5</v>
      </c>
      <c r="BU38">
        <f t="shared" si="157"/>
        <v>1.1541612706407246E-4</v>
      </c>
      <c r="BV38">
        <f t="shared" si="158"/>
        <v>0.16637931539531825</v>
      </c>
      <c r="BW38">
        <f t="shared" si="159"/>
        <v>7.1585831040373762E-2</v>
      </c>
      <c r="BX38">
        <f t="shared" si="160"/>
        <v>4.4341692816892786E-3</v>
      </c>
      <c r="BY38">
        <f t="shared" si="161"/>
        <v>1.8455863115131178E-2</v>
      </c>
      <c r="BZ38">
        <f t="shared" si="162"/>
        <v>2.0388500354250536E-3</v>
      </c>
      <c r="CA38">
        <f t="shared" si="163"/>
        <v>1.1074809427513866E-2</v>
      </c>
      <c r="CB38">
        <f t="shared" si="164"/>
        <v>2.1942755356411207E-4</v>
      </c>
      <c r="CC38">
        <f t="shared" si="165"/>
        <v>1.846706164670452E-4</v>
      </c>
      <c r="CD38">
        <f t="shared" si="166"/>
        <v>5.7833182814259569E-4</v>
      </c>
      <c r="CE38">
        <f t="shared" si="167"/>
        <v>2.0256677465801793E-3</v>
      </c>
      <c r="CF38">
        <f t="shared" si="168"/>
        <v>1.9944417652574632E-2</v>
      </c>
      <c r="CG38">
        <f t="shared" si="169"/>
        <v>1.705554694180555E-4</v>
      </c>
      <c r="CH38">
        <f t="shared" si="170"/>
        <v>3.1344370595607837E-4</v>
      </c>
      <c r="CI38">
        <f t="shared" si="171"/>
        <v>9.6753260079179739E-4</v>
      </c>
      <c r="CJ38">
        <f t="shared" si="73"/>
        <v>0</v>
      </c>
      <c r="CK38">
        <f t="shared" si="74"/>
        <v>0.37688156906556125</v>
      </c>
      <c r="CL38">
        <f t="shared" si="172"/>
        <v>0.13393745258587558</v>
      </c>
      <c r="CM38">
        <f t="shared" si="189"/>
        <v>134.56449231621784</v>
      </c>
      <c r="CN38">
        <f t="shared" si="190"/>
        <v>284.70413921041433</v>
      </c>
      <c r="CO38">
        <f t="shared" si="191"/>
        <v>28.330108647324135</v>
      </c>
      <c r="CP38">
        <f t="shared" si="192"/>
        <v>36.493326911324353</v>
      </c>
      <c r="CQ38">
        <f t="shared" si="193"/>
        <v>14.582116248369125</v>
      </c>
      <c r="CR38">
        <f t="shared" si="194"/>
        <v>12.316585619353804</v>
      </c>
      <c r="CS38">
        <f t="shared" si="195"/>
        <v>1.0030580155650022</v>
      </c>
      <c r="CT38">
        <f t="shared" si="196"/>
        <v>1.0831142580430193</v>
      </c>
      <c r="CU38">
        <f t="shared" si="197"/>
        <v>1.0263915963898507</v>
      </c>
      <c r="CV38">
        <f t="shared" si="198"/>
        <v>12.648888068031669</v>
      </c>
      <c r="CW38">
        <f t="shared" si="199"/>
        <v>80.1953520107743</v>
      </c>
      <c r="CX38">
        <f t="shared" si="200"/>
        <v>0.88509469874548696</v>
      </c>
      <c r="CY38">
        <f t="shared" si="201"/>
        <v>2.1937511623097756</v>
      </c>
      <c r="CZ38">
        <f t="shared" si="202"/>
        <v>3.7899233631692009</v>
      </c>
      <c r="DA38">
        <f t="shared" si="203"/>
        <v>2782.5575735375687</v>
      </c>
      <c r="DB38">
        <f t="shared" si="204"/>
        <v>2566.8812158951177</v>
      </c>
      <c r="DC38">
        <f t="shared" si="205"/>
        <v>246.74919847294146</v>
      </c>
      <c r="DD38">
        <f t="shared" si="206"/>
        <v>484.6797500852515</v>
      </c>
      <c r="DE38">
        <f t="shared" si="207"/>
        <v>124.30636043663591</v>
      </c>
      <c r="DF38">
        <f t="shared" si="208"/>
        <v>238.6580243926156</v>
      </c>
      <c r="DG38">
        <f t="shared" si="209"/>
        <v>13.942821144637863</v>
      </c>
      <c r="DH38">
        <f t="shared" si="210"/>
        <v>13.844748011569793</v>
      </c>
      <c r="DI38">
        <f t="shared" si="211"/>
        <v>18.379648894209012</v>
      </c>
      <c r="DJ38">
        <f t="shared" si="212"/>
        <v>109.25573867060837</v>
      </c>
      <c r="DK38">
        <f t="shared" si="213"/>
        <v>772.63162411706685</v>
      </c>
      <c r="DL38">
        <f t="shared" si="214"/>
        <v>11.318757931103638</v>
      </c>
      <c r="DM38">
        <f t="shared" si="215"/>
        <v>26.869527062631562</v>
      </c>
      <c r="DN38">
        <f t="shared" si="216"/>
        <v>48.617651206281018</v>
      </c>
      <c r="DO38">
        <f t="shared" si="34"/>
        <v>0</v>
      </c>
      <c r="DP38">
        <f t="shared" si="117"/>
        <v>8072.5089819842715</v>
      </c>
      <c r="DQ38">
        <f t="shared" si="173"/>
        <v>2868.8356708562965</v>
      </c>
    </row>
    <row r="39" spans="1:121" x14ac:dyDescent="0.3">
      <c r="A39">
        <v>36</v>
      </c>
      <c r="B39">
        <v>81</v>
      </c>
      <c r="C39">
        <f t="shared" si="118"/>
        <v>36.251999999999995</v>
      </c>
      <c r="D39">
        <f t="shared" si="1"/>
        <v>125</v>
      </c>
      <c r="E39">
        <f t="shared" si="119"/>
        <v>5.7</v>
      </c>
      <c r="F39">
        <v>4.3880000000000002E-2</v>
      </c>
      <c r="G39">
        <v>5.9290000000000002E-2</v>
      </c>
      <c r="H39">
        <f t="shared" si="3"/>
        <v>4.6962000000000004E-2</v>
      </c>
      <c r="I39">
        <f t="shared" si="103"/>
        <v>4.7655426853004217E-2</v>
      </c>
      <c r="J39">
        <f t="shared" si="36"/>
        <v>0.30262582705157925</v>
      </c>
      <c r="K39">
        <f t="shared" si="37"/>
        <v>0.39636378934030903</v>
      </c>
      <c r="L39">
        <f t="shared" si="104"/>
        <v>0.17646491985158153</v>
      </c>
      <c r="M39">
        <f t="shared" si="105"/>
        <v>0.23807273949752039</v>
      </c>
      <c r="N39">
        <f t="shared" si="106"/>
        <v>0.67698448734723771</v>
      </c>
      <c r="O39">
        <f t="shared" si="107"/>
        <v>0.79744728341047488</v>
      </c>
      <c r="P39">
        <f t="shared" si="108"/>
        <v>0.42642284112617412</v>
      </c>
      <c r="Q39">
        <f t="shared" si="109"/>
        <v>0.54407547306619486</v>
      </c>
      <c r="R39">
        <f t="shared" si="174"/>
        <v>0.42</v>
      </c>
      <c r="S39">
        <f t="shared" si="175"/>
        <v>0.43099999999999999</v>
      </c>
      <c r="T39">
        <f t="shared" si="176"/>
        <v>2.7287330864230647E-2</v>
      </c>
      <c r="U39">
        <f t="shared" si="41"/>
        <v>0.54361280494910325</v>
      </c>
      <c r="V39">
        <f t="shared" si="42"/>
        <v>0.66665078881526441</v>
      </c>
      <c r="W39">
        <f t="shared" si="110"/>
        <v>0.34461233650895995</v>
      </c>
      <c r="X39">
        <f t="shared" si="111"/>
        <v>0.44664046629351772</v>
      </c>
      <c r="Y39">
        <f t="shared" si="112"/>
        <v>0.85382651496115147</v>
      </c>
      <c r="Z39">
        <f t="shared" si="113"/>
        <v>0.93393543412945501</v>
      </c>
      <c r="AA39">
        <f t="shared" si="114"/>
        <v>0.61166445085491095</v>
      </c>
      <c r="AB39">
        <f t="shared" si="115"/>
        <v>0.73724302590932766</v>
      </c>
      <c r="AC39">
        <f t="shared" si="177"/>
        <v>4.5766315713776623E-2</v>
      </c>
      <c r="AD39">
        <f t="shared" si="116"/>
        <v>5.6936897486917618E-2</v>
      </c>
      <c r="AE39">
        <f t="shared" si="44"/>
        <v>1.5911761066829396E-2</v>
      </c>
      <c r="AF39">
        <f t="shared" si="45"/>
        <v>9.9789042848869762E-4</v>
      </c>
      <c r="AG39">
        <f t="shared" si="46"/>
        <v>3.7658844049226359E-3</v>
      </c>
      <c r="AH39">
        <f t="shared" si="132"/>
        <v>4.2611716728788396E-4</v>
      </c>
      <c r="AI39">
        <f t="shared" si="133"/>
        <v>2.0815364782894204E-3</v>
      </c>
      <c r="AJ39">
        <f t="shared" si="49"/>
        <v>3.0998831373320004E-5</v>
      </c>
      <c r="AK39">
        <f t="shared" si="134"/>
        <v>2.6300196634654498E-5</v>
      </c>
      <c r="AL39">
        <f t="shared" si="135"/>
        <v>7.3988509471726644E-5</v>
      </c>
      <c r="AM39">
        <f t="shared" si="136"/>
        <v>3.9074865825559777E-4</v>
      </c>
      <c r="AN39">
        <f t="shared" si="53"/>
        <v>4.3324511496929735E-3</v>
      </c>
      <c r="AO39">
        <f t="shared" si="137"/>
        <v>2.2306112864748471E-5</v>
      </c>
      <c r="AP39">
        <f t="shared" si="178"/>
        <v>5.1188726466134317E-5</v>
      </c>
      <c r="AQ39">
        <f t="shared" si="179"/>
        <v>1.4212168346105331E-4</v>
      </c>
      <c r="AR39">
        <f t="shared" si="180"/>
        <v>0.1893558149594769</v>
      </c>
      <c r="AS39">
        <f t="shared" si="181"/>
        <v>8.7729752105831116E-2</v>
      </c>
      <c r="AT39">
        <f t="shared" si="182"/>
        <v>6.2741220947610463E-3</v>
      </c>
      <c r="AU39">
        <f t="shared" si="183"/>
        <v>2.2272589586880033E-2</v>
      </c>
      <c r="AV39">
        <f t="shared" si="138"/>
        <v>2.7679742171467367E-3</v>
      </c>
      <c r="AW39">
        <f t="shared" si="139"/>
        <v>1.3187363974432898E-2</v>
      </c>
      <c r="AX39">
        <f t="shared" si="184"/>
        <v>3.2172608774722663E-4</v>
      </c>
      <c r="AY39">
        <f t="shared" si="140"/>
        <v>2.6767672916903435E-4</v>
      </c>
      <c r="AZ39">
        <f t="shared" si="141"/>
        <v>6.902133278117535E-4</v>
      </c>
      <c r="BA39">
        <f t="shared" si="142"/>
        <v>2.5291967348467573E-3</v>
      </c>
      <c r="BB39">
        <f t="shared" si="185"/>
        <v>2.6529077143709359E-2</v>
      </c>
      <c r="BC39">
        <f t="shared" si="143"/>
        <v>2.2425098098742319E-4</v>
      </c>
      <c r="BD39">
        <f t="shared" si="186"/>
        <v>5.1239093415167186E-4</v>
      </c>
      <c r="BE39">
        <f t="shared" si="187"/>
        <v>1.2758367339341804E-3</v>
      </c>
      <c r="BF39">
        <f t="shared" si="188"/>
        <v>0.50787182348815862</v>
      </c>
      <c r="BG39">
        <f t="shared" si="72"/>
        <v>0.94700000000000062</v>
      </c>
      <c r="BH39">
        <f t="shared" si="144"/>
        <v>4.7806690191366963E-2</v>
      </c>
      <c r="BI39">
        <f t="shared" si="145"/>
        <v>1.2812436750492512E-2</v>
      </c>
      <c r="BJ39">
        <f t="shared" si="146"/>
        <v>6.9531381110166947E-4</v>
      </c>
      <c r="BK39">
        <f t="shared" si="147"/>
        <v>2.9817659865681145E-3</v>
      </c>
      <c r="BL39">
        <f t="shared" si="148"/>
        <v>3.0972728857207784E-4</v>
      </c>
      <c r="BM39">
        <f t="shared" si="149"/>
        <v>1.6690996893914821E-3</v>
      </c>
      <c r="BN39">
        <f t="shared" si="150"/>
        <v>2.0494984572579801E-5</v>
      </c>
      <c r="BO39">
        <f t="shared" si="151"/>
        <v>1.7914469897477277E-5</v>
      </c>
      <c r="BP39">
        <f t="shared" si="152"/>
        <v>5.5946667327859871E-5</v>
      </c>
      <c r="BQ39">
        <f t="shared" si="153"/>
        <v>3.0512326472574645E-4</v>
      </c>
      <c r="BR39">
        <f t="shared" si="154"/>
        <v>3.3830740327057693E-3</v>
      </c>
      <c r="BS39">
        <f t="shared" si="155"/>
        <v>1.642530395981212E-5</v>
      </c>
      <c r="BT39">
        <f t="shared" si="156"/>
        <v>3.2830343525850441E-5</v>
      </c>
      <c r="BU39">
        <f t="shared" si="157"/>
        <v>1.0465256157728703E-4</v>
      </c>
      <c r="BV39">
        <f t="shared" si="158"/>
        <v>0.15294968859161689</v>
      </c>
      <c r="BW39">
        <f t="shared" si="159"/>
        <v>6.7957197399527339E-2</v>
      </c>
      <c r="BX39">
        <f t="shared" si="160"/>
        <v>4.2055813372921403E-3</v>
      </c>
      <c r="BY39">
        <f t="shared" si="161"/>
        <v>1.696494116416471E-2</v>
      </c>
      <c r="BZ39">
        <f t="shared" si="162"/>
        <v>1.9354749368516845E-3</v>
      </c>
      <c r="CA39">
        <f t="shared" si="163"/>
        <v>1.017258471333728E-2</v>
      </c>
      <c r="CB39">
        <f t="shared" si="164"/>
        <v>2.0462732361731025E-4</v>
      </c>
      <c r="CC39">
        <f t="shared" si="165"/>
        <v>1.7540043050519189E-4</v>
      </c>
      <c r="CD39">
        <f t="shared" si="166"/>
        <v>5.0207472153434456E-4</v>
      </c>
      <c r="CE39">
        <f t="shared" si="167"/>
        <v>1.8999208624779454E-3</v>
      </c>
      <c r="CF39">
        <f t="shared" si="168"/>
        <v>1.9928519768025926E-2</v>
      </c>
      <c r="CG39">
        <f t="shared" si="169"/>
        <v>1.5885428839626116E-4</v>
      </c>
      <c r="CH39">
        <f t="shared" si="170"/>
        <v>3.1613866236159015E-4</v>
      </c>
      <c r="CI39">
        <f t="shared" si="171"/>
        <v>9.0377368957993902E-4</v>
      </c>
      <c r="CJ39">
        <f t="shared" si="73"/>
        <v>0</v>
      </c>
      <c r="CK39">
        <f t="shared" si="74"/>
        <v>0.34848627323507364</v>
      </c>
      <c r="CL39">
        <f t="shared" si="172"/>
        <v>0.12023906395326461</v>
      </c>
      <c r="CM39">
        <f t="shared" si="189"/>
        <v>119.28280023509241</v>
      </c>
      <c r="CN39">
        <f t="shared" si="190"/>
        <v>260.53917570826451</v>
      </c>
      <c r="CO39">
        <f t="shared" si="191"/>
        <v>25.856338892570644</v>
      </c>
      <c r="CP39">
        <f t="shared" si="192"/>
        <v>32.367776460310054</v>
      </c>
      <c r="CQ39">
        <f t="shared" si="193"/>
        <v>13.314457009077222</v>
      </c>
      <c r="CR39">
        <f t="shared" si="194"/>
        <v>10.848968124844459</v>
      </c>
      <c r="CS39">
        <f t="shared" si="195"/>
        <v>0.89983407710473307</v>
      </c>
      <c r="CT39">
        <f t="shared" si="196"/>
        <v>0.99272722217166864</v>
      </c>
      <c r="CU39">
        <f t="shared" si="197"/>
        <v>0.86655342293286242</v>
      </c>
      <c r="CV39">
        <f t="shared" si="198"/>
        <v>11.380554671694284</v>
      </c>
      <c r="CW39">
        <f t="shared" si="199"/>
        <v>76.68438534956563</v>
      </c>
      <c r="CX39">
        <f t="shared" si="200"/>
        <v>0.79465527080666432</v>
      </c>
      <c r="CY39">
        <f t="shared" si="201"/>
        <v>2.1251511679680322</v>
      </c>
      <c r="CZ39">
        <f t="shared" si="202"/>
        <v>3.4393447397574901</v>
      </c>
      <c r="DA39">
        <f t="shared" si="203"/>
        <v>2560.0906182521276</v>
      </c>
      <c r="DB39">
        <f t="shared" si="204"/>
        <v>2438.7993787899991</v>
      </c>
      <c r="DC39">
        <f t="shared" si="205"/>
        <v>234.25062252999842</v>
      </c>
      <c r="DD39">
        <f t="shared" si="206"/>
        <v>445.89724352933825</v>
      </c>
      <c r="DE39">
        <f t="shared" si="207"/>
        <v>118.11222781986839</v>
      </c>
      <c r="DF39">
        <f t="shared" si="208"/>
        <v>219.39817444264011</v>
      </c>
      <c r="DG39">
        <f t="shared" si="209"/>
        <v>13.014785427638559</v>
      </c>
      <c r="DH39">
        <f t="shared" si="210"/>
        <v>13.161932449970587</v>
      </c>
      <c r="DI39">
        <f t="shared" si="211"/>
        <v>15.969465765580541</v>
      </c>
      <c r="DJ39">
        <f t="shared" si="212"/>
        <v>102.55892759803601</v>
      </c>
      <c r="DK39">
        <f t="shared" si="213"/>
        <v>772.65937181053505</v>
      </c>
      <c r="DL39">
        <f t="shared" si="214"/>
        <v>10.551008655458261</v>
      </c>
      <c r="DM39">
        <f t="shared" si="215"/>
        <v>27.126488444923659</v>
      </c>
      <c r="DN39">
        <f t="shared" si="216"/>
        <v>45.451683646405179</v>
      </c>
      <c r="DO39">
        <f t="shared" si="34"/>
        <v>0</v>
      </c>
      <c r="DP39">
        <f t="shared" si="117"/>
        <v>7576.4346515146799</v>
      </c>
      <c r="DQ39">
        <f t="shared" si="173"/>
        <v>2614.1156210956237</v>
      </c>
    </row>
    <row r="40" spans="1:121" x14ac:dyDescent="0.3">
      <c r="A40">
        <v>37</v>
      </c>
      <c r="B40">
        <v>82</v>
      </c>
      <c r="C40">
        <f t="shared" si="118"/>
        <v>36.251999999999995</v>
      </c>
      <c r="D40">
        <f t="shared" si="1"/>
        <v>125</v>
      </c>
      <c r="E40">
        <f t="shared" si="119"/>
        <v>5.7</v>
      </c>
      <c r="F40">
        <v>5.1029999999999999E-2</v>
      </c>
      <c r="G40">
        <v>6.7809999999999995E-2</v>
      </c>
      <c r="H40">
        <f t="shared" si="3"/>
        <v>5.4385999999999997E-2</v>
      </c>
      <c r="I40">
        <f t="shared" si="103"/>
        <v>4.7655426853004217E-2</v>
      </c>
      <c r="J40">
        <f t="shared" si="36"/>
        <v>0.31110774065506619</v>
      </c>
      <c r="K40">
        <f t="shared" si="37"/>
        <v>0.40662083054584153</v>
      </c>
      <c r="L40">
        <f t="shared" si="104"/>
        <v>0.18187551173384742</v>
      </c>
      <c r="M40">
        <f t="shared" si="105"/>
        <v>0.24507412737073064</v>
      </c>
      <c r="N40">
        <f t="shared" si="106"/>
        <v>0.69088885675771339</v>
      </c>
      <c r="O40">
        <f t="shared" si="107"/>
        <v>0.80965666906448064</v>
      </c>
      <c r="P40">
        <f t="shared" si="108"/>
        <v>0.43870333805094563</v>
      </c>
      <c r="Q40">
        <f t="shared" si="109"/>
        <v>0.55780714219659766</v>
      </c>
      <c r="R40">
        <f t="shared" si="174"/>
        <v>0.42</v>
      </c>
      <c r="S40">
        <f t="shared" si="175"/>
        <v>0.43099999999999999</v>
      </c>
      <c r="T40">
        <f t="shared" si="176"/>
        <v>2.8038857452717197E-2</v>
      </c>
      <c r="U40">
        <f t="shared" si="41"/>
        <v>0.5556068645115726</v>
      </c>
      <c r="V40">
        <f t="shared" si="42"/>
        <v>0.67885497711250375</v>
      </c>
      <c r="W40">
        <f t="shared" si="110"/>
        <v>0.35394704103012875</v>
      </c>
      <c r="X40">
        <f t="shared" si="111"/>
        <v>0.45764688862416869</v>
      </c>
      <c r="Y40">
        <f t="shared" si="112"/>
        <v>0.86437111295191338</v>
      </c>
      <c r="Z40">
        <f t="shared" si="113"/>
        <v>0.94056760009315599</v>
      </c>
      <c r="AA40">
        <f t="shared" si="114"/>
        <v>0.62570618355123364</v>
      </c>
      <c r="AB40">
        <f t="shared" si="115"/>
        <v>0.75056683019908677</v>
      </c>
      <c r="AC40">
        <f t="shared" si="177"/>
        <v>4.6800341873830371E-2</v>
      </c>
      <c r="AD40">
        <f t="shared" si="116"/>
        <v>5.0197483375394696E-2</v>
      </c>
      <c r="AE40">
        <f t="shared" si="44"/>
        <v>1.4429082281448737E-2</v>
      </c>
      <c r="AF40">
        <f t="shared" si="45"/>
        <v>9.0144064966975125E-4</v>
      </c>
      <c r="AG40">
        <f t="shared" si="46"/>
        <v>3.2982469481320298E-3</v>
      </c>
      <c r="AH40">
        <f t="shared" si="132"/>
        <v>3.8692743218181683E-4</v>
      </c>
      <c r="AI40">
        <f t="shared" si="133"/>
        <v>1.827947476287492E-3</v>
      </c>
      <c r="AJ40">
        <f t="shared" si="49"/>
        <v>2.7592597694636181E-5</v>
      </c>
      <c r="AK40">
        <f t="shared" si="134"/>
        <v>2.3797935755437837E-5</v>
      </c>
      <c r="AL40">
        <f t="shared" si="135"/>
        <v>6.1722056014198423E-5</v>
      </c>
      <c r="AM40">
        <f t="shared" si="136"/>
        <v>3.5009581839804527E-4</v>
      </c>
      <c r="AN40">
        <f t="shared" si="53"/>
        <v>4.0854255993132728E-3</v>
      </c>
      <c r="AO40">
        <f t="shared" si="137"/>
        <v>1.9784451499976077E-5</v>
      </c>
      <c r="AP40">
        <f t="shared" si="178"/>
        <v>4.8641776262948565E-5</v>
      </c>
      <c r="AQ40">
        <f t="shared" si="179"/>
        <v>1.2576662795105224E-4</v>
      </c>
      <c r="AR40">
        <f t="shared" si="180"/>
        <v>0.17297517757198999</v>
      </c>
      <c r="AS40">
        <f t="shared" si="181"/>
        <v>8.2409246789729218E-2</v>
      </c>
      <c r="AT40">
        <f t="shared" si="182"/>
        <v>5.8800040192904229E-3</v>
      </c>
      <c r="AU40">
        <f t="shared" si="183"/>
        <v>2.0173197677431105E-2</v>
      </c>
      <c r="AV40">
        <f t="shared" si="138"/>
        <v>2.6092045903960432E-3</v>
      </c>
      <c r="AW40">
        <f t="shared" si="139"/>
        <v>1.2058673074091334E-2</v>
      </c>
      <c r="AX40">
        <f t="shared" si="184"/>
        <v>2.9716428571293214E-4</v>
      </c>
      <c r="AY40">
        <f t="shared" si="140"/>
        <v>2.5041438045430051E-4</v>
      </c>
      <c r="AZ40">
        <f t="shared" si="141"/>
        <v>5.9019853132642611E-4</v>
      </c>
      <c r="BA40">
        <f t="shared" si="142"/>
        <v>2.3584824581003791E-3</v>
      </c>
      <c r="BB40">
        <f t="shared" si="185"/>
        <v>2.6100653953131651E-2</v>
      </c>
      <c r="BC40">
        <f t="shared" si="143"/>
        <v>2.0580088102788334E-4</v>
      </c>
      <c r="BD40">
        <f t="shared" si="186"/>
        <v>5.0601643554204175E-4</v>
      </c>
      <c r="BE40">
        <f t="shared" si="187"/>
        <v>1.1581309249301184E-3</v>
      </c>
      <c r="BF40">
        <f t="shared" si="188"/>
        <v>0.54364367940084268</v>
      </c>
      <c r="BG40">
        <f t="shared" si="72"/>
        <v>0.94700000000000051</v>
      </c>
      <c r="BH40">
        <f t="shared" si="144"/>
        <v>4.2112847374397105E-2</v>
      </c>
      <c r="BI40">
        <f t="shared" si="145"/>
        <v>1.1608870830807147E-2</v>
      </c>
      <c r="BJ40">
        <f t="shared" si="146"/>
        <v>6.2751413385219107E-4</v>
      </c>
      <c r="BK40">
        <f t="shared" si="147"/>
        <v>2.6093210857092946E-3</v>
      </c>
      <c r="BL40">
        <f t="shared" si="148"/>
        <v>2.8098319839639182E-4</v>
      </c>
      <c r="BM40">
        <f t="shared" si="149"/>
        <v>1.4645349695930356E-3</v>
      </c>
      <c r="BN40">
        <f t="shared" si="150"/>
        <v>1.8225547145967272E-5</v>
      </c>
      <c r="BO40">
        <f t="shared" si="151"/>
        <v>1.619504413386753E-5</v>
      </c>
      <c r="BP40">
        <f t="shared" si="152"/>
        <v>4.6632436815800921E-5</v>
      </c>
      <c r="BQ40">
        <f t="shared" si="153"/>
        <v>2.7315083587775395E-4</v>
      </c>
      <c r="BR40">
        <f t="shared" si="154"/>
        <v>3.187519983743471E-3</v>
      </c>
      <c r="BS40">
        <f t="shared" si="155"/>
        <v>1.4556310722126366E-5</v>
      </c>
      <c r="BT40">
        <f t="shared" si="156"/>
        <v>3.1166973587436134E-5</v>
      </c>
      <c r="BU40">
        <f t="shared" si="157"/>
        <v>9.2532164206411937E-5</v>
      </c>
      <c r="BV40">
        <f t="shared" si="158"/>
        <v>0.13960196101151076</v>
      </c>
      <c r="BW40">
        <f t="shared" si="159"/>
        <v>6.378260986022459E-2</v>
      </c>
      <c r="BX40">
        <f t="shared" si="160"/>
        <v>3.9376677506198212E-3</v>
      </c>
      <c r="BY40">
        <f t="shared" si="161"/>
        <v>1.5353032553271202E-2</v>
      </c>
      <c r="BZ40">
        <f t="shared" si="162"/>
        <v>1.8227790838246246E-3</v>
      </c>
      <c r="CA40">
        <f t="shared" si="163"/>
        <v>9.2941703112024397E-3</v>
      </c>
      <c r="CB40">
        <f t="shared" si="164"/>
        <v>1.8882507737921046E-4</v>
      </c>
      <c r="CC40">
        <f t="shared" si="165"/>
        <v>1.6393707628523847E-4</v>
      </c>
      <c r="CD40">
        <f t="shared" si="166"/>
        <v>4.2896407529546398E-4</v>
      </c>
      <c r="CE40">
        <f t="shared" si="167"/>
        <v>1.7702040612346238E-3</v>
      </c>
      <c r="CF40">
        <f t="shared" si="168"/>
        <v>1.9590344405583333E-2</v>
      </c>
      <c r="CG40">
        <f t="shared" si="169"/>
        <v>1.4566311891081767E-4</v>
      </c>
      <c r="CH40">
        <f t="shared" si="170"/>
        <v>3.119068425018185E-4</v>
      </c>
      <c r="CI40">
        <f t="shared" si="171"/>
        <v>8.1970962315528102E-4</v>
      </c>
      <c r="CJ40">
        <f t="shared" si="73"/>
        <v>0</v>
      </c>
      <c r="CK40">
        <f t="shared" si="74"/>
        <v>0.31959582573998729</v>
      </c>
      <c r="CL40">
        <f t="shared" si="172"/>
        <v>0.10705914834277874</v>
      </c>
      <c r="CM40">
        <f t="shared" si="189"/>
        <v>105.16372767145188</v>
      </c>
      <c r="CN40">
        <f t="shared" si="190"/>
        <v>236.26179327644161</v>
      </c>
      <c r="CO40">
        <f t="shared" si="191"/>
        <v>23.357228673592925</v>
      </c>
      <c r="CP40">
        <f t="shared" si="192"/>
        <v>28.348432519194795</v>
      </c>
      <c r="CQ40">
        <f t="shared" si="193"/>
        <v>12.089934545953049</v>
      </c>
      <c r="CR40">
        <f t="shared" si="194"/>
        <v>9.5272622464104089</v>
      </c>
      <c r="CS40">
        <f t="shared" si="195"/>
        <v>0.80095792587989911</v>
      </c>
      <c r="CT40">
        <f t="shared" si="196"/>
        <v>0.89827688302475661</v>
      </c>
      <c r="CU40">
        <f t="shared" si="197"/>
        <v>0.72288872003829197</v>
      </c>
      <c r="CV40">
        <f t="shared" si="198"/>
        <v>10.196540710843069</v>
      </c>
      <c r="CW40">
        <f t="shared" si="199"/>
        <v>72.312033107844925</v>
      </c>
      <c r="CX40">
        <f t="shared" si="200"/>
        <v>0.70482108468664773</v>
      </c>
      <c r="CY40">
        <f t="shared" si="201"/>
        <v>2.0194119833325725</v>
      </c>
      <c r="CZ40">
        <f t="shared" si="202"/>
        <v>3.043552396415464</v>
      </c>
      <c r="DA40">
        <f t="shared" si="203"/>
        <v>2338.6244007733048</v>
      </c>
      <c r="DB40">
        <f t="shared" si="204"/>
        <v>2290.8946515076827</v>
      </c>
      <c r="DC40">
        <f t="shared" si="205"/>
        <v>219.53583006422724</v>
      </c>
      <c r="DD40">
        <f t="shared" si="206"/>
        <v>403.86741750217072</v>
      </c>
      <c r="DE40">
        <f t="shared" si="207"/>
        <v>111.33736907678956</v>
      </c>
      <c r="DF40">
        <f t="shared" si="208"/>
        <v>200.62014393365754</v>
      </c>
      <c r="DG40">
        <f t="shared" si="209"/>
        <v>12.021186849945243</v>
      </c>
      <c r="DH40">
        <f t="shared" si="210"/>
        <v>12.31312550131841</v>
      </c>
      <c r="DI40">
        <f t="shared" si="211"/>
        <v>13.65542341929952</v>
      </c>
      <c r="DJ40">
        <f t="shared" si="212"/>
        <v>95.636463675970376</v>
      </c>
      <c r="DK40">
        <f t="shared" si="213"/>
        <v>760.18154638495935</v>
      </c>
      <c r="DL40">
        <f t="shared" si="214"/>
        <v>9.6829314523619114</v>
      </c>
      <c r="DM40">
        <f t="shared" si="215"/>
        <v>26.789016114031231</v>
      </c>
      <c r="DN40">
        <f t="shared" si="216"/>
        <v>41.258414200635471</v>
      </c>
      <c r="DO40">
        <f t="shared" si="34"/>
        <v>0</v>
      </c>
      <c r="DP40">
        <f t="shared" si="117"/>
        <v>7041.8647822014636</v>
      </c>
      <c r="DQ40">
        <f t="shared" si="173"/>
        <v>2358.9045463342222</v>
      </c>
    </row>
    <row r="41" spans="1:121" x14ac:dyDescent="0.3">
      <c r="A41">
        <v>38</v>
      </c>
      <c r="B41">
        <v>83</v>
      </c>
      <c r="C41">
        <f t="shared" si="118"/>
        <v>36.251999999999995</v>
      </c>
      <c r="D41">
        <f t="shared" si="1"/>
        <v>125</v>
      </c>
      <c r="E41">
        <f t="shared" si="119"/>
        <v>5.7</v>
      </c>
      <c r="F41">
        <v>5.9180000000000003E-2</v>
      </c>
      <c r="G41">
        <v>7.6550000000000007E-2</v>
      </c>
      <c r="H41">
        <f t="shared" si="3"/>
        <v>6.2654000000000001E-2</v>
      </c>
      <c r="I41">
        <f t="shared" si="103"/>
        <v>4.7655426853004217E-2</v>
      </c>
      <c r="J41">
        <f t="shared" si="36"/>
        <v>0.3196631015421626</v>
      </c>
      <c r="K41">
        <f t="shared" si="37"/>
        <v>0.4169155779592737</v>
      </c>
      <c r="L41">
        <f t="shared" si="104"/>
        <v>0.18736418058559245</v>
      </c>
      <c r="M41">
        <f t="shared" si="105"/>
        <v>0.25215762532789043</v>
      </c>
      <c r="N41">
        <f t="shared" si="106"/>
        <v>0.70453424965552491</v>
      </c>
      <c r="O41">
        <f t="shared" si="107"/>
        <v>0.8214201463348042</v>
      </c>
      <c r="P41">
        <f t="shared" si="108"/>
        <v>0.45103113109454451</v>
      </c>
      <c r="Q41">
        <f t="shared" si="109"/>
        <v>0.57146745561253498</v>
      </c>
      <c r="R41">
        <f t="shared" si="174"/>
        <v>0.42</v>
      </c>
      <c r="S41">
        <f t="shared" si="175"/>
        <v>0.43099999999999999</v>
      </c>
      <c r="T41">
        <f t="shared" si="176"/>
        <v>2.8794910626929401E-2</v>
      </c>
      <c r="U41">
        <f t="shared" si="41"/>
        <v>0.56753007664331101</v>
      </c>
      <c r="V41">
        <f t="shared" si="42"/>
        <v>0.69085702198656129</v>
      </c>
      <c r="W41">
        <f t="shared" si="110"/>
        <v>0.36334253916002446</v>
      </c>
      <c r="X41">
        <f t="shared" si="111"/>
        <v>0.4686608609761056</v>
      </c>
      <c r="Y41">
        <f t="shared" si="112"/>
        <v>0.87440075906825321</v>
      </c>
      <c r="Z41">
        <f t="shared" si="113"/>
        <v>0.94668141280023044</v>
      </c>
      <c r="AA41">
        <f t="shared" si="114"/>
        <v>0.63958683220608981</v>
      </c>
      <c r="AB41">
        <f t="shared" si="115"/>
        <v>0.76353643778036928</v>
      </c>
      <c r="AC41">
        <f t="shared" si="177"/>
        <v>4.7829473965200056E-2</v>
      </c>
      <c r="AD41">
        <f t="shared" si="116"/>
        <v>4.3864955767824308E-2</v>
      </c>
      <c r="AE41">
        <f t="shared" si="44"/>
        <v>1.2885347263539359E-2</v>
      </c>
      <c r="AF41">
        <f t="shared" si="45"/>
        <v>8.067085763346438E-4</v>
      </c>
      <c r="AG41">
        <f t="shared" si="46"/>
        <v>2.8140962477376254E-3</v>
      </c>
      <c r="AH41">
        <f t="shared" si="132"/>
        <v>3.4944272049160262E-4</v>
      </c>
      <c r="AI41">
        <f t="shared" si="133"/>
        <v>1.5894203901683631E-3</v>
      </c>
      <c r="AJ41">
        <f t="shared" si="49"/>
        <v>2.4407193330750557E-5</v>
      </c>
      <c r="AK41">
        <f t="shared" si="134"/>
        <v>2.1290166059713158E-5</v>
      </c>
      <c r="AL41">
        <f t="shared" si="135"/>
        <v>4.9222507634878154E-5</v>
      </c>
      <c r="AM41">
        <f t="shared" si="136"/>
        <v>3.1238189280706209E-4</v>
      </c>
      <c r="AN41">
        <f t="shared" si="53"/>
        <v>3.778787014628577E-3</v>
      </c>
      <c r="AO41">
        <f t="shared" si="137"/>
        <v>1.7368945410624346E-5</v>
      </c>
      <c r="AP41">
        <f t="shared" si="178"/>
        <v>4.5479156497417513E-5</v>
      </c>
      <c r="AQ41">
        <f t="shared" si="179"/>
        <v>1.0544911243783662E-4</v>
      </c>
      <c r="AR41">
        <f t="shared" si="180"/>
        <v>0.15625634511325789</v>
      </c>
      <c r="AS41">
        <f t="shared" si="181"/>
        <v>7.5977921347794311E-2</v>
      </c>
      <c r="AT41">
        <f t="shared" si="182"/>
        <v>5.4457010358841696E-3</v>
      </c>
      <c r="AU41">
        <f t="shared" si="183"/>
        <v>1.7699151979486502E-2</v>
      </c>
      <c r="AV41">
        <f t="shared" si="138"/>
        <v>2.4405443805291995E-3</v>
      </c>
      <c r="AW41">
        <f t="shared" si="139"/>
        <v>1.0879735985745216E-2</v>
      </c>
      <c r="AX41">
        <f t="shared" si="184"/>
        <v>2.7208723468125534E-4</v>
      </c>
      <c r="AY41">
        <f t="shared" si="140"/>
        <v>2.3093123171312148E-4</v>
      </c>
      <c r="AZ41">
        <f t="shared" si="141"/>
        <v>4.7645584289783625E-4</v>
      </c>
      <c r="BA41">
        <f t="shared" si="142"/>
        <v>2.1850428269459985E-3</v>
      </c>
      <c r="BB41">
        <f t="shared" si="185"/>
        <v>2.5102390350782062E-2</v>
      </c>
      <c r="BC41">
        <f t="shared" si="143"/>
        <v>1.8637606362441458E-4</v>
      </c>
      <c r="BD41">
        <f t="shared" si="186"/>
        <v>4.905475393712493E-4</v>
      </c>
      <c r="BE41">
        <f t="shared" si="187"/>
        <v>9.8459180259454263E-4</v>
      </c>
      <c r="BF41">
        <f t="shared" si="188"/>
        <v>0.58170782030979007</v>
      </c>
      <c r="BG41">
        <f t="shared" si="72"/>
        <v>0.94700000000000051</v>
      </c>
      <c r="BH41">
        <f t="shared" si="144"/>
        <v>3.6769509663670659E-2</v>
      </c>
      <c r="BI41">
        <f t="shared" si="145"/>
        <v>1.0358213951054761E-2</v>
      </c>
      <c r="BJ41">
        <f t="shared" si="146"/>
        <v>5.6103639111347321E-4</v>
      </c>
      <c r="BK41">
        <f t="shared" si="147"/>
        <v>2.224440443052872E-3</v>
      </c>
      <c r="BL41">
        <f t="shared" si="148"/>
        <v>2.5352853765740459E-4</v>
      </c>
      <c r="BM41">
        <f t="shared" si="149"/>
        <v>1.2723667000492727E-3</v>
      </c>
      <c r="BN41">
        <f t="shared" si="150"/>
        <v>1.6106127913729743E-5</v>
      </c>
      <c r="BO41">
        <f t="shared" si="151"/>
        <v>1.4475027794303437E-5</v>
      </c>
      <c r="BP41">
        <f t="shared" si="152"/>
        <v>3.7157710090565954E-5</v>
      </c>
      <c r="BQ41">
        <f t="shared" si="153"/>
        <v>2.4352241573027538E-4</v>
      </c>
      <c r="BR41">
        <f t="shared" si="154"/>
        <v>2.945815245766841E-3</v>
      </c>
      <c r="BS41">
        <f t="shared" si="155"/>
        <v>1.2768451587161407E-5</v>
      </c>
      <c r="BT41">
        <f t="shared" si="156"/>
        <v>2.9112621537347104E-5</v>
      </c>
      <c r="BU41">
        <f t="shared" si="157"/>
        <v>7.7518919844613522E-5</v>
      </c>
      <c r="BV41">
        <f t="shared" si="158"/>
        <v>0.12600357769933687</v>
      </c>
      <c r="BW41">
        <f t="shared" si="159"/>
        <v>5.8755865707540531E-2</v>
      </c>
      <c r="BX41">
        <f t="shared" si="160"/>
        <v>3.6433695601352113E-3</v>
      </c>
      <c r="BY41">
        <f t="shared" si="161"/>
        <v>1.3458893789245334E-2</v>
      </c>
      <c r="BZ41">
        <f t="shared" si="162"/>
        <v>1.7033842811966455E-3</v>
      </c>
      <c r="CA41">
        <f t="shared" si="163"/>
        <v>8.3785129048098532E-3</v>
      </c>
      <c r="CB41">
        <f t="shared" si="164"/>
        <v>1.7272553299072131E-4</v>
      </c>
      <c r="CC41">
        <f t="shared" si="165"/>
        <v>1.5104212999989721E-4</v>
      </c>
      <c r="CD41">
        <f t="shared" si="166"/>
        <v>3.4600544735747168E-4</v>
      </c>
      <c r="CE41">
        <f t="shared" si="167"/>
        <v>1.6386572236946613E-3</v>
      </c>
      <c r="CF41">
        <f t="shared" si="168"/>
        <v>1.8825357916579081E-2</v>
      </c>
      <c r="CG41">
        <f t="shared" si="169"/>
        <v>1.3180442502103447E-4</v>
      </c>
      <c r="CH41">
        <f t="shared" si="170"/>
        <v>3.0208216627544715E-4</v>
      </c>
      <c r="CI41">
        <f t="shared" si="171"/>
        <v>6.9629948126234448E-4</v>
      </c>
      <c r="CJ41">
        <f t="shared" si="73"/>
        <v>0</v>
      </c>
      <c r="CK41">
        <f t="shared" si="74"/>
        <v>0.28902315047230837</v>
      </c>
      <c r="CL41">
        <f t="shared" si="172"/>
        <v>9.3997887175967812E-2</v>
      </c>
      <c r="CM41">
        <f t="shared" si="189"/>
        <v>91.897082333591925</v>
      </c>
      <c r="CN41">
        <f t="shared" si="190"/>
        <v>210.98467609319346</v>
      </c>
      <c r="CO41">
        <f t="shared" si="191"/>
        <v>20.902625921406955</v>
      </c>
      <c r="CP41">
        <f t="shared" si="192"/>
        <v>24.187157249304889</v>
      </c>
      <c r="CQ41">
        <f t="shared" si="193"/>
        <v>10.918687244480616</v>
      </c>
      <c r="CR41">
        <f t="shared" si="194"/>
        <v>8.2840590735575095</v>
      </c>
      <c r="CS41">
        <f t="shared" si="195"/>
        <v>0.70849200800502721</v>
      </c>
      <c r="CT41">
        <f t="shared" si="196"/>
        <v>0.80361860808993291</v>
      </c>
      <c r="CU41">
        <f t="shared" si="197"/>
        <v>0.57649400941969298</v>
      </c>
      <c r="CV41">
        <f t="shared" si="198"/>
        <v>9.0981226280056831</v>
      </c>
      <c r="CW41">
        <f t="shared" si="199"/>
        <v>66.884530158925813</v>
      </c>
      <c r="CX41">
        <f t="shared" si="200"/>
        <v>0.6187686802534923</v>
      </c>
      <c r="CY41">
        <f t="shared" si="201"/>
        <v>1.8881126611467856</v>
      </c>
      <c r="CZ41">
        <f t="shared" si="202"/>
        <v>2.551868520995646</v>
      </c>
      <c r="DA41">
        <f t="shared" si="203"/>
        <v>2112.5857859312468</v>
      </c>
      <c r="DB41">
        <f t="shared" si="204"/>
        <v>2112.110235547334</v>
      </c>
      <c r="DC41">
        <f t="shared" si="205"/>
        <v>203.32069387577135</v>
      </c>
      <c r="DD41">
        <f t="shared" si="206"/>
        <v>354.33702262931979</v>
      </c>
      <c r="DE41">
        <f t="shared" si="207"/>
        <v>104.14046926156148</v>
      </c>
      <c r="DF41">
        <f t="shared" si="208"/>
        <v>181.00616759484316</v>
      </c>
      <c r="DG41">
        <f t="shared" si="209"/>
        <v>11.006744904560822</v>
      </c>
      <c r="DH41">
        <f t="shared" si="210"/>
        <v>11.355119594565897</v>
      </c>
      <c r="DI41">
        <f t="shared" si="211"/>
        <v>11.023758837127238</v>
      </c>
      <c r="DJ41">
        <f t="shared" si="212"/>
        <v>88.603486632660236</v>
      </c>
      <c r="DK41">
        <f t="shared" si="213"/>
        <v>731.10711896652754</v>
      </c>
      <c r="DL41">
        <f t="shared" si="214"/>
        <v>8.7689937935287059</v>
      </c>
      <c r="DM41">
        <f t="shared" si="215"/>
        <v>25.97007728185331</v>
      </c>
      <c r="DN41">
        <f t="shared" si="216"/>
        <v>35.07608296743058</v>
      </c>
      <c r="DO41">
        <f t="shared" si="34"/>
        <v>0</v>
      </c>
      <c r="DP41">
        <f t="shared" si="117"/>
        <v>6440.7160530087076</v>
      </c>
      <c r="DQ41">
        <f t="shared" si="173"/>
        <v>2094.6893004723597</v>
      </c>
    </row>
    <row r="42" spans="1:121" x14ac:dyDescent="0.3">
      <c r="A42">
        <v>39</v>
      </c>
      <c r="B42">
        <v>84</v>
      </c>
      <c r="C42">
        <f t="shared" si="118"/>
        <v>36.251999999999995</v>
      </c>
      <c r="D42">
        <f t="shared" si="1"/>
        <v>125</v>
      </c>
      <c r="E42">
        <f t="shared" si="119"/>
        <v>5.7</v>
      </c>
      <c r="F42">
        <v>6.4750000000000002E-2</v>
      </c>
      <c r="G42">
        <v>8.4409999999999999E-2</v>
      </c>
      <c r="H42">
        <f t="shared" si="3"/>
        <v>6.8682000000000007E-2</v>
      </c>
      <c r="I42">
        <f t="shared" si="103"/>
        <v>4.7655426853004217E-2</v>
      </c>
      <c r="J42">
        <f t="shared" si="36"/>
        <v>0.3282881150518645</v>
      </c>
      <c r="K42">
        <f t="shared" si="37"/>
        <v>0.42724178697025184</v>
      </c>
      <c r="L42">
        <f t="shared" si="104"/>
        <v>0.19292986366595233</v>
      </c>
      <c r="M42">
        <f t="shared" si="105"/>
        <v>0.2593209754036927</v>
      </c>
      <c r="N42">
        <f t="shared" si="106"/>
        <v>0.71790586424704028</v>
      </c>
      <c r="O42">
        <f t="shared" si="107"/>
        <v>0.83273198906199308</v>
      </c>
      <c r="P42">
        <f t="shared" si="108"/>
        <v>0.46339552681786111</v>
      </c>
      <c r="Q42">
        <f t="shared" si="109"/>
        <v>0.58504165316803503</v>
      </c>
      <c r="R42">
        <f t="shared" si="174"/>
        <v>0.42</v>
      </c>
      <c r="S42">
        <f t="shared" si="175"/>
        <v>0.43099999999999999</v>
      </c>
      <c r="T42">
        <f t="shared" si="176"/>
        <v>2.9555097404503926E-2</v>
      </c>
      <c r="U42">
        <f t="shared" si="41"/>
        <v>0.57937314219362746</v>
      </c>
      <c r="V42">
        <f t="shared" si="42"/>
        <v>0.70264791558087603</v>
      </c>
      <c r="W42">
        <f t="shared" si="110"/>
        <v>0.37279394695815993</v>
      </c>
      <c r="X42">
        <f t="shared" si="111"/>
        <v>0.47967488695957683</v>
      </c>
      <c r="Y42">
        <f t="shared" si="112"/>
        <v>0.88391889781197686</v>
      </c>
      <c r="Z42">
        <f t="shared" si="113"/>
        <v>0.95229999849985314</v>
      </c>
      <c r="AA42">
        <f t="shared" si="114"/>
        <v>0.65329071705307729</v>
      </c>
      <c r="AB42">
        <f t="shared" si="115"/>
        <v>0.77614010016025692</v>
      </c>
      <c r="AC42">
        <f t="shared" si="177"/>
        <v>4.8853040577222513E-2</v>
      </c>
      <c r="AD42">
        <f t="shared" si="116"/>
        <v>3.7954315251742879E-2</v>
      </c>
      <c r="AE42">
        <f t="shared" si="44"/>
        <v>1.1313068366260958E-2</v>
      </c>
      <c r="AF42">
        <f t="shared" si="45"/>
        <v>7.0998871127627978E-4</v>
      </c>
      <c r="AG42">
        <f t="shared" si="46"/>
        <v>2.3363923085685753E-3</v>
      </c>
      <c r="AH42">
        <f t="shared" si="132"/>
        <v>3.1243648431476085E-4</v>
      </c>
      <c r="AI42">
        <f t="shared" si="133"/>
        <v>1.3669087838515043E-3</v>
      </c>
      <c r="AJ42">
        <f t="shared" si="49"/>
        <v>2.1230286383088103E-5</v>
      </c>
      <c r="AK42">
        <f t="shared" si="134"/>
        <v>1.8609807861291255E-5</v>
      </c>
      <c r="AL42">
        <f t="shared" si="135"/>
        <v>3.7609512759214658E-5</v>
      </c>
      <c r="AM42">
        <f t="shared" si="136"/>
        <v>2.7614207349205175E-4</v>
      </c>
      <c r="AN42">
        <f t="shared" si="53"/>
        <v>3.4261135593514694E-3</v>
      </c>
      <c r="AO42">
        <f t="shared" si="137"/>
        <v>1.4881143844826846E-5</v>
      </c>
      <c r="AP42">
        <f t="shared" si="178"/>
        <v>4.1434147947006205E-5</v>
      </c>
      <c r="AQ42">
        <f t="shared" si="179"/>
        <v>8.3838498348180233E-5</v>
      </c>
      <c r="AR42">
        <f t="shared" si="180"/>
        <v>0.13942332661544649</v>
      </c>
      <c r="AS42">
        <f t="shared" si="181"/>
        <v>6.8617947364171733E-2</v>
      </c>
      <c r="AT42">
        <f t="shared" si="182"/>
        <v>4.941096902653562E-3</v>
      </c>
      <c r="AU42">
        <f t="shared" si="183"/>
        <v>1.5021144252803636E-2</v>
      </c>
      <c r="AV42">
        <f t="shared" si="138"/>
        <v>2.2524600087726935E-3</v>
      </c>
      <c r="AW42">
        <f t="shared" si="139"/>
        <v>9.6730803732462088E-3</v>
      </c>
      <c r="AX42">
        <f t="shared" si="184"/>
        <v>2.440071134363437E-4</v>
      </c>
      <c r="AY42">
        <f t="shared" si="140"/>
        <v>2.0704173642505794E-4</v>
      </c>
      <c r="AZ42">
        <f t="shared" si="141"/>
        <v>3.6386977653041447E-4</v>
      </c>
      <c r="BA42">
        <f t="shared" si="142"/>
        <v>1.9988720122507938E-3</v>
      </c>
      <c r="BB42">
        <f t="shared" si="185"/>
        <v>2.3580360561077655E-2</v>
      </c>
      <c r="BC42">
        <f t="shared" si="143"/>
        <v>1.6382286551938364E-4</v>
      </c>
      <c r="BD42">
        <f t="shared" si="186"/>
        <v>4.6167305050053654E-4</v>
      </c>
      <c r="BE42">
        <f t="shared" si="187"/>
        <v>7.8435653517648098E-4</v>
      </c>
      <c r="BF42">
        <f t="shared" si="188"/>
        <v>0.62135397189598751</v>
      </c>
      <c r="BG42">
        <f t="shared" si="72"/>
        <v>0.94700000000000062</v>
      </c>
      <c r="BH42">
        <f t="shared" si="144"/>
        <v>3.1788386240616591E-2</v>
      </c>
      <c r="BI42">
        <f t="shared" si="145"/>
        <v>9.0867031284103117E-3</v>
      </c>
      <c r="BJ42">
        <f t="shared" si="146"/>
        <v>4.9330258915808174E-4</v>
      </c>
      <c r="BK42">
        <f t="shared" si="147"/>
        <v>1.8452906502547882E-3</v>
      </c>
      <c r="BL42">
        <f t="shared" si="148"/>
        <v>2.2647081884235801E-4</v>
      </c>
      <c r="BM42">
        <f t="shared" si="149"/>
        <v>1.0933273859525957E-3</v>
      </c>
      <c r="BN42">
        <f t="shared" si="150"/>
        <v>1.3996326836571163E-5</v>
      </c>
      <c r="BO42">
        <f t="shared" si="151"/>
        <v>1.2640940369734966E-5</v>
      </c>
      <c r="BP42">
        <f t="shared" si="152"/>
        <v>2.8367436543368038E-5</v>
      </c>
      <c r="BQ42">
        <f t="shared" si="153"/>
        <v>2.1509130313749212E-4</v>
      </c>
      <c r="BR42">
        <f t="shared" si="154"/>
        <v>2.6686524833353588E-3</v>
      </c>
      <c r="BS42">
        <f t="shared" si="155"/>
        <v>1.0930455906809936E-5</v>
      </c>
      <c r="BT42">
        <f t="shared" si="156"/>
        <v>2.6497849714541988E-5</v>
      </c>
      <c r="BU42">
        <f t="shared" si="157"/>
        <v>6.1580817915855883E-5</v>
      </c>
      <c r="BV42">
        <f t="shared" si="158"/>
        <v>0.11233570970632471</v>
      </c>
      <c r="BW42">
        <f t="shared" si="159"/>
        <v>5.3019877783356005E-2</v>
      </c>
      <c r="BX42">
        <f t="shared" si="160"/>
        <v>3.3026335969782066E-3</v>
      </c>
      <c r="BY42">
        <f t="shared" si="161"/>
        <v>1.1412928650849018E-2</v>
      </c>
      <c r="BZ42">
        <f t="shared" si="162"/>
        <v>1.570661755761437E-3</v>
      </c>
      <c r="CA42">
        <f t="shared" si="163"/>
        <v>7.4430435585740229E-3</v>
      </c>
      <c r="CB42">
        <f t="shared" si="164"/>
        <v>1.547518260015833E-4</v>
      </c>
      <c r="CC42">
        <f t="shared" si="165"/>
        <v>1.3529148595634209E-4</v>
      </c>
      <c r="CD42">
        <f t="shared" si="166"/>
        <v>2.6402402107971102E-4</v>
      </c>
      <c r="CE42">
        <f t="shared" si="167"/>
        <v>1.4977879365674638E-3</v>
      </c>
      <c r="CF42">
        <f t="shared" si="168"/>
        <v>1.766915508938648E-2</v>
      </c>
      <c r="CG42">
        <f t="shared" si="169"/>
        <v>1.1575814325445216E-4</v>
      </c>
      <c r="CH42">
        <f t="shared" si="170"/>
        <v>2.8402843196658113E-4</v>
      </c>
      <c r="CI42">
        <f t="shared" si="171"/>
        <v>5.5423066782324002E-4</v>
      </c>
      <c r="CJ42">
        <f t="shared" si="73"/>
        <v>0</v>
      </c>
      <c r="CK42">
        <f t="shared" si="74"/>
        <v>0.25733112108087369</v>
      </c>
      <c r="CL42">
        <f t="shared" si="172"/>
        <v>8.1253213976674635E-2</v>
      </c>
      <c r="CM42">
        <f t="shared" si="189"/>
        <v>79.514290452401326</v>
      </c>
      <c r="CN42">
        <f t="shared" si="190"/>
        <v>185.24018142915693</v>
      </c>
      <c r="CO42">
        <f t="shared" si="191"/>
        <v>18.396517497879685</v>
      </c>
      <c r="CP42">
        <f t="shared" si="192"/>
        <v>20.081291892146904</v>
      </c>
      <c r="CQ42">
        <f t="shared" si="193"/>
        <v>9.7623903888990178</v>
      </c>
      <c r="CR42">
        <f t="shared" si="194"/>
        <v>7.1243285814340407</v>
      </c>
      <c r="CS42">
        <f t="shared" si="195"/>
        <v>0.61627275312828145</v>
      </c>
      <c r="CT42">
        <f t="shared" si="196"/>
        <v>0.70244580753229968</v>
      </c>
      <c r="CU42">
        <f t="shared" si="197"/>
        <v>0.44048261343592204</v>
      </c>
      <c r="CV42">
        <f t="shared" si="198"/>
        <v>8.0426378904560067</v>
      </c>
      <c r="CW42">
        <f t="shared" si="199"/>
        <v>60.642210000521011</v>
      </c>
      <c r="CX42">
        <f t="shared" si="200"/>
        <v>0.53014074947195644</v>
      </c>
      <c r="CY42">
        <f t="shared" si="201"/>
        <v>1.7201800861679095</v>
      </c>
      <c r="CZ42">
        <f t="shared" si="202"/>
        <v>2.0288916600259617</v>
      </c>
      <c r="DA42">
        <f t="shared" si="203"/>
        <v>1885.0033758408365</v>
      </c>
      <c r="DB42">
        <f t="shared" si="204"/>
        <v>1907.5103187766099</v>
      </c>
      <c r="DC42">
        <f t="shared" si="205"/>
        <v>184.4807939574734</v>
      </c>
      <c r="DD42">
        <f t="shared" si="206"/>
        <v>300.72330794112878</v>
      </c>
      <c r="DE42">
        <f t="shared" si="207"/>
        <v>96.11472103433961</v>
      </c>
      <c r="DF42">
        <f t="shared" si="208"/>
        <v>160.93103816969719</v>
      </c>
      <c r="DG42">
        <f t="shared" si="209"/>
        <v>9.8708197598404119</v>
      </c>
      <c r="DH42">
        <f t="shared" si="210"/>
        <v>10.180449221756524</v>
      </c>
      <c r="DI42">
        <f t="shared" si="211"/>
        <v>8.4188550195841998</v>
      </c>
      <c r="DJ42">
        <f t="shared" si="212"/>
        <v>81.054260096769681</v>
      </c>
      <c r="DK42">
        <f t="shared" si="213"/>
        <v>686.7780013413867</v>
      </c>
      <c r="DL42">
        <f t="shared" si="214"/>
        <v>7.7078658226870003</v>
      </c>
      <c r="DM42">
        <f t="shared" si="215"/>
        <v>24.441432966548906</v>
      </c>
      <c r="DN42">
        <f t="shared" si="216"/>
        <v>27.942701565662134</v>
      </c>
      <c r="DO42">
        <f t="shared" si="34"/>
        <v>0</v>
      </c>
      <c r="DP42">
        <f t="shared" si="117"/>
        <v>5786.0002033169785</v>
      </c>
      <c r="DQ42">
        <f t="shared" si="173"/>
        <v>1826.9500813368204</v>
      </c>
    </row>
    <row r="43" spans="1:121" x14ac:dyDescent="0.3">
      <c r="A43">
        <v>40</v>
      </c>
      <c r="B43">
        <v>85</v>
      </c>
      <c r="C43">
        <f t="shared" si="118"/>
        <v>36.251999999999995</v>
      </c>
      <c r="D43">
        <f t="shared" si="1"/>
        <v>125</v>
      </c>
      <c r="E43">
        <f t="shared" si="119"/>
        <v>5.7</v>
      </c>
      <c r="F43">
        <v>7.3550000000000004E-2</v>
      </c>
      <c r="G43">
        <v>9.4969999999999999E-2</v>
      </c>
      <c r="H43">
        <f t="shared" si="3"/>
        <v>7.7834E-2</v>
      </c>
      <c r="I43">
        <f t="shared" si="103"/>
        <v>4.7655426853004217E-2</v>
      </c>
      <c r="J43">
        <f t="shared" si="36"/>
        <v>0.33697891637257527</v>
      </c>
      <c r="K43">
        <f t="shared" si="37"/>
        <v>0.43759318430343708</v>
      </c>
      <c r="L43">
        <f t="shared" si="104"/>
        <v>0.19857144938482374</v>
      </c>
      <c r="M43">
        <f t="shared" si="105"/>
        <v>0.26656185316912073</v>
      </c>
      <c r="N43">
        <f t="shared" si="106"/>
        <v>0.73098988266247034</v>
      </c>
      <c r="O43">
        <f t="shared" si="107"/>
        <v>0.84358825238517199</v>
      </c>
      <c r="P43">
        <f t="shared" si="108"/>
        <v>0.47578573206347508</v>
      </c>
      <c r="Q43">
        <f t="shared" si="109"/>
        <v>0.59851521237202854</v>
      </c>
      <c r="R43">
        <f t="shared" si="174"/>
        <v>0.42</v>
      </c>
      <c r="S43">
        <f t="shared" si="175"/>
        <v>0.43099999999999999</v>
      </c>
      <c r="T43">
        <f t="shared" si="176"/>
        <v>3.0319025674394005E-2</v>
      </c>
      <c r="U43">
        <f t="shared" si="41"/>
        <v>0.59112696808508358</v>
      </c>
      <c r="V43">
        <f t="shared" si="42"/>
        <v>0.71421923616444172</v>
      </c>
      <c r="W43">
        <f t="shared" si="110"/>
        <v>0.38229632068006758</v>
      </c>
      <c r="X43">
        <f t="shared" si="111"/>
        <v>0.49068149524424054</v>
      </c>
      <c r="Y43">
        <f t="shared" si="112"/>
        <v>0.89293089340915777</v>
      </c>
      <c r="Z43">
        <f t="shared" si="113"/>
        <v>0.95744738695694942</v>
      </c>
      <c r="AA43">
        <f t="shared" si="114"/>
        <v>0.66680273009087232</v>
      </c>
      <c r="AB43">
        <f t="shared" si="115"/>
        <v>0.78836747468767188</v>
      </c>
      <c r="AC43">
        <f t="shared" si="177"/>
        <v>4.9870393112678879E-2</v>
      </c>
      <c r="AD43">
        <f t="shared" si="116"/>
        <v>3.2594748689409626E-2</v>
      </c>
      <c r="AE43">
        <f t="shared" si="44"/>
        <v>9.8122517456320311E-3</v>
      </c>
      <c r="AF43">
        <f t="shared" si="45"/>
        <v>6.1372104736457191E-4</v>
      </c>
      <c r="AG43">
        <f t="shared" si="46"/>
        <v>1.9105104802847259E-3</v>
      </c>
      <c r="AH43">
        <f t="shared" si="132"/>
        <v>2.7617788898942597E-4</v>
      </c>
      <c r="AI43">
        <f t="shared" si="133"/>
        <v>1.168435435177622E-3</v>
      </c>
      <c r="AJ43">
        <f t="shared" si="49"/>
        <v>1.8144853995710182E-5</v>
      </c>
      <c r="AK43">
        <f t="shared" si="134"/>
        <v>1.5862836695788945E-5</v>
      </c>
      <c r="AL43">
        <f t="shared" si="135"/>
        <v>2.8488568022910225E-5</v>
      </c>
      <c r="AM43">
        <f t="shared" si="136"/>
        <v>2.4146620098105308E-4</v>
      </c>
      <c r="AN43">
        <f t="shared" si="53"/>
        <v>3.0611234156628811E-3</v>
      </c>
      <c r="AO43">
        <f t="shared" si="137"/>
        <v>1.2421004141864256E-5</v>
      </c>
      <c r="AP43">
        <f t="shared" si="178"/>
        <v>3.6785605945667883E-5</v>
      </c>
      <c r="AQ43">
        <f t="shared" si="179"/>
        <v>6.5235242289635506E-5</v>
      </c>
      <c r="AR43">
        <f t="shared" si="180"/>
        <v>0.12323086412452487</v>
      </c>
      <c r="AS43">
        <f t="shared" si="181"/>
        <v>6.1049147964119373E-2</v>
      </c>
      <c r="AT43">
        <f t="shared" si="182"/>
        <v>4.3851278580259176E-3</v>
      </c>
      <c r="AU43">
        <f t="shared" si="183"/>
        <v>1.2512744405702627E-2</v>
      </c>
      <c r="AV43">
        <f t="shared" si="138"/>
        <v>2.0478260852240782E-3</v>
      </c>
      <c r="AW43">
        <f t="shared" si="139"/>
        <v>8.524035372018339E-3</v>
      </c>
      <c r="AX43">
        <f t="shared" si="184"/>
        <v>2.1415291580955594E-4</v>
      </c>
      <c r="AY43">
        <f t="shared" si="140"/>
        <v>1.8005011312269091E-4</v>
      </c>
      <c r="AZ43">
        <f t="shared" si="141"/>
        <v>2.746604870910406E-4</v>
      </c>
      <c r="BA43">
        <f t="shared" si="142"/>
        <v>1.802190088287164E-3</v>
      </c>
      <c r="BB43">
        <f t="shared" si="185"/>
        <v>2.1767947010287707E-2</v>
      </c>
      <c r="BC43">
        <f t="shared" si="143"/>
        <v>1.3949709034472653E-4</v>
      </c>
      <c r="BD43">
        <f t="shared" si="186"/>
        <v>4.219087538618258E-4</v>
      </c>
      <c r="BE43">
        <f t="shared" si="187"/>
        <v>6.0958275576182422E-4</v>
      </c>
      <c r="BF43">
        <f t="shared" si="188"/>
        <v>0.65998489196122534</v>
      </c>
      <c r="BG43">
        <f t="shared" si="72"/>
        <v>0.94700000000000051</v>
      </c>
      <c r="BH43">
        <f t="shared" si="144"/>
        <v>2.7276700315391096E-2</v>
      </c>
      <c r="BI43">
        <f t="shared" si="145"/>
        <v>7.8746540698593475E-3</v>
      </c>
      <c r="BJ43">
        <f t="shared" si="146"/>
        <v>4.2601036917659169E-4</v>
      </c>
      <c r="BK43">
        <f t="shared" si="147"/>
        <v>1.5076665951518479E-3</v>
      </c>
      <c r="BL43">
        <f t="shared" si="148"/>
        <v>2.0000400798932382E-4</v>
      </c>
      <c r="BM43">
        <f t="shared" si="149"/>
        <v>9.3379659555306734E-4</v>
      </c>
      <c r="BN43">
        <f t="shared" si="150"/>
        <v>1.1950779236394161E-5</v>
      </c>
      <c r="BO43">
        <f t="shared" si="151"/>
        <v>1.076502663380943E-5</v>
      </c>
      <c r="BP43">
        <f t="shared" si="152"/>
        <v>2.1469892978501985E-5</v>
      </c>
      <c r="BQ43">
        <f t="shared" si="153"/>
        <v>1.8792453885108307E-4</v>
      </c>
      <c r="BR43">
        <f t="shared" si="154"/>
        <v>2.382363262094133E-3</v>
      </c>
      <c r="BS43">
        <f t="shared" si="155"/>
        <v>9.1158158466269045E-6</v>
      </c>
      <c r="BT43">
        <f t="shared" si="156"/>
        <v>2.3502444787151124E-5</v>
      </c>
      <c r="BU43">
        <f t="shared" si="157"/>
        <v>4.787635915989246E-5</v>
      </c>
      <c r="BV43">
        <f t="shared" si="158"/>
        <v>9.9206187776787011E-2</v>
      </c>
      <c r="BW43">
        <f t="shared" si="159"/>
        <v>4.7132175004258342E-2</v>
      </c>
      <c r="BX43">
        <f t="shared" si="160"/>
        <v>2.9282387621694609E-3</v>
      </c>
      <c r="BY43">
        <f t="shared" si="161"/>
        <v>9.4991234880787614E-3</v>
      </c>
      <c r="BZ43">
        <f t="shared" si="162"/>
        <v>1.4266516266478212E-3</v>
      </c>
      <c r="CA43">
        <f t="shared" si="163"/>
        <v>6.5534181883071356E-3</v>
      </c>
      <c r="CB43">
        <f t="shared" si="164"/>
        <v>1.3568811520361208E-4</v>
      </c>
      <c r="CC43">
        <f t="shared" si="165"/>
        <v>1.1754461178309178E-4</v>
      </c>
      <c r="CD43">
        <f t="shared" si="166"/>
        <v>1.9912716815747428E-4</v>
      </c>
      <c r="CE43">
        <f t="shared" si="167"/>
        <v>1.3492822671315192E-3</v>
      </c>
      <c r="CF43">
        <f t="shared" si="168"/>
        <v>1.6297451131114939E-2</v>
      </c>
      <c r="CG43">
        <f t="shared" si="169"/>
        <v>9.8487033806248403E-5</v>
      </c>
      <c r="CH43">
        <f t="shared" si="170"/>
        <v>2.5931565443325946E-4</v>
      </c>
      <c r="CI43">
        <f t="shared" si="171"/>
        <v>4.3037454993548124E-4</v>
      </c>
      <c r="CJ43">
        <f t="shared" si="73"/>
        <v>0</v>
      </c>
      <c r="CK43">
        <f t="shared" si="74"/>
        <v>0.22654686545052302</v>
      </c>
      <c r="CL43">
        <f t="shared" si="172"/>
        <v>6.9449491359721033E-2</v>
      </c>
      <c r="CM43">
        <f t="shared" si="189"/>
        <v>68.28599850431317</v>
      </c>
      <c r="CN43">
        <f t="shared" si="190"/>
        <v>160.66581008297888</v>
      </c>
      <c r="CO43">
        <f t="shared" si="191"/>
        <v>15.902126058263423</v>
      </c>
      <c r="CP43">
        <f t="shared" si="192"/>
        <v>16.42083757804722</v>
      </c>
      <c r="CQ43">
        <f t="shared" si="193"/>
        <v>8.6294543193636031</v>
      </c>
      <c r="CR43">
        <f t="shared" si="194"/>
        <v>6.0898854881457662</v>
      </c>
      <c r="CS43">
        <f t="shared" si="195"/>
        <v>0.52670882178747513</v>
      </c>
      <c r="CT43">
        <f t="shared" si="196"/>
        <v>0.59875863391924955</v>
      </c>
      <c r="CU43">
        <f t="shared" si="197"/>
        <v>0.33365810868432455</v>
      </c>
      <c r="CV43">
        <f t="shared" si="198"/>
        <v>7.0327031035731711</v>
      </c>
      <c r="CW43">
        <f t="shared" si="199"/>
        <v>54.181884457232997</v>
      </c>
      <c r="CX43">
        <f t="shared" si="200"/>
        <v>0.44249827255391411</v>
      </c>
      <c r="CY43">
        <f t="shared" si="201"/>
        <v>1.5271912164403478</v>
      </c>
      <c r="CZ43">
        <f t="shared" si="202"/>
        <v>1.5786928634091792</v>
      </c>
      <c r="DA43">
        <f t="shared" si="203"/>
        <v>1666.0812829635763</v>
      </c>
      <c r="DB43">
        <f t="shared" si="204"/>
        <v>1697.1052642545544</v>
      </c>
      <c r="DC43">
        <f t="shared" si="205"/>
        <v>163.72313370725567</v>
      </c>
      <c r="DD43">
        <f t="shared" si="206"/>
        <v>250.50514300216659</v>
      </c>
      <c r="DE43">
        <f t="shared" si="207"/>
        <v>87.382786882596648</v>
      </c>
      <c r="DF43">
        <f t="shared" si="208"/>
        <v>141.8143764842691</v>
      </c>
      <c r="DG43">
        <f t="shared" si="209"/>
        <v>8.6631279032439661</v>
      </c>
      <c r="DH43">
        <f t="shared" si="210"/>
        <v>8.853244112355835</v>
      </c>
      <c r="DI43">
        <f t="shared" si="211"/>
        <v>6.3548196898254066</v>
      </c>
      <c r="DJ43">
        <f t="shared" si="212"/>
        <v>73.078808080044496</v>
      </c>
      <c r="DK43">
        <f t="shared" si="213"/>
        <v>633.99145667462949</v>
      </c>
      <c r="DL43">
        <f t="shared" si="214"/>
        <v>6.563338100719383</v>
      </c>
      <c r="DM43">
        <f t="shared" si="215"/>
        <v>22.33627133819892</v>
      </c>
      <c r="DN43">
        <f t="shared" si="216"/>
        <v>21.716385674014987</v>
      </c>
      <c r="DO43">
        <f t="shared" si="34"/>
        <v>0</v>
      </c>
      <c r="DP43">
        <f t="shared" si="117"/>
        <v>5130.385646376164</v>
      </c>
      <c r="DQ43">
        <f t="shared" si="173"/>
        <v>1572.7548157043618</v>
      </c>
    </row>
    <row r="44" spans="1:121" x14ac:dyDescent="0.3">
      <c r="A44">
        <v>41</v>
      </c>
      <c r="B44">
        <v>86</v>
      </c>
      <c r="C44">
        <f t="shared" si="118"/>
        <v>36.251999999999995</v>
      </c>
      <c r="D44">
        <f t="shared" si="1"/>
        <v>125</v>
      </c>
      <c r="E44">
        <f>E$4</f>
        <v>5.7</v>
      </c>
      <c r="F44">
        <v>8.1549999999999997E-2</v>
      </c>
      <c r="G44">
        <v>0.10492</v>
      </c>
      <c r="H44">
        <f t="shared" si="3"/>
        <v>8.6223999999999995E-2</v>
      </c>
      <c r="I44">
        <f t="shared" si="103"/>
        <v>4.7655426853004217E-2</v>
      </c>
      <c r="J44">
        <f t="shared" si="36"/>
        <v>0.34573157489175155</v>
      </c>
      <c r="K44">
        <f t="shared" si="37"/>
        <v>0.44796347767573441</v>
      </c>
      <c r="L44">
        <f t="shared" si="104"/>
        <v>0.20428777784710084</v>
      </c>
      <c r="M44">
        <f t="shared" si="105"/>
        <v>0.27387786962685456</v>
      </c>
      <c r="N44">
        <f t="shared" si="106"/>
        <v>0.74377351418594517</v>
      </c>
      <c r="O44">
        <f t="shared" si="107"/>
        <v>0.85398674188599721</v>
      </c>
      <c r="P44">
        <f t="shared" si="108"/>
        <v>0.48819087881042644</v>
      </c>
      <c r="Q44">
        <f t="shared" si="109"/>
        <v>0.61187389252979685</v>
      </c>
      <c r="R44">
        <f t="shared" si="174"/>
        <v>0.42</v>
      </c>
      <c r="S44">
        <f t="shared" si="175"/>
        <v>0.43099999999999999</v>
      </c>
      <c r="T44">
        <f t="shared" si="176"/>
        <v>3.1086304895370388E-2</v>
      </c>
      <c r="U44">
        <f t="shared" si="41"/>
        <v>0.60278268554428305</v>
      </c>
      <c r="V44">
        <f t="shared" si="42"/>
        <v>0.72556316218412742</v>
      </c>
      <c r="W44">
        <f t="shared" si="110"/>
        <v>0.39184466328677947</v>
      </c>
      <c r="X44">
        <f t="shared" si="111"/>
        <v>0.50167325252770079</v>
      </c>
      <c r="Y44">
        <f t="shared" si="112"/>
        <v>0.90144391980282701</v>
      </c>
      <c r="Z44">
        <f t="shared" si="113"/>
        <v>0.96214826214626448</v>
      </c>
      <c r="AA44">
        <f t="shared" si="114"/>
        <v>0.68010838460373368</v>
      </c>
      <c r="AB44">
        <f t="shared" si="115"/>
        <v>0.80020964406645989</v>
      </c>
      <c r="AC44">
        <f t="shared" si="177"/>
        <v>5.0880906597865122E-2</v>
      </c>
      <c r="AD44">
        <f t="shared" si="116"/>
        <v>2.7684207232414718E-2</v>
      </c>
      <c r="AE44">
        <f t="shared" si="44"/>
        <v>8.3528517075297272E-3</v>
      </c>
      <c r="AF44">
        <f t="shared" si="45"/>
        <v>5.2449188772510738E-4</v>
      </c>
      <c r="AG44">
        <f t="shared" si="46"/>
        <v>1.5137824659174248E-3</v>
      </c>
      <c r="AH44">
        <f t="shared" si="132"/>
        <v>2.4210530907447283E-4</v>
      </c>
      <c r="AI44">
        <f t="shared" si="133"/>
        <v>9.8498078005351299E-4</v>
      </c>
      <c r="AJ44">
        <f t="shared" si="49"/>
        <v>1.5397042475685809E-5</v>
      </c>
      <c r="AK44">
        <f t="shared" si="134"/>
        <v>1.3330137291558238E-5</v>
      </c>
      <c r="AL44">
        <f t="shared" si="135"/>
        <v>2.0294422686178308E-5</v>
      </c>
      <c r="AM44">
        <f t="shared" si="136"/>
        <v>2.0957725195542713E-4</v>
      </c>
      <c r="AN44">
        <f t="shared" si="53"/>
        <v>2.677727782373478E-3</v>
      </c>
      <c r="AO44">
        <f t="shared" si="137"/>
        <v>1.0240696713006796E-5</v>
      </c>
      <c r="AP44">
        <f t="shared" si="178"/>
        <v>3.2210353814687446E-5</v>
      </c>
      <c r="AQ44">
        <f t="shared" si="179"/>
        <v>4.7585375392235437E-5</v>
      </c>
      <c r="AR44">
        <f t="shared" si="180"/>
        <v>0.10744032951214995</v>
      </c>
      <c r="AS44">
        <f t="shared" si="181"/>
        <v>5.3094681575237293E-2</v>
      </c>
      <c r="AT44">
        <f t="shared" si="182"/>
        <v>3.8363994117051542E-3</v>
      </c>
      <c r="AU44">
        <f t="shared" si="183"/>
        <v>1.0026315906784553E-2</v>
      </c>
      <c r="AV44">
        <f t="shared" si="138"/>
        <v>1.8411057648208557E-3</v>
      </c>
      <c r="AW44">
        <f t="shared" si="139"/>
        <v>7.3756459580481834E-3</v>
      </c>
      <c r="AX44">
        <f t="shared" si="184"/>
        <v>1.8617336471058314E-4</v>
      </c>
      <c r="AY44">
        <f t="shared" si="140"/>
        <v>1.5385937306429238E-4</v>
      </c>
      <c r="AZ44">
        <f t="shared" si="141"/>
        <v>1.9046557238242901E-4</v>
      </c>
      <c r="BA44">
        <f t="shared" si="142"/>
        <v>1.6080299449805634E-3</v>
      </c>
      <c r="BB44">
        <f t="shared" si="185"/>
        <v>1.9594046929136973E-2</v>
      </c>
      <c r="BC44">
        <f t="shared" si="143"/>
        <v>1.169901539398862E-4</v>
      </c>
      <c r="BD44">
        <f t="shared" si="186"/>
        <v>3.7961459487077093E-4</v>
      </c>
      <c r="BE44">
        <f t="shared" si="187"/>
        <v>4.3576693998275296E-4</v>
      </c>
      <c r="BF44">
        <f t="shared" si="188"/>
        <v>0.69839179255276906</v>
      </c>
      <c r="BG44">
        <f t="shared" si="72"/>
        <v>0.94700000000000051</v>
      </c>
      <c r="BH44">
        <f t="shared" si="144"/>
        <v>2.3147967161615834E-2</v>
      </c>
      <c r="BI44">
        <f t="shared" si="145"/>
        <v>6.6978303715460926E-3</v>
      </c>
      <c r="BJ44">
        <f t="shared" si="146"/>
        <v>3.637263264153356E-4</v>
      </c>
      <c r="BK44">
        <f t="shared" si="147"/>
        <v>1.1935920824915625E-3</v>
      </c>
      <c r="BL44">
        <f t="shared" si="148"/>
        <v>1.7516729407405398E-4</v>
      </c>
      <c r="BM44">
        <f t="shared" si="149"/>
        <v>7.8652384534200963E-4</v>
      </c>
      <c r="BN44">
        <f t="shared" si="150"/>
        <v>1.0131276752344506E-5</v>
      </c>
      <c r="BO44">
        <f t="shared" si="151"/>
        <v>9.0378528258897469E-6</v>
      </c>
      <c r="BP44">
        <f t="shared" si="152"/>
        <v>1.5281730339158445E-5</v>
      </c>
      <c r="BQ44">
        <f t="shared" si="153"/>
        <v>1.6297007149178075E-4</v>
      </c>
      <c r="BR44">
        <f t="shared" si="154"/>
        <v>2.0822369033722445E-3</v>
      </c>
      <c r="BS44">
        <f t="shared" si="155"/>
        <v>7.5093943520108203E-6</v>
      </c>
      <c r="BT44">
        <f t="shared" si="156"/>
        <v>2.0559527421953551E-5</v>
      </c>
      <c r="BU44">
        <f t="shared" si="157"/>
        <v>3.4893851387563334E-5</v>
      </c>
      <c r="BV44">
        <f t="shared" si="158"/>
        <v>8.6421772563623836E-2</v>
      </c>
      <c r="BW44">
        <f t="shared" si="159"/>
        <v>4.0956747983752255E-2</v>
      </c>
      <c r="BX44">
        <f t="shared" si="160"/>
        <v>2.5593804526622714E-3</v>
      </c>
      <c r="BY44">
        <f t="shared" si="161"/>
        <v>7.6051698003847508E-3</v>
      </c>
      <c r="BZ44">
        <f t="shared" si="162"/>
        <v>1.2814525156287285E-3</v>
      </c>
      <c r="CA44">
        <f t="shared" si="163"/>
        <v>5.6657743174557311E-3</v>
      </c>
      <c r="CB44">
        <f t="shared" si="164"/>
        <v>1.1784726041738988E-4</v>
      </c>
      <c r="CC44">
        <f t="shared" si="165"/>
        <v>1.0035284125990377E-4</v>
      </c>
      <c r="CD44">
        <f t="shared" si="166"/>
        <v>1.3797086548015722E-4</v>
      </c>
      <c r="CE44">
        <f t="shared" si="167"/>
        <v>1.2029093999879163E-3</v>
      </c>
      <c r="CF44">
        <f t="shared" si="168"/>
        <v>1.4657602184857401E-2</v>
      </c>
      <c r="CG44">
        <f t="shared" si="169"/>
        <v>8.2527709517715594E-5</v>
      </c>
      <c r="CH44">
        <f t="shared" si="170"/>
        <v>2.3309642118929703E-4</v>
      </c>
      <c r="CI44">
        <f t="shared" si="171"/>
        <v>3.0740063355074701E-4</v>
      </c>
      <c r="CJ44">
        <f t="shared" si="73"/>
        <v>0</v>
      </c>
      <c r="CK44">
        <f t="shared" si="74"/>
        <v>0.19603743263919593</v>
      </c>
      <c r="CL44">
        <f t="shared" si="172"/>
        <v>5.8346229148815411E-2</v>
      </c>
      <c r="CM44">
        <f t="shared" si="189"/>
        <v>57.998414151908833</v>
      </c>
      <c r="CN44">
        <f t="shared" si="190"/>
        <v>136.76959385909174</v>
      </c>
      <c r="CO44">
        <f t="shared" si="191"/>
        <v>13.590109302845256</v>
      </c>
      <c r="CP44">
        <f t="shared" si="192"/>
        <v>13.010960294560267</v>
      </c>
      <c r="CQ44">
        <f t="shared" si="193"/>
        <v>7.5648224873409777</v>
      </c>
      <c r="CR44">
        <f t="shared" si="194"/>
        <v>5.1337198256389094</v>
      </c>
      <c r="CS44">
        <f t="shared" si="195"/>
        <v>0.44694534898420768</v>
      </c>
      <c r="CT44">
        <f t="shared" si="196"/>
        <v>0.50315936220715729</v>
      </c>
      <c r="CU44">
        <f t="shared" si="197"/>
        <v>0.23768827850052035</v>
      </c>
      <c r="CV44">
        <f t="shared" si="198"/>
        <v>6.1039374632018149</v>
      </c>
      <c r="CW44">
        <f t="shared" si="199"/>
        <v>47.395781748010563</v>
      </c>
      <c r="CX44">
        <f t="shared" si="200"/>
        <v>0.36482482040086711</v>
      </c>
      <c r="CY44">
        <f t="shared" si="201"/>
        <v>1.3372450489705641</v>
      </c>
      <c r="CZ44">
        <f t="shared" si="202"/>
        <v>1.1515660844920976</v>
      </c>
      <c r="DA44">
        <f t="shared" si="203"/>
        <v>1452.5932550042673</v>
      </c>
      <c r="DB44">
        <f t="shared" si="204"/>
        <v>1475.9790531100216</v>
      </c>
      <c r="DC44">
        <f t="shared" si="205"/>
        <v>143.23580843542365</v>
      </c>
      <c r="DD44">
        <f t="shared" si="206"/>
        <v>200.72684445382674</v>
      </c>
      <c r="DE44">
        <f t="shared" si="207"/>
        <v>78.56182409067074</v>
      </c>
      <c r="DF44">
        <f t="shared" si="208"/>
        <v>122.70862180404762</v>
      </c>
      <c r="DG44">
        <f t="shared" si="209"/>
        <v>7.5312711226372198</v>
      </c>
      <c r="DH44">
        <f t="shared" si="210"/>
        <v>7.5654192329443211</v>
      </c>
      <c r="DI44">
        <f t="shared" si="211"/>
        <v>4.4068019482122605</v>
      </c>
      <c r="DJ44">
        <f t="shared" si="212"/>
        <v>65.205614268961838</v>
      </c>
      <c r="DK44">
        <f t="shared" si="213"/>
        <v>570.67661681111429</v>
      </c>
      <c r="DL44">
        <f t="shared" si="214"/>
        <v>5.5043867428716462</v>
      </c>
      <c r="DM44">
        <f t="shared" si="215"/>
        <v>20.097176267053484</v>
      </c>
      <c r="DN44">
        <f t="shared" si="216"/>
        <v>15.524197236885573</v>
      </c>
      <c r="DO44">
        <f t="shared" si="34"/>
        <v>0</v>
      </c>
      <c r="DP44">
        <f t="shared" si="117"/>
        <v>4461.9256586050915</v>
      </c>
      <c r="DQ44">
        <f t="shared" si="173"/>
        <v>1327.9940132714216</v>
      </c>
    </row>
    <row r="45" spans="1:121" x14ac:dyDescent="0.3">
      <c r="A45">
        <v>42</v>
      </c>
      <c r="B45">
        <v>87</v>
      </c>
      <c r="C45">
        <f t="shared" si="118"/>
        <v>36.251999999999995</v>
      </c>
      <c r="D45">
        <f t="shared" si="1"/>
        <v>125</v>
      </c>
      <c r="E45">
        <f t="shared" ref="E45:E67" si="217">E$4</f>
        <v>5.7</v>
      </c>
      <c r="F45">
        <v>9.1389999999999999E-2</v>
      </c>
      <c r="G45">
        <v>0.11588</v>
      </c>
      <c r="H45">
        <f t="shared" ref="H45:H67" si="218">(PREV_FEMALE*F45 + (1-PREV_FEMALE)*G45)</f>
        <v>9.6287999999999985E-2</v>
      </c>
      <c r="I45">
        <f t="shared" ref="I45:I67" si="219">0.00000146 * EXP(1.87 * E45) * 0.0197 * EXP(0.101*C45)</f>
        <v>4.7655426853004217E-2</v>
      </c>
      <c r="J45">
        <f t="shared" si="36"/>
        <v>0.35454209866184128</v>
      </c>
      <c r="K45">
        <f t="shared" si="37"/>
        <v>0.45834636550509489</v>
      </c>
      <c r="L45">
        <f t="shared" si="104"/>
        <v>0.21007764144120478</v>
      </c>
      <c r="M45">
        <f t="shared" si="105"/>
        <v>0.28126657319199277</v>
      </c>
      <c r="N45">
        <f t="shared" si="106"/>
        <v>0.75624503269466814</v>
      </c>
      <c r="O45">
        <f t="shared" si="107"/>
        <v>0.86392697141673902</v>
      </c>
      <c r="P45">
        <f t="shared" si="108"/>
        <v>0.50060004950457171</v>
      </c>
      <c r="Q45">
        <f t="shared" si="109"/>
        <v>0.62510377789425664</v>
      </c>
      <c r="R45">
        <f t="shared" si="174"/>
        <v>0.42</v>
      </c>
      <c r="S45">
        <f t="shared" si="175"/>
        <v>0.43099999999999999</v>
      </c>
      <c r="T45">
        <f t="shared" si="176"/>
        <v>3.1856546772450464E-2</v>
      </c>
      <c r="U45">
        <f t="shared" si="41"/>
        <v>0.61433166759790248</v>
      </c>
      <c r="V45">
        <f t="shared" si="42"/>
        <v>0.73667248388619488</v>
      </c>
      <c r="W45">
        <f t="shared" si="110"/>
        <v>0.40143393106546688</v>
      </c>
      <c r="X45">
        <f t="shared" si="111"/>
        <v>0.51264277641144429</v>
      </c>
      <c r="Y45">
        <f t="shared" si="112"/>
        <v>0.90946684024395907</v>
      </c>
      <c r="Z45">
        <f t="shared" si="113"/>
        <v>0.96642772237408836</v>
      </c>
      <c r="AA45">
        <f t="shared" si="114"/>
        <v>0.69319386171269581</v>
      </c>
      <c r="AB45">
        <f t="shared" si="115"/>
        <v>0.81165912699018872</v>
      </c>
      <c r="AC45">
        <f t="shared" si="177"/>
        <v>5.1883980384010452E-2</v>
      </c>
      <c r="AD45">
        <f t="shared" ref="AD45:AD67" si="220">AD44*(1-T44-H44)*(1-I44)</f>
        <v>2.3272029531927509E-2</v>
      </c>
      <c r="AE45">
        <f t="shared" ref="AE45:AE67" si="221">AD44*T44*p_Other*(1-I44) + AE44*(1-T44*(1-p_Other)-H44*rr_Other)*(1-I44)</f>
        <v>6.9910890579191415E-3</v>
      </c>
      <c r="AF45">
        <f t="shared" ref="AF45:AF67" si="222">AD44*T44*p_Stroke*p_Stroke_rec*(1-I44)+AE44*T44*p_Stroke*p_Stroke_rec*(1-I44) + AF44*p_recur_Stroke*p_Stroke_rec*(1-I44) + AG44*p_recur_Stroke*p_Stroke_rec*(1-I44)</f>
        <v>4.4005204103081277E-4</v>
      </c>
      <c r="AG45">
        <f t="shared" ref="AG45:AG67" si="223">AF44*(1-p_recur_Stroke-T44*p_MI-H44*rr_Stroke)*(1-I44) + AG44*(1-p_recur_Stroke-T44*p_MI-H44*rr_Stroke)*(1-I44)</f>
        <v>1.1710504413375653E-3</v>
      </c>
      <c r="AH45">
        <f t="shared" si="132"/>
        <v>2.0949143259556846E-4</v>
      </c>
      <c r="AI45">
        <f t="shared" si="133"/>
        <v>8.2096663275335298E-4</v>
      </c>
      <c r="AJ45">
        <f t="shared" ref="AJ45:AJ67" si="224">AH44*T44*p_Stroke*p_Stroke_rec*(1-I44) + AI44*T44*p_Stroke*p_Stroke_rec*(1-I44) + AJ44*p_recur_Stroke*p_Stroke_rec*(1-I44) + AK44*p_recur_Stroke*p_Stroke_rec*(1-I44) + AL44*p_recur_Stroke*p_Stroke_rec*(1-I44)</f>
        <v>1.2841021867332538E-5</v>
      </c>
      <c r="AK45">
        <f t="shared" si="134"/>
        <v>1.091110293688956E-5</v>
      </c>
      <c r="AL45">
        <f t="shared" si="135"/>
        <v>1.3981726247175854E-5</v>
      </c>
      <c r="AM45">
        <f t="shared" si="136"/>
        <v>1.7959867758258528E-4</v>
      </c>
      <c r="AN45">
        <f t="shared" ref="AN45:AN67" si="225">AM44*(1-T44*p_Stroke - H44*rr_HF)*(1-I44) + AN44*(1-T44*p_Stroke-H44*rr_HF)*(1-I44)</f>
        <v>2.29854377316038E-3</v>
      </c>
      <c r="AO45">
        <f t="shared" si="137"/>
        <v>8.219768447113256E-6</v>
      </c>
      <c r="AP45">
        <f t="shared" si="178"/>
        <v>2.7553533963375911E-5</v>
      </c>
      <c r="AQ45">
        <f t="shared" si="179"/>
        <v>3.3339331722993652E-5</v>
      </c>
      <c r="AR45">
        <f t="shared" si="180"/>
        <v>9.2484677833030451E-2</v>
      </c>
      <c r="AS45">
        <f t="shared" si="181"/>
        <v>4.5232494426008928E-2</v>
      </c>
      <c r="AT45">
        <f t="shared" si="182"/>
        <v>3.2808481406015584E-3</v>
      </c>
      <c r="AU45">
        <f t="shared" si="183"/>
        <v>7.800134610763316E-3</v>
      </c>
      <c r="AV45">
        <f t="shared" si="138"/>
        <v>1.627415604420566E-3</v>
      </c>
      <c r="AW45">
        <f t="shared" si="139"/>
        <v>6.2856921560666742E-3</v>
      </c>
      <c r="AX45">
        <f t="shared" si="184"/>
        <v>1.5844081382201369E-4</v>
      </c>
      <c r="AY45">
        <f t="shared" si="140"/>
        <v>1.2735111248951837E-4</v>
      </c>
      <c r="AZ45">
        <f t="shared" si="141"/>
        <v>1.2564579474371194E-4</v>
      </c>
      <c r="BA45">
        <f t="shared" si="142"/>
        <v>1.4109560251690848E-3</v>
      </c>
      <c r="BB45">
        <f t="shared" si="185"/>
        <v>1.7242705005824813E-2</v>
      </c>
      <c r="BC45">
        <f t="shared" si="143"/>
        <v>9.4973532743151839E-5</v>
      </c>
      <c r="BD45">
        <f t="shared" si="186"/>
        <v>3.3258265328587559E-4</v>
      </c>
      <c r="BE45">
        <f t="shared" si="187"/>
        <v>2.9549481374375775E-4</v>
      </c>
      <c r="BF45">
        <f t="shared" si="188"/>
        <v>0.73501091940379526</v>
      </c>
      <c r="BG45">
        <f t="shared" ref="BG45:BG67" si="226">SUM(AD45:BF45)</f>
        <v>0.94700000000000051</v>
      </c>
      <c r="BH45">
        <f t="shared" si="144"/>
        <v>1.9442463477053928E-2</v>
      </c>
      <c r="BI45">
        <f t="shared" si="145"/>
        <v>5.6011921845484829E-3</v>
      </c>
      <c r="BJ45">
        <f t="shared" si="146"/>
        <v>3.0487823075765839E-4</v>
      </c>
      <c r="BK45">
        <f t="shared" si="147"/>
        <v>9.2258061963245049E-4</v>
      </c>
      <c r="BL45">
        <f t="shared" si="148"/>
        <v>1.5143055671151186E-4</v>
      </c>
      <c r="BM45">
        <f t="shared" si="149"/>
        <v>6.5500695298108204E-4</v>
      </c>
      <c r="BN45">
        <f t="shared" si="150"/>
        <v>8.4413164841272888E-6</v>
      </c>
      <c r="BO45">
        <f t="shared" si="151"/>
        <v>7.3908656405922528E-6</v>
      </c>
      <c r="BP45">
        <f t="shared" si="152"/>
        <v>1.0519446554045154E-5</v>
      </c>
      <c r="BQ45">
        <f t="shared" si="153"/>
        <v>1.3954141274664193E-4</v>
      </c>
      <c r="BR45">
        <f t="shared" si="154"/>
        <v>1.7858819991550814E-3</v>
      </c>
      <c r="BS45">
        <f t="shared" si="155"/>
        <v>6.022423017419743E-6</v>
      </c>
      <c r="BT45">
        <f t="shared" si="156"/>
        <v>1.7570213749822048E-5</v>
      </c>
      <c r="BU45">
        <f t="shared" si="157"/>
        <v>2.4426911785387754E-5</v>
      </c>
      <c r="BV45">
        <f t="shared" si="158"/>
        <v>7.4329616576255794E-2</v>
      </c>
      <c r="BW45">
        <f t="shared" si="159"/>
        <v>3.4862718564338792E-2</v>
      </c>
      <c r="BX45">
        <f t="shared" si="160"/>
        <v>2.1866716616753858E-3</v>
      </c>
      <c r="BY45">
        <f t="shared" si="161"/>
        <v>5.9116116293467455E-3</v>
      </c>
      <c r="BZ45">
        <f t="shared" si="162"/>
        <v>1.1316725982723715E-3</v>
      </c>
      <c r="CA45">
        <f t="shared" si="163"/>
        <v>4.8244585954864382E-3</v>
      </c>
      <c r="CB45">
        <f t="shared" si="164"/>
        <v>1.001965422016335E-4</v>
      </c>
      <c r="CC45">
        <f t="shared" si="165"/>
        <v>8.2985930779577429E-5</v>
      </c>
      <c r="CD45">
        <f t="shared" si="166"/>
        <v>9.0940036989141249E-5</v>
      </c>
      <c r="CE45">
        <f t="shared" si="167"/>
        <v>1.0546018564057506E-3</v>
      </c>
      <c r="CF45">
        <f t="shared" si="168"/>
        <v>1.2887849361868268E-2</v>
      </c>
      <c r="CG45">
        <f t="shared" si="169"/>
        <v>6.6940559599950843E-5</v>
      </c>
      <c r="CH45">
        <f t="shared" si="170"/>
        <v>2.0402077931254355E-4</v>
      </c>
      <c r="CI45">
        <f t="shared" si="171"/>
        <v>2.0827474370554766E-4</v>
      </c>
      <c r="CJ45">
        <f t="shared" ref="CJ45:CJ67" si="227">0*BF45</f>
        <v>0</v>
      </c>
      <c r="CK45">
        <f t="shared" ref="CK45:CK67" si="228">SUM(BH45:CJ45)</f>
        <v>0.16701990604705616</v>
      </c>
      <c r="CL45">
        <f t="shared" si="172"/>
        <v>4.8261942448980646E-2</v>
      </c>
      <c r="CM45">
        <f t="shared" si="189"/>
        <v>48.754901869388128</v>
      </c>
      <c r="CN45">
        <f t="shared" si="190"/>
        <v>114.47209223436802</v>
      </c>
      <c r="CO45">
        <f t="shared" si="191"/>
        <v>11.402188435149389</v>
      </c>
      <c r="CP45">
        <f t="shared" si="192"/>
        <v>10.065178543296375</v>
      </c>
      <c r="CQ45">
        <f t="shared" si="193"/>
        <v>6.5457693028811326</v>
      </c>
      <c r="CR45">
        <f t="shared" si="194"/>
        <v>4.2788780899104761</v>
      </c>
      <c r="CS45">
        <f t="shared" si="195"/>
        <v>0.37274918276492891</v>
      </c>
      <c r="CT45">
        <f t="shared" si="196"/>
        <v>0.41185049145583336</v>
      </c>
      <c r="CU45">
        <f t="shared" si="197"/>
        <v>0.16375397780692361</v>
      </c>
      <c r="CV45">
        <f t="shared" si="198"/>
        <v>5.2308114845927962</v>
      </c>
      <c r="CW45">
        <f t="shared" si="199"/>
        <v>40.684224784938728</v>
      </c>
      <c r="CX45">
        <f t="shared" si="200"/>
        <v>0.29282925092840972</v>
      </c>
      <c r="CY45">
        <f t="shared" si="201"/>
        <v>1.1439125160235144</v>
      </c>
      <c r="CZ45">
        <f t="shared" si="202"/>
        <v>0.80681182769644633</v>
      </c>
      <c r="DA45">
        <f t="shared" si="203"/>
        <v>1250.3928443025718</v>
      </c>
      <c r="DB45">
        <f t="shared" si="204"/>
        <v>1257.4181125486223</v>
      </c>
      <c r="DC45">
        <f t="shared" si="205"/>
        <v>122.49374617749979</v>
      </c>
      <c r="DD45">
        <f t="shared" si="206"/>
        <v>156.15869490748159</v>
      </c>
      <c r="DE45">
        <f t="shared" si="207"/>
        <v>69.443451256229977</v>
      </c>
      <c r="DF45">
        <f t="shared" si="208"/>
        <v>104.57506040048126</v>
      </c>
      <c r="DG45">
        <f t="shared" si="209"/>
        <v>6.4094062415419195</v>
      </c>
      <c r="DH45">
        <f t="shared" si="210"/>
        <v>6.2619815522221076</v>
      </c>
      <c r="DI45">
        <f t="shared" si="211"/>
        <v>2.9070667529852634</v>
      </c>
      <c r="DJ45">
        <f t="shared" si="212"/>
        <v>57.21426682060639</v>
      </c>
      <c r="DK45">
        <f t="shared" si="213"/>
        <v>502.19378329464769</v>
      </c>
      <c r="DL45">
        <f t="shared" si="214"/>
        <v>4.4685047155652944</v>
      </c>
      <c r="DM45">
        <f t="shared" si="215"/>
        <v>17.60725824760754</v>
      </c>
      <c r="DN45">
        <f t="shared" si="216"/>
        <v>10.52700273962137</v>
      </c>
      <c r="DO45">
        <f t="shared" ref="DO45:DO67" si="229">BF45*0</f>
        <v>0</v>
      </c>
      <c r="DP45">
        <f t="shared" ref="DP45:DP67" si="230">SUM(CM45:DO45)</f>
        <v>3812.6971319488857</v>
      </c>
      <c r="DQ45">
        <f t="shared" si="173"/>
        <v>1101.7140047107216</v>
      </c>
    </row>
    <row r="46" spans="1:121" x14ac:dyDescent="0.3">
      <c r="A46">
        <v>43</v>
      </c>
      <c r="B46">
        <v>88</v>
      </c>
      <c r="C46">
        <f t="shared" si="118"/>
        <v>36.251999999999995</v>
      </c>
      <c r="D46">
        <f t="shared" si="1"/>
        <v>125</v>
      </c>
      <c r="E46">
        <f t="shared" si="217"/>
        <v>5.7</v>
      </c>
      <c r="F46">
        <v>0.1036</v>
      </c>
      <c r="G46">
        <v>0.13149</v>
      </c>
      <c r="H46">
        <f t="shared" si="218"/>
        <v>0.109178</v>
      </c>
      <c r="I46">
        <f t="shared" si="219"/>
        <v>4.7655426853004217E-2</v>
      </c>
      <c r="J46">
        <f t="shared" si="36"/>
        <v>0.36340643897561198</v>
      </c>
      <c r="K46">
        <f t="shared" si="37"/>
        <v>0.46873554664816885</v>
      </c>
      <c r="L46">
        <f t="shared" si="104"/>
        <v>0.21593978547189674</v>
      </c>
      <c r="M46">
        <f t="shared" si="105"/>
        <v>0.28872545175628839</v>
      </c>
      <c r="N46">
        <f t="shared" si="106"/>
        <v>0.76839380808012681</v>
      </c>
      <c r="O46">
        <f t="shared" si="107"/>
        <v>0.87341011020242909</v>
      </c>
      <c r="P46">
        <f t="shared" si="108"/>
        <v>0.51300230277490777</v>
      </c>
      <c r="Q46">
        <f t="shared" si="109"/>
        <v>0.63819131960405051</v>
      </c>
      <c r="R46">
        <f t="shared" si="174"/>
        <v>0.42</v>
      </c>
      <c r="S46">
        <f t="shared" si="175"/>
        <v>0.43099999999999999</v>
      </c>
      <c r="T46">
        <f t="shared" si="176"/>
        <v>3.2629365909276058E-2</v>
      </c>
      <c r="U46">
        <f t="shared" si="41"/>
        <v>0.62576554577585974</v>
      </c>
      <c r="V46">
        <f t="shared" si="42"/>
        <v>0.74754061248333015</v>
      </c>
      <c r="W46">
        <f t="shared" si="110"/>
        <v>0.41105904034857044</v>
      </c>
      <c r="X46">
        <f t="shared" si="111"/>
        <v>0.52358274814903949</v>
      </c>
      <c r="Y46">
        <f t="shared" si="112"/>
        <v>0.91701007801074941</v>
      </c>
      <c r="Z46">
        <f t="shared" si="113"/>
        <v>0.9703110523729408</v>
      </c>
      <c r="AA46">
        <f t="shared" si="114"/>
        <v>0.70604605368135898</v>
      </c>
      <c r="AB46">
        <f t="shared" si="115"/>
        <v>0.82270987991368993</v>
      </c>
      <c r="AC46">
        <f t="shared" si="177"/>
        <v>5.287903874159279E-2</v>
      </c>
      <c r="AD46">
        <f t="shared" si="220"/>
        <v>1.9322924590077908E-2</v>
      </c>
      <c r="AE46">
        <f t="shared" si="221"/>
        <v>5.7327525187554646E-3</v>
      </c>
      <c r="AF46">
        <f t="shared" si="222"/>
        <v>3.6366678869603259E-4</v>
      </c>
      <c r="AG46">
        <f t="shared" si="223"/>
        <v>8.7703552879484187E-4</v>
      </c>
      <c r="AH46">
        <f t="shared" si="132"/>
        <v>1.7910948177281334E-4</v>
      </c>
      <c r="AI46">
        <f t="shared" si="133"/>
        <v>6.7363667332173346E-4</v>
      </c>
      <c r="AJ46">
        <f t="shared" si="224"/>
        <v>1.058242962121224E-5</v>
      </c>
      <c r="AK46">
        <f t="shared" si="134"/>
        <v>8.7472666482307625E-6</v>
      </c>
      <c r="AL46">
        <f t="shared" si="135"/>
        <v>8.9737489572748611E-6</v>
      </c>
      <c r="AM46">
        <f t="shared" si="136"/>
        <v>1.5212978053810974E-4</v>
      </c>
      <c r="AN46">
        <f t="shared" si="225"/>
        <v>1.9291692536359305E-3</v>
      </c>
      <c r="AO46">
        <f t="shared" si="137"/>
        <v>6.4703525037296766E-6</v>
      </c>
      <c r="AP46">
        <f t="shared" si="178"/>
        <v>2.3175123949549152E-5</v>
      </c>
      <c r="AQ46">
        <f t="shared" si="179"/>
        <v>2.1818076441108496E-5</v>
      </c>
      <c r="AR46">
        <f t="shared" si="180"/>
        <v>7.8412186529460789E-2</v>
      </c>
      <c r="AS46">
        <f t="shared" si="181"/>
        <v>3.7586011487377634E-2</v>
      </c>
      <c r="AT46">
        <f t="shared" si="182"/>
        <v>2.753487089277187E-3</v>
      </c>
      <c r="AU46">
        <f t="shared" si="183"/>
        <v>5.828125248087658E-3</v>
      </c>
      <c r="AV46">
        <f t="shared" si="138"/>
        <v>1.4161942087433843E-3</v>
      </c>
      <c r="AW46">
        <f t="shared" si="139"/>
        <v>5.2485369856701235E-3</v>
      </c>
      <c r="AX46">
        <f t="shared" si="184"/>
        <v>1.3282751283004378E-4</v>
      </c>
      <c r="AY46">
        <f t="shared" si="140"/>
        <v>1.0278289961749823E-4</v>
      </c>
      <c r="AZ46">
        <f t="shared" si="141"/>
        <v>7.3804247201864569E-5</v>
      </c>
      <c r="BA46">
        <f t="shared" si="142"/>
        <v>1.2190938123053797E-3</v>
      </c>
      <c r="BB46">
        <f t="shared" si="185"/>
        <v>1.4768309917813712E-2</v>
      </c>
      <c r="BC46">
        <f t="shared" si="143"/>
        <v>7.5307061239058396E-5</v>
      </c>
      <c r="BD46">
        <f t="shared" si="186"/>
        <v>2.8577653644568432E-4</v>
      </c>
      <c r="BE46">
        <f t="shared" si="187"/>
        <v>1.8128233963735985E-4</v>
      </c>
      <c r="BF46">
        <f t="shared" si="188"/>
        <v>0.76960608251057916</v>
      </c>
      <c r="BG46">
        <f t="shared" si="226"/>
        <v>0.94700000000000051</v>
      </c>
      <c r="BH46">
        <f t="shared" si="144"/>
        <v>1.6129683770265239E-2</v>
      </c>
      <c r="BI46">
        <f t="shared" si="145"/>
        <v>4.5891768583810558E-3</v>
      </c>
      <c r="BJ46">
        <f t="shared" si="146"/>
        <v>2.5171670499228187E-4</v>
      </c>
      <c r="BK46">
        <f t="shared" si="147"/>
        <v>6.9036994093106497E-4</v>
      </c>
      <c r="BL46">
        <f t="shared" si="148"/>
        <v>1.293492760538878E-4</v>
      </c>
      <c r="BM46">
        <f t="shared" si="149"/>
        <v>5.370096475358758E-4</v>
      </c>
      <c r="BN46">
        <f t="shared" si="150"/>
        <v>6.9499121315335962E-6</v>
      </c>
      <c r="BO46">
        <f t="shared" si="151"/>
        <v>5.9196312673213661E-6</v>
      </c>
      <c r="BP46">
        <f t="shared" si="152"/>
        <v>6.7459322332170331E-6</v>
      </c>
      <c r="BQ46">
        <f t="shared" si="153"/>
        <v>1.1810007713030107E-4</v>
      </c>
      <c r="BR46">
        <f t="shared" si="154"/>
        <v>1.4976360108186328E-3</v>
      </c>
      <c r="BS46">
        <f t="shared" si="155"/>
        <v>4.7366966993974371E-6</v>
      </c>
      <c r="BT46">
        <f t="shared" si="156"/>
        <v>1.4763981876431934E-5</v>
      </c>
      <c r="BU46">
        <f t="shared" si="157"/>
        <v>1.5972176261838677E-5</v>
      </c>
      <c r="BV46">
        <f t="shared" si="158"/>
        <v>6.2966801088004912E-2</v>
      </c>
      <c r="BW46">
        <f t="shared" si="159"/>
        <v>2.8944957438404421E-2</v>
      </c>
      <c r="BX46">
        <f t="shared" si="160"/>
        <v>1.8334392019766915E-3</v>
      </c>
      <c r="BY46">
        <f t="shared" si="161"/>
        <v>4.4133526884777285E-3</v>
      </c>
      <c r="BZ46">
        <f t="shared" si="162"/>
        <v>9.8388267038474809E-4</v>
      </c>
      <c r="CA46">
        <f t="shared" si="163"/>
        <v>4.0250353554936143E-3</v>
      </c>
      <c r="CB46">
        <f t="shared" si="164"/>
        <v>8.3918369597444682E-5</v>
      </c>
      <c r="CC46">
        <f t="shared" si="165"/>
        <v>6.6914190333943746E-5</v>
      </c>
      <c r="CD46">
        <f t="shared" si="166"/>
        <v>5.3373352800725739E-5</v>
      </c>
      <c r="CE46">
        <f t="shared" si="167"/>
        <v>9.1043331547877243E-4</v>
      </c>
      <c r="CF46">
        <f t="shared" si="168"/>
        <v>1.1029144128840101E-2</v>
      </c>
      <c r="CG46">
        <f t="shared" si="169"/>
        <v>5.3034491288518996E-5</v>
      </c>
      <c r="CH46">
        <f t="shared" si="170"/>
        <v>1.7513908571308327E-4</v>
      </c>
      <c r="CI46">
        <f t="shared" si="171"/>
        <v>1.2766686820695427E-4</v>
      </c>
      <c r="CJ46">
        <f t="shared" si="227"/>
        <v>0</v>
      </c>
      <c r="CK46">
        <f t="shared" si="228"/>
        <v>0.13966522286157976</v>
      </c>
      <c r="CL46">
        <f t="shared" si="172"/>
        <v>3.9182091671950588E-2</v>
      </c>
      <c r="CM46">
        <f t="shared" si="189"/>
        <v>40.481527016213221</v>
      </c>
      <c r="CN46">
        <f t="shared" si="190"/>
        <v>93.868089742101972</v>
      </c>
      <c r="CO46">
        <f t="shared" si="191"/>
        <v>9.4229701619029012</v>
      </c>
      <c r="CP46">
        <f t="shared" si="192"/>
        <v>7.5381203699916659</v>
      </c>
      <c r="CQ46">
        <f t="shared" si="193"/>
        <v>5.5964548674733257</v>
      </c>
      <c r="CR46">
        <f t="shared" si="194"/>
        <v>3.510994341352875</v>
      </c>
      <c r="CS46">
        <f t="shared" si="195"/>
        <v>0.30718676704454889</v>
      </c>
      <c r="CT46">
        <f t="shared" si="196"/>
        <v>0.33017432690411835</v>
      </c>
      <c r="CU46">
        <f t="shared" si="197"/>
        <v>0.10510054778760318</v>
      </c>
      <c r="CV46">
        <f t="shared" si="198"/>
        <v>4.4307798581724462</v>
      </c>
      <c r="CW46">
        <f t="shared" si="199"/>
        <v>34.146295789355968</v>
      </c>
      <c r="CX46">
        <f t="shared" si="200"/>
        <v>0.23050630794536972</v>
      </c>
      <c r="CY46">
        <f t="shared" si="201"/>
        <v>0.96213844588948261</v>
      </c>
      <c r="CZ46">
        <f t="shared" si="202"/>
        <v>0.52799744987482555</v>
      </c>
      <c r="DA46">
        <f t="shared" si="203"/>
        <v>1060.1327618783098</v>
      </c>
      <c r="DB46">
        <f t="shared" si="204"/>
        <v>1044.8535333376108</v>
      </c>
      <c r="DC46">
        <f t="shared" si="205"/>
        <v>102.80419396525305</v>
      </c>
      <c r="DD46">
        <f t="shared" si="206"/>
        <v>116.67906746671491</v>
      </c>
      <c r="DE46">
        <f t="shared" si="207"/>
        <v>60.43042308128895</v>
      </c>
      <c r="DF46">
        <f t="shared" si="208"/>
        <v>87.319909830593843</v>
      </c>
      <c r="DG46">
        <f t="shared" si="209"/>
        <v>5.3732713765137605</v>
      </c>
      <c r="DH46">
        <f t="shared" si="210"/>
        <v>5.053937957092006</v>
      </c>
      <c r="DI46">
        <f t="shared" si="211"/>
        <v>1.7076088675095404</v>
      </c>
      <c r="DJ46">
        <f t="shared" si="212"/>
        <v>49.434254088983145</v>
      </c>
      <c r="DK46">
        <f t="shared" si="213"/>
        <v>430.12702635632439</v>
      </c>
      <c r="DL46">
        <f t="shared" si="214"/>
        <v>3.5431972312976976</v>
      </c>
      <c r="DM46">
        <f t="shared" si="215"/>
        <v>15.129295615970975</v>
      </c>
      <c r="DN46">
        <f t="shared" si="216"/>
        <v>6.4581833495809446</v>
      </c>
      <c r="DO46">
        <f t="shared" si="229"/>
        <v>0</v>
      </c>
      <c r="DP46">
        <f t="shared" si="230"/>
        <v>3190.5050003950537</v>
      </c>
      <c r="DQ46">
        <f t="shared" si="173"/>
        <v>895.0736399797396</v>
      </c>
    </row>
    <row r="47" spans="1:121" x14ac:dyDescent="0.3">
      <c r="A47">
        <v>44</v>
      </c>
      <c r="B47">
        <v>89</v>
      </c>
      <c r="C47">
        <f t="shared" si="118"/>
        <v>36.251999999999995</v>
      </c>
      <c r="D47">
        <f t="shared" si="1"/>
        <v>125</v>
      </c>
      <c r="E47">
        <f t="shared" si="217"/>
        <v>5.7</v>
      </c>
      <c r="F47">
        <v>0.11525000000000001</v>
      </c>
      <c r="G47">
        <v>0.14443</v>
      </c>
      <c r="H47">
        <f t="shared" si="218"/>
        <v>0.121086</v>
      </c>
      <c r="I47">
        <f t="shared" si="219"/>
        <v>4.7655426853004217E-2</v>
      </c>
      <c r="J47">
        <f t="shared" si="36"/>
        <v>0.37232049504368481</v>
      </c>
      <c r="K47">
        <f t="shared" si="37"/>
        <v>0.47912473014384904</v>
      </c>
      <c r="L47">
        <f t="shared" si="104"/>
        <v>0.22187290883732802</v>
      </c>
      <c r="M47">
        <f t="shared" si="105"/>
        <v>0.29625193483395862</v>
      </c>
      <c r="N47">
        <f t="shared" si="106"/>
        <v>0.7802103314723533</v>
      </c>
      <c r="O47">
        <f t="shared" si="107"/>
        <v>0.88243891991034418</v>
      </c>
      <c r="P47">
        <f t="shared" si="108"/>
        <v>0.52538669944274285</v>
      </c>
      <c r="Q47">
        <f t="shared" si="109"/>
        <v>0.65112337618998772</v>
      </c>
      <c r="R47">
        <f t="shared" si="174"/>
        <v>0.42</v>
      </c>
      <c r="S47">
        <f t="shared" si="175"/>
        <v>0.43099999999999999</v>
      </c>
      <c r="T47">
        <f t="shared" si="176"/>
        <v>3.3404380434642375E-2</v>
      </c>
      <c r="U47">
        <f t="shared" si="41"/>
        <v>0.63707622596680835</v>
      </c>
      <c r="V47">
        <f t="shared" si="42"/>
        <v>0.75816158685717006</v>
      </c>
      <c r="W47">
        <f t="shared" si="110"/>
        <v>0.42071487431841537</v>
      </c>
      <c r="X47">
        <f t="shared" si="111"/>
        <v>0.53448592523172156</v>
      </c>
      <c r="Y47">
        <f t="shared" si="112"/>
        <v>0.92408547985206468</v>
      </c>
      <c r="Z47">
        <f t="shared" si="113"/>
        <v>0.97382350958365504</v>
      </c>
      <c r="AA47">
        <f t="shared" si="114"/>
        <v>0.71865260372086093</v>
      </c>
      <c r="AB47">
        <f t="shared" si="115"/>
        <v>0.83335729005719272</v>
      </c>
      <c r="AC47">
        <f t="shared" si="177"/>
        <v>5.3865531349615366E-2</v>
      </c>
      <c r="AD47">
        <f t="shared" si="220"/>
        <v>1.5792531542456356E-2</v>
      </c>
      <c r="AE47">
        <f t="shared" si="221"/>
        <v>4.577118057276279E-3</v>
      </c>
      <c r="AF47">
        <f t="shared" si="222"/>
        <v>2.9519567323101081E-4</v>
      </c>
      <c r="AG47">
        <f t="shared" si="223"/>
        <v>6.2752845935901407E-4</v>
      </c>
      <c r="AH47">
        <f t="shared" si="132"/>
        <v>1.5091651160808138E-4</v>
      </c>
      <c r="AI47">
        <f t="shared" si="133"/>
        <v>5.4077796454585724E-4</v>
      </c>
      <c r="AJ47">
        <f t="shared" si="224"/>
        <v>8.5828898383138141E-6</v>
      </c>
      <c r="AK47">
        <f t="shared" si="134"/>
        <v>6.8324617176118282E-6</v>
      </c>
      <c r="AL47">
        <f t="shared" si="135"/>
        <v>5.0127831559921217E-6</v>
      </c>
      <c r="AM47">
        <f t="shared" si="136"/>
        <v>1.270018211942077E-4</v>
      </c>
      <c r="AN47">
        <f t="shared" si="225"/>
        <v>1.5733846939681511E-3</v>
      </c>
      <c r="AO47">
        <f t="shared" si="137"/>
        <v>4.9648057815820709E-6</v>
      </c>
      <c r="AP47">
        <f t="shared" si="178"/>
        <v>1.9096073218508172E-5</v>
      </c>
      <c r="AQ47">
        <f t="shared" si="179"/>
        <v>1.2647621390425093E-5</v>
      </c>
      <c r="AR47">
        <f t="shared" si="180"/>
        <v>6.5211066933944975E-2</v>
      </c>
      <c r="AS47">
        <f t="shared" si="181"/>
        <v>3.0234878329653728E-2</v>
      </c>
      <c r="AT47">
        <f t="shared" si="182"/>
        <v>2.2601091964754537E-3</v>
      </c>
      <c r="AU47">
        <f t="shared" si="183"/>
        <v>4.1109319025805831E-3</v>
      </c>
      <c r="AV47">
        <f t="shared" si="138"/>
        <v>1.2093891427248458E-3</v>
      </c>
      <c r="AW47">
        <f t="shared" si="139"/>
        <v>4.2615734982140814E-3</v>
      </c>
      <c r="AX47">
        <f t="shared" si="184"/>
        <v>1.091619080969172E-4</v>
      </c>
      <c r="AY47">
        <f t="shared" si="140"/>
        <v>8.0381975738125661E-5</v>
      </c>
      <c r="AZ47">
        <f t="shared" si="141"/>
        <v>3.2733743995129122E-5</v>
      </c>
      <c r="BA47">
        <f t="shared" si="142"/>
        <v>1.0335404087315049E-3</v>
      </c>
      <c r="BB47">
        <f t="shared" si="185"/>
        <v>1.2218419912238692E-2</v>
      </c>
      <c r="BC47">
        <f t="shared" si="143"/>
        <v>5.7901521808105507E-5</v>
      </c>
      <c r="BD47">
        <f t="shared" si="186"/>
        <v>2.3971910040053199E-4</v>
      </c>
      <c r="BE47">
        <f t="shared" si="187"/>
        <v>8.9995864080190017E-5</v>
      </c>
      <c r="BF47">
        <f t="shared" si="188"/>
        <v>0.80210860520257621</v>
      </c>
      <c r="BG47">
        <f t="shared" si="226"/>
        <v>0.9470000000000004</v>
      </c>
      <c r="BH47">
        <f t="shared" si="144"/>
        <v>1.3171656702277544E-2</v>
      </c>
      <c r="BI47">
        <f t="shared" si="145"/>
        <v>3.660996987317726E-3</v>
      </c>
      <c r="BJ47">
        <f t="shared" si="146"/>
        <v>2.0412867184082297E-4</v>
      </c>
      <c r="BK47">
        <f t="shared" si="147"/>
        <v>4.9355296955964228E-4</v>
      </c>
      <c r="BL47">
        <f t="shared" si="148"/>
        <v>1.0888799066653909E-4</v>
      </c>
      <c r="BM47">
        <f t="shared" si="149"/>
        <v>4.3073583904613543E-4</v>
      </c>
      <c r="BN47">
        <f t="shared" si="150"/>
        <v>5.6313223796573744E-6</v>
      </c>
      <c r="BO47">
        <f t="shared" si="151"/>
        <v>4.6194977041979911E-6</v>
      </c>
      <c r="BP47">
        <f t="shared" si="152"/>
        <v>3.7651530326671505E-6</v>
      </c>
      <c r="BQ47">
        <f t="shared" si="153"/>
        <v>9.851027860215841E-5</v>
      </c>
      <c r="BR47">
        <f t="shared" si="154"/>
        <v>1.2204121412885953E-3</v>
      </c>
      <c r="BS47">
        <f t="shared" si="155"/>
        <v>3.6314958759629484E-6</v>
      </c>
      <c r="BT47">
        <f t="shared" si="156"/>
        <v>1.2153652286957824E-5</v>
      </c>
      <c r="BU47">
        <f t="shared" si="157"/>
        <v>9.251073846726316E-6</v>
      </c>
      <c r="BV47">
        <f t="shared" si="158"/>
        <v>5.2322083303852865E-2</v>
      </c>
      <c r="BW47">
        <f t="shared" si="159"/>
        <v>2.3264330262442078E-2</v>
      </c>
      <c r="BX47">
        <f t="shared" si="160"/>
        <v>1.5034829822243231E-3</v>
      </c>
      <c r="BY47">
        <f t="shared" si="161"/>
        <v>3.110396091898596E-3</v>
      </c>
      <c r="BZ47">
        <f t="shared" si="162"/>
        <v>8.3942976216006026E-4</v>
      </c>
      <c r="CA47">
        <f t="shared" si="163"/>
        <v>3.2654051747640941E-3</v>
      </c>
      <c r="CB47">
        <f t="shared" si="164"/>
        <v>6.8900606108408859E-5</v>
      </c>
      <c r="CC47">
        <f t="shared" si="165"/>
        <v>5.2281892201445627E-5</v>
      </c>
      <c r="CD47">
        <f t="shared" si="166"/>
        <v>2.3652359313424103E-5</v>
      </c>
      <c r="CE47">
        <f t="shared" si="167"/>
        <v>7.7121262713033135E-4</v>
      </c>
      <c r="CF47">
        <f t="shared" si="168"/>
        <v>9.1172049397316591E-3</v>
      </c>
      <c r="CG47">
        <f t="shared" si="169"/>
        <v>4.0742562614936353E-5</v>
      </c>
      <c r="CH47">
        <f t="shared" si="170"/>
        <v>1.4677106555954856E-4</v>
      </c>
      <c r="CI47">
        <f t="shared" si="171"/>
        <v>6.3325833464694106E-5</v>
      </c>
      <c r="CJ47">
        <f t="shared" si="227"/>
        <v>0</v>
      </c>
      <c r="CK47">
        <f t="shared" si="228"/>
        <v>0.11401715323919179</v>
      </c>
      <c r="CL47">
        <f t="shared" si="172"/>
        <v>3.1055055260766597E-2</v>
      </c>
      <c r="CM47">
        <f t="shared" si="189"/>
        <v>33.085353581446064</v>
      </c>
      <c r="CN47">
        <f t="shared" si="190"/>
        <v>74.945731069841798</v>
      </c>
      <c r="CO47">
        <f t="shared" si="191"/>
        <v>7.6488150890887212</v>
      </c>
      <c r="CP47">
        <f t="shared" si="192"/>
        <v>5.393607108190726</v>
      </c>
      <c r="CQ47">
        <f t="shared" si="193"/>
        <v>4.715537321706111</v>
      </c>
      <c r="CR47">
        <f t="shared" si="194"/>
        <v>2.8185347512130079</v>
      </c>
      <c r="CS47">
        <f t="shared" si="195"/>
        <v>0.24914412622657339</v>
      </c>
      <c r="CT47">
        <f t="shared" si="196"/>
        <v>0.25789809999297608</v>
      </c>
      <c r="CU47">
        <f t="shared" si="197"/>
        <v>5.8709716322979728E-2</v>
      </c>
      <c r="CV47">
        <f t="shared" si="198"/>
        <v>3.6989280422812993</v>
      </c>
      <c r="CW47">
        <f t="shared" si="199"/>
        <v>27.848909083236276</v>
      </c>
      <c r="CX47">
        <f t="shared" si="200"/>
        <v>0.17687120596886127</v>
      </c>
      <c r="CY47">
        <f t="shared" si="201"/>
        <v>0.79279257573958528</v>
      </c>
      <c r="CZ47">
        <f t="shared" si="202"/>
        <v>0.30607243764828723</v>
      </c>
      <c r="DA47">
        <f t="shared" si="203"/>
        <v>881.65362494693602</v>
      </c>
      <c r="DB47">
        <f t="shared" si="204"/>
        <v>840.49938268604399</v>
      </c>
      <c r="DC47">
        <f t="shared" si="205"/>
        <v>84.383436959607536</v>
      </c>
      <c r="DD47">
        <f t="shared" si="206"/>
        <v>82.300856689663277</v>
      </c>
      <c r="DE47">
        <f t="shared" si="207"/>
        <v>51.605844109211894</v>
      </c>
      <c r="DF47">
        <f t="shared" si="208"/>
        <v>70.899798289787668</v>
      </c>
      <c r="DG47">
        <f t="shared" si="209"/>
        <v>4.415926668244591</v>
      </c>
      <c r="DH47">
        <f t="shared" si="210"/>
        <v>3.9524621290193771</v>
      </c>
      <c r="DI47">
        <f t="shared" si="211"/>
        <v>0.75736063481530247</v>
      </c>
      <c r="DJ47">
        <f t="shared" si="212"/>
        <v>41.910063574062526</v>
      </c>
      <c r="DK47">
        <f t="shared" si="213"/>
        <v>355.86147994395191</v>
      </c>
      <c r="DL47">
        <f t="shared" si="214"/>
        <v>2.7242666010713643</v>
      </c>
      <c r="DM47">
        <f t="shared" si="215"/>
        <v>12.690968894304564</v>
      </c>
      <c r="DN47">
        <f t="shared" si="216"/>
        <v>3.2061026578567695</v>
      </c>
      <c r="DO47">
        <f t="shared" si="229"/>
        <v>0</v>
      </c>
      <c r="DP47">
        <f t="shared" si="230"/>
        <v>2598.8584789934798</v>
      </c>
      <c r="DQ47">
        <f t="shared" si="173"/>
        <v>707.85571633016548</v>
      </c>
    </row>
    <row r="48" spans="1:121" x14ac:dyDescent="0.3">
      <c r="A48">
        <v>45</v>
      </c>
      <c r="B48">
        <v>90</v>
      </c>
      <c r="C48">
        <f t="shared" si="118"/>
        <v>36.251999999999995</v>
      </c>
      <c r="D48">
        <f t="shared" si="1"/>
        <v>125</v>
      </c>
      <c r="E48">
        <f t="shared" si="217"/>
        <v>5.7</v>
      </c>
      <c r="F48">
        <v>0.12912000000000001</v>
      </c>
      <c r="G48">
        <v>0.16005</v>
      </c>
      <c r="H48">
        <f t="shared" si="218"/>
        <v>0.13530600000000001</v>
      </c>
      <c r="I48">
        <f t="shared" si="219"/>
        <v>4.7655426853004217E-2</v>
      </c>
      <c r="J48">
        <f t="shared" si="36"/>
        <v>0.38128011876673662</v>
      </c>
      <c r="K48">
        <f t="shared" si="37"/>
        <v>0.48950764493950272</v>
      </c>
      <c r="L48">
        <f t="shared" si="104"/>
        <v>0.22787566475019738</v>
      </c>
      <c r="M48">
        <f t="shared" si="105"/>
        <v>0.30384339578691943</v>
      </c>
      <c r="N48">
        <f t="shared" si="106"/>
        <v>0.79168623413809269</v>
      </c>
      <c r="O48">
        <f t="shared" si="107"/>
        <v>0.8910176824736894</v>
      </c>
      <c r="P48">
        <f t="shared" si="108"/>
        <v>0.53774232872742533</v>
      </c>
      <c r="Q48">
        <f t="shared" si="109"/>
        <v>0.66388725243750679</v>
      </c>
      <c r="R48">
        <f t="shared" si="174"/>
        <v>0.42</v>
      </c>
      <c r="S48">
        <f t="shared" si="175"/>
        <v>0.43099999999999999</v>
      </c>
      <c r="T48">
        <f t="shared" si="176"/>
        <v>3.4181212601557869E-2</v>
      </c>
      <c r="U48">
        <f t="shared" si="41"/>
        <v>0.64825590337463979</v>
      </c>
      <c r="V48">
        <f t="shared" si="42"/>
        <v>0.76853007779984894</v>
      </c>
      <c r="W48">
        <f t="shared" si="110"/>
        <v>0.43039628988391732</v>
      </c>
      <c r="X48">
        <f t="shared" si="111"/>
        <v>0.54534515377677162</v>
      </c>
      <c r="Y48">
        <f t="shared" si="112"/>
        <v>0.93070617379253773</v>
      </c>
      <c r="Z48">
        <f t="shared" si="113"/>
        <v>0.97699012648437245</v>
      </c>
      <c r="AA48">
        <f t="shared" si="114"/>
        <v>0.73100194206153801</v>
      </c>
      <c r="AB48">
        <f t="shared" si="115"/>
        <v>0.84359815981849551</v>
      </c>
      <c r="AC48">
        <f t="shared" si="177"/>
        <v>5.4842933682366694E-2</v>
      </c>
      <c r="AD48">
        <f t="shared" si="220"/>
        <v>1.2716406939012272E-2</v>
      </c>
      <c r="AE48">
        <f t="shared" si="221"/>
        <v>3.5669441824785248E-3</v>
      </c>
      <c r="AF48">
        <f t="shared" si="222"/>
        <v>2.3413286690309717E-4</v>
      </c>
      <c r="AG48">
        <f t="shared" si="223"/>
        <v>4.3379722043869544E-4</v>
      </c>
      <c r="AH48">
        <f t="shared" si="132"/>
        <v>1.2477584808829131E-4</v>
      </c>
      <c r="AI48">
        <f t="shared" si="133"/>
        <v>4.2613412766542884E-4</v>
      </c>
      <c r="AJ48">
        <f t="shared" si="224"/>
        <v>6.8039461985891236E-6</v>
      </c>
      <c r="AK48">
        <f t="shared" si="134"/>
        <v>5.1504734334330377E-6</v>
      </c>
      <c r="AL48">
        <f t="shared" si="135"/>
        <v>2.4723187257846084E-6</v>
      </c>
      <c r="AM48">
        <f t="shared" si="136"/>
        <v>1.0398675048756812E-4</v>
      </c>
      <c r="AN48">
        <f t="shared" si="225"/>
        <v>1.2500447915272394E-3</v>
      </c>
      <c r="AO48">
        <f t="shared" si="137"/>
        <v>3.6734356257095E-6</v>
      </c>
      <c r="AP48">
        <f t="shared" si="178"/>
        <v>1.530567647514903E-5</v>
      </c>
      <c r="AQ48">
        <f t="shared" si="179"/>
        <v>6.6499799997736035E-6</v>
      </c>
      <c r="AR48">
        <f t="shared" si="180"/>
        <v>5.3254199222718394E-2</v>
      </c>
      <c r="AS48">
        <f t="shared" si="181"/>
        <v>2.361310668416032E-2</v>
      </c>
      <c r="AT48">
        <f t="shared" si="182"/>
        <v>1.8029667430821462E-3</v>
      </c>
      <c r="AU48">
        <f t="shared" si="183"/>
        <v>2.7759116794175177E-3</v>
      </c>
      <c r="AV48">
        <f t="shared" si="138"/>
        <v>1.0080239154886318E-3</v>
      </c>
      <c r="AW48">
        <f t="shared" si="139"/>
        <v>3.3777466083067557E-3</v>
      </c>
      <c r="AX48">
        <f t="shared" si="184"/>
        <v>8.7237659447728078E-5</v>
      </c>
      <c r="AY48">
        <f t="shared" si="140"/>
        <v>6.0222343239638752E-5</v>
      </c>
      <c r="AZ48">
        <f t="shared" si="141"/>
        <v>8.40544386049482E-6</v>
      </c>
      <c r="BA48">
        <f t="shared" si="142"/>
        <v>8.5465516955258417E-4</v>
      </c>
      <c r="BB48">
        <f t="shared" si="185"/>
        <v>9.7918491725235458E-3</v>
      </c>
      <c r="BC48">
        <f t="shared" si="143"/>
        <v>4.2614060451865108E-5</v>
      </c>
      <c r="BD48">
        <f t="shared" si="186"/>
        <v>1.9460389169350748E-4</v>
      </c>
      <c r="BE48">
        <f t="shared" si="187"/>
        <v>3.396032401396161E-5</v>
      </c>
      <c r="BF48">
        <f t="shared" si="188"/>
        <v>0.83119821852498377</v>
      </c>
      <c r="BG48">
        <f t="shared" si="226"/>
        <v>0.9470000000000004</v>
      </c>
      <c r="BH48">
        <f t="shared" si="144"/>
        <v>1.0597133794340078E-2</v>
      </c>
      <c r="BI48">
        <f t="shared" si="145"/>
        <v>2.8506173275387619E-3</v>
      </c>
      <c r="BJ48">
        <f t="shared" si="146"/>
        <v>1.6174901147764407E-4</v>
      </c>
      <c r="BK48">
        <f t="shared" si="147"/>
        <v>3.4089643370724875E-4</v>
      </c>
      <c r="BL48">
        <f t="shared" si="148"/>
        <v>8.9943790050388218E-5</v>
      </c>
      <c r="BM48">
        <f t="shared" si="149"/>
        <v>3.3913583997852907E-4</v>
      </c>
      <c r="BN48">
        <f t="shared" si="150"/>
        <v>4.4598499671955153E-6</v>
      </c>
      <c r="BO48">
        <f t="shared" si="151"/>
        <v>3.4790412747256909E-6</v>
      </c>
      <c r="BP48">
        <f t="shared" si="152"/>
        <v>1.85542550767456E-6</v>
      </c>
      <c r="BQ48">
        <f t="shared" si="153"/>
        <v>8.0590705151823366E-5</v>
      </c>
      <c r="BR48">
        <f t="shared" si="154"/>
        <v>9.6879641635294893E-4</v>
      </c>
      <c r="BS48">
        <f t="shared" si="155"/>
        <v>2.6846710215933264E-6</v>
      </c>
      <c r="BT48">
        <f t="shared" si="156"/>
        <v>9.7318668689254314E-6</v>
      </c>
      <c r="BU48">
        <f t="shared" si="157"/>
        <v>4.8600303417918741E-6</v>
      </c>
      <c r="BV48">
        <f t="shared" si="158"/>
        <v>4.2692632097645074E-2</v>
      </c>
      <c r="BW48">
        <f t="shared" si="159"/>
        <v>1.8153936360506773E-2</v>
      </c>
      <c r="BX48">
        <f t="shared" si="160"/>
        <v>1.1982351080027306E-3</v>
      </c>
      <c r="BY48">
        <f t="shared" si="161"/>
        <v>2.098535928816518E-3</v>
      </c>
      <c r="BZ48">
        <f t="shared" si="162"/>
        <v>6.9901510655158666E-4</v>
      </c>
      <c r="CA48">
        <f t="shared" si="163"/>
        <v>2.5860058940050867E-3</v>
      </c>
      <c r="CB48">
        <f t="shared" si="164"/>
        <v>5.5009595981811416E-5</v>
      </c>
      <c r="CC48">
        <f t="shared" si="165"/>
        <v>3.9133181001767054E-5</v>
      </c>
      <c r="CD48">
        <f t="shared" si="166"/>
        <v>6.0684082265841039E-6</v>
      </c>
      <c r="CE48">
        <f t="shared" si="167"/>
        <v>6.3719585889292197E-4</v>
      </c>
      <c r="CF48">
        <f t="shared" si="168"/>
        <v>7.3004013383577877E-3</v>
      </c>
      <c r="CG48">
        <f t="shared" si="169"/>
        <v>2.9960332658450975E-5</v>
      </c>
      <c r="CH48">
        <f t="shared" si="170"/>
        <v>1.1903377944652989E-4</v>
      </c>
      <c r="CI48">
        <f t="shared" si="171"/>
        <v>2.3876218174429779E-5</v>
      </c>
      <c r="CJ48">
        <f t="shared" si="227"/>
        <v>0</v>
      </c>
      <c r="CK48">
        <f t="shared" si="228"/>
        <v>9.1094973411847371E-2</v>
      </c>
      <c r="CL48">
        <f t="shared" si="172"/>
        <v>2.4089029400896578E-2</v>
      </c>
      <c r="CM48">
        <f t="shared" si="189"/>
        <v>26.64087253723071</v>
      </c>
      <c r="CN48">
        <f t="shared" si="190"/>
        <v>58.405144043903363</v>
      </c>
      <c r="CO48">
        <f t="shared" si="191"/>
        <v>6.0666167143261509</v>
      </c>
      <c r="CP48">
        <f t="shared" si="192"/>
        <v>3.7284871096705872</v>
      </c>
      <c r="CQ48">
        <f t="shared" si="193"/>
        <v>3.8987461493667501</v>
      </c>
      <c r="CR48">
        <f t="shared" si="194"/>
        <v>2.2210110733922153</v>
      </c>
      <c r="CS48">
        <f t="shared" si="195"/>
        <v>0.19750495025264508</v>
      </c>
      <c r="CT48">
        <f t="shared" si="196"/>
        <v>0.19440977021836345</v>
      </c>
      <c r="CU48">
        <f t="shared" si="197"/>
        <v>2.8955796916389335E-2</v>
      </c>
      <c r="CV48">
        <f t="shared" si="198"/>
        <v>3.0286141079504216</v>
      </c>
      <c r="CW48">
        <f t="shared" si="199"/>
        <v>22.125792810032138</v>
      </c>
      <c r="CX48">
        <f t="shared" si="200"/>
        <v>0.13086614416590095</v>
      </c>
      <c r="CY48">
        <f t="shared" si="201"/>
        <v>0.63543046454228713</v>
      </c>
      <c r="CZ48">
        <f t="shared" si="202"/>
        <v>0.16092951599452121</v>
      </c>
      <c r="DA48">
        <f t="shared" si="203"/>
        <v>719.99677349115268</v>
      </c>
      <c r="DB48">
        <f t="shared" si="204"/>
        <v>656.42075271297279</v>
      </c>
      <c r="DC48">
        <f t="shared" si="205"/>
        <v>67.315566319715003</v>
      </c>
      <c r="DD48">
        <f t="shared" si="206"/>
        <v>55.573751821938707</v>
      </c>
      <c r="DE48">
        <f t="shared" si="207"/>
        <v>43.013388497815406</v>
      </c>
      <c r="DF48">
        <f t="shared" si="208"/>
        <v>56.195570322399497</v>
      </c>
      <c r="DG48">
        <f t="shared" si="209"/>
        <v>3.5290250376389438</v>
      </c>
      <c r="DH48">
        <f t="shared" si="210"/>
        <v>2.961192839436277</v>
      </c>
      <c r="DI48">
        <f t="shared" si="211"/>
        <v>0.19447675460026864</v>
      </c>
      <c r="DJ48">
        <f t="shared" si="212"/>
        <v>34.656267125357289</v>
      </c>
      <c r="DK48">
        <f t="shared" si="213"/>
        <v>285.18760714974826</v>
      </c>
      <c r="DL48">
        <f t="shared" si="214"/>
        <v>2.0049915442602533</v>
      </c>
      <c r="DM48">
        <f t="shared" si="215"/>
        <v>10.30252463014598</v>
      </c>
      <c r="DN48">
        <f t="shared" si="216"/>
        <v>1.2098365429973823</v>
      </c>
      <c r="DO48">
        <f t="shared" si="229"/>
        <v>0</v>
      </c>
      <c r="DP48">
        <f t="shared" si="230"/>
        <v>2066.0251059781413</v>
      </c>
      <c r="DQ48">
        <f t="shared" si="173"/>
        <v>546.33683568785432</v>
      </c>
    </row>
    <row r="49" spans="1:121" x14ac:dyDescent="0.3">
      <c r="A49">
        <v>46</v>
      </c>
      <c r="B49">
        <v>91</v>
      </c>
      <c r="C49">
        <f t="shared" si="118"/>
        <v>36.251999999999995</v>
      </c>
      <c r="D49">
        <f t="shared" si="1"/>
        <v>125</v>
      </c>
      <c r="E49">
        <f t="shared" si="217"/>
        <v>5.7</v>
      </c>
      <c r="F49">
        <v>0.14421999999999999</v>
      </c>
      <c r="G49">
        <v>0.17713000000000001</v>
      </c>
      <c r="H49">
        <f t="shared" si="218"/>
        <v>0.15080199999999999</v>
      </c>
      <c r="I49">
        <f t="shared" si="219"/>
        <v>4.7655426853004217E-2</v>
      </c>
      <c r="J49">
        <f t="shared" si="36"/>
        <v>0.39028111959453826</v>
      </c>
      <c r="K49">
        <f t="shared" si="37"/>
        <v>0.49987804957656956</v>
      </c>
      <c r="L49">
        <f t="shared" si="104"/>
        <v>0.23394666150281485</v>
      </c>
      <c r="M49">
        <f t="shared" si="105"/>
        <v>0.31149715412712753</v>
      </c>
      <c r="N49">
        <f t="shared" si="106"/>
        <v>0.80281429997514775</v>
      </c>
      <c r="O49">
        <f t="shared" si="107"/>
        <v>0.89915211953904095</v>
      </c>
      <c r="P49">
        <f t="shared" si="108"/>
        <v>0.55005833454969133</v>
      </c>
      <c r="Q49">
        <f t="shared" si="109"/>
        <v>0.67647073640062261</v>
      </c>
      <c r="R49">
        <f t="shared" si="174"/>
        <v>0.42</v>
      </c>
      <c r="S49">
        <f t="shared" si="175"/>
        <v>0.43099999999999999</v>
      </c>
      <c r="T49">
        <f t="shared" si="176"/>
        <v>3.4959489357402139E-2</v>
      </c>
      <c r="U49">
        <f t="shared" si="41"/>
        <v>0.65929707652844327</v>
      </c>
      <c r="V49">
        <f t="shared" si="42"/>
        <v>0.77864138981157693</v>
      </c>
      <c r="W49">
        <f t="shared" si="110"/>
        <v>0.44009812461567088</v>
      </c>
      <c r="X49">
        <f t="shared" si="111"/>
        <v>0.55615338068459552</v>
      </c>
      <c r="Y49">
        <f t="shared" si="112"/>
        <v>0.93688642295392832</v>
      </c>
      <c r="Z49">
        <f t="shared" si="113"/>
        <v>0.97983553045579208</v>
      </c>
      <c r="AA49">
        <f t="shared" si="114"/>
        <v>0.74308331808395867</v>
      </c>
      <c r="AB49">
        <f t="shared" si="115"/>
        <v>0.853430682846124</v>
      </c>
      <c r="AC49">
        <f t="shared" si="177"/>
        <v>5.5810747296606011E-2</v>
      </c>
      <c r="AD49">
        <f t="shared" si="220"/>
        <v>1.0057843005880421E-2</v>
      </c>
      <c r="AE49">
        <f t="shared" si="221"/>
        <v>2.699085732512064E-3</v>
      </c>
      <c r="AF49">
        <f t="shared" si="222"/>
        <v>1.8238617702185864E-4</v>
      </c>
      <c r="AG49">
        <f t="shared" si="223"/>
        <v>2.8559113157011783E-4</v>
      </c>
      <c r="AH49">
        <f t="shared" si="132"/>
        <v>1.0137968093046335E-4</v>
      </c>
      <c r="AI49">
        <f t="shared" si="133"/>
        <v>3.2751912638285423E-4</v>
      </c>
      <c r="AJ49">
        <f t="shared" si="224"/>
        <v>5.3115143014897527E-6</v>
      </c>
      <c r="AK49">
        <f t="shared" si="134"/>
        <v>3.7825524713257431E-6</v>
      </c>
      <c r="AL49">
        <f t="shared" si="135"/>
        <v>7.7980697100869894E-7</v>
      </c>
      <c r="AM49">
        <f t="shared" si="136"/>
        <v>8.3643892647177216E-5</v>
      </c>
      <c r="AN49">
        <f t="shared" si="225"/>
        <v>9.6181749099320509E-4</v>
      </c>
      <c r="AO49">
        <f t="shared" si="137"/>
        <v>2.6539295852800674E-6</v>
      </c>
      <c r="AP49">
        <f t="shared" si="178"/>
        <v>1.2021270385290986E-5</v>
      </c>
      <c r="AQ49">
        <f t="shared" si="179"/>
        <v>2.6657103921732269E-6</v>
      </c>
      <c r="AR49">
        <f t="shared" si="180"/>
        <v>4.2550423691137353E-2</v>
      </c>
      <c r="AS49">
        <f t="shared" si="181"/>
        <v>1.7790688790908268E-2</v>
      </c>
      <c r="AT49">
        <f t="shared" si="182"/>
        <v>1.40666180547538E-3</v>
      </c>
      <c r="AU49">
        <f t="shared" si="183"/>
        <v>1.7583885847455918E-3</v>
      </c>
      <c r="AV49">
        <f t="shared" si="138"/>
        <v>8.2165341949311623E-4</v>
      </c>
      <c r="AW49">
        <f t="shared" si="139"/>
        <v>2.5927447411979556E-3</v>
      </c>
      <c r="AX49">
        <f t="shared" si="184"/>
        <v>6.836916930838774E-5</v>
      </c>
      <c r="AY49">
        <f t="shared" si="140"/>
        <v>4.374016521788554E-5</v>
      </c>
      <c r="AZ49">
        <f t="shared" si="141"/>
        <v>-6.7588372649154783E-6</v>
      </c>
      <c r="BA49">
        <f t="shared" si="142"/>
        <v>6.9069679104914305E-4</v>
      </c>
      <c r="BB49">
        <f t="shared" si="185"/>
        <v>7.5452984492597602E-3</v>
      </c>
      <c r="BC49">
        <f t="shared" si="143"/>
        <v>3.0503323030346144E-5</v>
      </c>
      <c r="BD49">
        <f t="shared" si="186"/>
        <v>1.540898058587007E-4</v>
      </c>
      <c r="BE49">
        <f t="shared" si="187"/>
        <v>-1.602632184436083E-6</v>
      </c>
      <c r="BF49">
        <f t="shared" si="188"/>
        <v>0.85682862171072316</v>
      </c>
      <c r="BG49">
        <f t="shared" si="226"/>
        <v>0.9470000000000004</v>
      </c>
      <c r="BH49">
        <f t="shared" si="144"/>
        <v>8.3745965970824943E-3</v>
      </c>
      <c r="BI49">
        <f t="shared" si="145"/>
        <v>2.1552335084407117E-3</v>
      </c>
      <c r="BJ49">
        <f t="shared" si="146"/>
        <v>1.2587978887814219E-4</v>
      </c>
      <c r="BK49">
        <f t="shared" si="147"/>
        <v>2.24241223264768E-4</v>
      </c>
      <c r="BL49">
        <f t="shared" si="148"/>
        <v>7.3011055651132881E-5</v>
      </c>
      <c r="BM49">
        <f t="shared" si="149"/>
        <v>2.6043484020340921E-4</v>
      </c>
      <c r="BN49">
        <f t="shared" si="150"/>
        <v>3.4782425032752558E-6</v>
      </c>
      <c r="BO49">
        <f t="shared" si="151"/>
        <v>2.5526536573163093E-6</v>
      </c>
      <c r="BP49">
        <f t="shared" si="152"/>
        <v>5.8473787005308772E-7</v>
      </c>
      <c r="BQ49">
        <f t="shared" si="153"/>
        <v>6.4770347701571994E-5</v>
      </c>
      <c r="BR49">
        <f t="shared" si="154"/>
        <v>7.4479141686844815E-4</v>
      </c>
      <c r="BS49">
        <f t="shared" si="155"/>
        <v>1.9379522902291261E-6</v>
      </c>
      <c r="BT49">
        <f t="shared" si="156"/>
        <v>7.6361505971617512E-6</v>
      </c>
      <c r="BU49">
        <f t="shared" si="157"/>
        <v>1.9465548702772082E-6</v>
      </c>
      <c r="BV49">
        <f t="shared" si="158"/>
        <v>3.4083014934391247E-2</v>
      </c>
      <c r="BW49">
        <f t="shared" si="159"/>
        <v>1.3666128055332443E-2</v>
      </c>
      <c r="BX49">
        <f t="shared" si="160"/>
        <v>9.3396123991412413E-4</v>
      </c>
      <c r="BY49">
        <f t="shared" si="161"/>
        <v>1.3281914016673021E-3</v>
      </c>
      <c r="BZ49">
        <f t="shared" si="162"/>
        <v>5.6924791272276764E-4</v>
      </c>
      <c r="CA49">
        <f t="shared" si="163"/>
        <v>1.9833403598940613E-3</v>
      </c>
      <c r="CB49">
        <f t="shared" si="164"/>
        <v>4.3070198947786745E-5</v>
      </c>
      <c r="CC49">
        <f t="shared" si="165"/>
        <v>2.839634368753034E-5</v>
      </c>
      <c r="CD49">
        <f t="shared" si="166"/>
        <v>-4.8755225583120131E-6</v>
      </c>
      <c r="CE49">
        <f t="shared" si="167"/>
        <v>5.1452265599676277E-4</v>
      </c>
      <c r="CF49">
        <f t="shared" si="168"/>
        <v>5.6207398799470705E-3</v>
      </c>
      <c r="CG49">
        <f t="shared" si="169"/>
        <v>2.1427717457944214E-5</v>
      </c>
      <c r="CH49">
        <f t="shared" si="170"/>
        <v>9.416144169043467E-5</v>
      </c>
      <c r="CI49">
        <f t="shared" si="171"/>
        <v>-1.1258035592692813E-6</v>
      </c>
      <c r="CJ49">
        <f t="shared" si="227"/>
        <v>0</v>
      </c>
      <c r="CK49">
        <f t="shared" si="228"/>
        <v>7.0921295885410879E-2</v>
      </c>
      <c r="CL49">
        <f t="shared" si="172"/>
        <v>1.8208087261685452E-2</v>
      </c>
      <c r="CM49">
        <f t="shared" si="189"/>
        <v>21.071181097319482</v>
      </c>
      <c r="CN49">
        <f t="shared" si="190"/>
        <v>44.194829784152539</v>
      </c>
      <c r="CO49">
        <f t="shared" si="191"/>
        <v>4.725808232813379</v>
      </c>
      <c r="CP49">
        <f t="shared" si="192"/>
        <v>2.4546557758451626</v>
      </c>
      <c r="CQ49">
        <f t="shared" si="193"/>
        <v>3.1677095103532578</v>
      </c>
      <c r="CR49">
        <f t="shared" si="194"/>
        <v>1.7070296867074364</v>
      </c>
      <c r="CS49">
        <f t="shared" si="195"/>
        <v>0.15418263714364455</v>
      </c>
      <c r="CT49">
        <f t="shared" si="196"/>
        <v>0.14277622558266151</v>
      </c>
      <c r="CU49">
        <f t="shared" si="197"/>
        <v>9.1330992444538812E-3</v>
      </c>
      <c r="CV49">
        <f t="shared" si="198"/>
        <v>2.4361283733490362</v>
      </c>
      <c r="CW49">
        <f t="shared" si="199"/>
        <v>17.024169590579731</v>
      </c>
      <c r="CX49">
        <f t="shared" si="200"/>
        <v>9.4546241475602408E-2</v>
      </c>
      <c r="CY49">
        <f t="shared" si="201"/>
        <v>0.49907506131574053</v>
      </c>
      <c r="CZ49">
        <f t="shared" si="202"/>
        <v>6.4510191490592089E-2</v>
      </c>
      <c r="DA49">
        <f t="shared" si="203"/>
        <v>575.28172830417702</v>
      </c>
      <c r="DB49">
        <f t="shared" si="204"/>
        <v>494.56335769845896</v>
      </c>
      <c r="DC49">
        <f t="shared" si="205"/>
        <v>52.519125169228786</v>
      </c>
      <c r="DD49">
        <f t="shared" si="206"/>
        <v>35.20293946660675</v>
      </c>
      <c r="DE49">
        <f t="shared" si="207"/>
        <v>35.060773063190766</v>
      </c>
      <c r="DF49">
        <f t="shared" si="208"/>
        <v>43.135494259310384</v>
      </c>
      <c r="DG49">
        <f t="shared" si="209"/>
        <v>2.7657380060322092</v>
      </c>
      <c r="DH49">
        <f t="shared" si="210"/>
        <v>2.1507476639286498</v>
      </c>
      <c r="DI49">
        <f t="shared" si="211"/>
        <v>-0.15637921779834943</v>
      </c>
      <c r="DJ49">
        <f t="shared" si="212"/>
        <v>28.00775487704275</v>
      </c>
      <c r="DK49">
        <f t="shared" si="213"/>
        <v>219.75681733469051</v>
      </c>
      <c r="DL49">
        <f t="shared" si="214"/>
        <v>1.435181348577786</v>
      </c>
      <c r="DM49">
        <f t="shared" si="215"/>
        <v>8.1576684119654743</v>
      </c>
      <c r="DN49">
        <f t="shared" si="216"/>
        <v>-5.7093771570535461E-2</v>
      </c>
      <c r="DO49">
        <f t="shared" si="229"/>
        <v>0</v>
      </c>
      <c r="DP49">
        <f t="shared" si="230"/>
        <v>1595.5695881212139</v>
      </c>
      <c r="DQ49">
        <f t="shared" si="173"/>
        <v>409.64099611974069</v>
      </c>
    </row>
    <row r="50" spans="1:121" x14ac:dyDescent="0.3">
      <c r="A50">
        <v>47</v>
      </c>
      <c r="B50">
        <v>92</v>
      </c>
      <c r="C50">
        <f t="shared" si="118"/>
        <v>36.251999999999995</v>
      </c>
      <c r="D50">
        <f t="shared" si="1"/>
        <v>125</v>
      </c>
      <c r="E50">
        <f t="shared" si="217"/>
        <v>5.7</v>
      </c>
      <c r="F50">
        <v>0.15822</v>
      </c>
      <c r="G50">
        <v>0.19409999999999999</v>
      </c>
      <c r="H50">
        <f t="shared" si="218"/>
        <v>0.16539599999999999</v>
      </c>
      <c r="I50">
        <f t="shared" si="219"/>
        <v>4.7655426853004217E-2</v>
      </c>
      <c r="J50">
        <f t="shared" si="36"/>
        <v>0.39931926946373131</v>
      </c>
      <c r="K50">
        <f t="shared" si="37"/>
        <v>0.5102297418121724</v>
      </c>
      <c r="L50">
        <f t="shared" si="104"/>
        <v>0.24008446327582356</v>
      </c>
      <c r="M50">
        <f t="shared" si="105"/>
        <v>0.3192104778935495</v>
      </c>
      <c r="N50">
        <f t="shared" si="106"/>
        <v>0.81358847157746506</v>
      </c>
      <c r="O50">
        <f t="shared" si="107"/>
        <v>0.90684930447776824</v>
      </c>
      <c r="P50">
        <f t="shared" si="108"/>
        <v>0.56232394183153855</v>
      </c>
      <c r="Q50">
        <f t="shared" si="109"/>
        <v>0.68886213437225541</v>
      </c>
      <c r="R50">
        <f t="shared" si="174"/>
        <v>0.42</v>
      </c>
      <c r="S50">
        <f t="shared" si="175"/>
        <v>0.43099999999999999</v>
      </c>
      <c r="T50">
        <f t="shared" si="176"/>
        <v>3.5738842883936778E-2</v>
      </c>
      <c r="U50">
        <f t="shared" si="41"/>
        <v>0.67019256030243579</v>
      </c>
      <c r="V50">
        <f t="shared" si="42"/>
        <v>0.78849146048452923</v>
      </c>
      <c r="W50">
        <f t="shared" si="110"/>
        <v>0.4498152037254578</v>
      </c>
      <c r="X50">
        <f t="shared" si="111"/>
        <v>0.56690366553102622</v>
      </c>
      <c r="Y50">
        <f t="shared" si="112"/>
        <v>0.94264147704025092</v>
      </c>
      <c r="Z50">
        <f t="shared" si="113"/>
        <v>0.98238378229536794</v>
      </c>
      <c r="AA50">
        <f t="shared" si="114"/>
        <v>0.75488682832916809</v>
      </c>
      <c r="AB50">
        <f t="shared" si="115"/>
        <v>0.86285441210084213</v>
      </c>
      <c r="AC50">
        <f t="shared" si="177"/>
        <v>5.676850002249087E-2</v>
      </c>
      <c r="AD50">
        <f t="shared" si="220"/>
        <v>7.7992097961019271E-3</v>
      </c>
      <c r="AE50">
        <f t="shared" si="221"/>
        <v>1.9776972297162023E-3</v>
      </c>
      <c r="AF50">
        <f t="shared" si="222"/>
        <v>1.39073883662716E-4</v>
      </c>
      <c r="AG50">
        <f t="shared" si="223"/>
        <v>1.7840336215382488E-4</v>
      </c>
      <c r="AH50">
        <f t="shared" si="132"/>
        <v>8.0656185952069723E-5</v>
      </c>
      <c r="AI50">
        <f t="shared" si="133"/>
        <v>2.4490908379923298E-4</v>
      </c>
      <c r="AJ50">
        <f t="shared" si="224"/>
        <v>4.0596770030854241E-6</v>
      </c>
      <c r="AK50">
        <f t="shared" si="134"/>
        <v>2.6891852480278313E-6</v>
      </c>
      <c r="AL50">
        <f t="shared" si="135"/>
        <v>-1.8690257080996291E-7</v>
      </c>
      <c r="AM50">
        <f t="shared" si="136"/>
        <v>6.5829912314812125E-5</v>
      </c>
      <c r="AN50">
        <f t="shared" si="225"/>
        <v>7.1437100227059343E-4</v>
      </c>
      <c r="AO50">
        <f t="shared" si="137"/>
        <v>1.8576370294920495E-6</v>
      </c>
      <c r="AP50">
        <f t="shared" si="178"/>
        <v>9.1883744948570313E-6</v>
      </c>
      <c r="AQ50">
        <f t="shared" si="179"/>
        <v>3.4583599958013284E-7</v>
      </c>
      <c r="AR50">
        <f t="shared" si="180"/>
        <v>3.3186733717939454E-2</v>
      </c>
      <c r="AS50">
        <f t="shared" si="181"/>
        <v>1.2886892639416839E-2</v>
      </c>
      <c r="AT50">
        <f t="shared" si="182"/>
        <v>1.068982469464749E-3</v>
      </c>
      <c r="AU50">
        <f t="shared" si="183"/>
        <v>1.037283328902721E-3</v>
      </c>
      <c r="AV50">
        <f t="shared" si="138"/>
        <v>6.5205693492784253E-4</v>
      </c>
      <c r="AW50">
        <f t="shared" si="139"/>
        <v>1.9210960597767211E-3</v>
      </c>
      <c r="AX50">
        <f t="shared" si="184"/>
        <v>5.2156361473075891E-5</v>
      </c>
      <c r="AY50">
        <f t="shared" si="140"/>
        <v>3.0562177386918186E-5</v>
      </c>
      <c r="AZ50">
        <f t="shared" si="141"/>
        <v>-1.3888505514607108E-5</v>
      </c>
      <c r="BA50">
        <f t="shared" si="142"/>
        <v>5.4281040401482812E-4</v>
      </c>
      <c r="BB50">
        <f t="shared" si="185"/>
        <v>5.5665057902916102E-3</v>
      </c>
      <c r="BC50">
        <f t="shared" si="143"/>
        <v>2.1028050666513824E-5</v>
      </c>
      <c r="BD50">
        <f t="shared" si="186"/>
        <v>1.179253696913666E-4</v>
      </c>
      <c r="BE50">
        <f t="shared" si="187"/>
        <v>-1.973056653196958E-5</v>
      </c>
      <c r="BF50">
        <f t="shared" si="188"/>
        <v>0.87873148150491875</v>
      </c>
      <c r="BG50">
        <f t="shared" si="226"/>
        <v>0.9470000000000004</v>
      </c>
      <c r="BH50">
        <f t="shared" si="144"/>
        <v>6.4885011150823436E-3</v>
      </c>
      <c r="BI50">
        <f t="shared" si="145"/>
        <v>1.5778735390047905E-3</v>
      </c>
      <c r="BJ50">
        <f t="shared" si="146"/>
        <v>9.5894589498949208E-5</v>
      </c>
      <c r="BK50">
        <f t="shared" si="147"/>
        <v>1.3996147419982835E-4</v>
      </c>
      <c r="BL50">
        <f t="shared" si="148"/>
        <v>5.8032605454852028E-5</v>
      </c>
      <c r="BM50">
        <f t="shared" si="149"/>
        <v>1.9458172355281194E-4</v>
      </c>
      <c r="BN50">
        <f t="shared" si="150"/>
        <v>2.6559182678119126E-6</v>
      </c>
      <c r="BO50">
        <f t="shared" si="151"/>
        <v>1.8131000792285562E-6</v>
      </c>
      <c r="BP50">
        <f t="shared" si="152"/>
        <v>-1.4003097738907221E-7</v>
      </c>
      <c r="BQ50">
        <f t="shared" si="153"/>
        <v>5.0933087797784601E-5</v>
      </c>
      <c r="BR50">
        <f t="shared" si="154"/>
        <v>5.5271410365607683E-4</v>
      </c>
      <c r="BS50">
        <f t="shared" si="155"/>
        <v>1.3553432012402267E-6</v>
      </c>
      <c r="BT50">
        <f t="shared" si="156"/>
        <v>5.8309979739579154E-6</v>
      </c>
      <c r="BU50">
        <f t="shared" si="157"/>
        <v>2.5232403496135036E-7</v>
      </c>
      <c r="BV50">
        <f t="shared" si="158"/>
        <v>2.6560323688997696E-2</v>
      </c>
      <c r="BW50">
        <f t="shared" si="159"/>
        <v>9.8908967964225006E-3</v>
      </c>
      <c r="BX50">
        <f t="shared" si="160"/>
        <v>7.0907827091822538E-4</v>
      </c>
      <c r="BY50">
        <f t="shared" si="161"/>
        <v>7.8284889613467986E-4</v>
      </c>
      <c r="BZ50">
        <f t="shared" si="162"/>
        <v>4.5133080644957412E-4</v>
      </c>
      <c r="CA50">
        <f t="shared" si="163"/>
        <v>1.4683219989693392E-3</v>
      </c>
      <c r="CB50">
        <f t="shared" si="164"/>
        <v>3.282506412587617E-5</v>
      </c>
      <c r="CC50">
        <f t="shared" si="165"/>
        <v>1.9822591025862031E-5</v>
      </c>
      <c r="CD50">
        <f t="shared" si="166"/>
        <v>-1.0010123432289526E-5</v>
      </c>
      <c r="CE50">
        <f t="shared" si="167"/>
        <v>4.0401730233772111E-4</v>
      </c>
      <c r="CF50">
        <f t="shared" si="168"/>
        <v>4.1431863431628056E-3</v>
      </c>
      <c r="CG50">
        <f t="shared" si="169"/>
        <v>1.4759189498099137E-5</v>
      </c>
      <c r="CH50">
        <f t="shared" si="170"/>
        <v>7.1992378372518943E-5</v>
      </c>
      <c r="CI50">
        <f t="shared" si="171"/>
        <v>-1.3848510019710262E-5</v>
      </c>
      <c r="CJ50">
        <f t="shared" si="227"/>
        <v>0</v>
      </c>
      <c r="CK50">
        <f t="shared" si="228"/>
        <v>5.3695804583790155E-2</v>
      </c>
      <c r="CL50">
        <f t="shared" si="172"/>
        <v>1.3384149935024337E-2</v>
      </c>
      <c r="CM50">
        <f t="shared" si="189"/>
        <v>16.339344522833539</v>
      </c>
      <c r="CN50">
        <f t="shared" si="190"/>
        <v>32.382814439373099</v>
      </c>
      <c r="CO50">
        <f t="shared" si="191"/>
        <v>3.6035433995846344</v>
      </c>
      <c r="CP50">
        <f t="shared" si="192"/>
        <v>1.5333768977121249</v>
      </c>
      <c r="CQ50">
        <f t="shared" si="193"/>
        <v>2.5201831862583703</v>
      </c>
      <c r="CR50">
        <f t="shared" si="194"/>
        <v>1.2764661447616024</v>
      </c>
      <c r="CS50">
        <f t="shared" si="195"/>
        <v>0.11784430404556369</v>
      </c>
      <c r="CT50">
        <f t="shared" si="196"/>
        <v>0.10150598637205852</v>
      </c>
      <c r="CU50">
        <f t="shared" si="197"/>
        <v>-2.1890029093262855E-3</v>
      </c>
      <c r="CV50">
        <f t="shared" si="198"/>
        <v>1.9172961961689032</v>
      </c>
      <c r="CW50">
        <f t="shared" si="199"/>
        <v>12.644366740189504</v>
      </c>
      <c r="CX50">
        <f t="shared" si="200"/>
        <v>6.6178319175654268E-2</v>
      </c>
      <c r="CY50">
        <f t="shared" si="201"/>
        <v>0.38146455552848452</v>
      </c>
      <c r="CZ50">
        <f t="shared" si="202"/>
        <v>8.3692311898392151E-3</v>
      </c>
      <c r="DA50">
        <f t="shared" si="203"/>
        <v>448.68463986654143</v>
      </c>
      <c r="DB50">
        <f t="shared" si="204"/>
        <v>358.24272848314871</v>
      </c>
      <c r="DC50">
        <f t="shared" si="205"/>
        <v>39.911529479935865</v>
      </c>
      <c r="DD50">
        <f t="shared" si="206"/>
        <v>20.766412244632473</v>
      </c>
      <c r="DE50">
        <f t="shared" si="207"/>
        <v>27.823921470305969</v>
      </c>
      <c r="DF50">
        <f t="shared" si="208"/>
        <v>31.961275146505308</v>
      </c>
      <c r="DG50">
        <f t="shared" si="209"/>
        <v>2.109881290670339</v>
      </c>
      <c r="DH50">
        <f t="shared" si="210"/>
        <v>1.5027728242921541</v>
      </c>
      <c r="DI50">
        <f t="shared" si="211"/>
        <v>-0.32133835209146466</v>
      </c>
      <c r="DJ50">
        <f t="shared" si="212"/>
        <v>22.010961882801279</v>
      </c>
      <c r="DK50">
        <f t="shared" si="213"/>
        <v>162.12448114224316</v>
      </c>
      <c r="DL50">
        <f t="shared" si="214"/>
        <v>0.98936978385947538</v>
      </c>
      <c r="DM50">
        <f t="shared" si="215"/>
        <v>6.2430869968306393</v>
      </c>
      <c r="DN50">
        <f t="shared" si="216"/>
        <v>-0.70290143270141625</v>
      </c>
      <c r="DO50">
        <f t="shared" si="229"/>
        <v>0</v>
      </c>
      <c r="DP50">
        <f t="shared" si="230"/>
        <v>1194.2373857472583</v>
      </c>
      <c r="DQ50">
        <f t="shared" si="173"/>
        <v>297.67413586122245</v>
      </c>
    </row>
    <row r="51" spans="1:121" x14ac:dyDescent="0.3">
      <c r="A51">
        <v>48</v>
      </c>
      <c r="B51">
        <v>93</v>
      </c>
      <c r="C51">
        <f t="shared" si="118"/>
        <v>36.251999999999995</v>
      </c>
      <c r="D51">
        <f t="shared" si="1"/>
        <v>125</v>
      </c>
      <c r="E51">
        <f t="shared" si="217"/>
        <v>5.7</v>
      </c>
      <c r="F51">
        <v>0.17560000000000001</v>
      </c>
      <c r="G51">
        <v>0.21640000000000001</v>
      </c>
      <c r="H51">
        <f t="shared" si="218"/>
        <v>0.18376000000000001</v>
      </c>
      <c r="I51">
        <f t="shared" si="219"/>
        <v>4.7655426853004217E-2</v>
      </c>
      <c r="J51">
        <f t="shared" si="36"/>
        <v>0.40839030780595009</v>
      </c>
      <c r="K51">
        <f t="shared" si="37"/>
        <v>0.52055656815339091</v>
      </c>
      <c r="L51">
        <f t="shared" si="104"/>
        <v>0.246287590990236</v>
      </c>
      <c r="M51">
        <f t="shared" si="105"/>
        <v>0.32698058610108982</v>
      </c>
      <c r="N51">
        <f t="shared" si="106"/>
        <v>0.82400384989811393</v>
      </c>
      <c r="O51">
        <f t="shared" si="107"/>
        <v>0.91411756795933263</v>
      </c>
      <c r="P51">
        <f t="shared" si="108"/>
        <v>0.57452848268986145</v>
      </c>
      <c r="Q51">
        <f t="shared" si="109"/>
        <v>0.70105030362676257</v>
      </c>
      <c r="R51">
        <f t="shared" si="174"/>
        <v>0.42</v>
      </c>
      <c r="S51">
        <f t="shared" si="175"/>
        <v>0.43099999999999999</v>
      </c>
      <c r="T51">
        <f t="shared" si="176"/>
        <v>3.6518911106113237E-2</v>
      </c>
      <c r="U51">
        <f t="shared" si="41"/>
        <v>0.68093549790656438</v>
      </c>
      <c r="V51">
        <f t="shared" si="42"/>
        <v>0.79807685751624979</v>
      </c>
      <c r="W51">
        <f t="shared" si="110"/>
        <v>0.45954234707593355</v>
      </c>
      <c r="X51">
        <f t="shared" si="111"/>
        <v>0.57758919216210503</v>
      </c>
      <c r="Y51">
        <f t="shared" si="112"/>
        <v>0.94798742310340911</v>
      </c>
      <c r="Z51">
        <f t="shared" si="113"/>
        <v>0.98465823411847864</v>
      </c>
      <c r="AA51">
        <f t="shared" si="114"/>
        <v>0.76640344023682927</v>
      </c>
      <c r="AB51">
        <f t="shared" si="115"/>
        <v>0.8718702203032016</v>
      </c>
      <c r="AC51">
        <f t="shared" si="177"/>
        <v>5.7715746061892954E-2</v>
      </c>
      <c r="AD51">
        <f t="shared" si="220"/>
        <v>5.9335990139412114E-3</v>
      </c>
      <c r="AE51">
        <f t="shared" si="221"/>
        <v>1.4072785829080268E-3</v>
      </c>
      <c r="AF51">
        <f t="shared" si="222"/>
        <v>1.0379201113039751E-4</v>
      </c>
      <c r="AG51">
        <f t="shared" si="223"/>
        <v>1.0716654127541783E-4</v>
      </c>
      <c r="AH51">
        <f t="shared" si="132"/>
        <v>6.2711163451704689E-5</v>
      </c>
      <c r="AI51">
        <f t="shared" si="133"/>
        <v>1.7869886061753235E-4</v>
      </c>
      <c r="AJ51">
        <f t="shared" si="224"/>
        <v>3.0346224931414201E-6</v>
      </c>
      <c r="AK51">
        <f t="shared" si="134"/>
        <v>1.8518703584609075E-6</v>
      </c>
      <c r="AL51">
        <f t="shared" si="135"/>
        <v>-5.752392733514477E-7</v>
      </c>
      <c r="AM51">
        <f t="shared" si="136"/>
        <v>5.0581006724322748E-5</v>
      </c>
      <c r="AN51">
        <f t="shared" si="225"/>
        <v>5.1324808325683014E-4</v>
      </c>
      <c r="AO51">
        <f t="shared" si="137"/>
        <v>1.2611379807620351E-6</v>
      </c>
      <c r="AP51">
        <f t="shared" si="178"/>
        <v>6.8166956914211084E-6</v>
      </c>
      <c r="AQ51">
        <f t="shared" si="179"/>
        <v>-6.7474973811129905E-7</v>
      </c>
      <c r="AR51">
        <f t="shared" si="180"/>
        <v>2.5287394607814945E-2</v>
      </c>
      <c r="AS51">
        <f t="shared" si="181"/>
        <v>9.0070878297517261E-3</v>
      </c>
      <c r="AT51">
        <f t="shared" si="182"/>
        <v>7.9117179518028362E-4</v>
      </c>
      <c r="AU51">
        <f t="shared" si="183"/>
        <v>5.786208342499976E-4</v>
      </c>
      <c r="AV51">
        <f t="shared" si="138"/>
        <v>5.0262704647154586E-4</v>
      </c>
      <c r="AW51">
        <f t="shared" si="139"/>
        <v>1.3786796010573255E-3</v>
      </c>
      <c r="AX51">
        <f t="shared" si="184"/>
        <v>3.8659954506865803E-5</v>
      </c>
      <c r="AY51">
        <f t="shared" si="140"/>
        <v>2.0569123217949305E-5</v>
      </c>
      <c r="AZ51">
        <f t="shared" si="141"/>
        <v>-1.4809469269517045E-5</v>
      </c>
      <c r="BA51">
        <f t="shared" si="142"/>
        <v>4.13694737038636E-4</v>
      </c>
      <c r="BB51">
        <f t="shared" si="185"/>
        <v>3.940345966420229E-3</v>
      </c>
      <c r="BC51">
        <f t="shared" si="143"/>
        <v>1.3986212685952595E-5</v>
      </c>
      <c r="BD51">
        <f t="shared" si="186"/>
        <v>8.6889728476483998E-5</v>
      </c>
      <c r="BE51">
        <f t="shared" si="187"/>
        <v>-2.4298486386291435E-5</v>
      </c>
      <c r="BF51">
        <f t="shared" si="188"/>
        <v>0.89661059091796647</v>
      </c>
      <c r="BG51">
        <f t="shared" si="226"/>
        <v>0.9470000000000004</v>
      </c>
      <c r="BH51">
        <f t="shared" si="144"/>
        <v>4.9322650185851394E-3</v>
      </c>
      <c r="BI51">
        <f t="shared" si="145"/>
        <v>1.1218296016095005E-3</v>
      </c>
      <c r="BJ51">
        <f t="shared" si="146"/>
        <v>7.1498426986664137E-5</v>
      </c>
      <c r="BK51">
        <f t="shared" si="147"/>
        <v>8.4003835768265591E-5</v>
      </c>
      <c r="BL51">
        <f t="shared" si="148"/>
        <v>4.5079132634023102E-5</v>
      </c>
      <c r="BM51">
        <f t="shared" si="149"/>
        <v>1.418578472944307E-4</v>
      </c>
      <c r="BN51">
        <f t="shared" si="150"/>
        <v>1.9833950082795675E-6</v>
      </c>
      <c r="BO51">
        <f t="shared" si="151"/>
        <v>1.2473989705114853E-6</v>
      </c>
      <c r="BP51">
        <f t="shared" si="152"/>
        <v>-4.3061762702967574E-7</v>
      </c>
      <c r="BQ51">
        <f t="shared" si="153"/>
        <v>3.9101969044602486E-5</v>
      </c>
      <c r="BR51">
        <f t="shared" si="154"/>
        <v>3.9676969604599823E-4</v>
      </c>
      <c r="BS51">
        <f t="shared" si="155"/>
        <v>9.1935968724281314E-7</v>
      </c>
      <c r="BT51">
        <f t="shared" si="156"/>
        <v>4.3217315529780204E-6</v>
      </c>
      <c r="BU51">
        <f t="shared" si="157"/>
        <v>-4.9188726186990152E-7</v>
      </c>
      <c r="BV51">
        <f t="shared" si="158"/>
        <v>2.0221220635845975E-2</v>
      </c>
      <c r="BW51">
        <f t="shared" si="159"/>
        <v>6.9072676833186611E-3</v>
      </c>
      <c r="BX51">
        <f t="shared" si="160"/>
        <v>5.242982746296082E-4</v>
      </c>
      <c r="BY51">
        <f t="shared" si="161"/>
        <v>4.3632393967096269E-4</v>
      </c>
      <c r="BZ51">
        <f t="shared" si="162"/>
        <v>3.4757747144936361E-4</v>
      </c>
      <c r="CA51">
        <f t="shared" si="163"/>
        <v>1.0528584899344212E-3</v>
      </c>
      <c r="CB51">
        <f t="shared" si="164"/>
        <v>2.4307536916356857E-5</v>
      </c>
      <c r="CC51">
        <f t="shared" si="165"/>
        <v>1.3328634315473836E-5</v>
      </c>
      <c r="CD51">
        <f t="shared" si="166"/>
        <v>-1.0664925875310768E-5</v>
      </c>
      <c r="CE51">
        <f t="shared" si="167"/>
        <v>3.0765659315467648E-4</v>
      </c>
      <c r="CF51">
        <f t="shared" si="168"/>
        <v>2.9303573561449531E-3</v>
      </c>
      <c r="CG51">
        <f t="shared" si="169"/>
        <v>9.808397356020539E-6</v>
      </c>
      <c r="CH51">
        <f t="shared" si="170"/>
        <v>5.2994084297478124E-5</v>
      </c>
      <c r="CI51">
        <f t="shared" si="171"/>
        <v>-1.7040296396033926E-5</v>
      </c>
      <c r="CJ51">
        <f t="shared" si="227"/>
        <v>0</v>
      </c>
      <c r="CK51">
        <f t="shared" si="228"/>
        <v>3.9640248783061355E-2</v>
      </c>
      <c r="CL51">
        <f t="shared" si="172"/>
        <v>9.5928926748189217E-3</v>
      </c>
      <c r="CM51">
        <f t="shared" si="189"/>
        <v>12.430889934206839</v>
      </c>
      <c r="CN51">
        <f t="shared" si="190"/>
        <v>23.042779516536033</v>
      </c>
      <c r="CO51">
        <f t="shared" si="191"/>
        <v>2.6893548003997299</v>
      </c>
      <c r="CP51">
        <f t="shared" si="192"/>
        <v>0.92109642226221633</v>
      </c>
      <c r="CQ51">
        <f t="shared" si="193"/>
        <v>1.9594730132119647</v>
      </c>
      <c r="CR51">
        <f t="shared" si="194"/>
        <v>0.93137846153857862</v>
      </c>
      <c r="CS51">
        <f t="shared" si="195"/>
        <v>8.8089021730909142E-2</v>
      </c>
      <c r="CT51">
        <f t="shared" si="196"/>
        <v>6.990069855046542E-2</v>
      </c>
      <c r="CU51">
        <f t="shared" si="197"/>
        <v>-6.737202369492155E-3</v>
      </c>
      <c r="CV51">
        <f t="shared" si="198"/>
        <v>1.4731718208458999</v>
      </c>
      <c r="CW51">
        <f t="shared" si="199"/>
        <v>9.0844910736458928</v>
      </c>
      <c r="CX51">
        <f t="shared" si="200"/>
        <v>4.4928040564647498E-2</v>
      </c>
      <c r="CY51">
        <f t="shared" si="201"/>
        <v>0.28300193832503873</v>
      </c>
      <c r="CZ51">
        <f t="shared" si="202"/>
        <v>-1.6328943662293437E-2</v>
      </c>
      <c r="DA51">
        <f t="shared" si="203"/>
        <v>341.88557509765809</v>
      </c>
      <c r="DB51">
        <f t="shared" si="204"/>
        <v>250.38803457926824</v>
      </c>
      <c r="DC51">
        <f t="shared" si="205"/>
        <v>29.539190144851069</v>
      </c>
      <c r="DD51">
        <f t="shared" si="206"/>
        <v>11.583989101684953</v>
      </c>
      <c r="DE51">
        <f t="shared" si="207"/>
        <v>21.447598699987335</v>
      </c>
      <c r="DF51">
        <f t="shared" si="208"/>
        <v>22.937092522790724</v>
      </c>
      <c r="DG51">
        <f t="shared" si="209"/>
        <v>1.5639111396662424</v>
      </c>
      <c r="DH51">
        <f t="shared" si="210"/>
        <v>1.0114043577497853</v>
      </c>
      <c r="DI51">
        <f t="shared" si="211"/>
        <v>-0.34264669048881591</v>
      </c>
      <c r="DJ51">
        <f t="shared" si="212"/>
        <v>16.775321586916689</v>
      </c>
      <c r="DK51">
        <f t="shared" si="213"/>
        <v>114.76257627198918</v>
      </c>
      <c r="DL51">
        <f t="shared" si="214"/>
        <v>0.65805130687406954</v>
      </c>
      <c r="DM51">
        <f t="shared" si="215"/>
        <v>4.6000291152735393</v>
      </c>
      <c r="DN51">
        <f t="shared" si="216"/>
        <v>-0.86563357751163239</v>
      </c>
      <c r="DO51">
        <f t="shared" si="229"/>
        <v>0</v>
      </c>
      <c r="DP51">
        <f t="shared" si="230"/>
        <v>868.93998225249607</v>
      </c>
      <c r="DQ51">
        <f t="shared" si="173"/>
        <v>210.28243380170591</v>
      </c>
    </row>
    <row r="52" spans="1:121" x14ac:dyDescent="0.3">
      <c r="A52">
        <v>49</v>
      </c>
      <c r="B52">
        <v>94</v>
      </c>
      <c r="C52">
        <f t="shared" si="118"/>
        <v>36.251999999999995</v>
      </c>
      <c r="D52">
        <f t="shared" si="1"/>
        <v>125</v>
      </c>
      <c r="E52">
        <f t="shared" si="217"/>
        <v>5.7</v>
      </c>
      <c r="F52">
        <v>0.19406999999999999</v>
      </c>
      <c r="G52">
        <v>0.23441000000000001</v>
      </c>
      <c r="H52">
        <f t="shared" si="218"/>
        <v>0.20213799999999998</v>
      </c>
      <c r="I52">
        <f t="shared" si="219"/>
        <v>4.7655426853004217E-2</v>
      </c>
      <c r="J52">
        <f t="shared" si="36"/>
        <v>0.41748994661767835</v>
      </c>
      <c r="K52">
        <f t="shared" si="37"/>
        <v>0.53085243328099818</v>
      </c>
      <c r="L52">
        <f t="shared" si="104"/>
        <v>0.2525545232023968</v>
      </c>
      <c r="M52">
        <f t="shared" si="105"/>
        <v>0.33480465125866621</v>
      </c>
      <c r="N52">
        <f t="shared" si="106"/>
        <v>0.83405668758969553</v>
      </c>
      <c r="O52">
        <f t="shared" si="107"/>
        <v>0.92096639812844394</v>
      </c>
      <c r="P52">
        <f t="shared" si="108"/>
        <v>0.58666142242001951</v>
      </c>
      <c r="Q52">
        <f t="shared" si="109"/>
        <v>0.71302468276296982</v>
      </c>
      <c r="R52">
        <f t="shared" si="174"/>
        <v>0.42</v>
      </c>
      <c r="S52">
        <f t="shared" si="175"/>
        <v>0.43099999999999999</v>
      </c>
      <c r="T52">
        <f t="shared" si="176"/>
        <v>3.7299338168808004E-2</v>
      </c>
      <c r="U52">
        <f t="shared" si="41"/>
        <v>0.69151937181296441</v>
      </c>
      <c r="V52">
        <f t="shared" si="42"/>
        <v>0.80739477340833377</v>
      </c>
      <c r="W52">
        <f t="shared" si="110"/>
        <v>0.46927437620608881</v>
      </c>
      <c r="X52">
        <f t="shared" si="111"/>
        <v>0.58820327995950672</v>
      </c>
      <c r="Y52">
        <f t="shared" si="112"/>
        <v>0.95294103715285372</v>
      </c>
      <c r="Z52">
        <f t="shared" si="113"/>
        <v>0.98668140702000817</v>
      </c>
      <c r="AA52">
        <f t="shared" si="114"/>
        <v>0.77762501149034113</v>
      </c>
      <c r="AB52">
        <f t="shared" si="115"/>
        <v>0.88048025323024492</v>
      </c>
      <c r="AC52">
        <f t="shared" si="177"/>
        <v>5.8652065998040043E-2</v>
      </c>
      <c r="AD52">
        <f t="shared" si="220"/>
        <v>4.4060719602481676E-3</v>
      </c>
      <c r="AE52">
        <f t="shared" si="221"/>
        <v>9.6376118361407299E-4</v>
      </c>
      <c r="AF52">
        <f t="shared" si="222"/>
        <v>7.620254946975576E-5</v>
      </c>
      <c r="AG52">
        <f t="shared" si="223"/>
        <v>5.962807825009227E-5</v>
      </c>
      <c r="AH52">
        <f t="shared" si="132"/>
        <v>4.7728470900225851E-5</v>
      </c>
      <c r="AI52">
        <f t="shared" si="133"/>
        <v>1.2579507340094371E-4</v>
      </c>
      <c r="AJ52">
        <f t="shared" si="224"/>
        <v>2.2298525336280645E-6</v>
      </c>
      <c r="AK52">
        <f t="shared" si="134"/>
        <v>1.2507606624137457E-6</v>
      </c>
      <c r="AL52">
        <f t="shared" si="135"/>
        <v>-7.5081392103685882E-7</v>
      </c>
      <c r="AM52">
        <f t="shared" si="136"/>
        <v>3.8010893334977075E-5</v>
      </c>
      <c r="AN52">
        <f t="shared" si="225"/>
        <v>3.5286698465925216E-4</v>
      </c>
      <c r="AO52">
        <f t="shared" si="137"/>
        <v>8.4258026179675218E-7</v>
      </c>
      <c r="AP52">
        <f t="shared" si="178"/>
        <v>4.9276539298545075E-6</v>
      </c>
      <c r="AQ52">
        <f t="shared" si="179"/>
        <v>-1.1760387146383436E-6</v>
      </c>
      <c r="AR52">
        <f t="shared" si="180"/>
        <v>1.8704560707923298E-2</v>
      </c>
      <c r="AS52">
        <f t="shared" si="181"/>
        <v>6.0076098787194675E-3</v>
      </c>
      <c r="AT52">
        <f t="shared" si="182"/>
        <v>5.7386486517777122E-4</v>
      </c>
      <c r="AU52">
        <f t="shared" si="183"/>
        <v>2.8496713633307705E-4</v>
      </c>
      <c r="AV52">
        <f t="shared" si="138"/>
        <v>3.7719561263729813E-4</v>
      </c>
      <c r="AW52">
        <f t="shared" si="139"/>
        <v>9.4456536990867603E-4</v>
      </c>
      <c r="AX52">
        <f t="shared" si="184"/>
        <v>2.7991249979495329E-5</v>
      </c>
      <c r="AY52">
        <f t="shared" si="140"/>
        <v>1.3548807722209451E-5</v>
      </c>
      <c r="AZ52">
        <f t="shared" si="141"/>
        <v>-1.4215497377450734E-5</v>
      </c>
      <c r="BA52">
        <f t="shared" si="142"/>
        <v>3.0646848700032012E-4</v>
      </c>
      <c r="BB52">
        <f t="shared" si="185"/>
        <v>2.6392937616500829E-3</v>
      </c>
      <c r="BC52">
        <f t="shared" si="143"/>
        <v>9.1391468712537522E-6</v>
      </c>
      <c r="BD52">
        <f t="shared" si="186"/>
        <v>6.1875114674961922E-5</v>
      </c>
      <c r="BE52">
        <f t="shared" si="187"/>
        <v>-2.4856795982180559E-5</v>
      </c>
      <c r="BF52">
        <f t="shared" si="188"/>
        <v>0.91101060296613257</v>
      </c>
      <c r="BG52">
        <f t="shared" si="226"/>
        <v>0.9470000000000004</v>
      </c>
      <c r="BH52">
        <f t="shared" si="144"/>
        <v>3.6594339865091783E-3</v>
      </c>
      <c r="BI52">
        <f t="shared" si="145"/>
        <v>7.6762722512755538E-4</v>
      </c>
      <c r="BJ52">
        <f t="shared" si="146"/>
        <v>5.2442779427711443E-5</v>
      </c>
      <c r="BK52">
        <f t="shared" si="147"/>
        <v>4.6700855555115716E-5</v>
      </c>
      <c r="BL52">
        <f t="shared" si="148"/>
        <v>3.4277105688335339E-5</v>
      </c>
      <c r="BM52">
        <f t="shared" si="149"/>
        <v>9.9776745907214224E-5</v>
      </c>
      <c r="BN52">
        <f t="shared" si="150"/>
        <v>1.4560007575627939E-6</v>
      </c>
      <c r="BO52">
        <f t="shared" si="151"/>
        <v>8.4170979037402557E-7</v>
      </c>
      <c r="BP52">
        <f t="shared" si="152"/>
        <v>-5.6157751677466692E-7</v>
      </c>
      <c r="BQ52">
        <f t="shared" si="153"/>
        <v>2.9359817826346359E-5</v>
      </c>
      <c r="BR52">
        <f t="shared" si="154"/>
        <v>2.7255635102357812E-4</v>
      </c>
      <c r="BS52">
        <f t="shared" si="155"/>
        <v>6.1371714193592617E-7</v>
      </c>
      <c r="BT52">
        <f t="shared" si="156"/>
        <v>3.1210688540663163E-6</v>
      </c>
      <c r="BU52">
        <f t="shared" si="157"/>
        <v>-8.5660102838718861E-7</v>
      </c>
      <c r="BV52">
        <f t="shared" si="158"/>
        <v>1.4944621366922152E-2</v>
      </c>
      <c r="BW52">
        <f t="shared" si="159"/>
        <v>4.6031776233006003E-3</v>
      </c>
      <c r="BX52">
        <f t="shared" si="160"/>
        <v>3.7992765521027954E-4</v>
      </c>
      <c r="BY52">
        <f t="shared" si="161"/>
        <v>2.1470584836592551E-4</v>
      </c>
      <c r="BZ52">
        <f t="shared" si="162"/>
        <v>2.6059634925499985E-4</v>
      </c>
      <c r="CA52">
        <f t="shared" si="163"/>
        <v>7.2073032286985102E-4</v>
      </c>
      <c r="CB52">
        <f t="shared" si="164"/>
        <v>1.7582588937764207E-5</v>
      </c>
      <c r="CC52">
        <f t="shared" si="165"/>
        <v>8.7713070943687921E-6</v>
      </c>
      <c r="CD52">
        <f t="shared" si="166"/>
        <v>-1.0228560713280419E-5</v>
      </c>
      <c r="CE52">
        <f t="shared" si="167"/>
        <v>2.2772262234263776E-4</v>
      </c>
      <c r="CF52">
        <f t="shared" si="168"/>
        <v>1.9611376765627906E-3</v>
      </c>
      <c r="CG52">
        <f t="shared" si="169"/>
        <v>6.4037991399718415E-6</v>
      </c>
      <c r="CH52">
        <f t="shared" si="170"/>
        <v>3.7701118859953283E-5</v>
      </c>
      <c r="CI52">
        <f t="shared" si="171"/>
        <v>-1.741715402712492E-5</v>
      </c>
      <c r="CJ52">
        <f t="shared" si="227"/>
        <v>0</v>
      </c>
      <c r="CK52">
        <f t="shared" si="228"/>
        <v>2.8322221749184705E-2</v>
      </c>
      <c r="CL52">
        <f t="shared" si="172"/>
        <v>6.6543142752553122E-3</v>
      </c>
      <c r="CM52">
        <f t="shared" si="189"/>
        <v>9.2307207567199114</v>
      </c>
      <c r="CN52">
        <f t="shared" si="190"/>
        <v>15.780625620496831</v>
      </c>
      <c r="CO52">
        <f t="shared" si="191"/>
        <v>1.9744842593108416</v>
      </c>
      <c r="CP52">
        <f t="shared" si="192"/>
        <v>0.51250333255954306</v>
      </c>
      <c r="CQ52">
        <f t="shared" si="193"/>
        <v>1.4913238017484569</v>
      </c>
      <c r="CR52">
        <f t="shared" si="194"/>
        <v>0.65564392256571868</v>
      </c>
      <c r="CS52">
        <f t="shared" si="195"/>
        <v>6.4728159346155459E-2</v>
      </c>
      <c r="CT52">
        <f t="shared" si="196"/>
        <v>4.7211211963469245E-2</v>
      </c>
      <c r="CU52">
        <f t="shared" si="197"/>
        <v>-8.7935326431836901E-3</v>
      </c>
      <c r="CV52">
        <f t="shared" si="198"/>
        <v>1.1070672683812073</v>
      </c>
      <c r="CW52">
        <f t="shared" si="199"/>
        <v>6.2457456284687636</v>
      </c>
      <c r="CX52">
        <f t="shared" si="200"/>
        <v>3.0016921826509297E-2</v>
      </c>
      <c r="CY52">
        <f t="shared" si="201"/>
        <v>0.20457648055183975</v>
      </c>
      <c r="CZ52">
        <f t="shared" si="202"/>
        <v>-2.8460136894247916E-2</v>
      </c>
      <c r="DA52">
        <f t="shared" si="203"/>
        <v>252.88566077112299</v>
      </c>
      <c r="DB52">
        <f t="shared" si="204"/>
        <v>167.00554701852249</v>
      </c>
      <c r="DC52">
        <f t="shared" si="205"/>
        <v>21.425818606277264</v>
      </c>
      <c r="DD52">
        <f t="shared" si="206"/>
        <v>5.7050420693882025</v>
      </c>
      <c r="DE52">
        <f t="shared" si="207"/>
        <v>16.095313986846147</v>
      </c>
      <c r="DF52">
        <f t="shared" si="208"/>
        <v>15.714734059170643</v>
      </c>
      <c r="DG52">
        <f t="shared" si="209"/>
        <v>1.1323300354205246</v>
      </c>
      <c r="DH52">
        <f t="shared" si="210"/>
        <v>0.66620842450876094</v>
      </c>
      <c r="DI52">
        <f t="shared" si="211"/>
        <v>-0.32890396282207762</v>
      </c>
      <c r="DJ52">
        <f t="shared" si="212"/>
        <v>12.427297147862982</v>
      </c>
      <c r="DK52">
        <f t="shared" si="213"/>
        <v>76.869430808058667</v>
      </c>
      <c r="DL52">
        <f t="shared" si="214"/>
        <v>0.42999686029248901</v>
      </c>
      <c r="DM52">
        <f t="shared" si="215"/>
        <v>3.275730446007159</v>
      </c>
      <c r="DN52">
        <f t="shared" si="216"/>
        <v>-0.88552335686518246</v>
      </c>
      <c r="DO52">
        <f t="shared" si="229"/>
        <v>0</v>
      </c>
      <c r="DP52">
        <f t="shared" si="230"/>
        <v>609.7260766081929</v>
      </c>
      <c r="DQ52">
        <f t="shared" si="173"/>
        <v>143.25531985096146</v>
      </c>
    </row>
    <row r="53" spans="1:121" x14ac:dyDescent="0.3">
      <c r="A53">
        <v>50</v>
      </c>
      <c r="B53">
        <v>95</v>
      </c>
      <c r="C53">
        <f t="shared" si="118"/>
        <v>36.251999999999995</v>
      </c>
      <c r="D53">
        <f t="shared" si="1"/>
        <v>125</v>
      </c>
      <c r="E53">
        <f t="shared" si="217"/>
        <v>5.7</v>
      </c>
      <c r="F53">
        <v>0.21340000000000001</v>
      </c>
      <c r="G53">
        <v>0.25403999999999999</v>
      </c>
      <c r="H53">
        <f t="shared" si="218"/>
        <v>0.221528</v>
      </c>
      <c r="I53">
        <f t="shared" si="219"/>
        <v>4.7655426853004217E-2</v>
      </c>
      <c r="J53">
        <f t="shared" si="36"/>
        <v>0.42661387558298258</v>
      </c>
      <c r="K53">
        <f t="shared" si="37"/>
        <v>0.54111130933961649</v>
      </c>
      <c r="L53">
        <f t="shared" si="104"/>
        <v>0.25888369704139946</v>
      </c>
      <c r="M53">
        <f t="shared" si="105"/>
        <v>0.34267980195342918</v>
      </c>
      <c r="N53">
        <f t="shared" si="106"/>
        <v>0.84374437615319864</v>
      </c>
      <c r="O53">
        <f t="shared" si="107"/>
        <v>0.9274063364580255</v>
      </c>
      <c r="P53">
        <f t="shared" si="108"/>
        <v>0.59871238516495073</v>
      </c>
      <c r="Q53">
        <f t="shared" si="109"/>
        <v>0.7247753194898372</v>
      </c>
      <c r="R53">
        <f t="shared" si="174"/>
        <v>0.42</v>
      </c>
      <c r="S53">
        <f t="shared" si="175"/>
        <v>0.43099999999999999</v>
      </c>
      <c r="T53">
        <f t="shared" si="176"/>
        <v>3.8079774880803566E-2</v>
      </c>
      <c r="U53">
        <f t="shared" si="41"/>
        <v>0.70193801358803376</v>
      </c>
      <c r="V53">
        <f t="shared" si="42"/>
        <v>0.81644301791815621</v>
      </c>
      <c r="W53">
        <f t="shared" si="110"/>
        <v>0.479006121357898</v>
      </c>
      <c r="X53">
        <f t="shared" si="111"/>
        <v>0.59873939474575222</v>
      </c>
      <c r="Y53">
        <f t="shared" si="112"/>
        <v>0.95751963809852592</v>
      </c>
      <c r="Z53">
        <f t="shared" si="113"/>
        <v>0.98847488852259635</v>
      </c>
      <c r="AA53">
        <f t="shared" si="114"/>
        <v>0.78854430487954208</v>
      </c>
      <c r="AB53">
        <f t="shared" si="115"/>
        <v>0.88868787638412605</v>
      </c>
      <c r="AC53">
        <f t="shared" si="177"/>
        <v>5.9577066720672346E-2</v>
      </c>
      <c r="AD53">
        <f t="shared" si="220"/>
        <v>3.1913960119702824E-3</v>
      </c>
      <c r="AE53">
        <f t="shared" si="221"/>
        <v>6.3600376311169591E-4</v>
      </c>
      <c r="AF53">
        <f t="shared" si="222"/>
        <v>5.4642983083620819E-5</v>
      </c>
      <c r="AG53">
        <f t="shared" si="223"/>
        <v>3.0929678188623981E-5</v>
      </c>
      <c r="AH53">
        <f t="shared" si="132"/>
        <v>3.5344602832572237E-5</v>
      </c>
      <c r="AI53">
        <f t="shared" si="133"/>
        <v>8.5592277622632175E-5</v>
      </c>
      <c r="AJ53">
        <f t="shared" si="224"/>
        <v>1.5912833532913448E-6</v>
      </c>
      <c r="AK53">
        <f t="shared" si="134"/>
        <v>8.1769131778080754E-7</v>
      </c>
      <c r="AL53">
        <f t="shared" si="135"/>
        <v>-7.116789711310585E-7</v>
      </c>
      <c r="AM53">
        <f t="shared" si="136"/>
        <v>2.7748486088842594E-5</v>
      </c>
      <c r="AN53">
        <f t="shared" si="225"/>
        <v>2.3210930514768445E-4</v>
      </c>
      <c r="AO53">
        <f t="shared" si="137"/>
        <v>5.4408300921250161E-7</v>
      </c>
      <c r="AP53">
        <f t="shared" si="178"/>
        <v>3.4210297472267841E-6</v>
      </c>
      <c r="AQ53">
        <f t="shared" si="179"/>
        <v>-1.1878793830113178E-6</v>
      </c>
      <c r="AR53">
        <f t="shared" si="180"/>
        <v>1.3419159518918746E-2</v>
      </c>
      <c r="AS53">
        <f t="shared" si="181"/>
        <v>3.8308675219926283E-3</v>
      </c>
      <c r="AT53">
        <f t="shared" si="182"/>
        <v>4.042466362500942E-4</v>
      </c>
      <c r="AU53">
        <f t="shared" si="183"/>
        <v>1.2135548820023538E-4</v>
      </c>
      <c r="AV53">
        <f t="shared" si="138"/>
        <v>2.7353193525023818E-4</v>
      </c>
      <c r="AW53">
        <f t="shared" si="139"/>
        <v>6.1906749249705361E-4</v>
      </c>
      <c r="AX53">
        <f t="shared" si="184"/>
        <v>1.9500340473275187E-5</v>
      </c>
      <c r="AY53">
        <f t="shared" si="140"/>
        <v>8.5864528968316323E-6</v>
      </c>
      <c r="AZ53">
        <f t="shared" si="141"/>
        <v>-1.1613062994905284E-5</v>
      </c>
      <c r="BA53">
        <f t="shared" si="142"/>
        <v>2.1883579784756873E-4</v>
      </c>
      <c r="BB53">
        <f t="shared" si="185"/>
        <v>1.6713608897575068E-3</v>
      </c>
      <c r="BC53">
        <f t="shared" si="143"/>
        <v>5.7257728898879308E-6</v>
      </c>
      <c r="BD53">
        <f t="shared" si="186"/>
        <v>4.1826171751509278E-5</v>
      </c>
      <c r="BE53">
        <f t="shared" si="187"/>
        <v>-2.0563706232883216E-5</v>
      </c>
      <c r="BF53">
        <f t="shared" si="188"/>
        <v>0.92209987111338321</v>
      </c>
      <c r="BG53">
        <f t="shared" si="226"/>
        <v>0.94700000000000029</v>
      </c>
      <c r="BH53">
        <f t="shared" si="144"/>
        <v>2.6483589173198598E-3</v>
      </c>
      <c r="BI53">
        <f t="shared" si="145"/>
        <v>5.0614440066047478E-4</v>
      </c>
      <c r="BJ53">
        <f t="shared" si="146"/>
        <v>3.7569363699819907E-5</v>
      </c>
      <c r="BK53">
        <f t="shared" si="147"/>
        <v>2.4203782318343213E-5</v>
      </c>
      <c r="BL53">
        <f t="shared" si="148"/>
        <v>2.5359768331408047E-5</v>
      </c>
      <c r="BM53">
        <f t="shared" si="149"/>
        <v>6.7831918275684097E-5</v>
      </c>
      <c r="BN53">
        <f t="shared" si="150"/>
        <v>1.0380385624035099E-6</v>
      </c>
      <c r="BO53">
        <f t="shared" si="151"/>
        <v>5.4975670412933778E-7</v>
      </c>
      <c r="BP53">
        <f t="shared" si="152"/>
        <v>-5.3185756628557765E-7</v>
      </c>
      <c r="BQ53">
        <f t="shared" si="153"/>
        <v>2.1415015177960594E-5</v>
      </c>
      <c r="BR53">
        <f t="shared" si="154"/>
        <v>1.7913136870851453E-4</v>
      </c>
      <c r="BS53">
        <f t="shared" si="155"/>
        <v>3.9596422481779377E-7</v>
      </c>
      <c r="BT53">
        <f t="shared" si="156"/>
        <v>2.1647057100601041E-6</v>
      </c>
      <c r="BU53">
        <f t="shared" si="157"/>
        <v>-8.644962829328286E-7</v>
      </c>
      <c r="BV53">
        <f t="shared" si="158"/>
        <v>1.0712640523829664E-2</v>
      </c>
      <c r="BW53">
        <f t="shared" si="159"/>
        <v>2.9328304525389473E-3</v>
      </c>
      <c r="BX53">
        <f t="shared" si="160"/>
        <v>2.6737507908537023E-4</v>
      </c>
      <c r="BY53">
        <f t="shared" si="161"/>
        <v>9.1357105404081594E-5</v>
      </c>
      <c r="BZ53">
        <f t="shared" si="162"/>
        <v>1.8880143295000977E-4</v>
      </c>
      <c r="CA53">
        <f t="shared" si="163"/>
        <v>4.7196803647505487E-4</v>
      </c>
      <c r="CB53">
        <f t="shared" si="164"/>
        <v>1.2237233140227865E-5</v>
      </c>
      <c r="CC53">
        <f t="shared" si="165"/>
        <v>5.5535413722489184E-6</v>
      </c>
      <c r="CD53">
        <f t="shared" si="166"/>
        <v>-8.3489731137169552E-6</v>
      </c>
      <c r="CE53">
        <f t="shared" si="167"/>
        <v>1.6246975725168813E-4</v>
      </c>
      <c r="CF53">
        <f t="shared" si="168"/>
        <v>1.2408646149749878E-3</v>
      </c>
      <c r="CG53">
        <f t="shared" si="169"/>
        <v>4.0086669504320639E-6</v>
      </c>
      <c r="CH53">
        <f t="shared" si="170"/>
        <v>2.5460398724646274E-5</v>
      </c>
      <c r="CI53">
        <f t="shared" si="171"/>
        <v>-1.4396842337168951E-5</v>
      </c>
      <c r="CJ53">
        <f t="shared" si="227"/>
        <v>0</v>
      </c>
      <c r="CK53">
        <f t="shared" si="228"/>
        <v>1.9605587673090726E-2</v>
      </c>
      <c r="CL53">
        <f t="shared" si="172"/>
        <v>4.4721733516707232E-3</v>
      </c>
      <c r="CM53">
        <f t="shared" si="189"/>
        <v>6.6859746450777413</v>
      </c>
      <c r="CN53">
        <f t="shared" si="190"/>
        <v>10.413925617190909</v>
      </c>
      <c r="CO53">
        <f t="shared" si="191"/>
        <v>1.415854334679699</v>
      </c>
      <c r="CP53">
        <f t="shared" si="192"/>
        <v>0.26584058403122313</v>
      </c>
      <c r="CQ53">
        <f t="shared" si="193"/>
        <v>1.1043774601065521</v>
      </c>
      <c r="CR53">
        <f t="shared" si="194"/>
        <v>0.44610695096915892</v>
      </c>
      <c r="CS53">
        <f t="shared" si="195"/>
        <v>4.6191773179341158E-2</v>
      </c>
      <c r="CT53">
        <f t="shared" si="196"/>
        <v>3.0864576480954361E-2</v>
      </c>
      <c r="CU53">
        <f t="shared" si="197"/>
        <v>-8.3351841098869579E-3</v>
      </c>
      <c r="CV53">
        <f t="shared" si="198"/>
        <v>0.80817465733754057</v>
      </c>
      <c r="CW53">
        <f t="shared" si="199"/>
        <v>4.108334701114015</v>
      </c>
      <c r="CX53">
        <f t="shared" si="200"/>
        <v>1.938295720319537E-2</v>
      </c>
      <c r="CY53">
        <f t="shared" si="201"/>
        <v>0.14202747098586718</v>
      </c>
      <c r="CZ53">
        <f t="shared" si="202"/>
        <v>-2.8746681068873892E-2</v>
      </c>
      <c r="DA53">
        <f t="shared" si="203"/>
        <v>181.42703669578145</v>
      </c>
      <c r="DB53">
        <f t="shared" si="204"/>
        <v>106.49428624387308</v>
      </c>
      <c r="DC53">
        <f t="shared" si="205"/>
        <v>15.092952411033517</v>
      </c>
      <c r="DD53">
        <f t="shared" si="206"/>
        <v>2.4295368737687122</v>
      </c>
      <c r="DE53">
        <f t="shared" si="207"/>
        <v>11.671881209062914</v>
      </c>
      <c r="DF53">
        <f t="shared" si="208"/>
        <v>10.299425872673481</v>
      </c>
      <c r="DG53">
        <f t="shared" si="209"/>
        <v>0.78884727316540115</v>
      </c>
      <c r="DH53">
        <f t="shared" si="210"/>
        <v>0.42220447539010819</v>
      </c>
      <c r="DI53">
        <f t="shared" si="211"/>
        <v>-0.26869143851312355</v>
      </c>
      <c r="DJ53">
        <f t="shared" si="212"/>
        <v>8.8737916027189119</v>
      </c>
      <c r="DK53">
        <f t="shared" si="213"/>
        <v>48.678385914187388</v>
      </c>
      <c r="DL53">
        <f t="shared" si="214"/>
        <v>0.26939761446922716</v>
      </c>
      <c r="DM53">
        <f t="shared" si="215"/>
        <v>2.2143193586966525</v>
      </c>
      <c r="DN53">
        <f t="shared" si="216"/>
        <v>-0.73258203454646453</v>
      </c>
      <c r="DO53">
        <f t="shared" si="229"/>
        <v>0</v>
      </c>
      <c r="DP53">
        <f t="shared" si="230"/>
        <v>413.1107659349388</v>
      </c>
      <c r="DQ53">
        <f t="shared" si="173"/>
        <v>94.233490447127465</v>
      </c>
    </row>
    <row r="54" spans="1:121" x14ac:dyDescent="0.3">
      <c r="A54">
        <v>51</v>
      </c>
      <c r="B54">
        <v>96</v>
      </c>
      <c r="C54">
        <f t="shared" si="118"/>
        <v>36.251999999999995</v>
      </c>
      <c r="D54">
        <f t="shared" si="1"/>
        <v>125</v>
      </c>
      <c r="E54">
        <f t="shared" si="217"/>
        <v>5.7</v>
      </c>
      <c r="F54">
        <v>0.23330999999999999</v>
      </c>
      <c r="G54">
        <v>0.27490999999999999</v>
      </c>
      <c r="H54">
        <f t="shared" si="218"/>
        <v>0.24162999999999998</v>
      </c>
      <c r="I54">
        <f t="shared" si="219"/>
        <v>4.7655426853004217E-2</v>
      </c>
      <c r="J54">
        <f t="shared" si="36"/>
        <v>0.43575776724006909</v>
      </c>
      <c r="K54">
        <f t="shared" si="37"/>
        <v>0.55132724507156905</v>
      </c>
      <c r="L54">
        <f t="shared" si="104"/>
        <v>0.26527350918842096</v>
      </c>
      <c r="M54">
        <f t="shared" si="105"/>
        <v>0.3506031254979971</v>
      </c>
      <c r="N54">
        <f t="shared" si="106"/>
        <v>0.85306542707640098</v>
      </c>
      <c r="O54">
        <f t="shared" si="107"/>
        <v>0.93344887036562285</v>
      </c>
      <c r="P54">
        <f t="shared" si="108"/>
        <v>0.61067117916550639</v>
      </c>
      <c r="Q54">
        <f t="shared" si="109"/>
        <v>0.73629289571207335</v>
      </c>
      <c r="R54">
        <f t="shared" si="174"/>
        <v>0.42</v>
      </c>
      <c r="S54">
        <f t="shared" si="175"/>
        <v>0.43099999999999999</v>
      </c>
      <c r="T54">
        <f t="shared" si="176"/>
        <v>3.8859879125513447E-2</v>
      </c>
      <c r="U54">
        <f t="shared" si="41"/>
        <v>0.71218561260464586</v>
      </c>
      <c r="V54">
        <f t="shared" si="42"/>
        <v>0.82522000834290554</v>
      </c>
      <c r="W54">
        <f t="shared" si="110"/>
        <v>0.48873242848946497</v>
      </c>
      <c r="X54">
        <f t="shared" si="111"/>
        <v>0.60919115929953715</v>
      </c>
      <c r="Y54">
        <f t="shared" si="112"/>
        <v>0.96174094542299859</v>
      </c>
      <c r="Z54">
        <f t="shared" si="113"/>
        <v>0.99005924951459001</v>
      </c>
      <c r="AA54">
        <f t="shared" si="114"/>
        <v>0.79915499862407935</v>
      </c>
      <c r="AB54">
        <f t="shared" si="115"/>
        <v>0.89649761560857955</v>
      </c>
      <c r="AC54">
        <f t="shared" si="177"/>
        <v>6.0490381271118436E-2</v>
      </c>
      <c r="AD54">
        <f t="shared" si="220"/>
        <v>2.2502805110509675E-3</v>
      </c>
      <c r="AE54">
        <f t="shared" si="221"/>
        <v>4.0403166220709602E-4</v>
      </c>
      <c r="AF54">
        <f t="shared" si="222"/>
        <v>3.8367282783317549E-5</v>
      </c>
      <c r="AG54">
        <f t="shared" si="223"/>
        <v>1.4525592599583361E-5</v>
      </c>
      <c r="AH54">
        <f t="shared" si="132"/>
        <v>2.5474006693930746E-5</v>
      </c>
      <c r="AI54">
        <f t="shared" si="133"/>
        <v>5.6104208804855273E-5</v>
      </c>
      <c r="AJ54">
        <f t="shared" si="224"/>
        <v>1.106483611084102E-6</v>
      </c>
      <c r="AK54">
        <f t="shared" si="134"/>
        <v>5.2323106325659068E-7</v>
      </c>
      <c r="AL54">
        <f t="shared" si="135"/>
        <v>-5.9749731028930938E-7</v>
      </c>
      <c r="AM54">
        <f t="shared" si="136"/>
        <v>1.9684797270540402E-5</v>
      </c>
      <c r="AN54">
        <f t="shared" si="225"/>
        <v>1.4552982412362333E-4</v>
      </c>
      <c r="AO54">
        <f t="shared" si="137"/>
        <v>3.4438326495329069E-7</v>
      </c>
      <c r="AP54">
        <f t="shared" si="178"/>
        <v>2.2860627555800496E-6</v>
      </c>
      <c r="AQ54">
        <f t="shared" si="179"/>
        <v>-1.0102300520418003E-6</v>
      </c>
      <c r="AR54">
        <f t="shared" si="180"/>
        <v>9.3136621350199313E-3</v>
      </c>
      <c r="AS54">
        <f t="shared" si="181"/>
        <v>2.3338037086828986E-3</v>
      </c>
      <c r="AT54">
        <f t="shared" si="182"/>
        <v>2.7740896970486186E-4</v>
      </c>
      <c r="AU54">
        <f t="shared" si="183"/>
        <v>3.7257791601279886E-5</v>
      </c>
      <c r="AV54">
        <f t="shared" si="138"/>
        <v>1.9181320711458884E-4</v>
      </c>
      <c r="AW54">
        <f t="shared" si="139"/>
        <v>3.8634038501244455E-4</v>
      </c>
      <c r="AX54">
        <f t="shared" si="184"/>
        <v>1.3126629612656046E-5</v>
      </c>
      <c r="AY54">
        <f t="shared" si="140"/>
        <v>5.3137373522598905E-6</v>
      </c>
      <c r="AZ54">
        <f t="shared" si="141"/>
        <v>-8.8264797135154895E-6</v>
      </c>
      <c r="BA54">
        <f t="shared" si="142"/>
        <v>1.5071248361370109E-4</v>
      </c>
      <c r="BB54">
        <f t="shared" si="185"/>
        <v>9.9517315753799808E-4</v>
      </c>
      <c r="BC54">
        <f t="shared" si="143"/>
        <v>3.5085435071906619E-6</v>
      </c>
      <c r="BD54">
        <f t="shared" si="186"/>
        <v>2.692267472615843E-5</v>
      </c>
      <c r="BE54">
        <f t="shared" si="187"/>
        <v>-1.5467579584048635E-5</v>
      </c>
      <c r="BF54">
        <f t="shared" si="188"/>
        <v>0.93033260031694542</v>
      </c>
      <c r="BG54">
        <f t="shared" si="226"/>
        <v>0.94700000000000029</v>
      </c>
      <c r="BH54">
        <f t="shared" si="144"/>
        <v>1.8658052338865368E-3</v>
      </c>
      <c r="BI54">
        <f t="shared" si="145"/>
        <v>3.2126517847953133E-4</v>
      </c>
      <c r="BJ54">
        <f t="shared" si="146"/>
        <v>2.6353804611450089E-5</v>
      </c>
      <c r="BK54">
        <f t="shared" si="147"/>
        <v>1.1357302678636483E-5</v>
      </c>
      <c r="BL54">
        <f t="shared" si="148"/>
        <v>1.826058181630141E-5</v>
      </c>
      <c r="BM54">
        <f t="shared" si="149"/>
        <v>4.4425104892843091E-5</v>
      </c>
      <c r="BN54">
        <f t="shared" si="150"/>
        <v>7.2109263192629154E-7</v>
      </c>
      <c r="BO54">
        <f t="shared" si="151"/>
        <v>3.5145301072678932E-7</v>
      </c>
      <c r="BP54">
        <f t="shared" si="152"/>
        <v>-4.4614976339722907E-7</v>
      </c>
      <c r="BQ54">
        <f t="shared" si="153"/>
        <v>1.517901335560213E-5</v>
      </c>
      <c r="BR54">
        <f t="shared" si="154"/>
        <v>1.1221853665299467E-4</v>
      </c>
      <c r="BS54">
        <f t="shared" si="155"/>
        <v>2.5041845309696414E-7</v>
      </c>
      <c r="BT54">
        <f t="shared" si="156"/>
        <v>1.4451356462261225E-6</v>
      </c>
      <c r="BU54">
        <f t="shared" si="157"/>
        <v>-7.3458925752006374E-7</v>
      </c>
      <c r="BV54">
        <f t="shared" si="158"/>
        <v>7.4289117524965805E-3</v>
      </c>
      <c r="BW54">
        <f t="shared" si="159"/>
        <v>1.78520318480946E-3</v>
      </c>
      <c r="BX54">
        <f t="shared" si="160"/>
        <v>1.8330649363293235E-4</v>
      </c>
      <c r="BY54">
        <f t="shared" si="161"/>
        <v>2.802421924896521E-5</v>
      </c>
      <c r="BZ54">
        <f t="shared" si="162"/>
        <v>1.3227291699704688E-4</v>
      </c>
      <c r="CA54">
        <f t="shared" si="163"/>
        <v>2.9429182621690643E-4</v>
      </c>
      <c r="CB54">
        <f t="shared" si="164"/>
        <v>8.229517545906588E-6</v>
      </c>
      <c r="CC54">
        <f t="shared" si="165"/>
        <v>3.4335937125676896E-6</v>
      </c>
      <c r="CD54">
        <f t="shared" si="166"/>
        <v>-6.3402635640654109E-6</v>
      </c>
      <c r="CE54">
        <f t="shared" si="167"/>
        <v>1.1179873650311882E-4</v>
      </c>
      <c r="CF54">
        <f t="shared" si="168"/>
        <v>7.3822087558281712E-4</v>
      </c>
      <c r="CG54">
        <f t="shared" si="169"/>
        <v>2.4542919772142409E-6</v>
      </c>
      <c r="CH54">
        <f t="shared" si="170"/>
        <v>1.63724525949691E-5</v>
      </c>
      <c r="CI54">
        <f t="shared" si="171"/>
        <v>-1.0819861974705852E-5</v>
      </c>
      <c r="CJ54">
        <f t="shared" si="227"/>
        <v>0</v>
      </c>
      <c r="CK54">
        <f t="shared" si="228"/>
        <v>1.313181185287467E-2</v>
      </c>
      <c r="CL54">
        <f t="shared" si="172"/>
        <v>2.9082128680657468E-3</v>
      </c>
      <c r="CM54">
        <f t="shared" si="189"/>
        <v>4.7143376706517772</v>
      </c>
      <c r="CN54">
        <f t="shared" si="190"/>
        <v>6.6156144369789907</v>
      </c>
      <c r="CO54">
        <f t="shared" si="191"/>
        <v>0.99413466419854102</v>
      </c>
      <c r="CP54">
        <f t="shared" si="192"/>
        <v>0.12484746839341899</v>
      </c>
      <c r="CQ54">
        <f t="shared" si="193"/>
        <v>0.79596081315856004</v>
      </c>
      <c r="CR54">
        <f t="shared" si="194"/>
        <v>0.29241513629090571</v>
      </c>
      <c r="CS54">
        <f t="shared" si="195"/>
        <v>3.2119006262549314E-2</v>
      </c>
      <c r="CT54">
        <f t="shared" si="196"/>
        <v>1.9749879713683274E-2</v>
      </c>
      <c r="CU54">
        <f t="shared" si="197"/>
        <v>-6.9978884981083912E-3</v>
      </c>
      <c r="CV54">
        <f t="shared" si="198"/>
        <v>0.57331972050448921</v>
      </c>
      <c r="CW54">
        <f t="shared" si="199"/>
        <v>2.5758778869881329</v>
      </c>
      <c r="CX54">
        <f t="shared" si="200"/>
        <v>1.2268653813960981E-2</v>
      </c>
      <c r="CY54">
        <f t="shared" si="201"/>
        <v>9.4908181360661342E-2</v>
      </c>
      <c r="CZ54">
        <f t="shared" si="202"/>
        <v>-2.4447567259411565E-2</v>
      </c>
      <c r="DA54">
        <f t="shared" si="203"/>
        <v>125.92071206546947</v>
      </c>
      <c r="DB54">
        <f t="shared" si="204"/>
        <v>64.877409297675896</v>
      </c>
      <c r="DC54">
        <f t="shared" si="205"/>
        <v>10.357341292900722</v>
      </c>
      <c r="DD54">
        <f t="shared" si="206"/>
        <v>0.74590098785762338</v>
      </c>
      <c r="DE54">
        <f t="shared" si="207"/>
        <v>8.1848613607866199</v>
      </c>
      <c r="DF54">
        <f t="shared" si="208"/>
        <v>6.4275449854520401</v>
      </c>
      <c r="DG54">
        <f t="shared" si="209"/>
        <v>0.53101154772077497</v>
      </c>
      <c r="DH54">
        <f t="shared" si="210"/>
        <v>0.26128177934797109</v>
      </c>
      <c r="DI54">
        <f t="shared" si="211"/>
        <v>-0.20421826113160788</v>
      </c>
      <c r="DJ54">
        <f t="shared" si="212"/>
        <v>6.1113912105355794</v>
      </c>
      <c r="DK54">
        <f t="shared" si="213"/>
        <v>28.984418213294195</v>
      </c>
      <c r="DL54">
        <f t="shared" si="214"/>
        <v>0.16507697201332064</v>
      </c>
      <c r="DM54">
        <f t="shared" si="215"/>
        <v>1.4253133226775534</v>
      </c>
      <c r="DN54">
        <f t="shared" si="216"/>
        <v>-0.55103252268173264</v>
      </c>
      <c r="DO54">
        <f t="shared" si="229"/>
        <v>0</v>
      </c>
      <c r="DP54">
        <f t="shared" si="230"/>
        <v>270.05112031447652</v>
      </c>
      <c r="DQ54">
        <f t="shared" si="173"/>
        <v>59.806381018336644</v>
      </c>
    </row>
    <row r="55" spans="1:121" x14ac:dyDescent="0.3">
      <c r="A55">
        <v>52</v>
      </c>
      <c r="B55">
        <v>97</v>
      </c>
      <c r="C55">
        <f t="shared" si="118"/>
        <v>36.251999999999995</v>
      </c>
      <c r="D55">
        <f t="shared" si="1"/>
        <v>125</v>
      </c>
      <c r="E55">
        <f t="shared" si="217"/>
        <v>5.7</v>
      </c>
      <c r="F55">
        <v>0.25402999999999998</v>
      </c>
      <c r="G55">
        <v>0.29626000000000002</v>
      </c>
      <c r="H55">
        <f t="shared" si="218"/>
        <v>0.26247599999999999</v>
      </c>
      <c r="I55">
        <f t="shared" si="219"/>
        <v>4.7655426853004217E-2</v>
      </c>
      <c r="J55">
        <f t="shared" si="36"/>
        <v>0.44491728218243554</v>
      </c>
      <c r="K55">
        <f t="shared" si="37"/>
        <v>0.56149437477203035</v>
      </c>
      <c r="L55">
        <f t="shared" si="104"/>
        <v>0.2717223168973758</v>
      </c>
      <c r="M55">
        <f t="shared" si="105"/>
        <v>0.35857167063739903</v>
      </c>
      <c r="N55">
        <f t="shared" si="106"/>
        <v>0.86201944719099677</v>
      </c>
      <c r="O55">
        <f t="shared" si="107"/>
        <v>0.93910632368232172</v>
      </c>
      <c r="P55">
        <f t="shared" si="108"/>
        <v>0.62252782148834362</v>
      </c>
      <c r="Q55">
        <f t="shared" si="109"/>
        <v>0.74756874978939369</v>
      </c>
      <c r="R55">
        <f t="shared" si="174"/>
        <v>0.42</v>
      </c>
      <c r="S55">
        <f t="shared" si="175"/>
        <v>0.43099999999999999</v>
      </c>
      <c r="T55">
        <f t="shared" si="176"/>
        <v>3.9639316238127956E-2</v>
      </c>
      <c r="U55">
        <f t="shared" si="41"/>
        <v>0.72225672361390525</v>
      </c>
      <c r="V55">
        <f t="shared" si="42"/>
        <v>0.83372475772593124</v>
      </c>
      <c r="W55">
        <f t="shared" si="110"/>
        <v>0.49844816625990651</v>
      </c>
      <c r="X55">
        <f t="shared" si="111"/>
        <v>0.61955236345272879</v>
      </c>
      <c r="Y55">
        <f t="shared" si="112"/>
        <v>0.96562294186845876</v>
      </c>
      <c r="Z55">
        <f t="shared" si="113"/>
        <v>0.99145398008697716</v>
      </c>
      <c r="AA55">
        <f t="shared" si="114"/>
        <v>0.80945169213357482</v>
      </c>
      <c r="AB55">
        <f t="shared" si="115"/>
        <v>0.90391509227524125</v>
      </c>
      <c r="AC55">
        <f t="shared" si="177"/>
        <v>6.1391668611876067E-2</v>
      </c>
      <c r="AD55">
        <f t="shared" si="220"/>
        <v>1.5419407198327452E-3</v>
      </c>
      <c r="AE55">
        <f t="shared" si="221"/>
        <v>2.4720175149686187E-4</v>
      </c>
      <c r="AF55">
        <f t="shared" si="222"/>
        <v>2.63467268856459E-5</v>
      </c>
      <c r="AG55">
        <f t="shared" si="223"/>
        <v>5.8003096918157155E-6</v>
      </c>
      <c r="AH55">
        <f t="shared" si="132"/>
        <v>1.7843701968895614E-5</v>
      </c>
      <c r="AI55">
        <f t="shared" si="133"/>
        <v>3.5363724480379158E-5</v>
      </c>
      <c r="AJ55">
        <f t="shared" si="224"/>
        <v>7.4735631123558152E-7</v>
      </c>
      <c r="AK55">
        <f t="shared" si="134"/>
        <v>3.2827111831795959E-7</v>
      </c>
      <c r="AL55">
        <f t="shared" si="135"/>
        <v>-4.6109551220991651E-7</v>
      </c>
      <c r="AM55">
        <f t="shared" si="136"/>
        <v>1.3549773468548484E-5</v>
      </c>
      <c r="AN55">
        <f t="shared" si="225"/>
        <v>8.6741542144386311E-5</v>
      </c>
      <c r="AO55">
        <f t="shared" si="137"/>
        <v>2.1357565555836444E-7</v>
      </c>
      <c r="AP55">
        <f t="shared" si="178"/>
        <v>1.4641254431699247E-6</v>
      </c>
      <c r="AQ55">
        <f t="shared" si="179"/>
        <v>-7.6605430243764127E-7</v>
      </c>
      <c r="AR55">
        <f t="shared" si="180"/>
        <v>6.2394048351796395E-3</v>
      </c>
      <c r="AS55">
        <f t="shared" si="181"/>
        <v>1.3603502191985989E-3</v>
      </c>
      <c r="AT55">
        <f t="shared" si="182"/>
        <v>1.8514242543257294E-4</v>
      </c>
      <c r="AU55">
        <f t="shared" si="183"/>
        <v>-6.7108049701517597E-7</v>
      </c>
      <c r="AV55">
        <f t="shared" si="138"/>
        <v>1.2988738708698703E-4</v>
      </c>
      <c r="AW55">
        <f t="shared" si="139"/>
        <v>2.2895245831951552E-4</v>
      </c>
      <c r="AX55">
        <f t="shared" si="184"/>
        <v>8.4990008706773056E-6</v>
      </c>
      <c r="AY55">
        <f t="shared" si="140"/>
        <v>3.2111861459065098E-6</v>
      </c>
      <c r="AZ55">
        <f t="shared" si="141"/>
        <v>-6.2557616848172036E-6</v>
      </c>
      <c r="BA55">
        <f t="shared" si="142"/>
        <v>9.9952593023382944E-5</v>
      </c>
      <c r="BB55">
        <f t="shared" si="185"/>
        <v>5.547731665278521E-4</v>
      </c>
      <c r="BC55">
        <f t="shared" si="143"/>
        <v>2.0929816505062447E-6</v>
      </c>
      <c r="BD55">
        <f t="shared" si="186"/>
        <v>1.639231725804123E-5</v>
      </c>
      <c r="BE55">
        <f t="shared" si="187"/>
        <v>-1.0556871748404915E-5</v>
      </c>
      <c r="BF55">
        <f t="shared" si="188"/>
        <v>0.93621251071455391</v>
      </c>
      <c r="BG55">
        <f t="shared" si="226"/>
        <v>0.94700000000000029</v>
      </c>
      <c r="BH55">
        <f t="shared" si="144"/>
        <v>1.2774106125366868E-3</v>
      </c>
      <c r="BI55">
        <f t="shared" si="145"/>
        <v>1.9639616045667873E-4</v>
      </c>
      <c r="BJ55">
        <f t="shared" si="146"/>
        <v>1.8079706941878634E-5</v>
      </c>
      <c r="BK55">
        <f t="shared" si="147"/>
        <v>4.5313302700587401E-6</v>
      </c>
      <c r="BL55">
        <f t="shared" si="148"/>
        <v>1.277900710928497E-5</v>
      </c>
      <c r="BM55">
        <f t="shared" si="149"/>
        <v>2.7978486158655056E-5</v>
      </c>
      <c r="BN55">
        <f t="shared" si="150"/>
        <v>4.8657912903290948E-7</v>
      </c>
      <c r="BO55">
        <f t="shared" si="151"/>
        <v>2.2029195740255286E-7</v>
      </c>
      <c r="BP55">
        <f t="shared" si="152"/>
        <v>-3.4400820569056317E-7</v>
      </c>
      <c r="BQ55">
        <f t="shared" si="153"/>
        <v>1.0439454973408113E-5</v>
      </c>
      <c r="BR55">
        <f t="shared" si="154"/>
        <v>6.6830226028664991E-5</v>
      </c>
      <c r="BS55">
        <f t="shared" si="155"/>
        <v>1.5517052579807384E-7</v>
      </c>
      <c r="BT55">
        <f t="shared" si="156"/>
        <v>9.246487712140124E-7</v>
      </c>
      <c r="BU55">
        <f t="shared" si="157"/>
        <v>-5.5656647096954262E-7</v>
      </c>
      <c r="BV55">
        <f t="shared" si="158"/>
        <v>4.9725719929186191E-3</v>
      </c>
      <c r="BW55">
        <f t="shared" si="159"/>
        <v>1.0396981052662264E-3</v>
      </c>
      <c r="BX55">
        <f t="shared" si="160"/>
        <v>1.2222097333461888E-4</v>
      </c>
      <c r="BY55">
        <f t="shared" si="161"/>
        <v>-5.0434094128582571E-7</v>
      </c>
      <c r="BZ55">
        <f t="shared" si="162"/>
        <v>8.9485816101434398E-5</v>
      </c>
      <c r="CA55">
        <f t="shared" si="163"/>
        <v>1.7425554111051043E-4</v>
      </c>
      <c r="CB55">
        <f t="shared" si="164"/>
        <v>5.3231501450189956E-6</v>
      </c>
      <c r="CC55">
        <f t="shared" si="165"/>
        <v>2.0730344565471849E-6</v>
      </c>
      <c r="CD55">
        <f t="shared" si="166"/>
        <v>-4.4898638789770259E-6</v>
      </c>
      <c r="CE55">
        <f t="shared" si="167"/>
        <v>7.4082380350340294E-5</v>
      </c>
      <c r="CF55">
        <f t="shared" si="168"/>
        <v>4.111840972576301E-4</v>
      </c>
      <c r="CG55">
        <f t="shared" si="169"/>
        <v>1.4628438713044001E-6</v>
      </c>
      <c r="CH55">
        <f t="shared" si="170"/>
        <v>9.9589587146638178E-6</v>
      </c>
      <c r="CI55">
        <f t="shared" si="171"/>
        <v>-7.3784952360023664E-6</v>
      </c>
      <c r="CJ55">
        <f t="shared" si="227"/>
        <v>0</v>
      </c>
      <c r="CK55">
        <f t="shared" si="228"/>
        <v>8.5052752936527545E-3</v>
      </c>
      <c r="CL55">
        <f t="shared" si="172"/>
        <v>1.8287430578217288E-3</v>
      </c>
      <c r="CM55">
        <f t="shared" si="189"/>
        <v>3.2303658080496009</v>
      </c>
      <c r="CN55">
        <f t="shared" si="190"/>
        <v>4.0476814790096158</v>
      </c>
      <c r="CO55">
        <f t="shared" si="191"/>
        <v>0.68267004033397094</v>
      </c>
      <c r="CP55">
        <f t="shared" si="192"/>
        <v>4.9853661801156073E-2</v>
      </c>
      <c r="CQ55">
        <f t="shared" si="193"/>
        <v>0.55754431172011232</v>
      </c>
      <c r="CR55">
        <f t="shared" si="194"/>
        <v>0.18431573199173618</v>
      </c>
      <c r="CS55">
        <f t="shared" si="195"/>
        <v>2.169425900254646E-2</v>
      </c>
      <c r="CT55">
        <f t="shared" si="196"/>
        <v>1.2390921632029702E-2</v>
      </c>
      <c r="CU55">
        <f t="shared" si="197"/>
        <v>-5.4003506390025418E-3</v>
      </c>
      <c r="CV55">
        <f t="shared" si="198"/>
        <v>0.39463715227147461</v>
      </c>
      <c r="CW55">
        <f t="shared" si="199"/>
        <v>1.5353252959556376</v>
      </c>
      <c r="CX55">
        <f t="shared" si="200"/>
        <v>7.6086327292667327E-3</v>
      </c>
      <c r="CY55">
        <f t="shared" si="201"/>
        <v>6.0784631898642597E-2</v>
      </c>
      <c r="CZ55">
        <f t="shared" si="202"/>
        <v>-1.853851411899092E-2</v>
      </c>
      <c r="DA55">
        <f t="shared" si="203"/>
        <v>84.356753371628727</v>
      </c>
      <c r="DB55">
        <f t="shared" si="204"/>
        <v>37.816375743501851</v>
      </c>
      <c r="DC55">
        <f t="shared" si="205"/>
        <v>6.9124775959505431</v>
      </c>
      <c r="DD55">
        <f t="shared" si="206"/>
        <v>-1.3435031550243823E-2</v>
      </c>
      <c r="DE55">
        <f t="shared" si="207"/>
        <v>5.5424246943888233</v>
      </c>
      <c r="DF55">
        <f t="shared" si="208"/>
        <v>3.8090820490617796</v>
      </c>
      <c r="DG55">
        <f t="shared" si="209"/>
        <v>0.34381008222150905</v>
      </c>
      <c r="DH55">
        <f t="shared" si="210"/>
        <v>0.15789723398036901</v>
      </c>
      <c r="DI55">
        <f t="shared" si="211"/>
        <v>-0.14473955810161565</v>
      </c>
      <c r="DJ55">
        <f t="shared" si="212"/>
        <v>4.0530776470981786</v>
      </c>
      <c r="DK55">
        <f t="shared" si="213"/>
        <v>16.157768475123692</v>
      </c>
      <c r="DL55">
        <f t="shared" si="214"/>
        <v>9.8474786656318813E-2</v>
      </c>
      <c r="DM55">
        <f t="shared" si="215"/>
        <v>0.86782566795796079</v>
      </c>
      <c r="DN55">
        <f t="shared" si="216"/>
        <v>-0.37608855603692509</v>
      </c>
      <c r="DO55">
        <f t="shared" si="229"/>
        <v>0</v>
      </c>
      <c r="DP55">
        <f t="shared" si="230"/>
        <v>170.34263726351875</v>
      </c>
      <c r="DQ55">
        <f t="shared" si="173"/>
        <v>36.625847440726353</v>
      </c>
    </row>
    <row r="56" spans="1:121" x14ac:dyDescent="0.3">
      <c r="A56">
        <v>53</v>
      </c>
      <c r="B56">
        <v>98</v>
      </c>
      <c r="C56">
        <f t="shared" si="118"/>
        <v>36.251999999999995</v>
      </c>
      <c r="D56">
        <f t="shared" si="1"/>
        <v>125</v>
      </c>
      <c r="E56">
        <f t="shared" si="217"/>
        <v>5.7</v>
      </c>
      <c r="F56">
        <v>0.27543000000000001</v>
      </c>
      <c r="G56">
        <v>0.31792999999999999</v>
      </c>
      <c r="H56">
        <f t="shared" si="218"/>
        <v>0.28393000000000002</v>
      </c>
      <c r="I56">
        <f t="shared" si="219"/>
        <v>4.7655426853004217E-2</v>
      </c>
      <c r="J56">
        <f t="shared" si="36"/>
        <v>0.4540880742852158</v>
      </c>
      <c r="K56">
        <f t="shared" si="37"/>
        <v>0.57160692704353933</v>
      </c>
      <c r="L56">
        <f t="shared" si="104"/>
        <v>0.27822843905621286</v>
      </c>
      <c r="M56">
        <f t="shared" si="105"/>
        <v>0.36658245031228631</v>
      </c>
      <c r="N56">
        <f t="shared" si="106"/>
        <v>0.87060710852313927</v>
      </c>
      <c r="O56">
        <f t="shared" si="107"/>
        <v>0.94439174605064002</v>
      </c>
      <c r="P56">
        <f t="shared" si="108"/>
        <v>0.63427256212894878</v>
      </c>
      <c r="Q56">
        <f t="shared" si="109"/>
        <v>0.7585948958605564</v>
      </c>
      <c r="R56">
        <f t="shared" si="174"/>
        <v>0.42</v>
      </c>
      <c r="S56">
        <f t="shared" si="175"/>
        <v>0.43099999999999999</v>
      </c>
      <c r="T56">
        <f t="shared" si="176"/>
        <v>4.0417759349027881E-2</v>
      </c>
      <c r="U56">
        <f t="shared" si="41"/>
        <v>0.73214627316078873</v>
      </c>
      <c r="V56">
        <f t="shared" si="42"/>
        <v>0.84195686108548395</v>
      </c>
      <c r="W56">
        <f t="shared" si="110"/>
        <v>0.50814823297118306</v>
      </c>
      <c r="X56">
        <f t="shared" si="111"/>
        <v>0.62981697374199719</v>
      </c>
      <c r="Y56">
        <f t="shared" si="112"/>
        <v>0.96918374229944793</v>
      </c>
      <c r="Z56">
        <f t="shared" si="113"/>
        <v>0.99267744341877029</v>
      </c>
      <c r="AA56">
        <f t="shared" si="114"/>
        <v>0.81942990721401288</v>
      </c>
      <c r="AB56">
        <f t="shared" si="115"/>
        <v>0.91094695370020018</v>
      </c>
      <c r="AC56">
        <f t="shared" si="177"/>
        <v>6.2280613325432943E-2</v>
      </c>
      <c r="AD56">
        <f t="shared" si="220"/>
        <v>1.0248149587461662E-3</v>
      </c>
      <c r="AE56">
        <f t="shared" si="221"/>
        <v>1.4583105145114707E-4</v>
      </c>
      <c r="AF56">
        <f t="shared" si="222"/>
        <v>1.7671502229265819E-5</v>
      </c>
      <c r="AG56">
        <f t="shared" si="223"/>
        <v>1.5224705134035787E-6</v>
      </c>
      <c r="AH56">
        <f t="shared" si="132"/>
        <v>1.2136146829557973E-5</v>
      </c>
      <c r="AI56">
        <f t="shared" si="133"/>
        <v>2.1387092695175544E-5</v>
      </c>
      <c r="AJ56">
        <f t="shared" si="224"/>
        <v>4.8963001435986043E-7</v>
      </c>
      <c r="AK56">
        <f t="shared" si="134"/>
        <v>2.0234814277020668E-7</v>
      </c>
      <c r="AL56">
        <f t="shared" si="135"/>
        <v>-3.3484788079414458E-7</v>
      </c>
      <c r="AM56">
        <f t="shared" si="136"/>
        <v>9.0422218375747846E-6</v>
      </c>
      <c r="AN56">
        <f t="shared" si="225"/>
        <v>4.9014470610000739E-5</v>
      </c>
      <c r="AO56">
        <f t="shared" si="137"/>
        <v>1.2999346739672275E-7</v>
      </c>
      <c r="AP56">
        <f t="shared" si="178"/>
        <v>8.9697259295687062E-7</v>
      </c>
      <c r="AQ56">
        <f t="shared" si="179"/>
        <v>-5.341358386306446E-7</v>
      </c>
      <c r="AR56">
        <f t="shared" si="180"/>
        <v>4.0242910870504139E-3</v>
      </c>
      <c r="AS56">
        <f t="shared" si="181"/>
        <v>7.6056781942143953E-4</v>
      </c>
      <c r="AT56">
        <f t="shared" si="182"/>
        <v>1.1997436422428799E-4</v>
      </c>
      <c r="AU56">
        <f t="shared" si="183"/>
        <v>-1.4365805663699074E-5</v>
      </c>
      <c r="AV56">
        <f t="shared" si="138"/>
        <v>8.4867597527971193E-5</v>
      </c>
      <c r="AW56">
        <f t="shared" si="139"/>
        <v>1.2840848753493058E-4</v>
      </c>
      <c r="AX56">
        <f t="shared" si="184"/>
        <v>5.288170482751629E-6</v>
      </c>
      <c r="AY56">
        <f t="shared" si="140"/>
        <v>1.8981047925695493E-6</v>
      </c>
      <c r="AZ56">
        <f t="shared" si="141"/>
        <v>-4.1995153366500223E-6</v>
      </c>
      <c r="BA56">
        <f t="shared" si="142"/>
        <v>6.3794264646804301E-5</v>
      </c>
      <c r="BB56">
        <f t="shared" si="185"/>
        <v>2.8825203827103046E-4</v>
      </c>
      <c r="BC56">
        <f t="shared" si="143"/>
        <v>1.2188994724570265E-6</v>
      </c>
      <c r="BD56">
        <f t="shared" si="186"/>
        <v>9.4253829373783627E-6</v>
      </c>
      <c r="BE56">
        <f t="shared" si="187"/>
        <v>-6.6826737285350529E-6</v>
      </c>
      <c r="BF56">
        <f t="shared" si="188"/>
        <v>0.9402549919029568</v>
      </c>
      <c r="BG56">
        <f t="shared" si="226"/>
        <v>0.94700000000000029</v>
      </c>
      <c r="BH56">
        <f t="shared" si="144"/>
        <v>8.4828381832341134E-4</v>
      </c>
      <c r="BI56">
        <f t="shared" si="145"/>
        <v>1.1576155204924377E-4</v>
      </c>
      <c r="BJ56">
        <f t="shared" si="146"/>
        <v>1.211491087429329E-5</v>
      </c>
      <c r="BK56">
        <f t="shared" si="147"/>
        <v>1.1883826687720516E-6</v>
      </c>
      <c r="BL56">
        <f t="shared" si="148"/>
        <v>8.683351732598801E-6</v>
      </c>
      <c r="BM56">
        <f t="shared" si="149"/>
        <v>1.6906388706556878E-5</v>
      </c>
      <c r="BN56">
        <f t="shared" si="150"/>
        <v>3.1847334790851296E-7</v>
      </c>
      <c r="BO56">
        <f t="shared" si="151"/>
        <v>1.3566162817642054E-7</v>
      </c>
      <c r="BP56">
        <f t="shared" si="152"/>
        <v>-2.4960791098788813E-7</v>
      </c>
      <c r="BQ56">
        <f t="shared" si="153"/>
        <v>6.960714686071212E-6</v>
      </c>
      <c r="BR56">
        <f t="shared" si="154"/>
        <v>3.7731406233287543E-5</v>
      </c>
      <c r="BS56">
        <f t="shared" si="155"/>
        <v>9.4365206802673082E-8</v>
      </c>
      <c r="BT56">
        <f t="shared" si="156"/>
        <v>5.6592035615108039E-7</v>
      </c>
      <c r="BU56">
        <f t="shared" si="157"/>
        <v>-3.8774132179484214E-7</v>
      </c>
      <c r="BV56">
        <f t="shared" si="158"/>
        <v>3.2044993322793828E-3</v>
      </c>
      <c r="BW56">
        <f t="shared" si="159"/>
        <v>5.8080099502773666E-4</v>
      </c>
      <c r="BX56">
        <f t="shared" si="160"/>
        <v>7.9124373236932595E-5</v>
      </c>
      <c r="BY56">
        <f t="shared" si="161"/>
        <v>-1.0787293086531993E-5</v>
      </c>
      <c r="BZ56">
        <f t="shared" si="162"/>
        <v>5.8414888381871946E-5</v>
      </c>
      <c r="CA56">
        <f t="shared" si="163"/>
        <v>9.7649022647440658E-5</v>
      </c>
      <c r="CB56">
        <f t="shared" si="164"/>
        <v>3.3089147700000498E-6</v>
      </c>
      <c r="CC56">
        <f t="shared" si="165"/>
        <v>1.2242019310234355E-6</v>
      </c>
      <c r="CD56">
        <f t="shared" si="166"/>
        <v>-3.0115150271765338E-6</v>
      </c>
      <c r="CE56">
        <f t="shared" si="167"/>
        <v>4.7242773164008266E-5</v>
      </c>
      <c r="CF56">
        <f t="shared" si="168"/>
        <v>2.1346473281722339E-4</v>
      </c>
      <c r="CG56">
        <f t="shared" si="169"/>
        <v>8.5120335949161031E-7</v>
      </c>
      <c r="CH56">
        <f t="shared" si="170"/>
        <v>5.7207137636751778E-6</v>
      </c>
      <c r="CI56">
        <f t="shared" si="171"/>
        <v>-4.6667624825934194E-6</v>
      </c>
      <c r="CJ56">
        <f t="shared" si="227"/>
        <v>0</v>
      </c>
      <c r="CK56">
        <f t="shared" si="228"/>
        <v>5.3219431773629741E-3</v>
      </c>
      <c r="CL56">
        <f t="shared" si="172"/>
        <v>1.1109571896688495E-3</v>
      </c>
      <c r="CM56">
        <f t="shared" si="189"/>
        <v>2.1469873385732181</v>
      </c>
      <c r="CN56">
        <f t="shared" si="190"/>
        <v>2.3878376364610823</v>
      </c>
      <c r="CO56">
        <f t="shared" si="191"/>
        <v>0.45788629426250665</v>
      </c>
      <c r="CP56">
        <f t="shared" si="192"/>
        <v>1.3085634062703759E-2</v>
      </c>
      <c r="CQ56">
        <f t="shared" si="193"/>
        <v>0.37920604383636841</v>
      </c>
      <c r="CR56">
        <f t="shared" si="194"/>
        <v>0.11146952712725494</v>
      </c>
      <c r="CS56">
        <f t="shared" si="195"/>
        <v>1.4212980056838029E-2</v>
      </c>
      <c r="CT56">
        <f t="shared" si="196"/>
        <v>7.6378329970042211E-3</v>
      </c>
      <c r="CU56">
        <f t="shared" si="197"/>
        <v>-3.9217383798610212E-3</v>
      </c>
      <c r="CV56">
        <f t="shared" si="198"/>
        <v>0.26335471101936558</v>
      </c>
      <c r="CW56">
        <f t="shared" si="199"/>
        <v>0.86755612979701313</v>
      </c>
      <c r="CX56">
        <f t="shared" si="200"/>
        <v>4.6310172760082478E-3</v>
      </c>
      <c r="CY56">
        <f t="shared" si="201"/>
        <v>3.723871416919744E-2</v>
      </c>
      <c r="CZ56">
        <f t="shared" si="202"/>
        <v>-1.29260872948616E-2</v>
      </c>
      <c r="DA56">
        <f t="shared" si="203"/>
        <v>54.408415496921599</v>
      </c>
      <c r="DB56">
        <f t="shared" si="204"/>
        <v>21.143024812096598</v>
      </c>
      <c r="DC56">
        <f t="shared" si="205"/>
        <v>4.4793628626780162</v>
      </c>
      <c r="DD56">
        <f t="shared" si="206"/>
        <v>-0.28760342938725547</v>
      </c>
      <c r="DE56">
        <f t="shared" si="207"/>
        <v>3.6213852541160589</v>
      </c>
      <c r="DF56">
        <f t="shared" si="208"/>
        <v>2.1363320071186402</v>
      </c>
      <c r="DG56">
        <f t="shared" si="209"/>
        <v>0.21392236053875166</v>
      </c>
      <c r="DH56">
        <f t="shared" si="210"/>
        <v>9.3331710755437308E-2</v>
      </c>
      <c r="DI56">
        <f t="shared" si="211"/>
        <v>-9.7164186344071563E-2</v>
      </c>
      <c r="DJ56">
        <f t="shared" si="212"/>
        <v>2.5868574314279145</v>
      </c>
      <c r="DK56">
        <f t="shared" si="213"/>
        <v>8.3953406146437626</v>
      </c>
      <c r="DL56">
        <f t="shared" si="214"/>
        <v>5.7349220179103093E-2</v>
      </c>
      <c r="DM56">
        <f t="shared" si="215"/>
        <v>0.49898919808774789</v>
      </c>
      <c r="DN56">
        <f t="shared" si="216"/>
        <v>-0.23807025157906125</v>
      </c>
      <c r="DO56">
        <f t="shared" si="229"/>
        <v>0</v>
      </c>
      <c r="DP56">
        <f t="shared" si="230"/>
        <v>103.68572913521706</v>
      </c>
      <c r="DQ56">
        <f t="shared" si="173"/>
        <v>21.644426182299679</v>
      </c>
    </row>
    <row r="57" spans="1:121" x14ac:dyDescent="0.3">
      <c r="A57">
        <v>54</v>
      </c>
      <c r="B57">
        <v>99</v>
      </c>
      <c r="C57">
        <f t="shared" si="118"/>
        <v>36.251999999999995</v>
      </c>
      <c r="D57">
        <f t="shared" si="1"/>
        <v>125</v>
      </c>
      <c r="E57">
        <f t="shared" si="217"/>
        <v>5.7</v>
      </c>
      <c r="F57">
        <v>0.29732999999999998</v>
      </c>
      <c r="G57">
        <v>0.33972999999999998</v>
      </c>
      <c r="H57">
        <f t="shared" si="218"/>
        <v>0.30580999999999997</v>
      </c>
      <c r="I57">
        <f t="shared" si="219"/>
        <v>4.7655426853004217E-2</v>
      </c>
      <c r="J57">
        <f t="shared" si="36"/>
        <v>0.46326579594718975</v>
      </c>
      <c r="K57">
        <f t="shared" si="37"/>
        <v>0.58165923332846226</v>
      </c>
      <c r="L57">
        <f t="shared" si="104"/>
        <v>0.28479015728811619</v>
      </c>
      <c r="M57">
        <f t="shared" si="105"/>
        <v>0.3746324444748319</v>
      </c>
      <c r="N57">
        <f t="shared" si="106"/>
        <v>0.87883011295456381</v>
      </c>
      <c r="O57">
        <f t="shared" si="107"/>
        <v>0.949318802301793</v>
      </c>
      <c r="P57">
        <f t="shared" si="108"/>
        <v>0.64589590738923697</v>
      </c>
      <c r="Q57">
        <f t="shared" si="109"/>
        <v>0.76936404014170678</v>
      </c>
      <c r="R57">
        <f t="shared" si="174"/>
        <v>0.42</v>
      </c>
      <c r="S57">
        <f t="shared" si="175"/>
        <v>0.43099999999999999</v>
      </c>
      <c r="T57">
        <f t="shared" si="176"/>
        <v>4.1194889693477815E-2</v>
      </c>
      <c r="U57">
        <f t="shared" si="41"/>
        <v>0.74184956483304909</v>
      </c>
      <c r="V57">
        <f t="shared" si="42"/>
        <v>0.84991647977515883</v>
      </c>
      <c r="W57">
        <f t="shared" si="110"/>
        <v>0.51782756345210279</v>
      </c>
      <c r="X57">
        <f t="shared" si="111"/>
        <v>0.6399791425895307</v>
      </c>
      <c r="Y57">
        <f t="shared" si="112"/>
        <v>0.97244146976577372</v>
      </c>
      <c r="Z57">
        <f t="shared" si="113"/>
        <v>0.99374684663771495</v>
      </c>
      <c r="AA57">
        <f t="shared" si="114"/>
        <v>0.82908608476302059</v>
      </c>
      <c r="AB57">
        <f t="shared" si="115"/>
        <v>0.91760079948150775</v>
      </c>
      <c r="AC57">
        <f t="shared" si="177"/>
        <v>6.3156925247182874E-2</v>
      </c>
      <c r="AD57">
        <f t="shared" si="220"/>
        <v>6.5942102284881853E-4</v>
      </c>
      <c r="AE57">
        <f t="shared" si="221"/>
        <v>8.3129239798842509E-5</v>
      </c>
      <c r="AF57">
        <f t="shared" si="222"/>
        <v>1.1552744445901524E-5</v>
      </c>
      <c r="AG57">
        <f t="shared" si="223"/>
        <v>-3.215837719109146E-7</v>
      </c>
      <c r="AH57">
        <f t="shared" si="132"/>
        <v>8.0058490500358231E-6</v>
      </c>
      <c r="AI57">
        <f t="shared" si="133"/>
        <v>1.2386986890282985E-5</v>
      </c>
      <c r="AJ57">
        <f t="shared" si="224"/>
        <v>3.1058934044300434E-7</v>
      </c>
      <c r="AK57">
        <f t="shared" si="134"/>
        <v>1.2240638373832395E-7</v>
      </c>
      <c r="AL57">
        <f t="shared" si="135"/>
        <v>-2.3067946359362992E-7</v>
      </c>
      <c r="AM57">
        <f t="shared" si="136"/>
        <v>5.8448017878880769E-6</v>
      </c>
      <c r="AN57">
        <f t="shared" si="225"/>
        <v>2.62047568448415E-5</v>
      </c>
      <c r="AO57">
        <f t="shared" si="137"/>
        <v>7.752316687831744E-8</v>
      </c>
      <c r="AP57">
        <f t="shared" si="178"/>
        <v>5.2467747158295576E-7</v>
      </c>
      <c r="AQ57">
        <f t="shared" si="179"/>
        <v>-3.461111300856796E-7</v>
      </c>
      <c r="AR57">
        <f t="shared" si="180"/>
        <v>2.4926437566313449E-3</v>
      </c>
      <c r="AS57">
        <f t="shared" si="181"/>
        <v>4.0941473066400628E-4</v>
      </c>
      <c r="AT57">
        <f t="shared" si="182"/>
        <v>7.5294920727422501E-5</v>
      </c>
      <c r="AU57">
        <f t="shared" si="183"/>
        <v>-1.6460165226363656E-5</v>
      </c>
      <c r="AV57">
        <f t="shared" si="138"/>
        <v>5.3450349927923624E-5</v>
      </c>
      <c r="AW57">
        <f t="shared" si="139"/>
        <v>6.7945699460563485E-5</v>
      </c>
      <c r="AX57">
        <f t="shared" si="184"/>
        <v>3.155955697420496E-6</v>
      </c>
      <c r="AY57">
        <f t="shared" si="140"/>
        <v>1.0938825094216977E-6</v>
      </c>
      <c r="AZ57">
        <f t="shared" si="141"/>
        <v>-2.6663831443886431E-6</v>
      </c>
      <c r="BA57">
        <f t="shared" si="142"/>
        <v>3.9160281182333071E-5</v>
      </c>
      <c r="BB57">
        <f t="shared" si="185"/>
        <v>1.3910572139434556E-4</v>
      </c>
      <c r="BC57">
        <f t="shared" si="143"/>
        <v>6.8993501867636823E-7</v>
      </c>
      <c r="BD57">
        <f t="shared" si="186"/>
        <v>5.1030861016629208E-6</v>
      </c>
      <c r="BE57">
        <f t="shared" si="187"/>
        <v>-3.8998979240391196E-6</v>
      </c>
      <c r="BF57">
        <f t="shared" si="188"/>
        <v>0.94292928590331626</v>
      </c>
      <c r="BG57">
        <f t="shared" si="226"/>
        <v>0.94700000000000029</v>
      </c>
      <c r="BH57">
        <f t="shared" si="144"/>
        <v>5.4536980476836455E-4</v>
      </c>
      <c r="BI57">
        <f t="shared" si="145"/>
        <v>6.5932678068621371E-5</v>
      </c>
      <c r="BJ57">
        <f t="shared" si="146"/>
        <v>7.9124969238943059E-6</v>
      </c>
      <c r="BK57">
        <f t="shared" si="147"/>
        <v>-2.5080380314798372E-7</v>
      </c>
      <c r="BL57">
        <f t="shared" si="148"/>
        <v>5.7227926316554321E-6</v>
      </c>
      <c r="BM57">
        <f t="shared" si="149"/>
        <v>9.7835698445877876E-6</v>
      </c>
      <c r="BN57">
        <f t="shared" si="150"/>
        <v>2.0182292240751033E-7</v>
      </c>
      <c r="BO57">
        <f t="shared" si="151"/>
        <v>8.1988571825769627E-8</v>
      </c>
      <c r="BP57">
        <f t="shared" si="152"/>
        <v>-1.7181152688183928E-7</v>
      </c>
      <c r="BQ57">
        <f t="shared" si="153"/>
        <v>4.4955314109723614E-6</v>
      </c>
      <c r="BR57">
        <f t="shared" si="154"/>
        <v>2.0155398213331815E-5</v>
      </c>
      <c r="BS57">
        <f t="shared" si="155"/>
        <v>5.6228234471377145E-8</v>
      </c>
      <c r="BT57">
        <f t="shared" si="156"/>
        <v>3.3070882297042166E-7</v>
      </c>
      <c r="BU57">
        <f t="shared" si="157"/>
        <v>-2.5103744544076466E-7</v>
      </c>
      <c r="BV57">
        <f t="shared" si="158"/>
        <v>1.9831866339091796E-3</v>
      </c>
      <c r="BW57">
        <f t="shared" si="159"/>
        <v>3.1238159918446434E-4</v>
      </c>
      <c r="BX57">
        <f t="shared" si="160"/>
        <v>4.9609990062195034E-5</v>
      </c>
      <c r="BY57">
        <f t="shared" si="161"/>
        <v>-1.2349496612118046E-5</v>
      </c>
      <c r="BZ57">
        <f t="shared" si="162"/>
        <v>3.6755830228148745E-5</v>
      </c>
      <c r="CA57">
        <f t="shared" si="163"/>
        <v>5.1626028598899734E-5</v>
      </c>
      <c r="CB57">
        <f t="shared" si="164"/>
        <v>1.9728311386928692E-6</v>
      </c>
      <c r="CC57">
        <f t="shared" si="165"/>
        <v>7.0484724080072498E-7</v>
      </c>
      <c r="CD57">
        <f t="shared" si="166"/>
        <v>-1.9104733848903601E-6</v>
      </c>
      <c r="CE57">
        <f t="shared" si="167"/>
        <v>2.8975578958411567E-5</v>
      </c>
      <c r="CF57">
        <f t="shared" si="168"/>
        <v>1.0292747375999621E-4</v>
      </c>
      <c r="CG57">
        <f t="shared" si="169"/>
        <v>4.8140012900558036E-7</v>
      </c>
      <c r="CH57">
        <f t="shared" si="170"/>
        <v>3.0942922717227086E-6</v>
      </c>
      <c r="CI57">
        <f t="shared" si="171"/>
        <v>-2.7211423002456343E-6</v>
      </c>
      <c r="CJ57">
        <f t="shared" si="227"/>
        <v>0</v>
      </c>
      <c r="CK57">
        <f t="shared" si="228"/>
        <v>3.2141047608218948E-3</v>
      </c>
      <c r="CL57">
        <f t="shared" si="172"/>
        <v>6.5140320947770108E-4</v>
      </c>
      <c r="CM57">
        <f t="shared" si="189"/>
        <v>1.3814870428682748</v>
      </c>
      <c r="CN57">
        <f t="shared" si="190"/>
        <v>1.3611581724662472</v>
      </c>
      <c r="CO57">
        <f t="shared" si="191"/>
        <v>0.2993431613377544</v>
      </c>
      <c r="CP57">
        <f t="shared" si="192"/>
        <v>-2.7640125195743108E-3</v>
      </c>
      <c r="CQ57">
        <f t="shared" si="193"/>
        <v>0.25015075941741932</v>
      </c>
      <c r="CR57">
        <f t="shared" si="194"/>
        <v>6.4560975672154922E-2</v>
      </c>
      <c r="CS57">
        <f t="shared" si="195"/>
        <v>9.0157873743795299E-3</v>
      </c>
      <c r="CT57">
        <f t="shared" si="196"/>
        <v>4.6203513605867757E-3</v>
      </c>
      <c r="CU57">
        <f t="shared" si="197"/>
        <v>-2.7017178776085936E-3</v>
      </c>
      <c r="CV57">
        <f t="shared" si="198"/>
        <v>0.17022985207224023</v>
      </c>
      <c r="CW57">
        <f t="shared" si="199"/>
        <v>0.46382419615369458</v>
      </c>
      <c r="CX57">
        <f t="shared" si="200"/>
        <v>2.7617628200400589E-3</v>
      </c>
      <c r="CY57">
        <f t="shared" si="201"/>
        <v>2.1782509910237991E-2</v>
      </c>
      <c r="CZ57">
        <f t="shared" si="202"/>
        <v>-8.375889348073446E-3</v>
      </c>
      <c r="DA57">
        <f t="shared" si="203"/>
        <v>33.700543589655787</v>
      </c>
      <c r="DB57">
        <f t="shared" si="204"/>
        <v>11.381320097728711</v>
      </c>
      <c r="DC57">
        <f t="shared" si="205"/>
        <v>2.8112111602790466</v>
      </c>
      <c r="DD57">
        <f t="shared" si="206"/>
        <v>-0.32953250783180038</v>
      </c>
      <c r="DE57">
        <f t="shared" si="207"/>
        <v>2.2807798817744289</v>
      </c>
      <c r="DF57">
        <f t="shared" si="208"/>
        <v>1.1304126019253946</v>
      </c>
      <c r="DG57">
        <f t="shared" si="209"/>
        <v>0.12766787582775133</v>
      </c>
      <c r="DH57">
        <f t="shared" si="210"/>
        <v>5.3787296870774298E-2</v>
      </c>
      <c r="DI57">
        <f t="shared" si="211"/>
        <v>-6.1692106811720035E-2</v>
      </c>
      <c r="DJ57">
        <f t="shared" si="212"/>
        <v>1.587949401943606</v>
      </c>
      <c r="DK57">
        <f t="shared" si="213"/>
        <v>4.0514541356103146</v>
      </c>
      <c r="DL57">
        <f t="shared" si="214"/>
        <v>3.2461442628723122E-2</v>
      </c>
      <c r="DM57">
        <f t="shared" si="215"/>
        <v>0.27016248130813669</v>
      </c>
      <c r="DN57">
        <f t="shared" si="216"/>
        <v>-0.13893386354389364</v>
      </c>
      <c r="DO57">
        <f t="shared" si="229"/>
        <v>0</v>
      </c>
      <c r="DP57">
        <f t="shared" si="230"/>
        <v>60.912684439073026</v>
      </c>
      <c r="DQ57">
        <f t="shared" si="173"/>
        <v>12.345185080827344</v>
      </c>
    </row>
    <row r="58" spans="1:121" x14ac:dyDescent="0.3">
      <c r="A58">
        <v>55</v>
      </c>
      <c r="B58">
        <v>100</v>
      </c>
      <c r="C58">
        <f t="shared" si="118"/>
        <v>36.251999999999995</v>
      </c>
      <c r="D58">
        <f t="shared" si="1"/>
        <v>125</v>
      </c>
      <c r="E58">
        <f t="shared" si="217"/>
        <v>5.7</v>
      </c>
      <c r="F58">
        <v>0.31955</v>
      </c>
      <c r="G58">
        <v>0.36148000000000002</v>
      </c>
      <c r="H58">
        <f t="shared" si="218"/>
        <v>0.32793600000000001</v>
      </c>
      <c r="I58">
        <f t="shared" si="219"/>
        <v>4.7655426853004217E-2</v>
      </c>
      <c r="J58">
        <f t="shared" si="36"/>
        <v>0.47244610333882642</v>
      </c>
      <c r="K58">
        <f t="shared" si="37"/>
        <v>0.59164573619856986</v>
      </c>
      <c r="L58">
        <f t="shared" si="104"/>
        <v>0.29140571709180885</v>
      </c>
      <c r="M58">
        <f t="shared" si="105"/>
        <v>0.38271860295358751</v>
      </c>
      <c r="N58">
        <f t="shared" si="106"/>
        <v>0.88669115205038318</v>
      </c>
      <c r="O58">
        <f t="shared" si="107"/>
        <v>0.95390166282386801</v>
      </c>
      <c r="P58">
        <f t="shared" si="108"/>
        <v>0.65738864243165729</v>
      </c>
      <c r="Q58">
        <f t="shared" si="109"/>
        <v>0.77986959412774481</v>
      </c>
      <c r="R58">
        <f t="shared" si="174"/>
        <v>0.42</v>
      </c>
      <c r="S58">
        <f t="shared" si="175"/>
        <v>0.43099999999999999</v>
      </c>
      <c r="T58">
        <f t="shared" si="176"/>
        <v>4.1970396887765563E-2</v>
      </c>
      <c r="U58">
        <f t="shared" si="41"/>
        <v>0.75136228333781863</v>
      </c>
      <c r="V58">
        <f t="shared" si="42"/>
        <v>0.85760432409371079</v>
      </c>
      <c r="W58">
        <f t="shared" si="110"/>
        <v>0.52748113586980772</v>
      </c>
      <c r="X58">
        <f t="shared" si="111"/>
        <v>0.65003321698887817</v>
      </c>
      <c r="Y58">
        <f t="shared" si="112"/>
        <v>0.97541413964454171</v>
      </c>
      <c r="Z58">
        <f t="shared" si="113"/>
        <v>0.9946782273999778</v>
      </c>
      <c r="AA58">
        <f t="shared" si="114"/>
        <v>0.83841757702956077</v>
      </c>
      <c r="AB58">
        <f t="shared" si="115"/>
        <v>0.92388510447033645</v>
      </c>
      <c r="AC58">
        <f t="shared" si="177"/>
        <v>6.4020339037382495E-2</v>
      </c>
      <c r="AD58">
        <f t="shared" si="220"/>
        <v>4.1007833853340674E-4</v>
      </c>
      <c r="AE58">
        <f t="shared" si="221"/>
        <v>4.5929208815739568E-5</v>
      </c>
      <c r="AF58">
        <f t="shared" si="222"/>
        <v>7.3450632060830354E-6</v>
      </c>
      <c r="AG58">
        <f t="shared" si="223"/>
        <v>-9.225048744332014E-7</v>
      </c>
      <c r="AH58">
        <f t="shared" si="132"/>
        <v>5.1169178059599215E-6</v>
      </c>
      <c r="AI58">
        <f t="shared" si="133"/>
        <v>6.8603807802098801E-6</v>
      </c>
      <c r="AJ58">
        <f t="shared" si="224"/>
        <v>1.9056107859729177E-7</v>
      </c>
      <c r="AK58">
        <f t="shared" si="134"/>
        <v>7.251096151260418E-8</v>
      </c>
      <c r="AL58">
        <f t="shared" si="135"/>
        <v>-1.51529625301098E-7</v>
      </c>
      <c r="AM58">
        <f t="shared" si="136"/>
        <v>3.65695349429315E-6</v>
      </c>
      <c r="AN58">
        <f t="shared" si="225"/>
        <v>1.3245148543580586E-5</v>
      </c>
      <c r="AO58">
        <f t="shared" si="137"/>
        <v>4.521910257575967E-8</v>
      </c>
      <c r="AP58">
        <f t="shared" si="178"/>
        <v>2.9298224953426251E-7</v>
      </c>
      <c r="AQ58">
        <f t="shared" si="179"/>
        <v>-2.1024810012841264E-7</v>
      </c>
      <c r="AR58">
        <f t="shared" si="180"/>
        <v>1.479119710948373E-3</v>
      </c>
      <c r="AS58">
        <f t="shared" si="181"/>
        <v>2.1309364324502956E-4</v>
      </c>
      <c r="AT58">
        <f t="shared" si="182"/>
        <v>4.5646030019419828E-5</v>
      </c>
      <c r="AU58">
        <f t="shared" si="183"/>
        <v>-1.3852185859165495E-5</v>
      </c>
      <c r="AV58">
        <f t="shared" si="138"/>
        <v>3.2411496186492567E-5</v>
      </c>
      <c r="AW58">
        <f t="shared" si="139"/>
        <v>3.381426541034874E-5</v>
      </c>
      <c r="AX58">
        <f t="shared" si="184"/>
        <v>1.8066865935787024E-6</v>
      </c>
      <c r="AY58">
        <f t="shared" si="140"/>
        <v>6.1312778186127897E-7</v>
      </c>
      <c r="AZ58">
        <f t="shared" si="141"/>
        <v>-1.6121065838652378E-6</v>
      </c>
      <c r="BA58">
        <f t="shared" si="142"/>
        <v>2.3111947132589953E-5</v>
      </c>
      <c r="BB58">
        <f t="shared" si="185"/>
        <v>6.2238286327219959E-5</v>
      </c>
      <c r="BC58">
        <f t="shared" si="143"/>
        <v>3.7946957140281719E-7</v>
      </c>
      <c r="BD58">
        <f t="shared" si="186"/>
        <v>2.6060094826766239E-6</v>
      </c>
      <c r="BE58">
        <f t="shared" si="187"/>
        <v>-2.137234296009078E-6</v>
      </c>
      <c r="BF58">
        <f t="shared" si="188"/>
        <v>0.94463121185206866</v>
      </c>
      <c r="BG58">
        <f t="shared" si="226"/>
        <v>0.94700000000000029</v>
      </c>
      <c r="BH58">
        <f t="shared" si="144"/>
        <v>3.3886552853004638E-4</v>
      </c>
      <c r="BI58">
        <f t="shared" si="145"/>
        <v>3.6397213330651772E-5</v>
      </c>
      <c r="BJ58">
        <f t="shared" si="146"/>
        <v>5.0257994616846837E-6</v>
      </c>
      <c r="BK58">
        <f t="shared" si="147"/>
        <v>-7.1885438303172956E-7</v>
      </c>
      <c r="BL58">
        <f t="shared" si="148"/>
        <v>3.6542875152720818E-6</v>
      </c>
      <c r="BM58">
        <f t="shared" si="149"/>
        <v>5.4139240121486867E-6</v>
      </c>
      <c r="BN58">
        <f t="shared" si="150"/>
        <v>1.2370766809205686E-7</v>
      </c>
      <c r="BO58">
        <f t="shared" si="151"/>
        <v>4.8522591122067304E-8</v>
      </c>
      <c r="BP58">
        <f t="shared" si="152"/>
        <v>-1.1276470195559301E-7</v>
      </c>
      <c r="BQ58">
        <f t="shared" si="153"/>
        <v>2.810366427227957E-6</v>
      </c>
      <c r="BR58">
        <f t="shared" si="154"/>
        <v>1.0178888205336911E-5</v>
      </c>
      <c r="BS58">
        <f t="shared" si="155"/>
        <v>3.2770052945341886E-8</v>
      </c>
      <c r="BT58">
        <f t="shared" si="156"/>
        <v>1.8448942784351953E-7</v>
      </c>
      <c r="BU58">
        <f t="shared" si="157"/>
        <v>-1.5236572555420462E-7</v>
      </c>
      <c r="BV58">
        <f t="shared" si="158"/>
        <v>1.1758149001359162E-3</v>
      </c>
      <c r="BW58">
        <f t="shared" si="159"/>
        <v>1.6245187807196898E-4</v>
      </c>
      <c r="BX58">
        <f t="shared" si="160"/>
        <v>3.0046071867575669E-5</v>
      </c>
      <c r="BY58">
        <f t="shared" si="161"/>
        <v>-1.0384022906739135E-5</v>
      </c>
      <c r="BZ58">
        <f t="shared" si="162"/>
        <v>2.2267344327865593E-5</v>
      </c>
      <c r="CA58">
        <f t="shared" si="163"/>
        <v>2.5670774012263252E-5</v>
      </c>
      <c r="CB58">
        <f t="shared" si="164"/>
        <v>1.1282888908889503E-6</v>
      </c>
      <c r="CC58">
        <f t="shared" si="165"/>
        <v>3.9469932846768723E-7</v>
      </c>
      <c r="CD58">
        <f t="shared" si="166"/>
        <v>-1.1541026832317882E-6</v>
      </c>
      <c r="CE58">
        <f t="shared" si="167"/>
        <v>1.7086578994186131E-5</v>
      </c>
      <c r="CF58">
        <f t="shared" si="168"/>
        <v>4.6012540167733072E-5</v>
      </c>
      <c r="CG58">
        <f t="shared" si="169"/>
        <v>2.6454967530648554E-7</v>
      </c>
      <c r="CH58">
        <f t="shared" si="170"/>
        <v>1.5786332230341633E-6</v>
      </c>
      <c r="CI58">
        <f t="shared" si="171"/>
        <v>-1.4899867648752645E-6</v>
      </c>
      <c r="CJ58">
        <f t="shared" si="227"/>
        <v>0</v>
      </c>
      <c r="CK58">
        <f t="shared" si="228"/>
        <v>1.8714396587521899E-3</v>
      </c>
      <c r="CL58">
        <f t="shared" si="172"/>
        <v>3.6823788698842611E-4</v>
      </c>
      <c r="CM58">
        <f t="shared" si="189"/>
        <v>0.85911411922748715</v>
      </c>
      <c r="CN58">
        <f t="shared" si="190"/>
        <v>0.75204486514891966</v>
      </c>
      <c r="CO58">
        <f t="shared" si="191"/>
        <v>0.19031793273281752</v>
      </c>
      <c r="CP58">
        <f t="shared" si="192"/>
        <v>-7.9289293957533653E-3</v>
      </c>
      <c r="CQ58">
        <f t="shared" si="193"/>
        <v>0.15988321376502371</v>
      </c>
      <c r="CR58">
        <f t="shared" si="194"/>
        <v>3.5756304626453898E-2</v>
      </c>
      <c r="CS58">
        <f t="shared" si="195"/>
        <v>5.5316069895221852E-3</v>
      </c>
      <c r="CT58">
        <f t="shared" si="196"/>
        <v>2.7369987532547572E-3</v>
      </c>
      <c r="CU58">
        <f t="shared" si="197"/>
        <v>-1.7747149715264597E-3</v>
      </c>
      <c r="CV58">
        <f t="shared" si="198"/>
        <v>0.10650877052128799</v>
      </c>
      <c r="CW58">
        <f t="shared" si="199"/>
        <v>0.23443912922137639</v>
      </c>
      <c r="CX58">
        <f t="shared" si="200"/>
        <v>1.6109305292614383E-3</v>
      </c>
      <c r="CY58">
        <f t="shared" si="201"/>
        <v>1.2163451071664442E-2</v>
      </c>
      <c r="CZ58">
        <f t="shared" si="202"/>
        <v>-5.0880040231075863E-3</v>
      </c>
      <c r="DA58">
        <f t="shared" si="203"/>
        <v>19.997698492022003</v>
      </c>
      <c r="DB58">
        <f t="shared" si="204"/>
        <v>5.9237901885685771</v>
      </c>
      <c r="DC58">
        <f t="shared" si="205"/>
        <v>1.7042401768050588</v>
      </c>
      <c r="DD58">
        <f t="shared" si="206"/>
        <v>-0.27732076090049318</v>
      </c>
      <c r="DE58">
        <f t="shared" si="207"/>
        <v>1.3830309537738243</v>
      </c>
      <c r="DF58">
        <f t="shared" si="208"/>
        <v>0.56256793363197199</v>
      </c>
      <c r="DG58">
        <f t="shared" si="209"/>
        <v>7.3085892770039254E-2</v>
      </c>
      <c r="DH58">
        <f t="shared" si="210"/>
        <v>3.0148106161900948E-2</v>
      </c>
      <c r="DI58">
        <f t="shared" si="211"/>
        <v>-3.7299310030890008E-2</v>
      </c>
      <c r="DJ58">
        <f t="shared" si="212"/>
        <v>0.93718945622652261</v>
      </c>
      <c r="DK58">
        <f t="shared" si="213"/>
        <v>1.8126900892802813</v>
      </c>
      <c r="DL58">
        <f t="shared" si="214"/>
        <v>1.7854043334502547E-2</v>
      </c>
      <c r="DM58">
        <f t="shared" si="215"/>
        <v>0.13796474802238315</v>
      </c>
      <c r="DN58">
        <f t="shared" si="216"/>
        <v>-7.6138971795323404E-2</v>
      </c>
      <c r="DO58">
        <f t="shared" si="229"/>
        <v>0</v>
      </c>
      <c r="DP58">
        <f t="shared" si="230"/>
        <v>34.534816712067041</v>
      </c>
      <c r="DQ58">
        <f t="shared" si="173"/>
        <v>6.795318178766939</v>
      </c>
    </row>
    <row r="59" spans="1:121" x14ac:dyDescent="0.3">
      <c r="A59">
        <v>56</v>
      </c>
      <c r="B59">
        <v>101</v>
      </c>
      <c r="C59">
        <f t="shared" si="118"/>
        <v>36.251999999999995</v>
      </c>
      <c r="D59">
        <f t="shared" si="1"/>
        <v>125</v>
      </c>
      <c r="E59">
        <f t="shared" si="217"/>
        <v>5.7</v>
      </c>
      <c r="F59">
        <v>0.34189000000000003</v>
      </c>
      <c r="G59">
        <v>0.38297999999999999</v>
      </c>
      <c r="H59">
        <f t="shared" si="218"/>
        <v>0.35010800000000003</v>
      </c>
      <c r="I59">
        <f t="shared" si="219"/>
        <v>4.7655426853004217E-2</v>
      </c>
      <c r="J59">
        <f t="shared" si="36"/>
        <v>0.48162466164661666</v>
      </c>
      <c r="K59">
        <f t="shared" si="37"/>
        <v>0.60156099738159208</v>
      </c>
      <c r="L59">
        <f t="shared" si="104"/>
        <v>0.298073329020074</v>
      </c>
      <c r="M59">
        <f t="shared" si="105"/>
        <v>0.39083784836345592</v>
      </c>
      <c r="N59">
        <f t="shared" si="106"/>
        <v>0.89419386244459176</v>
      </c>
      <c r="O59">
        <f t="shared" si="107"/>
        <v>0.95815489588173264</v>
      </c>
      <c r="P59">
        <f t="shared" si="108"/>
        <v>0.66874185291477772</v>
      </c>
      <c r="Q59">
        <f t="shared" si="109"/>
        <v>0.79010568464522979</v>
      </c>
      <c r="R59">
        <f t="shared" si="174"/>
        <v>0.42</v>
      </c>
      <c r="S59">
        <f t="shared" si="175"/>
        <v>0.43099999999999999</v>
      </c>
      <c r="T59">
        <f t="shared" si="176"/>
        <v>4.2743979172102466E-2</v>
      </c>
      <c r="U59">
        <f t="shared" si="41"/>
        <v>0.76068049740537547</v>
      </c>
      <c r="V59">
        <f t="shared" si="42"/>
        <v>0.86502163426937684</v>
      </c>
      <c r="W59">
        <f t="shared" si="110"/>
        <v>0.53710397845412094</v>
      </c>
      <c r="X59">
        <f t="shared" si="111"/>
        <v>0.65997374667367137</v>
      </c>
      <c r="Y59">
        <f t="shared" si="112"/>
        <v>0.97811955258869498</v>
      </c>
      <c r="Z59">
        <f t="shared" si="113"/>
        <v>0.99548645478957198</v>
      </c>
      <c r="AA59">
        <f t="shared" si="114"/>
        <v>0.84742263554563713</v>
      </c>
      <c r="AB59">
        <f t="shared" si="115"/>
        <v>0.92980913910192831</v>
      </c>
      <c r="AC59">
        <f t="shared" si="177"/>
        <v>6.4870613697158477E-2</v>
      </c>
      <c r="AD59">
        <f t="shared" si="220"/>
        <v>2.460741599423109E-4</v>
      </c>
      <c r="AE59">
        <f t="shared" si="221"/>
        <v>2.4675622648454575E-5</v>
      </c>
      <c r="AF59">
        <f t="shared" si="222"/>
        <v>4.5320404727426161E-6</v>
      </c>
      <c r="AG59">
        <f t="shared" si="223"/>
        <v>-9.5217314898605611E-7</v>
      </c>
      <c r="AH59">
        <f t="shared" si="132"/>
        <v>3.1655301631244866E-6</v>
      </c>
      <c r="AI59">
        <f t="shared" si="133"/>
        <v>3.6285029589702635E-6</v>
      </c>
      <c r="AJ59">
        <f t="shared" si="224"/>
        <v>1.1302797243655565E-7</v>
      </c>
      <c r="AK59">
        <f t="shared" si="134"/>
        <v>4.1954848095038227E-8</v>
      </c>
      <c r="AL59">
        <f t="shared" si="135"/>
        <v>-9.5165914008715836E-8</v>
      </c>
      <c r="AM59">
        <f t="shared" si="136"/>
        <v>2.2136900648173038E-6</v>
      </c>
      <c r="AN59">
        <f t="shared" si="225"/>
        <v>6.3340749339654673E-6</v>
      </c>
      <c r="AO59">
        <f t="shared" si="137"/>
        <v>2.5743389382513027E-8</v>
      </c>
      <c r="AP59">
        <f t="shared" si="178"/>
        <v>1.5640595407900276E-7</v>
      </c>
      <c r="AQ59">
        <f t="shared" si="179"/>
        <v>-1.2040796730549388E-7</v>
      </c>
      <c r="AR59">
        <f t="shared" si="180"/>
        <v>8.3892445176006448E-4</v>
      </c>
      <c r="AS59">
        <f t="shared" si="181"/>
        <v>1.0758077355717521E-4</v>
      </c>
      <c r="AT59">
        <f t="shared" si="182"/>
        <v>2.6660737172084472E-5</v>
      </c>
      <c r="AU59">
        <f t="shared" si="183"/>
        <v>-1.0046496287576962E-5</v>
      </c>
      <c r="AV59">
        <f t="shared" si="138"/>
        <v>1.8897708203818071E-5</v>
      </c>
      <c r="AW59">
        <f t="shared" si="139"/>
        <v>1.57655261751797E-5</v>
      </c>
      <c r="AX59">
        <f t="shared" si="184"/>
        <v>9.9196764465150506E-7</v>
      </c>
      <c r="AY59">
        <f t="shared" si="140"/>
        <v>3.3308770604377516E-7</v>
      </c>
      <c r="AZ59">
        <f t="shared" si="141"/>
        <v>-9.2485509223912033E-7</v>
      </c>
      <c r="BA59">
        <f t="shared" si="142"/>
        <v>1.311149321967114E-5</v>
      </c>
      <c r="BB59">
        <f t="shared" si="185"/>
        <v>2.5828592724243219E-5</v>
      </c>
      <c r="BC59">
        <f t="shared" si="143"/>
        <v>2.0195522300117949E-7</v>
      </c>
      <c r="BD59">
        <f t="shared" si="186"/>
        <v>1.2576871192273979E-6</v>
      </c>
      <c r="BE59">
        <f t="shared" si="187"/>
        <v>-1.0818865001114178E-6</v>
      </c>
      <c r="BF59">
        <f t="shared" si="188"/>
        <v>0.94567270625105693</v>
      </c>
      <c r="BG59">
        <f t="shared" si="226"/>
        <v>0.94700000000000029</v>
      </c>
      <c r="BH59">
        <f t="shared" si="144"/>
        <v>2.031695060669134E-4</v>
      </c>
      <c r="BI59">
        <f t="shared" si="145"/>
        <v>1.9537961116382972E-5</v>
      </c>
      <c r="BJ59">
        <f t="shared" si="146"/>
        <v>3.0980200495656617E-6</v>
      </c>
      <c r="BK59">
        <f t="shared" si="147"/>
        <v>-7.4134461397885335E-7</v>
      </c>
      <c r="BL59">
        <f t="shared" si="148"/>
        <v>2.25857236554951E-6</v>
      </c>
      <c r="BM59">
        <f t="shared" si="149"/>
        <v>2.8610362915563268E-6</v>
      </c>
      <c r="BN59">
        <f t="shared" si="150"/>
        <v>7.3303788382082445E-8</v>
      </c>
      <c r="BO59">
        <f t="shared" si="151"/>
        <v>2.8048726932812563E-8</v>
      </c>
      <c r="BP59">
        <f t="shared" si="152"/>
        <v>-7.0760191732112928E-8</v>
      </c>
      <c r="BQ59">
        <f t="shared" si="153"/>
        <v>1.6997782902456406E-6</v>
      </c>
      <c r="BR59">
        <f t="shared" si="154"/>
        <v>4.8636090628306424E-6</v>
      </c>
      <c r="BS59">
        <f t="shared" si="155"/>
        <v>1.8640299265618444E-8</v>
      </c>
      <c r="BT59">
        <f t="shared" si="156"/>
        <v>9.8392014837247503E-8</v>
      </c>
      <c r="BU59">
        <f t="shared" si="157"/>
        <v>-8.7185122020638476E-8</v>
      </c>
      <c r="BV59">
        <f t="shared" si="158"/>
        <v>6.6633164409993163E-4</v>
      </c>
      <c r="BW59">
        <f t="shared" si="159"/>
        <v>8.1944697345790027E-5</v>
      </c>
      <c r="BX59">
        <f t="shared" si="160"/>
        <v>1.7532250613819405E-5</v>
      </c>
      <c r="BY59">
        <f t="shared" si="161"/>
        <v>-7.524781721813507E-6</v>
      </c>
      <c r="BZ59">
        <f t="shared" si="162"/>
        <v>1.2970949391624957E-5</v>
      </c>
      <c r="CA59">
        <f t="shared" si="163"/>
        <v>1.1958574876941271E-5</v>
      </c>
      <c r="CB59">
        <f t="shared" si="164"/>
        <v>6.1888942460740212E-7</v>
      </c>
      <c r="CC59">
        <f t="shared" si="165"/>
        <v>2.1422229962321706E-7</v>
      </c>
      <c r="CD59">
        <f t="shared" si="166"/>
        <v>-6.6154035516064435E-7</v>
      </c>
      <c r="CE59">
        <f t="shared" si="167"/>
        <v>9.6850683255988438E-6</v>
      </c>
      <c r="CF59">
        <f t="shared" si="168"/>
        <v>1.9078809796664413E-5</v>
      </c>
      <c r="CG59">
        <f t="shared" si="169"/>
        <v>1.4067512715504366E-7</v>
      </c>
      <c r="CH59">
        <f t="shared" si="170"/>
        <v>7.611219684582612E-7</v>
      </c>
      <c r="CI59">
        <f t="shared" si="171"/>
        <v>-7.5360527303426062E-7</v>
      </c>
      <c r="CJ59">
        <f t="shared" si="227"/>
        <v>0</v>
      </c>
      <c r="CK59">
        <f t="shared" si="228"/>
        <v>1.0491045540649364E-3</v>
      </c>
      <c r="CL59">
        <f t="shared" si="172"/>
        <v>2.0041683008150614E-4</v>
      </c>
      <c r="CM59">
        <f t="shared" si="189"/>
        <v>0.51552536507914137</v>
      </c>
      <c r="CN59">
        <f t="shared" si="190"/>
        <v>0.40403864524579519</v>
      </c>
      <c r="CO59">
        <f t="shared" si="191"/>
        <v>0.11742970068923392</v>
      </c>
      <c r="CP59">
        <f t="shared" si="192"/>
        <v>-8.1839282155351523E-3</v>
      </c>
      <c r="CQ59">
        <f t="shared" si="193"/>
        <v>9.8910155476987713E-2</v>
      </c>
      <c r="CR59">
        <f t="shared" si="194"/>
        <v>1.8911757422153015E-2</v>
      </c>
      <c r="CS59">
        <f t="shared" si="195"/>
        <v>3.2809759838883373E-3</v>
      </c>
      <c r="CT59">
        <f t="shared" si="196"/>
        <v>1.583627696195313E-3</v>
      </c>
      <c r="CU59">
        <f t="shared" si="197"/>
        <v>-1.1145831848700799E-3</v>
      </c>
      <c r="CV59">
        <f t="shared" si="198"/>
        <v>6.4473723137803973E-2</v>
      </c>
      <c r="CW59">
        <f t="shared" si="199"/>
        <v>0.11211312633118876</v>
      </c>
      <c r="CX59">
        <f t="shared" si="200"/>
        <v>9.1710824675202661E-4</v>
      </c>
      <c r="CY59">
        <f t="shared" si="201"/>
        <v>6.4933495895438788E-3</v>
      </c>
      <c r="CZ59">
        <f t="shared" si="202"/>
        <v>-2.913872808792952E-3</v>
      </c>
      <c r="DA59">
        <f t="shared" si="203"/>
        <v>11.342258587796072</v>
      </c>
      <c r="DB59">
        <f t="shared" si="204"/>
        <v>2.9906379241159136</v>
      </c>
      <c r="DC59">
        <f t="shared" si="205"/>
        <v>0.99540528305694587</v>
      </c>
      <c r="DD59">
        <f t="shared" si="206"/>
        <v>-0.20113085567729078</v>
      </c>
      <c r="DE59">
        <f t="shared" si="207"/>
        <v>0.80638410676512096</v>
      </c>
      <c r="DF59">
        <f t="shared" si="208"/>
        <v>0.26229105897646465</v>
      </c>
      <c r="DG59">
        <f t="shared" si="209"/>
        <v>4.0128067129087334E-2</v>
      </c>
      <c r="DH59">
        <f t="shared" si="210"/>
        <v>1.6378255593878469E-2</v>
      </c>
      <c r="DI59">
        <f t="shared" si="211"/>
        <v>-2.1398372269136528E-2</v>
      </c>
      <c r="DJ59">
        <f t="shared" si="212"/>
        <v>0.53167105005766468</v>
      </c>
      <c r="DK59">
        <f t="shared" si="213"/>
        <v>0.75225776309358372</v>
      </c>
      <c r="DL59">
        <f t="shared" si="214"/>
        <v>9.5019932422054955E-3</v>
      </c>
      <c r="DM59">
        <f t="shared" si="215"/>
        <v>6.6583213779017672E-2</v>
      </c>
      <c r="DN59">
        <f t="shared" si="216"/>
        <v>-3.8542206566469256E-2</v>
      </c>
      <c r="DO59">
        <f t="shared" si="229"/>
        <v>0</v>
      </c>
      <c r="DP59">
        <f t="shared" si="230"/>
        <v>18.883891019782549</v>
      </c>
      <c r="DQ59">
        <f t="shared" si="173"/>
        <v>3.6075046696968016</v>
      </c>
    </row>
    <row r="60" spans="1:121" x14ac:dyDescent="0.3">
      <c r="A60">
        <v>57</v>
      </c>
      <c r="B60">
        <v>102</v>
      </c>
      <c r="C60">
        <f t="shared" si="118"/>
        <v>36.251999999999995</v>
      </c>
      <c r="D60">
        <f t="shared" si="1"/>
        <v>125</v>
      </c>
      <c r="E60">
        <f t="shared" si="217"/>
        <v>5.7</v>
      </c>
      <c r="F60">
        <v>0.36415999999999998</v>
      </c>
      <c r="G60">
        <v>0.40406999999999998</v>
      </c>
      <c r="H60">
        <f t="shared" si="218"/>
        <v>0.37214199999999997</v>
      </c>
      <c r="I60">
        <f t="shared" si="219"/>
        <v>4.7655426853004217E-2</v>
      </c>
      <c r="J60">
        <f t="shared" si="36"/>
        <v>0.49079715030393689</v>
      </c>
      <c r="K60">
        <f t="shared" si="37"/>
        <v>0.61139970550536438</v>
      </c>
      <c r="L60">
        <f t="shared" si="104"/>
        <v>0.30479116989557209</v>
      </c>
      <c r="M60">
        <f t="shared" si="105"/>
        <v>0.39898707905681552</v>
      </c>
      <c r="N60">
        <f t="shared" si="106"/>
        <v>0.90134277720496114</v>
      </c>
      <c r="O60">
        <f t="shared" si="107"/>
        <v>0.96209336278805369</v>
      </c>
      <c r="P60">
        <f t="shared" si="108"/>
        <v>0.67994694561904667</v>
      </c>
      <c r="Q60">
        <f t="shared" si="109"/>
        <v>0.80006716072563722</v>
      </c>
      <c r="R60">
        <f t="shared" si="174"/>
        <v>0.42</v>
      </c>
      <c r="S60">
        <f t="shared" si="175"/>
        <v>0.43099999999999999</v>
      </c>
      <c r="T60">
        <f t="shared" si="176"/>
        <v>4.351534362073757E-2</v>
      </c>
      <c r="U60">
        <f t="shared" si="41"/>
        <v>0.76980066152461446</v>
      </c>
      <c r="V60">
        <f t="shared" si="42"/>
        <v>0.87217015995032798</v>
      </c>
      <c r="W60">
        <f t="shared" si="110"/>
        <v>0.54669117612034857</v>
      </c>
      <c r="X60">
        <f t="shared" si="111"/>
        <v>0.66979549174878161</v>
      </c>
      <c r="Y60">
        <f t="shared" si="112"/>
        <v>0.98057519685473615</v>
      </c>
      <c r="Z60">
        <f t="shared" si="113"/>
        <v>0.99618524303559131</v>
      </c>
      <c r="AA60">
        <f t="shared" si="114"/>
        <v>0.85610039486870559</v>
      </c>
      <c r="AB60">
        <f t="shared" si="115"/>
        <v>0.935382887817368</v>
      </c>
      <c r="AC60">
        <f t="shared" si="177"/>
        <v>6.5707532033614471E-2</v>
      </c>
      <c r="AD60">
        <f t="shared" si="220"/>
        <v>1.4228355451815247E-4</v>
      </c>
      <c r="AE60">
        <f t="shared" si="221"/>
        <v>1.2924881070453799E-5</v>
      </c>
      <c r="AF60">
        <f t="shared" si="222"/>
        <v>2.708513558300525E-6</v>
      </c>
      <c r="AG60">
        <f t="shared" si="223"/>
        <v>-7.6790919658260207E-7</v>
      </c>
      <c r="AH60">
        <f t="shared" si="132"/>
        <v>1.8935101122773607E-6</v>
      </c>
      <c r="AI60">
        <f t="shared" si="133"/>
        <v>1.8304253596103009E-6</v>
      </c>
      <c r="AJ60">
        <f t="shared" si="224"/>
        <v>6.481016718092132E-8</v>
      </c>
      <c r="AK60">
        <f t="shared" si="134"/>
        <v>2.3655111351937201E-8</v>
      </c>
      <c r="AL60">
        <f t="shared" si="135"/>
        <v>-5.7280994064480529E-8</v>
      </c>
      <c r="AM60">
        <f t="shared" si="136"/>
        <v>1.2959348184198152E-6</v>
      </c>
      <c r="AN60">
        <f t="shared" si="225"/>
        <v>2.8733421282582629E-6</v>
      </c>
      <c r="AO60">
        <f t="shared" si="137"/>
        <v>1.4280571134084197E-8</v>
      </c>
      <c r="AP60">
        <f t="shared" si="178"/>
        <v>8.011844942298875E-8</v>
      </c>
      <c r="AQ60">
        <f t="shared" si="179"/>
        <v>-6.5527161167031274E-8</v>
      </c>
      <c r="AR60">
        <f t="shared" si="180"/>
        <v>4.5385150614621138E-4</v>
      </c>
      <c r="AS60">
        <f t="shared" si="181"/>
        <v>5.2721127890173433E-5</v>
      </c>
      <c r="AT60">
        <f t="shared" si="182"/>
        <v>1.4962065823914311E-5</v>
      </c>
      <c r="AU60">
        <f t="shared" si="183"/>
        <v>-6.5924997445375262E-6</v>
      </c>
      <c r="AV60">
        <f t="shared" si="138"/>
        <v>1.05767129949917E-5</v>
      </c>
      <c r="AW60">
        <f t="shared" si="139"/>
        <v>6.8451547531016175E-6</v>
      </c>
      <c r="AX60">
        <f t="shared" si="184"/>
        <v>5.2323432711169774E-7</v>
      </c>
      <c r="AY60">
        <f t="shared" si="140"/>
        <v>1.7511484926092193E-7</v>
      </c>
      <c r="AZ60">
        <f t="shared" si="141"/>
        <v>-5.0921480924735243E-7</v>
      </c>
      <c r="BA60">
        <f t="shared" si="142"/>
        <v>7.146443809808857E-6</v>
      </c>
      <c r="BB60">
        <f t="shared" si="185"/>
        <v>9.9685106953386165E-6</v>
      </c>
      <c r="BC60">
        <f t="shared" si="143"/>
        <v>1.0422379200940178E-7</v>
      </c>
      <c r="BD60">
        <f t="shared" si="186"/>
        <v>5.8022921584539644E-7</v>
      </c>
      <c r="BE60">
        <f t="shared" si="187"/>
        <v>-5.3727049612542297E-7</v>
      </c>
      <c r="BF60">
        <f t="shared" si="188"/>
        <v>0.94628508235223963</v>
      </c>
      <c r="BG60">
        <f t="shared" si="226"/>
        <v>0.94700000000000029</v>
      </c>
      <c r="BH60">
        <f t="shared" si="144"/>
        <v>1.1737587922829006E-4</v>
      </c>
      <c r="BI60">
        <f t="shared" si="145"/>
        <v>1.0225141226126708E-5</v>
      </c>
      <c r="BJ60">
        <f t="shared" si="146"/>
        <v>1.8497024838193429E-6</v>
      </c>
      <c r="BK60">
        <f t="shared" si="147"/>
        <v>-5.9737317097947319E-7</v>
      </c>
      <c r="BL60">
        <f t="shared" si="148"/>
        <v>1.3497336713876245E-6</v>
      </c>
      <c r="BM60">
        <f t="shared" si="149"/>
        <v>1.4420474402210026E-6</v>
      </c>
      <c r="BN60">
        <f t="shared" si="150"/>
        <v>4.1991489386343231E-8</v>
      </c>
      <c r="BO60">
        <f t="shared" si="151"/>
        <v>1.5799607318357932E-8</v>
      </c>
      <c r="BP60">
        <f t="shared" si="152"/>
        <v>-4.2554918470608541E-8</v>
      </c>
      <c r="BQ60">
        <f t="shared" si="153"/>
        <v>9.9423777401563132E-7</v>
      </c>
      <c r="BR60">
        <f t="shared" si="154"/>
        <v>2.2044205009232048E-6</v>
      </c>
      <c r="BS60">
        <f t="shared" si="155"/>
        <v>1.0331523561313148E-8</v>
      </c>
      <c r="BT60">
        <f t="shared" si="156"/>
        <v>5.0351810556107165E-8</v>
      </c>
      <c r="BU60">
        <f t="shared" si="157"/>
        <v>-4.7406746071053611E-8</v>
      </c>
      <c r="BV60">
        <f t="shared" si="158"/>
        <v>3.6017453600151222E-4</v>
      </c>
      <c r="BW60">
        <f t="shared" si="159"/>
        <v>4.0123843173200641E-5</v>
      </c>
      <c r="BX60">
        <f t="shared" si="160"/>
        <v>9.8296374274754E-6</v>
      </c>
      <c r="BY60">
        <f t="shared" si="161"/>
        <v>-4.9335670933579549E-6</v>
      </c>
      <c r="BZ60">
        <f t="shared" si="162"/>
        <v>7.2528090754541751E-6</v>
      </c>
      <c r="CA60">
        <f t="shared" si="163"/>
        <v>5.1878315605519646E-6</v>
      </c>
      <c r="CB60">
        <f t="shared" si="164"/>
        <v>3.2612901404999177E-7</v>
      </c>
      <c r="CC60">
        <f t="shared" si="165"/>
        <v>1.1251731060942442E-7</v>
      </c>
      <c r="CD60">
        <f t="shared" si="166"/>
        <v>-3.6392786881111896E-7</v>
      </c>
      <c r="CE60">
        <f t="shared" si="167"/>
        <v>5.2743889907010544E-6</v>
      </c>
      <c r="CF60">
        <f t="shared" si="168"/>
        <v>7.3571981344083341E-6</v>
      </c>
      <c r="CG60">
        <f t="shared" si="169"/>
        <v>7.2537191382771186E-8</v>
      </c>
      <c r="CH60">
        <f t="shared" si="170"/>
        <v>3.5079809056062056E-7</v>
      </c>
      <c r="CI60">
        <f t="shared" si="171"/>
        <v>-3.7392702808443826E-7</v>
      </c>
      <c r="CJ60">
        <f t="shared" si="227"/>
        <v>0</v>
      </c>
      <c r="CK60">
        <f t="shared" si="228"/>
        <v>5.6526310589973786E-4</v>
      </c>
      <c r="CL60">
        <f t="shared" si="172"/>
        <v>1.0484043935280478E-4</v>
      </c>
      <c r="CM60">
        <f t="shared" si="189"/>
        <v>0.2980840467155294</v>
      </c>
      <c r="CN60">
        <f t="shared" si="190"/>
        <v>0.21163200264761051</v>
      </c>
      <c r="CO60">
        <f t="shared" si="191"/>
        <v>7.018029480912491E-2</v>
      </c>
      <c r="CP60">
        <f t="shared" si="192"/>
        <v>-6.6001795446274649E-3</v>
      </c>
      <c r="CQ60">
        <f t="shared" si="193"/>
        <v>5.9164616968218411E-2</v>
      </c>
      <c r="CR60">
        <f t="shared" si="194"/>
        <v>9.5401769742888883E-3</v>
      </c>
      <c r="CS60">
        <f t="shared" si="195"/>
        <v>1.881309532927784E-3</v>
      </c>
      <c r="CT60">
        <f t="shared" si="196"/>
        <v>8.9288583309022165E-4</v>
      </c>
      <c r="CU60">
        <f t="shared" si="197"/>
        <v>-6.7087500248319597E-4</v>
      </c>
      <c r="CV60">
        <f t="shared" si="198"/>
        <v>3.7744101586477119E-2</v>
      </c>
      <c r="CW60">
        <f t="shared" si="199"/>
        <v>5.0858155670171254E-2</v>
      </c>
      <c r="CX60">
        <f t="shared" si="200"/>
        <v>5.0874534665174952E-4</v>
      </c>
      <c r="CY60">
        <f t="shared" si="201"/>
        <v>3.326197546244801E-3</v>
      </c>
      <c r="CZ60">
        <f t="shared" si="202"/>
        <v>-1.5857573002421568E-3</v>
      </c>
      <c r="DA60">
        <f t="shared" si="203"/>
        <v>6.1360723630967779</v>
      </c>
      <c r="DB60">
        <f t="shared" si="204"/>
        <v>1.4655946342189312</v>
      </c>
      <c r="DC60">
        <f t="shared" si="205"/>
        <v>0.55862368960166475</v>
      </c>
      <c r="DD60">
        <f t="shared" si="206"/>
        <v>-0.13198184488564127</v>
      </c>
      <c r="DE60">
        <f t="shared" si="207"/>
        <v>0.45131892020929082</v>
      </c>
      <c r="DF60">
        <f t="shared" si="208"/>
        <v>0.11388283962735161</v>
      </c>
      <c r="DG60">
        <f t="shared" si="209"/>
        <v>2.1166398234649508E-2</v>
      </c>
      <c r="DH60">
        <f t="shared" si="210"/>
        <v>8.6105722530087931E-3</v>
      </c>
      <c r="DI60">
        <f t="shared" si="211"/>
        <v>-1.1781703041555994E-2</v>
      </c>
      <c r="DJ60">
        <f t="shared" si="212"/>
        <v>0.28978829648774918</v>
      </c>
      <c r="DK60">
        <f t="shared" si="213"/>
        <v>0.29033287400173718</v>
      </c>
      <c r="DL60">
        <f t="shared" si="214"/>
        <v>4.9037294140423541E-3</v>
      </c>
      <c r="DM60">
        <f t="shared" si="215"/>
        <v>3.0717914916071135E-2</v>
      </c>
      <c r="DN60">
        <f t="shared" si="216"/>
        <v>-1.9140261424468192E-2</v>
      </c>
      <c r="DO60">
        <f t="shared" si="229"/>
        <v>0</v>
      </c>
      <c r="DP60">
        <f t="shared" si="230"/>
        <v>9.9430641444925918</v>
      </c>
      <c r="DQ60">
        <f t="shared" si="173"/>
        <v>1.8441592995220577</v>
      </c>
    </row>
    <row r="61" spans="1:121" x14ac:dyDescent="0.3">
      <c r="A61">
        <v>58</v>
      </c>
      <c r="B61">
        <v>103</v>
      </c>
      <c r="C61">
        <f t="shared" si="118"/>
        <v>36.251999999999995</v>
      </c>
      <c r="D61">
        <f t="shared" si="1"/>
        <v>125</v>
      </c>
      <c r="E61">
        <f t="shared" si="217"/>
        <v>5.7</v>
      </c>
      <c r="F61">
        <v>0.38614999999999999</v>
      </c>
      <c r="G61">
        <v>0.42459000000000002</v>
      </c>
      <c r="H61">
        <f t="shared" si="218"/>
        <v>0.39383800000000002</v>
      </c>
      <c r="I61">
        <f t="shared" si="219"/>
        <v>4.7655426853004217E-2</v>
      </c>
      <c r="J61">
        <f t="shared" si="36"/>
        <v>0.49995926819860137</v>
      </c>
      <c r="K61">
        <f t="shared" si="37"/>
        <v>0.62115668354097564</v>
      </c>
      <c r="L61">
        <f t="shared" si="104"/>
        <v>0.31155738406293365</v>
      </c>
      <c r="M61">
        <f t="shared" si="105"/>
        <v>0.40716317211170105</v>
      </c>
      <c r="N61">
        <f t="shared" si="106"/>
        <v>0.9081432736249283</v>
      </c>
      <c r="O61">
        <f t="shared" si="107"/>
        <v>0.96573211675384496</v>
      </c>
      <c r="P61">
        <f t="shared" si="108"/>
        <v>0.69099566797562861</v>
      </c>
      <c r="Q61">
        <f t="shared" si="109"/>
        <v>0.80974959728831775</v>
      </c>
      <c r="R61">
        <f t="shared" si="174"/>
        <v>0.42</v>
      </c>
      <c r="S61">
        <f t="shared" si="175"/>
        <v>0.43099999999999999</v>
      </c>
      <c r="T61">
        <f t="shared" si="176"/>
        <v>4.4284206319865918E-2</v>
      </c>
      <c r="U61">
        <f t="shared" si="41"/>
        <v>0.77871961651968624</v>
      </c>
      <c r="V61">
        <f t="shared" si="42"/>
        <v>0.87905213833834672</v>
      </c>
      <c r="W61">
        <f t="shared" si="110"/>
        <v>0.55623787697626803</v>
      </c>
      <c r="X61">
        <f t="shared" si="111"/>
        <v>0.67949342976531257</v>
      </c>
      <c r="Y61">
        <f t="shared" si="112"/>
        <v>0.98279816042721724</v>
      </c>
      <c r="Z61">
        <f t="shared" si="113"/>
        <v>0.99678717648168713</v>
      </c>
      <c r="AA61">
        <f t="shared" si="114"/>
        <v>0.86445085230312113</v>
      </c>
      <c r="AB61">
        <f t="shared" si="115"/>
        <v>0.94061696630362024</v>
      </c>
      <c r="AC61">
        <f t="shared" si="177"/>
        <v>6.6530900079098357E-2</v>
      </c>
      <c r="AD61">
        <f t="shared" si="220"/>
        <v>7.9180166017581407E-5</v>
      </c>
      <c r="AE61">
        <f t="shared" si="221"/>
        <v>6.6076799508283929E-6</v>
      </c>
      <c r="AF61">
        <f t="shared" si="222"/>
        <v>1.5650623147364229E-6</v>
      </c>
      <c r="AG61">
        <f t="shared" si="223"/>
        <v>-5.4404675260353446E-7</v>
      </c>
      <c r="AH61">
        <f t="shared" si="132"/>
        <v>1.0939597337907071E-6</v>
      </c>
      <c r="AI61">
        <f t="shared" si="133"/>
        <v>8.7919506673199537E-7</v>
      </c>
      <c r="AJ61">
        <f t="shared" si="224"/>
        <v>3.5934029226709846E-8</v>
      </c>
      <c r="AK61">
        <f t="shared" si="134"/>
        <v>1.2970510461110951E-8</v>
      </c>
      <c r="AL61">
        <f t="shared" si="135"/>
        <v>-3.309836026441693E-8</v>
      </c>
      <c r="AM61">
        <f t="shared" si="136"/>
        <v>7.3338200944599387E-7</v>
      </c>
      <c r="AN61">
        <f t="shared" si="225"/>
        <v>1.2415752821561967E-6</v>
      </c>
      <c r="AO61">
        <f t="shared" si="137"/>
        <v>7.7072915417778299E-9</v>
      </c>
      <c r="AP61">
        <f t="shared" si="178"/>
        <v>3.9596122007356493E-8</v>
      </c>
      <c r="AQ61">
        <f t="shared" si="179"/>
        <v>-3.4093452121238325E-8</v>
      </c>
      <c r="AR61">
        <f t="shared" si="180"/>
        <v>2.3376043967594158E-4</v>
      </c>
      <c r="AS61">
        <f t="shared" si="181"/>
        <v>2.5025557431693657E-5</v>
      </c>
      <c r="AT61">
        <f t="shared" si="182"/>
        <v>8.0455568965501132E-6</v>
      </c>
      <c r="AU61">
        <f t="shared" si="183"/>
        <v>-3.9942376683268561E-6</v>
      </c>
      <c r="AV61">
        <f t="shared" si="138"/>
        <v>5.6709399001362331E-6</v>
      </c>
      <c r="AW61">
        <f t="shared" si="139"/>
        <v>2.7375072994738746E-6</v>
      </c>
      <c r="AX61">
        <f t="shared" si="184"/>
        <v>2.6490723954596191E-7</v>
      </c>
      <c r="AY61">
        <f t="shared" si="140"/>
        <v>8.8670632396422181E-8</v>
      </c>
      <c r="AZ61">
        <f t="shared" si="141"/>
        <v>-2.6465698376467795E-7</v>
      </c>
      <c r="BA61">
        <f t="shared" si="142"/>
        <v>3.7389465148586503E-6</v>
      </c>
      <c r="BB61">
        <f t="shared" si="185"/>
        <v>3.587707556409196E-6</v>
      </c>
      <c r="BC61">
        <f t="shared" si="143"/>
        <v>5.1697075257215131E-8</v>
      </c>
      <c r="BD61">
        <f t="shared" si="186"/>
        <v>2.5619177234980908E-7</v>
      </c>
      <c r="BE61">
        <f t="shared" si="187"/>
        <v>-2.3100693463993958E-7</v>
      </c>
      <c r="BF61">
        <f t="shared" si="188"/>
        <v>0.94663047578982884</v>
      </c>
      <c r="BG61">
        <f t="shared" si="226"/>
        <v>0.94700000000000029</v>
      </c>
      <c r="BH61">
        <f t="shared" si="144"/>
        <v>6.5263729250895769E-5</v>
      </c>
      <c r="BI61">
        <f t="shared" si="145"/>
        <v>5.2230367886425396E-6</v>
      </c>
      <c r="BJ61">
        <f t="shared" si="146"/>
        <v>1.0677818034501768E-6</v>
      </c>
      <c r="BK61">
        <f t="shared" si="147"/>
        <v>-4.2286660925277703E-7</v>
      </c>
      <c r="BL61">
        <f t="shared" si="148"/>
        <v>7.7906610133852079E-7</v>
      </c>
      <c r="BM61">
        <f t="shared" si="149"/>
        <v>6.9206054816841857E-7</v>
      </c>
      <c r="BN61">
        <f t="shared" si="150"/>
        <v>2.3259549394763411E-8</v>
      </c>
      <c r="BO61">
        <f t="shared" si="151"/>
        <v>8.6550239279660151E-9</v>
      </c>
      <c r="BP61">
        <f t="shared" si="152"/>
        <v>-2.4568408323215421E-8</v>
      </c>
      <c r="BQ61">
        <f t="shared" si="153"/>
        <v>5.6217131129707637E-7</v>
      </c>
      <c r="BR61">
        <f t="shared" si="154"/>
        <v>9.5172501568595633E-7</v>
      </c>
      <c r="BS61">
        <f t="shared" si="155"/>
        <v>5.5712405035664467E-9</v>
      </c>
      <c r="BT61">
        <f t="shared" si="156"/>
        <v>2.4860552676727702E-8</v>
      </c>
      <c r="BU61">
        <f t="shared" si="157"/>
        <v>-2.464456162513771E-8</v>
      </c>
      <c r="BV61">
        <f t="shared" si="158"/>
        <v>1.8535383059980126E-4</v>
      </c>
      <c r="BW61">
        <f t="shared" si="159"/>
        <v>1.902974275193545E-5</v>
      </c>
      <c r="BX61">
        <f t="shared" si="160"/>
        <v>5.2805853181291854E-6</v>
      </c>
      <c r="BY61">
        <f t="shared" si="161"/>
        <v>-2.9865937099778693E-6</v>
      </c>
      <c r="BZ61">
        <f t="shared" si="162"/>
        <v>3.8851079250584208E-6</v>
      </c>
      <c r="CA61">
        <f t="shared" si="163"/>
        <v>2.072951817821696E-6</v>
      </c>
      <c r="CB61">
        <f t="shared" si="164"/>
        <v>1.6495454241909291E-7</v>
      </c>
      <c r="CC61">
        <f t="shared" si="165"/>
        <v>5.6920156103240849E-8</v>
      </c>
      <c r="CD61">
        <f t="shared" si="166"/>
        <v>-1.8898571290924305E-7</v>
      </c>
      <c r="CE61">
        <f t="shared" si="167"/>
        <v>2.7571649664277337E-6</v>
      </c>
      <c r="CF61">
        <f t="shared" si="168"/>
        <v>2.6456386966245351E-6</v>
      </c>
      <c r="CG61">
        <f t="shared" si="169"/>
        <v>3.5949360184787936E-8</v>
      </c>
      <c r="CH61">
        <f t="shared" si="170"/>
        <v>1.5473849754120249E-7</v>
      </c>
      <c r="CI61">
        <f t="shared" si="171"/>
        <v>-1.6063871035713812E-7</v>
      </c>
      <c r="CJ61">
        <f t="shared" si="227"/>
        <v>0</v>
      </c>
      <c r="CK61">
        <f t="shared" si="228"/>
        <v>2.922312041055827E-4</v>
      </c>
      <c r="CL61">
        <f t="shared" si="172"/>
        <v>5.2622024763127393E-5</v>
      </c>
      <c r="CM61">
        <f t="shared" si="189"/>
        <v>0.16588244780683306</v>
      </c>
      <c r="CN61">
        <f t="shared" si="190"/>
        <v>0.10819415151486411</v>
      </c>
      <c r="CO61">
        <f t="shared" si="191"/>
        <v>4.0552329637135454E-2</v>
      </c>
      <c r="CP61">
        <f t="shared" si="192"/>
        <v>-4.6760818386273788E-3</v>
      </c>
      <c r="CQ61">
        <f t="shared" si="193"/>
        <v>3.4181865842024435E-2</v>
      </c>
      <c r="CR61">
        <f t="shared" si="194"/>
        <v>4.5823646878071595E-3</v>
      </c>
      <c r="CS61">
        <f t="shared" si="195"/>
        <v>1.0430930003929334E-3</v>
      </c>
      <c r="CT61">
        <f t="shared" si="196"/>
        <v>4.8958488786509399E-4</v>
      </c>
      <c r="CU61">
        <f t="shared" si="197"/>
        <v>-3.8764799541685108E-4</v>
      </c>
      <c r="CV61">
        <f t="shared" si="198"/>
        <v>2.135975102511457E-2</v>
      </c>
      <c r="CW61">
        <f t="shared" si="199"/>
        <v>2.197588249416468E-2</v>
      </c>
      <c r="CX61">
        <f t="shared" si="200"/>
        <v>2.7457226117583519E-4</v>
      </c>
      <c r="CY61">
        <f t="shared" si="201"/>
        <v>1.6438726012574121E-3</v>
      </c>
      <c r="CZ61">
        <f t="shared" si="202"/>
        <v>-8.2506154133396743E-4</v>
      </c>
      <c r="DA61">
        <f t="shared" si="203"/>
        <v>3.1604411444187304</v>
      </c>
      <c r="DB61">
        <f t="shared" si="204"/>
        <v>0.69568547104365197</v>
      </c>
      <c r="DC61">
        <f t="shared" si="205"/>
        <v>0.30038891228959502</v>
      </c>
      <c r="DD61">
        <f t="shared" si="206"/>
        <v>-7.9964638119903661E-2</v>
      </c>
      <c r="DE61">
        <f t="shared" si="207"/>
        <v>0.24198467647871319</v>
      </c>
      <c r="DF61">
        <f t="shared" si="208"/>
        <v>4.5543908941346856E-2</v>
      </c>
      <c r="DG61">
        <f t="shared" si="209"/>
        <v>1.0716292561352798E-2</v>
      </c>
      <c r="DH61">
        <f t="shared" si="210"/>
        <v>4.3600236655644753E-3</v>
      </c>
      <c r="DI61">
        <f t="shared" si="211"/>
        <v>-6.1233686333633536E-3</v>
      </c>
      <c r="DJ61">
        <f t="shared" si="212"/>
        <v>0.15161428117751827</v>
      </c>
      <c r="DK61">
        <f t="shared" si="213"/>
        <v>0.10449198258041784</v>
      </c>
      <c r="DL61">
        <f t="shared" si="214"/>
        <v>2.4323473908519719E-3</v>
      </c>
      <c r="DM61">
        <f t="shared" si="215"/>
        <v>1.3563048619971242E-2</v>
      </c>
      <c r="DN61">
        <f t="shared" si="216"/>
        <v>-8.2296220465478478E-3</v>
      </c>
      <c r="DO61">
        <f t="shared" si="229"/>
        <v>0</v>
      </c>
      <c r="DP61">
        <f t="shared" si="230"/>
        <v>5.0311955847511554</v>
      </c>
      <c r="DQ61">
        <f t="shared" si="173"/>
        <v>0.90596655979714646</v>
      </c>
    </row>
    <row r="62" spans="1:121" x14ac:dyDescent="0.3">
      <c r="A62">
        <v>59</v>
      </c>
      <c r="B62">
        <v>104</v>
      </c>
      <c r="C62">
        <f t="shared" si="118"/>
        <v>36.251999999999995</v>
      </c>
      <c r="D62">
        <f t="shared" si="1"/>
        <v>125</v>
      </c>
      <c r="E62">
        <f t="shared" si="217"/>
        <v>5.7</v>
      </c>
      <c r="F62">
        <v>0.40767999999999999</v>
      </c>
      <c r="G62">
        <v>0.44438</v>
      </c>
      <c r="H62">
        <f t="shared" si="218"/>
        <v>0.41501999999999994</v>
      </c>
      <c r="I62">
        <f t="shared" si="219"/>
        <v>4.7655426853004217E-2</v>
      </c>
      <c r="J62">
        <f t="shared" si="36"/>
        <v>0.50910673884728741</v>
      </c>
      <c r="K62">
        <f t="shared" si="37"/>
        <v>0.63082689592724095</v>
      </c>
      <c r="L62">
        <f t="shared" si="104"/>
        <v>0.3183700846760672</v>
      </c>
      <c r="M62">
        <f t="shared" si="105"/>
        <v>0.41536298635285429</v>
      </c>
      <c r="N62">
        <f t="shared" si="106"/>
        <v>0.91460151791112931</v>
      </c>
      <c r="O62">
        <f t="shared" si="107"/>
        <v>0.96908630616793157</v>
      </c>
      <c r="P62">
        <f t="shared" si="108"/>
        <v>0.7018801264160488</v>
      </c>
      <c r="Q62">
        <f t="shared" si="109"/>
        <v>0.81914929564319006</v>
      </c>
      <c r="R62">
        <f t="shared" si="174"/>
        <v>0.42</v>
      </c>
      <c r="S62">
        <f t="shared" si="175"/>
        <v>0.43099999999999999</v>
      </c>
      <c r="T62">
        <f t="shared" si="176"/>
        <v>4.5050292514029505E-2</v>
      </c>
      <c r="U62">
        <f t="shared" si="41"/>
        <v>0.78743458898219121</v>
      </c>
      <c r="V62">
        <f t="shared" si="42"/>
        <v>0.88567027110730756</v>
      </c>
      <c r="W62">
        <f t="shared" si="110"/>
        <v>0.56573929869932216</v>
      </c>
      <c r="X62">
        <f t="shared" si="111"/>
        <v>0.68906276222280116</v>
      </c>
      <c r="Y62">
        <f t="shared" si="112"/>
        <v>0.98480505320491263</v>
      </c>
      <c r="Z62">
        <f t="shared" si="113"/>
        <v>0.99730374421558254</v>
      </c>
      <c r="AA62">
        <f t="shared" si="114"/>
        <v>0.87247484379697982</v>
      </c>
      <c r="AB62">
        <f t="shared" si="115"/>
        <v>0.94552253826743959</v>
      </c>
      <c r="AC62">
        <f t="shared" si="177"/>
        <v>6.7340546469679505E-2</v>
      </c>
      <c r="AD62">
        <f t="shared" si="220"/>
        <v>4.2369407203446764E-5</v>
      </c>
      <c r="AE62">
        <f t="shared" si="221"/>
        <v>3.2951735446700111E-6</v>
      </c>
      <c r="AF62">
        <f t="shared" si="222"/>
        <v>8.7291750586101631E-7</v>
      </c>
      <c r="AG62">
        <f t="shared" si="223"/>
        <v>-3.5243669965276513E-7</v>
      </c>
      <c r="AH62">
        <f t="shared" si="132"/>
        <v>6.0975259046129048E-7</v>
      </c>
      <c r="AI62">
        <f t="shared" si="133"/>
        <v>4.0109997465028543E-7</v>
      </c>
      <c r="AJ62">
        <f t="shared" si="224"/>
        <v>1.9270239464031615E-8</v>
      </c>
      <c r="AK62">
        <f t="shared" si="134"/>
        <v>6.9038002510448318E-9</v>
      </c>
      <c r="AL62">
        <f t="shared" si="135"/>
        <v>-1.8391464852309246E-8</v>
      </c>
      <c r="AM62">
        <f t="shared" si="136"/>
        <v>4.0096436167419842E-7</v>
      </c>
      <c r="AN62">
        <f t="shared" si="225"/>
        <v>5.1352471460732983E-7</v>
      </c>
      <c r="AO62">
        <f t="shared" si="137"/>
        <v>4.0419927210841093E-9</v>
      </c>
      <c r="AP62">
        <f t="shared" si="178"/>
        <v>1.9013361509589555E-8</v>
      </c>
      <c r="AQ62">
        <f t="shared" si="179"/>
        <v>-1.715389563335172E-8</v>
      </c>
      <c r="AR62">
        <f t="shared" si="180"/>
        <v>1.1445501135589652E-4</v>
      </c>
      <c r="AS62">
        <f t="shared" si="181"/>
        <v>1.1459577498916163E-5</v>
      </c>
      <c r="AT62">
        <f t="shared" si="182"/>
        <v>4.134119871240336E-6</v>
      </c>
      <c r="AU62">
        <f t="shared" si="183"/>
        <v>-2.2550040737088406E-6</v>
      </c>
      <c r="AV62">
        <f t="shared" si="138"/>
        <v>2.9063956145690827E-6</v>
      </c>
      <c r="AW62">
        <f t="shared" si="139"/>
        <v>9.8699414071257129E-7</v>
      </c>
      <c r="AX62">
        <f t="shared" si="184"/>
        <v>1.2915475314317628E-7</v>
      </c>
      <c r="AY62">
        <f t="shared" si="140"/>
        <v>4.3304038069567796E-8</v>
      </c>
      <c r="AZ62">
        <f t="shared" si="141"/>
        <v>-1.355411480781005E-7</v>
      </c>
      <c r="BA62">
        <f t="shared" si="142"/>
        <v>1.8748517108335738E-6</v>
      </c>
      <c r="BB62">
        <f t="shared" si="185"/>
        <v>1.2008552122554418E-6</v>
      </c>
      <c r="BC62">
        <f t="shared" si="143"/>
        <v>2.4973750401612336E-8</v>
      </c>
      <c r="BD62">
        <f t="shared" si="186"/>
        <v>1.1258337899519633E-7</v>
      </c>
      <c r="BE62">
        <f t="shared" si="187"/>
        <v>-1.3156287693401015E-7</v>
      </c>
      <c r="BF62">
        <f t="shared" si="188"/>
        <v>0.94681707019954475</v>
      </c>
      <c r="BG62">
        <f t="shared" si="226"/>
        <v>0.94700000000000029</v>
      </c>
      <c r="BH62">
        <f t="shared" si="144"/>
        <v>3.4893045664311043E-5</v>
      </c>
      <c r="BI62">
        <f t="shared" si="145"/>
        <v>2.6024559691603212E-6</v>
      </c>
      <c r="BJ62">
        <f t="shared" si="146"/>
        <v>5.9498181694981555E-7</v>
      </c>
      <c r="BK62">
        <f t="shared" si="147"/>
        <v>-2.7370284359555841E-7</v>
      </c>
      <c r="BL62">
        <f t="shared" si="148"/>
        <v>4.3382917975487354E-7</v>
      </c>
      <c r="BM62">
        <f t="shared" si="149"/>
        <v>3.1545869120455646E-7</v>
      </c>
      <c r="BN62">
        <f t="shared" si="150"/>
        <v>1.2461184406605261E-8</v>
      </c>
      <c r="BO62">
        <f t="shared" si="151"/>
        <v>4.6024485518807121E-9</v>
      </c>
      <c r="BP62">
        <f t="shared" si="152"/>
        <v>-1.3640110131671059E-8</v>
      </c>
      <c r="BQ62">
        <f t="shared" si="153"/>
        <v>3.0709674493355915E-7</v>
      </c>
      <c r="BR62">
        <f t="shared" si="154"/>
        <v>3.933061971901276E-7</v>
      </c>
      <c r="BS62">
        <f t="shared" si="155"/>
        <v>2.9192861000520629E-9</v>
      </c>
      <c r="BT62">
        <f t="shared" si="156"/>
        <v>1.1925928065228188E-8</v>
      </c>
      <c r="BU62">
        <f t="shared" si="157"/>
        <v>-1.2389218026784615E-8</v>
      </c>
      <c r="BV62">
        <f t="shared" si="158"/>
        <v>9.0676839769508825E-5</v>
      </c>
      <c r="BW62">
        <f t="shared" si="159"/>
        <v>8.7066036839254205E-6</v>
      </c>
      <c r="BX62">
        <f t="shared" si="160"/>
        <v>2.7107447643070443E-6</v>
      </c>
      <c r="BY62">
        <f t="shared" si="161"/>
        <v>-1.6846922832993897E-6</v>
      </c>
      <c r="BZ62">
        <f t="shared" si="162"/>
        <v>1.9892753781080119E-6</v>
      </c>
      <c r="CA62">
        <f t="shared" si="163"/>
        <v>7.4675735565026358E-7</v>
      </c>
      <c r="CB62">
        <f t="shared" si="164"/>
        <v>8.0344782084940741E-8</v>
      </c>
      <c r="CC62">
        <f t="shared" si="165"/>
        <v>2.7771810489057184E-8</v>
      </c>
      <c r="CD62">
        <f t="shared" si="166"/>
        <v>-9.6704745724650126E-8</v>
      </c>
      <c r="CE62">
        <f t="shared" si="167"/>
        <v>1.3813745010341218E-6</v>
      </c>
      <c r="CF62">
        <f t="shared" si="168"/>
        <v>8.8477971887496968E-7</v>
      </c>
      <c r="CG62">
        <f t="shared" si="169"/>
        <v>1.7351617729551177E-8</v>
      </c>
      <c r="CH62">
        <f t="shared" si="170"/>
        <v>6.7933287334518734E-8</v>
      </c>
      <c r="CI62">
        <f t="shared" si="171"/>
        <v>-9.1409128034351947E-8</v>
      </c>
      <c r="CJ62">
        <f t="shared" si="227"/>
        <v>0</v>
      </c>
      <c r="CK62">
        <f t="shared" si="228"/>
        <v>1.4468932145086238E-4</v>
      </c>
      <c r="CL62">
        <f t="shared" si="172"/>
        <v>2.5295322590900628E-5</v>
      </c>
      <c r="CM62">
        <f t="shared" si="189"/>
        <v>8.8763908091220964E-2</v>
      </c>
      <c r="CN62">
        <f t="shared" si="190"/>
        <v>5.3955171620426762E-2</v>
      </c>
      <c r="CO62">
        <f t="shared" si="191"/>
        <v>2.2618165494364795E-2</v>
      </c>
      <c r="CP62">
        <f t="shared" si="192"/>
        <v>-3.0291934335155164E-3</v>
      </c>
      <c r="CQ62">
        <f t="shared" si="193"/>
        <v>1.9052329441553481E-2</v>
      </c>
      <c r="CR62">
        <f t="shared" si="194"/>
        <v>2.0905330678772874E-3</v>
      </c>
      <c r="CS62">
        <f t="shared" si="195"/>
        <v>5.5937651116190967E-4</v>
      </c>
      <c r="CT62">
        <f t="shared" si="196"/>
        <v>2.6059084427593822E-4</v>
      </c>
      <c r="CU62">
        <f t="shared" si="197"/>
        <v>-2.154008363502459E-4</v>
      </c>
      <c r="CV62">
        <f t="shared" si="198"/>
        <v>1.1678087033761029E-2</v>
      </c>
      <c r="CW62">
        <f t="shared" si="199"/>
        <v>9.0893874485497381E-3</v>
      </c>
      <c r="CX62">
        <f t="shared" si="200"/>
        <v>1.439959906886214E-4</v>
      </c>
      <c r="CY62">
        <f t="shared" si="201"/>
        <v>7.8935871643212E-4</v>
      </c>
      <c r="CZ62">
        <f t="shared" si="202"/>
        <v>-4.151242743271116E-4</v>
      </c>
      <c r="DA62">
        <f t="shared" si="203"/>
        <v>1.5474317535317208</v>
      </c>
      <c r="DB62">
        <f t="shared" si="204"/>
        <v>0.31856479489237044</v>
      </c>
      <c r="DC62">
        <f t="shared" si="205"/>
        <v>0.15435149951262919</v>
      </c>
      <c r="DD62">
        <f t="shared" si="206"/>
        <v>-4.514518155565099E-2</v>
      </c>
      <c r="DE62">
        <f t="shared" si="207"/>
        <v>0.12401880726927733</v>
      </c>
      <c r="DF62">
        <f t="shared" si="208"/>
        <v>1.6420621519035047E-2</v>
      </c>
      <c r="DG62">
        <f t="shared" si="209"/>
        <v>5.2246972289009099E-3</v>
      </c>
      <c r="DH62">
        <f t="shared" si="210"/>
        <v>2.1293028559187183E-3</v>
      </c>
      <c r="DI62">
        <f t="shared" si="211"/>
        <v>-3.1360155430830115E-3</v>
      </c>
      <c r="DJ62">
        <f t="shared" si="212"/>
        <v>7.6025236874301419E-2</v>
      </c>
      <c r="DK62">
        <f t="shared" si="213"/>
        <v>3.4974908056939744E-2</v>
      </c>
      <c r="DL62">
        <f t="shared" si="214"/>
        <v>1.1750149563958603E-3</v>
      </c>
      <c r="DM62">
        <f t="shared" si="215"/>
        <v>5.9602766673846888E-3</v>
      </c>
      <c r="DN62">
        <f t="shared" si="216"/>
        <v>-4.6869274907741119E-3</v>
      </c>
      <c r="DO62">
        <f t="shared" si="229"/>
        <v>0</v>
      </c>
      <c r="DP62">
        <f t="shared" si="230"/>
        <v>2.438649974491486</v>
      </c>
      <c r="DQ62">
        <f t="shared" si="173"/>
        <v>0.42633718350806504</v>
      </c>
    </row>
    <row r="63" spans="1:121" x14ac:dyDescent="0.3">
      <c r="A63">
        <v>60</v>
      </c>
      <c r="B63">
        <v>105</v>
      </c>
      <c r="C63">
        <f t="shared" si="118"/>
        <v>36.251999999999995</v>
      </c>
      <c r="D63">
        <f t="shared" si="1"/>
        <v>125</v>
      </c>
      <c r="E63">
        <f t="shared" si="217"/>
        <v>5.7</v>
      </c>
      <c r="F63">
        <v>0.42858000000000002</v>
      </c>
      <c r="G63">
        <v>0.46333000000000002</v>
      </c>
      <c r="H63">
        <f t="shared" si="218"/>
        <v>0.43553000000000003</v>
      </c>
      <c r="I63">
        <f t="shared" si="219"/>
        <v>4.7655426853004217E-2</v>
      </c>
      <c r="J63">
        <f t="shared" si="36"/>
        <v>0.51823531552703495</v>
      </c>
      <c r="K63">
        <f t="shared" si="37"/>
        <v>0.6404054553597831</v>
      </c>
      <c r="L63">
        <f t="shared" si="104"/>
        <v>0.32522735501955669</v>
      </c>
      <c r="M63">
        <f t="shared" si="105"/>
        <v>0.42358336540136998</v>
      </c>
      <c r="N63">
        <f t="shared" si="106"/>
        <v>0.92072440725116578</v>
      </c>
      <c r="O63">
        <f t="shared" si="107"/>
        <v>0.97217108296908106</v>
      </c>
      <c r="P63">
        <f t="shared" si="108"/>
        <v>0.71259280346574849</v>
      </c>
      <c r="Q63">
        <f t="shared" si="109"/>
        <v>0.82826328084382528</v>
      </c>
      <c r="R63">
        <f t="shared" si="174"/>
        <v>0.42</v>
      </c>
      <c r="S63">
        <f t="shared" si="175"/>
        <v>0.43099999999999999</v>
      </c>
      <c r="T63">
        <f t="shared" si="176"/>
        <v>4.5813336721820579E-2</v>
      </c>
      <c r="U63">
        <f t="shared" si="41"/>
        <v>0.7959431895780934</v>
      </c>
      <c r="V63">
        <f t="shared" si="42"/>
        <v>0.89202770025147382</v>
      </c>
      <c r="W63">
        <f t="shared" si="110"/>
        <v>0.57519073477032556</v>
      </c>
      <c r="X63">
        <f t="shared" si="111"/>
        <v>0.69849892048402817</v>
      </c>
      <c r="Y63">
        <f t="shared" si="112"/>
        <v>0.98661193936584668</v>
      </c>
      <c r="Z63">
        <f t="shared" si="113"/>
        <v>0.99774538277393321</v>
      </c>
      <c r="AA63">
        <f t="shared" si="114"/>
        <v>0.88017401623677949</v>
      </c>
      <c r="AB63">
        <f t="shared" si="115"/>
        <v>0.95011123243903606</v>
      </c>
      <c r="AC63">
        <f t="shared" si="177"/>
        <v>6.813632178785127E-2</v>
      </c>
      <c r="AD63">
        <f t="shared" si="220"/>
        <v>2.1786312187262421E-5</v>
      </c>
      <c r="AE63">
        <f t="shared" si="221"/>
        <v>1.5997645582693166E-6</v>
      </c>
      <c r="AF63">
        <f t="shared" si="222"/>
        <v>4.6928224177724236E-7</v>
      </c>
      <c r="AG63">
        <f t="shared" si="223"/>
        <v>-2.1260762572331705E-7</v>
      </c>
      <c r="AH63">
        <f t="shared" si="132"/>
        <v>3.2753289820301193E-7</v>
      </c>
      <c r="AI63">
        <f t="shared" si="133"/>
        <v>1.7309643356779087E-7</v>
      </c>
      <c r="AJ63">
        <f t="shared" si="224"/>
        <v>9.9951341680673369E-9</v>
      </c>
      <c r="AK63">
        <f t="shared" si="134"/>
        <v>3.5611547561263479E-9</v>
      </c>
      <c r="AL63">
        <f t="shared" si="135"/>
        <v>-9.8319064650033746E-9</v>
      </c>
      <c r="AM63">
        <f t="shared" si="136"/>
        <v>2.1164448336228043E-7</v>
      </c>
      <c r="AN63">
        <f t="shared" si="225"/>
        <v>2.0405568083354288E-7</v>
      </c>
      <c r="AO63">
        <f t="shared" si="137"/>
        <v>2.056722972647591E-9</v>
      </c>
      <c r="AP63">
        <f t="shared" si="178"/>
        <v>8.9225333633638547E-9</v>
      </c>
      <c r="AQ63">
        <f t="shared" si="179"/>
        <v>-8.3415500730207367E-9</v>
      </c>
      <c r="AR63">
        <f t="shared" si="180"/>
        <v>5.3211451160582854E-5</v>
      </c>
      <c r="AS63">
        <f t="shared" si="181"/>
        <v>5.0397129836946259E-6</v>
      </c>
      <c r="AT63">
        <f t="shared" si="182"/>
        <v>2.0251269870496493E-6</v>
      </c>
      <c r="AU63">
        <f t="shared" si="183"/>
        <v>-1.1920003202344156E-6</v>
      </c>
      <c r="AV63">
        <f t="shared" si="138"/>
        <v>1.4207422119828313E-6</v>
      </c>
      <c r="AW63">
        <f t="shared" si="139"/>
        <v>3.0580657224351145E-7</v>
      </c>
      <c r="AX63">
        <f t="shared" si="184"/>
        <v>6.0053786887085821E-8</v>
      </c>
      <c r="AY63">
        <f t="shared" si="140"/>
        <v>2.0112805862024898E-8</v>
      </c>
      <c r="AZ63">
        <f t="shared" si="141"/>
        <v>-6.0830403216688527E-8</v>
      </c>
      <c r="BA63">
        <f t="shared" si="142"/>
        <v>8.9931105185476982E-7</v>
      </c>
      <c r="BB63">
        <f t="shared" si="185"/>
        <v>3.6660793723206819E-7</v>
      </c>
      <c r="BC63">
        <f t="shared" si="143"/>
        <v>1.1250308954360812E-8</v>
      </c>
      <c r="BD63">
        <f t="shared" si="186"/>
        <v>4.4934796521702706E-8</v>
      </c>
      <c r="BE63">
        <f t="shared" si="187"/>
        <v>-1.1439843547789351E-8</v>
      </c>
      <c r="BF63">
        <f t="shared" si="188"/>
        <v>0.94691329371701816</v>
      </c>
      <c r="BG63">
        <f t="shared" si="226"/>
        <v>0.94700000000000029</v>
      </c>
      <c r="BH63">
        <f t="shared" si="144"/>
        <v>1.7926723193628447E-5</v>
      </c>
      <c r="BI63">
        <f t="shared" si="145"/>
        <v>1.2623851242844637E-6</v>
      </c>
      <c r="BJ63">
        <f t="shared" si="146"/>
        <v>3.1955367207790448E-7</v>
      </c>
      <c r="BK63">
        <f t="shared" si="147"/>
        <v>-1.6497104306398386E-7</v>
      </c>
      <c r="BL63">
        <f t="shared" si="148"/>
        <v>2.3281544344337943E-7</v>
      </c>
      <c r="BM63">
        <f t="shared" si="149"/>
        <v>1.3602185131817936E-7</v>
      </c>
      <c r="BN63">
        <f t="shared" si="150"/>
        <v>6.4570962211644371E-9</v>
      </c>
      <c r="BO63">
        <f t="shared" si="151"/>
        <v>2.3718144160703947E-9</v>
      </c>
      <c r="BP63">
        <f t="shared" si="152"/>
        <v>-7.2856783271602644E-9</v>
      </c>
      <c r="BQ63">
        <f t="shared" si="153"/>
        <v>1.6195974764138792E-7</v>
      </c>
      <c r="BR63">
        <f t="shared" si="154"/>
        <v>1.5615245929194015E-7</v>
      </c>
      <c r="BS63">
        <f t="shared" si="155"/>
        <v>1.4841836064506258E-9</v>
      </c>
      <c r="BT63">
        <f t="shared" si="156"/>
        <v>5.5910863355404698E-9</v>
      </c>
      <c r="BU63">
        <f t="shared" si="157"/>
        <v>-6.0194746863877785E-9</v>
      </c>
      <c r="BV63">
        <f t="shared" si="158"/>
        <v>4.2120873119015439E-5</v>
      </c>
      <c r="BW63">
        <f t="shared" si="159"/>
        <v>3.8257507575064129E-6</v>
      </c>
      <c r="BX63">
        <f t="shared" si="160"/>
        <v>1.3265909353461684E-6</v>
      </c>
      <c r="BY63">
        <f t="shared" si="161"/>
        <v>-8.8977526155960341E-7</v>
      </c>
      <c r="BZ63">
        <f t="shared" si="162"/>
        <v>9.7150986108401595E-7</v>
      </c>
      <c r="CA63">
        <f t="shared" si="163"/>
        <v>2.3117584218907595E-7</v>
      </c>
      <c r="CB63">
        <f t="shared" si="164"/>
        <v>3.7321930556244729E-8</v>
      </c>
      <c r="CC63">
        <f t="shared" si="165"/>
        <v>1.2886577530045123E-8</v>
      </c>
      <c r="CD63">
        <f t="shared" si="166"/>
        <v>-4.3363868782987643E-8</v>
      </c>
      <c r="CE63">
        <f t="shared" si="167"/>
        <v>6.6204138905573845E-7</v>
      </c>
      <c r="CF63">
        <f t="shared" si="168"/>
        <v>2.6988396006410102E-7</v>
      </c>
      <c r="CG63">
        <f t="shared" si="169"/>
        <v>7.8100057298537146E-9</v>
      </c>
      <c r="CH63">
        <f t="shared" si="170"/>
        <v>2.7087309462567239E-8</v>
      </c>
      <c r="CI63">
        <f t="shared" si="171"/>
        <v>-7.9415813396158449E-9</v>
      </c>
      <c r="CJ63">
        <f t="shared" si="227"/>
        <v>0</v>
      </c>
      <c r="CK63">
        <f t="shared" si="228"/>
        <v>6.8585090452044842E-5</v>
      </c>
      <c r="CL63">
        <f t="shared" si="172"/>
        <v>1.1641159331481078E-5</v>
      </c>
      <c r="CM63">
        <f t="shared" si="189"/>
        <v>4.5642324032314774E-2</v>
      </c>
      <c r="CN63">
        <f t="shared" si="190"/>
        <v>2.6194544877101791E-2</v>
      </c>
      <c r="CO63">
        <f t="shared" si="191"/>
        <v>1.2159572166690127E-2</v>
      </c>
      <c r="CP63">
        <f t="shared" si="192"/>
        <v>-1.8273625430919101E-3</v>
      </c>
      <c r="CQ63">
        <f t="shared" si="193"/>
        <v>1.0234092937251311E-2</v>
      </c>
      <c r="CR63">
        <f t="shared" si="194"/>
        <v>9.0217861175532598E-4</v>
      </c>
      <c r="CS63">
        <f t="shared" si="195"/>
        <v>2.9013875463065864E-4</v>
      </c>
      <c r="CT63">
        <f t="shared" si="196"/>
        <v>1.3441934742474513E-4</v>
      </c>
      <c r="CU63">
        <f t="shared" si="197"/>
        <v>-1.1515128851811952E-4</v>
      </c>
      <c r="CV63">
        <f t="shared" si="198"/>
        <v>6.1641455779264179E-3</v>
      </c>
      <c r="CW63">
        <f t="shared" si="199"/>
        <v>3.6117855507537089E-3</v>
      </c>
      <c r="CX63">
        <f t="shared" si="200"/>
        <v>7.3270755900570431E-5</v>
      </c>
      <c r="CY63">
        <f t="shared" si="201"/>
        <v>3.7042789511341378E-4</v>
      </c>
      <c r="CZ63">
        <f t="shared" si="202"/>
        <v>-2.0186551176710183E-4</v>
      </c>
      <c r="DA63">
        <f t="shared" si="203"/>
        <v>0.71941881969108024</v>
      </c>
      <c r="DB63">
        <f t="shared" si="204"/>
        <v>0.14009898123372691</v>
      </c>
      <c r="DC63">
        <f t="shared" si="205"/>
        <v>7.5610141188485705E-2</v>
      </c>
      <c r="DD63">
        <f t="shared" si="206"/>
        <v>-2.3863846411093001E-2</v>
      </c>
      <c r="DE63">
        <f t="shared" si="207"/>
        <v>6.0624490927519398E-2</v>
      </c>
      <c r="DF63">
        <f t="shared" si="208"/>
        <v>5.0877039424153002E-3</v>
      </c>
      <c r="DG63">
        <f t="shared" si="209"/>
        <v>2.4293558409432827E-3</v>
      </c>
      <c r="DH63">
        <f t="shared" si="210"/>
        <v>9.8896677704162633E-4</v>
      </c>
      <c r="DI63">
        <f t="shared" si="211"/>
        <v>-1.4074330392245225E-3</v>
      </c>
      <c r="DJ63">
        <f t="shared" si="212"/>
        <v>3.6467063152710914E-2</v>
      </c>
      <c r="DK63">
        <f t="shared" si="213"/>
        <v>1.0677456171883986E-2</v>
      </c>
      <c r="DL63">
        <f t="shared" si="214"/>
        <v>5.2932703630267615E-4</v>
      </c>
      <c r="DM63">
        <f t="shared" si="215"/>
        <v>2.3788930626554628E-3</v>
      </c>
      <c r="DN63">
        <f t="shared" si="216"/>
        <v>-4.075444263899956E-4</v>
      </c>
      <c r="DO63">
        <f t="shared" si="229"/>
        <v>0</v>
      </c>
      <c r="DP63">
        <f t="shared" si="230"/>
        <v>1.1322648963115438</v>
      </c>
      <c r="DQ63">
        <f t="shared" si="173"/>
        <v>0.19218281956807712</v>
      </c>
    </row>
    <row r="64" spans="1:121" x14ac:dyDescent="0.3">
      <c r="A64">
        <v>61</v>
      </c>
      <c r="B64">
        <v>106</v>
      </c>
      <c r="C64">
        <f t="shared" si="118"/>
        <v>36.251999999999995</v>
      </c>
      <c r="D64">
        <f t="shared" si="1"/>
        <v>125</v>
      </c>
      <c r="E64">
        <f t="shared" si="217"/>
        <v>5.7</v>
      </c>
      <c r="F64">
        <v>0.44868999999999998</v>
      </c>
      <c r="G64">
        <v>0.48133999999999999</v>
      </c>
      <c r="H64">
        <f t="shared" si="218"/>
        <v>0.45521999999999996</v>
      </c>
      <c r="I64">
        <f t="shared" si="219"/>
        <v>4.7655426853004217E-2</v>
      </c>
      <c r="J64">
        <f t="shared" si="36"/>
        <v>0.52734078635404413</v>
      </c>
      <c r="K64">
        <f t="shared" si="37"/>
        <v>0.64988762922899479</v>
      </c>
      <c r="L64">
        <f t="shared" si="104"/>
        <v>0.33212724986294462</v>
      </c>
      <c r="M64">
        <f t="shared" si="105"/>
        <v>0.43182114074854039</v>
      </c>
      <c r="N64">
        <f t="shared" si="106"/>
        <v>0.92651950975686637</v>
      </c>
      <c r="O64">
        <f t="shared" si="107"/>
        <v>0.97500151668384882</v>
      </c>
      <c r="P64">
        <f t="shared" si="108"/>
        <v>0.72312657351046283</v>
      </c>
      <c r="Q64">
        <f t="shared" si="109"/>
        <v>0.83708929594187831</v>
      </c>
      <c r="R64">
        <f t="shared" si="174"/>
        <v>0.42</v>
      </c>
      <c r="S64">
        <f t="shared" si="175"/>
        <v>0.43099999999999999</v>
      </c>
      <c r="T64">
        <f t="shared" si="176"/>
        <v>4.657308282179036E-2</v>
      </c>
      <c r="U64">
        <f t="shared" si="41"/>
        <v>0.80424341025313018</v>
      </c>
      <c r="V64">
        <f t="shared" si="42"/>
        <v>0.89812798301098196</v>
      </c>
      <c r="W64">
        <f t="shared" si="110"/>
        <v>0.58458756055029537</v>
      </c>
      <c r="X64">
        <f t="shared" si="111"/>
        <v>0.70779757108987229</v>
      </c>
      <c r="Y64">
        <f t="shared" si="112"/>
        <v>0.98823427988786761</v>
      </c>
      <c r="Z64">
        <f t="shared" si="113"/>
        <v>0.99812152537604526</v>
      </c>
      <c r="AA64">
        <f t="shared" si="114"/>
        <v>0.88755079638613443</v>
      </c>
      <c r="AB64">
        <f t="shared" si="115"/>
        <v>0.95439506047414568</v>
      </c>
      <c r="AC64">
        <f t="shared" si="177"/>
        <v>6.8918097874410209E-2</v>
      </c>
      <c r="AD64">
        <f t="shared" si="220"/>
        <v>1.076112796118103E-5</v>
      </c>
      <c r="AE64">
        <f t="shared" si="221"/>
        <v>7.5418495255313206E-7</v>
      </c>
      <c r="AF64">
        <f t="shared" si="222"/>
        <v>2.428896665943468E-7</v>
      </c>
      <c r="AG64">
        <f t="shared" si="223"/>
        <v>-1.2058059902107226E-7</v>
      </c>
      <c r="AH64">
        <f t="shared" si="132"/>
        <v>1.6939142483505165E-7</v>
      </c>
      <c r="AI64">
        <f t="shared" si="133"/>
        <v>7.0192956731473193E-8</v>
      </c>
      <c r="AJ64">
        <f t="shared" si="224"/>
        <v>5.0134500641980427E-9</v>
      </c>
      <c r="AK64">
        <f t="shared" si="134"/>
        <v>1.7777083734756692E-9</v>
      </c>
      <c r="AL64">
        <f t="shared" si="135"/>
        <v>-5.0648604775654171E-9</v>
      </c>
      <c r="AM64">
        <f t="shared" si="136"/>
        <v>1.0776888026718387E-7</v>
      </c>
      <c r="AN64">
        <f t="shared" si="225"/>
        <v>7.7910451615407932E-8</v>
      </c>
      <c r="AO64">
        <f t="shared" si="137"/>
        <v>1.0144661186695828E-9</v>
      </c>
      <c r="AP64">
        <f t="shared" si="178"/>
        <v>4.1151214566288755E-9</v>
      </c>
      <c r="AQ64">
        <f t="shared" si="179"/>
        <v>-4.0218213750160292E-9</v>
      </c>
      <c r="AR64">
        <f t="shared" si="180"/>
        <v>2.347284580194414E-5</v>
      </c>
      <c r="AS64">
        <f t="shared" si="181"/>
        <v>2.1210685735923205E-6</v>
      </c>
      <c r="AT64">
        <f t="shared" si="182"/>
        <v>9.4397605524285509E-7</v>
      </c>
      <c r="AU64">
        <f t="shared" si="183"/>
        <v>-5.9145550074734671E-7</v>
      </c>
      <c r="AV64">
        <f t="shared" si="138"/>
        <v>6.6120770026609317E-7</v>
      </c>
      <c r="AW64">
        <f t="shared" si="139"/>
        <v>7.0624512559184181E-8</v>
      </c>
      <c r="AX64">
        <f t="shared" si="184"/>
        <v>2.727835755326402E-8</v>
      </c>
      <c r="AY64">
        <f t="shared" si="140"/>
        <v>9.1656917285638834E-9</v>
      </c>
      <c r="AZ64">
        <f t="shared" si="141"/>
        <v>-3.4112091901109245E-8</v>
      </c>
      <c r="BA64">
        <f t="shared" si="142"/>
        <v>4.118172793302363E-7</v>
      </c>
      <c r="BB64">
        <f t="shared" si="185"/>
        <v>9.6012427515635529E-8</v>
      </c>
      <c r="BC64">
        <f t="shared" si="143"/>
        <v>5.3285870445652472E-9</v>
      </c>
      <c r="BD64">
        <f t="shared" si="186"/>
        <v>2.3397369503031618E-8</v>
      </c>
      <c r="BE64">
        <f t="shared" si="187"/>
        <v>-8.8492434426867464E-8</v>
      </c>
      <c r="BF64">
        <f t="shared" si="188"/>
        <v>0.94696080561791218</v>
      </c>
      <c r="BG64">
        <f t="shared" si="226"/>
        <v>0.94700000000000029</v>
      </c>
      <c r="BH64">
        <f t="shared" si="144"/>
        <v>8.8471903298404402E-6</v>
      </c>
      <c r="BI64">
        <f t="shared" si="145"/>
        <v>5.9462620569491501E-7</v>
      </c>
      <c r="BJ64">
        <f t="shared" si="146"/>
        <v>1.6523328022211141E-7</v>
      </c>
      <c r="BK64">
        <f t="shared" si="147"/>
        <v>-9.348387466498742E-8</v>
      </c>
      <c r="BL64">
        <f t="shared" si="148"/>
        <v>1.2029280319459193E-7</v>
      </c>
      <c r="BM64">
        <f t="shared" si="149"/>
        <v>5.5111785678619277E-8</v>
      </c>
      <c r="BN64">
        <f t="shared" si="150"/>
        <v>3.235648440068236E-9</v>
      </c>
      <c r="BO64">
        <f t="shared" si="151"/>
        <v>1.1828757228609091E-9</v>
      </c>
      <c r="BP64">
        <f t="shared" si="152"/>
        <v>-3.7499901357077863E-9</v>
      </c>
      <c r="BQ64">
        <f t="shared" si="153"/>
        <v>8.2399370482461577E-8</v>
      </c>
      <c r="BR64">
        <f t="shared" si="154"/>
        <v>5.9569814135563087E-8</v>
      </c>
      <c r="BS64">
        <f t="shared" si="155"/>
        <v>7.3144177887107318E-10</v>
      </c>
      <c r="BT64">
        <f t="shared" si="156"/>
        <v>2.5761135218574201E-9</v>
      </c>
      <c r="BU64">
        <f t="shared" si="157"/>
        <v>-2.8997796246772114E-9</v>
      </c>
      <c r="BV64">
        <f t="shared" si="158"/>
        <v>1.8564719535585208E-5</v>
      </c>
      <c r="BW64">
        <f t="shared" si="159"/>
        <v>1.6087774244567151E-6</v>
      </c>
      <c r="BX64">
        <f t="shared" si="160"/>
        <v>6.1776675920621457E-7</v>
      </c>
      <c r="BY64">
        <f t="shared" si="161"/>
        <v>-4.4111966071937672E-7</v>
      </c>
      <c r="BZ64">
        <f t="shared" si="162"/>
        <v>4.5171155374913657E-7</v>
      </c>
      <c r="CA64">
        <f t="shared" si="163"/>
        <v>5.3343496843276762E-8</v>
      </c>
      <c r="CB64">
        <f t="shared" si="164"/>
        <v>1.6936276082358961E-8</v>
      </c>
      <c r="CC64">
        <f t="shared" si="165"/>
        <v>5.8670382408411861E-9</v>
      </c>
      <c r="CD64">
        <f t="shared" si="166"/>
        <v>-2.429663134322777E-8</v>
      </c>
      <c r="CE64">
        <f t="shared" si="167"/>
        <v>3.0290759332375215E-7</v>
      </c>
      <c r="CF64">
        <f t="shared" si="168"/>
        <v>7.0620867087538554E-8</v>
      </c>
      <c r="CG64">
        <f t="shared" si="169"/>
        <v>3.6959777883632008E-9</v>
      </c>
      <c r="CH64">
        <f t="shared" si="170"/>
        <v>1.4090436436827294E-8</v>
      </c>
      <c r="CI64">
        <f t="shared" si="171"/>
        <v>-6.1379511931492545E-8</v>
      </c>
      <c r="CJ64">
        <f t="shared" si="227"/>
        <v>0</v>
      </c>
      <c r="CK64">
        <f t="shared" si="228"/>
        <v>3.101565717909312E-5</v>
      </c>
      <c r="CL64">
        <f t="shared" si="172"/>
        <v>5.1110517785411315E-6</v>
      </c>
      <c r="CM64">
        <f t="shared" si="189"/>
        <v>2.2544563078674258E-2</v>
      </c>
      <c r="CN64">
        <f t="shared" si="190"/>
        <v>1.2349024413104984E-2</v>
      </c>
      <c r="CO64">
        <f t="shared" si="191"/>
        <v>6.2935141511261195E-3</v>
      </c>
      <c r="CP64">
        <f t="shared" si="192"/>
        <v>-1.036390248586116E-3</v>
      </c>
      <c r="CQ64">
        <f t="shared" si="193"/>
        <v>5.2928044603960242E-3</v>
      </c>
      <c r="CR64">
        <f t="shared" si="194"/>
        <v>3.6584569048443829E-4</v>
      </c>
      <c r="CS64">
        <f t="shared" si="195"/>
        <v>1.4553042846354079E-4</v>
      </c>
      <c r="CT64">
        <f t="shared" si="196"/>
        <v>6.7101380265212609E-5</v>
      </c>
      <c r="CU64">
        <f t="shared" si="197"/>
        <v>-5.9319645913246167E-5</v>
      </c>
      <c r="CV64">
        <f t="shared" si="198"/>
        <v>3.1387686377817303E-3</v>
      </c>
      <c r="CW64">
        <f t="shared" si="199"/>
        <v>1.3790149935927205E-3</v>
      </c>
      <c r="CX64">
        <f t="shared" si="200"/>
        <v>3.6140355477603885E-5</v>
      </c>
      <c r="CY64">
        <f t="shared" si="201"/>
        <v>1.7084338239340441E-4</v>
      </c>
      <c r="CZ64">
        <f t="shared" si="202"/>
        <v>-9.7328077275387912E-5</v>
      </c>
      <c r="DA64">
        <f t="shared" si="203"/>
        <v>0.31735287524228478</v>
      </c>
      <c r="DB64">
        <f t="shared" si="204"/>
        <v>5.8963585277292917E-2</v>
      </c>
      <c r="DC64">
        <f t="shared" si="205"/>
        <v>3.5244289998547236E-2</v>
      </c>
      <c r="DD64">
        <f t="shared" si="206"/>
        <v>-1.1840939124961881E-2</v>
      </c>
      <c r="DE64">
        <f t="shared" si="207"/>
        <v>2.8214393778054462E-2</v>
      </c>
      <c r="DF64">
        <f t="shared" si="208"/>
        <v>1.1749800154471472E-3</v>
      </c>
      <c r="DG64">
        <f t="shared" si="209"/>
        <v>1.1034913981021893E-3</v>
      </c>
      <c r="DH64">
        <f t="shared" si="210"/>
        <v>4.5068622798521469E-4</v>
      </c>
      <c r="DI64">
        <f t="shared" si="211"/>
        <v>-7.892514703159646E-4</v>
      </c>
      <c r="DJ64">
        <f t="shared" si="212"/>
        <v>1.6699190676841082E-2</v>
      </c>
      <c r="DK64">
        <f t="shared" si="213"/>
        <v>2.7963619513928849E-3</v>
      </c>
      <c r="DL64">
        <f t="shared" si="214"/>
        <v>2.5071002044679488E-4</v>
      </c>
      <c r="DM64">
        <f t="shared" si="215"/>
        <v>1.2386801388599969E-3</v>
      </c>
      <c r="DN64">
        <f t="shared" si="216"/>
        <v>-3.1525429764571533E-3</v>
      </c>
      <c r="DO64">
        <f t="shared" si="229"/>
        <v>0</v>
      </c>
      <c r="DP64">
        <f t="shared" si="230"/>
        <v>0.49829662415350484</v>
      </c>
      <c r="DQ64">
        <f t="shared" si="173"/>
        <v>8.2114005594489226E-2</v>
      </c>
    </row>
    <row r="65" spans="1:152" x14ac:dyDescent="0.3">
      <c r="A65">
        <v>62</v>
      </c>
      <c r="B65">
        <v>107</v>
      </c>
      <c r="C65">
        <f t="shared" si="118"/>
        <v>36.251999999999995</v>
      </c>
      <c r="D65">
        <f t="shared" si="1"/>
        <v>125</v>
      </c>
      <c r="E65">
        <f t="shared" si="217"/>
        <v>5.7</v>
      </c>
      <c r="F65">
        <v>0.46788999999999997</v>
      </c>
      <c r="G65">
        <v>0.49833</v>
      </c>
      <c r="H65">
        <f t="shared" si="218"/>
        <v>0.47397799999999995</v>
      </c>
      <c r="I65">
        <f t="shared" si="219"/>
        <v>4.7655426853004217E-2</v>
      </c>
      <c r="J65">
        <f t="shared" si="36"/>
        <v>0.53641897930009941</v>
      </c>
      <c r="K65">
        <f t="shared" si="37"/>
        <v>0.6592688456922543</v>
      </c>
      <c r="L65">
        <f t="shared" si="104"/>
        <v>0.33906779684665722</v>
      </c>
      <c r="M65">
        <f t="shared" si="105"/>
        <v>0.44007313484945287</v>
      </c>
      <c r="N65">
        <f t="shared" si="106"/>
        <v>0.93199500278375369</v>
      </c>
      <c r="O65">
        <f t="shared" si="107"/>
        <v>0.97759251460905716</v>
      </c>
      <c r="P65">
        <f t="shared" si="108"/>
        <v>0.73347471717071566</v>
      </c>
      <c r="Q65">
        <f t="shared" si="109"/>
        <v>0.84562579321376075</v>
      </c>
      <c r="R65">
        <f t="shared" si="174"/>
        <v>0.42</v>
      </c>
      <c r="S65">
        <f t="shared" si="175"/>
        <v>0.43099999999999999</v>
      </c>
      <c r="T65">
        <f t="shared" si="176"/>
        <v>4.7329284109559583E-2</v>
      </c>
      <c r="U65">
        <f t="shared" si="41"/>
        <v>0.81233362036499623</v>
      </c>
      <c r="V65">
        <f t="shared" si="42"/>
        <v>0.90397506602324462</v>
      </c>
      <c r="W65">
        <f t="shared" si="110"/>
        <v>0.59392523918743412</v>
      </c>
      <c r="X65">
        <f t="shared" si="111"/>
        <v>0.7169546204638042</v>
      </c>
      <c r="Y65">
        <f t="shared" si="112"/>
        <v>0.98968688507033376</v>
      </c>
      <c r="Z65">
        <f t="shared" si="113"/>
        <v>0.99844065620491029</v>
      </c>
      <c r="AA65">
        <f t="shared" si="114"/>
        <v>0.8946083567362022</v>
      </c>
      <c r="AB65">
        <f t="shared" si="115"/>
        <v>0.95838633638908166</v>
      </c>
      <c r="AC65">
        <f t="shared" si="177"/>
        <v>6.9685767114382915E-2</v>
      </c>
      <c r="AD65">
        <f t="shared" si="220"/>
        <v>5.1057748534489855E-6</v>
      </c>
      <c r="AE65">
        <f t="shared" si="221"/>
        <v>3.4448120820358835E-7</v>
      </c>
      <c r="AF65">
        <f t="shared" si="222"/>
        <v>1.2093325418753586E-7</v>
      </c>
      <c r="AG65">
        <f t="shared" si="223"/>
        <v>-6.4656472447353422E-8</v>
      </c>
      <c r="AH65">
        <f t="shared" si="132"/>
        <v>8.4284856243182442E-8</v>
      </c>
      <c r="AI65">
        <f t="shared" si="133"/>
        <v>2.6453803551407225E-8</v>
      </c>
      <c r="AJ65">
        <f t="shared" si="224"/>
        <v>2.4300546675551467E-9</v>
      </c>
      <c r="AK65">
        <f t="shared" si="134"/>
        <v>8.5756889155248699E-10</v>
      </c>
      <c r="AL65">
        <f t="shared" si="135"/>
        <v>-2.5077136740564369E-9</v>
      </c>
      <c r="AM65">
        <f t="shared" si="136"/>
        <v>5.2898046358654102E-8</v>
      </c>
      <c r="AN65">
        <f t="shared" si="225"/>
        <v>2.8432218278749864E-8</v>
      </c>
      <c r="AO65">
        <f t="shared" si="137"/>
        <v>4.8402008205548871E-10</v>
      </c>
      <c r="AP65">
        <f t="shared" si="178"/>
        <v>1.859111851319152E-9</v>
      </c>
      <c r="AQ65">
        <f t="shared" si="179"/>
        <v>-1.8073899869722349E-9</v>
      </c>
      <c r="AR65">
        <f t="shared" si="180"/>
        <v>9.822530255170903E-6</v>
      </c>
      <c r="AS65">
        <f t="shared" si="181"/>
        <v>8.5252963540863572E-7</v>
      </c>
      <c r="AT65">
        <f t="shared" si="182"/>
        <v>4.1820761489187472E-7</v>
      </c>
      <c r="AU65">
        <f t="shared" si="183"/>
        <v>-2.7598986649043172E-7</v>
      </c>
      <c r="AV65">
        <f t="shared" si="138"/>
        <v>2.9258628554298732E-7</v>
      </c>
      <c r="AW65">
        <f t="shared" si="139"/>
        <v>3.4563816437225207E-9</v>
      </c>
      <c r="AX65">
        <f t="shared" si="184"/>
        <v>1.1051408326273986E-8</v>
      </c>
      <c r="AY65">
        <f t="shared" si="140"/>
        <v>3.6404585740324427E-9</v>
      </c>
      <c r="AZ65">
        <f t="shared" si="141"/>
        <v>-4.4699968749340521E-9</v>
      </c>
      <c r="BA65">
        <f t="shared" si="142"/>
        <v>1.7972550511706663E-7</v>
      </c>
      <c r="BB65">
        <f t="shared" si="185"/>
        <v>1.7355084412853231E-8</v>
      </c>
      <c r="BC65">
        <f t="shared" si="143"/>
        <v>1.68952280038975E-9</v>
      </c>
      <c r="BD65">
        <f t="shared" si="186"/>
        <v>9.0052691728764698E-10</v>
      </c>
      <c r="BE65">
        <f t="shared" si="187"/>
        <v>1.2554988218416175E-7</v>
      </c>
      <c r="BF65">
        <f t="shared" si="188"/>
        <v>0.94698285131988302</v>
      </c>
      <c r="BG65">
        <f t="shared" si="226"/>
        <v>0.94700000000000029</v>
      </c>
      <c r="BH65">
        <f t="shared" si="144"/>
        <v>4.194105055251637E-6</v>
      </c>
      <c r="BI65">
        <f t="shared" si="145"/>
        <v>2.7136997049184612E-7</v>
      </c>
      <c r="BJ65">
        <f t="shared" si="146"/>
        <v>8.2188794405963995E-8</v>
      </c>
      <c r="BK65">
        <f t="shared" si="147"/>
        <v>-5.008426950328818E-8</v>
      </c>
      <c r="BL65">
        <f t="shared" si="148"/>
        <v>5.9798288913031335E-8</v>
      </c>
      <c r="BM65">
        <f t="shared" si="149"/>
        <v>2.0752438727251024E-8</v>
      </c>
      <c r="BN65">
        <f t="shared" si="150"/>
        <v>1.5668097641424846E-9</v>
      </c>
      <c r="BO65">
        <f t="shared" si="151"/>
        <v>5.7008021957645541E-10</v>
      </c>
      <c r="BP65">
        <f t="shared" si="152"/>
        <v>-1.8551142308174236E-9</v>
      </c>
      <c r="BQ65">
        <f t="shared" si="153"/>
        <v>4.0411058480415716E-8</v>
      </c>
      <c r="BR65">
        <f t="shared" si="154"/>
        <v>2.1720575988767748E-8</v>
      </c>
      <c r="BS65">
        <f t="shared" si="155"/>
        <v>3.4868692839067239E-10</v>
      </c>
      <c r="BT65">
        <f t="shared" si="156"/>
        <v>1.1626841780052467E-9</v>
      </c>
      <c r="BU65">
        <f t="shared" si="157"/>
        <v>-1.3020394944876635E-9</v>
      </c>
      <c r="BV65">
        <f t="shared" si="158"/>
        <v>7.7620438487328565E-6</v>
      </c>
      <c r="BW65">
        <f t="shared" si="159"/>
        <v>6.4607183471259479E-7</v>
      </c>
      <c r="BX65">
        <f t="shared" si="160"/>
        <v>2.73422266469939E-7</v>
      </c>
      <c r="BY65">
        <f t="shared" si="161"/>
        <v>-2.0566365311498284E-7</v>
      </c>
      <c r="BZ65">
        <f t="shared" si="162"/>
        <v>1.9969548426827677E-7</v>
      </c>
      <c r="CA65">
        <f t="shared" si="163"/>
        <v>2.6084215417506937E-9</v>
      </c>
      <c r="CB65">
        <f t="shared" si="164"/>
        <v>6.8547705636233856E-9</v>
      </c>
      <c r="CC65">
        <f t="shared" si="165"/>
        <v>2.3280811755494531E-9</v>
      </c>
      <c r="CD65">
        <f t="shared" si="166"/>
        <v>-3.1810829976248949E-9</v>
      </c>
      <c r="CE65">
        <f t="shared" si="167"/>
        <v>1.3208252966892555E-7</v>
      </c>
      <c r="CF65">
        <f t="shared" si="168"/>
        <v>1.2754469380260031E-8</v>
      </c>
      <c r="CG65">
        <f t="shared" si="169"/>
        <v>1.1708773770502563E-9</v>
      </c>
      <c r="CH65">
        <f t="shared" si="170"/>
        <v>5.4178629367391583E-10</v>
      </c>
      <c r="CI65">
        <f t="shared" si="171"/>
        <v>8.7008897841951761E-8</v>
      </c>
      <c r="CJ65">
        <f t="shared" si="227"/>
        <v>0</v>
      </c>
      <c r="CK65">
        <f t="shared" si="228"/>
        <v>1.3558491552034282E-5</v>
      </c>
      <c r="CL65">
        <f t="shared" si="172"/>
        <v>2.1692192167860061E-6</v>
      </c>
      <c r="CM65">
        <f t="shared" si="189"/>
        <v>1.0696598317975625E-2</v>
      </c>
      <c r="CN65">
        <f t="shared" si="190"/>
        <v>5.6405353031255554E-3</v>
      </c>
      <c r="CO65">
        <f t="shared" si="191"/>
        <v>3.1335015492532418E-3</v>
      </c>
      <c r="CP65">
        <f t="shared" si="192"/>
        <v>-5.5572238068500265E-4</v>
      </c>
      <c r="CQ65">
        <f t="shared" si="193"/>
        <v>2.6335646181744788E-3</v>
      </c>
      <c r="CR65">
        <f t="shared" si="194"/>
        <v>1.3787722410993445E-4</v>
      </c>
      <c r="CS65">
        <f t="shared" si="195"/>
        <v>7.0539626889790793E-5</v>
      </c>
      <c r="CT65">
        <f t="shared" si="196"/>
        <v>3.2369795380540173E-5</v>
      </c>
      <c r="CU65">
        <f t="shared" si="197"/>
        <v>-2.937034255054899E-5</v>
      </c>
      <c r="CV65">
        <f t="shared" si="198"/>
        <v>1.5406556001958008E-3</v>
      </c>
      <c r="CW65">
        <f t="shared" si="199"/>
        <v>5.0325026353387258E-4</v>
      </c>
      <c r="CX65">
        <f t="shared" si="200"/>
        <v>1.7243215423226784E-5</v>
      </c>
      <c r="CY65">
        <f t="shared" si="201"/>
        <v>7.7182887619365914E-5</v>
      </c>
      <c r="CZ65">
        <f t="shared" si="202"/>
        <v>-4.3738837684728082E-5</v>
      </c>
      <c r="DA65">
        <f t="shared" si="203"/>
        <v>0.13280060904991062</v>
      </c>
      <c r="DB65">
        <f t="shared" si="204"/>
        <v>2.3699471334724664E-2</v>
      </c>
      <c r="DC65">
        <f t="shared" si="205"/>
        <v>1.5614199509603034E-2</v>
      </c>
      <c r="DD65">
        <f t="shared" si="206"/>
        <v>-5.5253171271384431E-3</v>
      </c>
      <c r="DE65">
        <f t="shared" si="207"/>
        <v>1.2484949390404811E-2</v>
      </c>
      <c r="DF65">
        <f t="shared" si="208"/>
        <v>5.7503821406611574E-5</v>
      </c>
      <c r="DG65">
        <f t="shared" si="209"/>
        <v>4.4706262102276156E-4</v>
      </c>
      <c r="DH65">
        <f t="shared" si="210"/>
        <v>1.7900498854374924E-4</v>
      </c>
      <c r="DI65">
        <f t="shared" si="211"/>
        <v>-1.0342231769534917E-4</v>
      </c>
      <c r="DJ65">
        <f t="shared" si="212"/>
        <v>7.2878692324970518E-3</v>
      </c>
      <c r="DK65">
        <f t="shared" si="213"/>
        <v>5.0546683352435033E-4</v>
      </c>
      <c r="DL65">
        <f t="shared" si="214"/>
        <v>7.9492047758337734E-5</v>
      </c>
      <c r="DM65">
        <f t="shared" si="215"/>
        <v>4.767479552812532E-5</v>
      </c>
      <c r="DN65">
        <f t="shared" si="216"/>
        <v>4.4727145528107625E-3</v>
      </c>
      <c r="DO65">
        <f t="shared" si="229"/>
        <v>0</v>
      </c>
      <c r="DP65">
        <f t="shared" si="230"/>
        <v>0.21590176557366222</v>
      </c>
      <c r="DQ65">
        <f t="shared" si="173"/>
        <v>3.4542062221526934E-2</v>
      </c>
    </row>
    <row r="66" spans="1:152" x14ac:dyDescent="0.3">
      <c r="A66">
        <v>63</v>
      </c>
      <c r="B66">
        <v>108</v>
      </c>
      <c r="C66">
        <f t="shared" si="118"/>
        <v>36.251999999999995</v>
      </c>
      <c r="D66">
        <f t="shared" si="1"/>
        <v>125</v>
      </c>
      <c r="E66">
        <f t="shared" si="217"/>
        <v>5.7</v>
      </c>
      <c r="F66">
        <v>0.48608000000000001</v>
      </c>
      <c r="G66">
        <v>0.51426000000000005</v>
      </c>
      <c r="H66">
        <f t="shared" si="218"/>
        <v>0.49171600000000004</v>
      </c>
      <c r="I66">
        <f t="shared" si="219"/>
        <v>4.7655426853004217E-2</v>
      </c>
      <c r="J66">
        <f t="shared" si="36"/>
        <v>0.5454657671370271</v>
      </c>
      <c r="K66">
        <f t="shared" si="37"/>
        <v>0.66854469936689598</v>
      </c>
      <c r="L66">
        <f t="shared" si="104"/>
        <v>0.3460469978982601</v>
      </c>
      <c r="M66">
        <f t="shared" si="105"/>
        <v>0.44833616423181355</v>
      </c>
      <c r="N66">
        <f t="shared" si="106"/>
        <v>0.93715961012759086</v>
      </c>
      <c r="O66">
        <f t="shared" si="107"/>
        <v>0.97995874852182041</v>
      </c>
      <c r="P66">
        <f t="shared" si="108"/>
        <v>0.74363093422646198</v>
      </c>
      <c r="Q66">
        <f t="shared" si="109"/>
        <v>0.8538719224497241</v>
      </c>
      <c r="R66">
        <f t="shared" si="174"/>
        <v>0.42</v>
      </c>
      <c r="S66">
        <f t="shared" si="175"/>
        <v>0.43099999999999999</v>
      </c>
      <c r="T66">
        <f t="shared" si="176"/>
        <v>4.8081703327202158E-2</v>
      </c>
      <c r="U66">
        <f t="shared" si="41"/>
        <v>0.82021256177484703</v>
      </c>
      <c r="V66">
        <f t="shared" si="42"/>
        <v>0.9095732588493094</v>
      </c>
      <c r="W66">
        <f t="shared" si="110"/>
        <v>0.60319932734168602</v>
      </c>
      <c r="X66">
        <f t="shared" si="111"/>
        <v>0.72596621899776004</v>
      </c>
      <c r="Y66">
        <f t="shared" si="112"/>
        <v>0.99098387678243716</v>
      </c>
      <c r="Z66">
        <f t="shared" si="113"/>
        <v>0.99871036834144389</v>
      </c>
      <c r="AA66">
        <f t="shared" si="114"/>
        <v>0.90135057855421585</v>
      </c>
      <c r="AB66">
        <f t="shared" si="115"/>
        <v>0.96209759812297713</v>
      </c>
      <c r="AC66">
        <f t="shared" si="177"/>
        <v>7.0439241701760649E-2</v>
      </c>
      <c r="AD66">
        <f t="shared" si="220"/>
        <v>2.327622734493686E-6</v>
      </c>
      <c r="AE66">
        <f t="shared" si="221"/>
        <v>1.5221130665011302E-7</v>
      </c>
      <c r="AF66">
        <f t="shared" si="222"/>
        <v>5.7899310314688166E-8</v>
      </c>
      <c r="AG66">
        <f t="shared" si="223"/>
        <v>-3.2905309246644233E-8</v>
      </c>
      <c r="AH66">
        <f t="shared" si="132"/>
        <v>4.0333174136789671E-8</v>
      </c>
      <c r="AI66">
        <f t="shared" si="133"/>
        <v>9.0832842213809138E-9</v>
      </c>
      <c r="AJ66">
        <f t="shared" si="224"/>
        <v>1.1381813360325925E-9</v>
      </c>
      <c r="AK66">
        <f t="shared" si="134"/>
        <v>3.9973529214265495E-10</v>
      </c>
      <c r="AL66">
        <f t="shared" si="135"/>
        <v>-1.2018403843635991E-9</v>
      </c>
      <c r="AM66">
        <f t="shared" si="136"/>
        <v>2.5015575605159265E-8</v>
      </c>
      <c r="AN66">
        <f t="shared" si="225"/>
        <v>9.7959959557708504E-9</v>
      </c>
      <c r="AO66">
        <f t="shared" si="137"/>
        <v>2.2372780734269591E-10</v>
      </c>
      <c r="AP66">
        <f t="shared" si="178"/>
        <v>8.3202390113490306E-10</v>
      </c>
      <c r="AQ66">
        <f t="shared" si="179"/>
        <v>-9.2861608363234276E-10</v>
      </c>
      <c r="AR66">
        <f t="shared" si="180"/>
        <v>3.9005014640858057E-6</v>
      </c>
      <c r="AS66">
        <f t="shared" si="181"/>
        <v>3.2696654286034965E-7</v>
      </c>
      <c r="AT66">
        <f t="shared" si="182"/>
        <v>1.760073117076255E-7</v>
      </c>
      <c r="AU66">
        <f t="shared" si="183"/>
        <v>-1.2131068651048253E-7</v>
      </c>
      <c r="AV66">
        <f t="shared" si="138"/>
        <v>1.2302602338642917E-7</v>
      </c>
      <c r="AW66">
        <f t="shared" si="139"/>
        <v>-8.8251516179120039E-9</v>
      </c>
      <c r="AX66">
        <f t="shared" si="184"/>
        <v>5.5507487821356919E-9</v>
      </c>
      <c r="AY66">
        <f t="shared" si="140"/>
        <v>1.9354237559610633E-9</v>
      </c>
      <c r="AZ66">
        <f t="shared" si="141"/>
        <v>-2.019428458330826E-8</v>
      </c>
      <c r="BA66">
        <f t="shared" si="142"/>
        <v>7.4674576161048144E-8</v>
      </c>
      <c r="BB66">
        <f t="shared" si="185"/>
        <v>-1.0990021825326651E-9</v>
      </c>
      <c r="BC66">
        <f t="shared" si="143"/>
        <v>1.6162652371657245E-9</v>
      </c>
      <c r="BD66">
        <f t="shared" si="186"/>
        <v>1.7094336522097422E-8</v>
      </c>
      <c r="BE66">
        <f t="shared" si="187"/>
        <v>-2.8516711129289145E-7</v>
      </c>
      <c r="BF66">
        <f t="shared" si="188"/>
        <v>0.94699321970425998</v>
      </c>
      <c r="BG66">
        <f t="shared" si="226"/>
        <v>0.94700000000000029</v>
      </c>
      <c r="BH66">
        <f t="shared" si="144"/>
        <v>1.9103809970256451E-6</v>
      </c>
      <c r="BI66">
        <f t="shared" si="145"/>
        <v>1.1980444189957966E-7</v>
      </c>
      <c r="BJ66">
        <f t="shared" si="146"/>
        <v>3.9311375147532921E-8</v>
      </c>
      <c r="BK66">
        <f t="shared" si="147"/>
        <v>-2.5467426911961119E-8</v>
      </c>
      <c r="BL66">
        <f t="shared" si="148"/>
        <v>2.8588555022239657E-8</v>
      </c>
      <c r="BM66">
        <f t="shared" si="149"/>
        <v>7.1195685241465097E-9</v>
      </c>
      <c r="BN66">
        <f t="shared" si="150"/>
        <v>7.3313990814668966E-10</v>
      </c>
      <c r="BO66">
        <f t="shared" si="151"/>
        <v>2.6547731084320802E-10</v>
      </c>
      <c r="BP66">
        <f t="shared" si="152"/>
        <v>-8.8831962443617413E-10</v>
      </c>
      <c r="BQ66">
        <f t="shared" si="153"/>
        <v>1.9094172774875991E-8</v>
      </c>
      <c r="BR66">
        <f t="shared" si="154"/>
        <v>7.4771990952268241E-9</v>
      </c>
      <c r="BS66">
        <f t="shared" si="155"/>
        <v>1.610356411251988E-10</v>
      </c>
      <c r="BT66">
        <f t="shared" si="156"/>
        <v>5.1983501667331044E-10</v>
      </c>
      <c r="BU66">
        <f t="shared" si="157"/>
        <v>-6.6840277104153922E-10</v>
      </c>
      <c r="BV66">
        <f t="shared" si="158"/>
        <v>3.0796610216718889E-6</v>
      </c>
      <c r="BW66">
        <f t="shared" si="159"/>
        <v>2.4757363521441701E-7</v>
      </c>
      <c r="BX66">
        <f t="shared" si="160"/>
        <v>1.149610249866356E-7</v>
      </c>
      <c r="BY66">
        <f t="shared" si="161"/>
        <v>-9.0321933170693724E-8</v>
      </c>
      <c r="BZ66">
        <f t="shared" si="162"/>
        <v>8.3888390489741707E-8</v>
      </c>
      <c r="CA66">
        <f t="shared" si="163"/>
        <v>-6.6543864402702743E-9</v>
      </c>
      <c r="CB66">
        <f t="shared" si="164"/>
        <v>3.4395533129543035E-9</v>
      </c>
      <c r="CC66">
        <f t="shared" si="165"/>
        <v>1.2365339819016324E-9</v>
      </c>
      <c r="CD66">
        <f t="shared" si="166"/>
        <v>-1.4359059911821211E-8</v>
      </c>
      <c r="CE66">
        <f t="shared" si="167"/>
        <v>5.4832517504839081E-8</v>
      </c>
      <c r="CF66">
        <f t="shared" si="168"/>
        <v>-8.0698223558197012E-10</v>
      </c>
      <c r="CG66">
        <f t="shared" si="169"/>
        <v>1.1191537249609796E-9</v>
      </c>
      <c r="CH66">
        <f t="shared" si="170"/>
        <v>1.027441372814633E-8</v>
      </c>
      <c r="CI66">
        <f t="shared" si="171"/>
        <v>-1.9745882513655642E-7</v>
      </c>
      <c r="CJ66">
        <f t="shared" si="227"/>
        <v>0</v>
      </c>
      <c r="CK66">
        <f t="shared" si="228"/>
        <v>5.3938167057791584E-6</v>
      </c>
      <c r="CL66">
        <f t="shared" si="172"/>
        <v>8.3782058689322354E-7</v>
      </c>
      <c r="CM66">
        <f t="shared" si="189"/>
        <v>4.8763696287642726E-3</v>
      </c>
      <c r="CN66">
        <f t="shared" si="190"/>
        <v>2.4923079350889507E-3</v>
      </c>
      <c r="CO66">
        <f t="shared" si="191"/>
        <v>1.500229029563885E-3</v>
      </c>
      <c r="CP66">
        <f t="shared" si="192"/>
        <v>-2.8282113297490718E-4</v>
      </c>
      <c r="CQ66">
        <f t="shared" si="193"/>
        <v>1.2602503590781299E-3</v>
      </c>
      <c r="CR66">
        <f t="shared" si="194"/>
        <v>4.7342077361837322E-5</v>
      </c>
      <c r="CS66">
        <f t="shared" si="195"/>
        <v>3.3039127822354094E-5</v>
      </c>
      <c r="CT66">
        <f t="shared" si="196"/>
        <v>1.5088408337216654E-5</v>
      </c>
      <c r="CU66">
        <f t="shared" si="197"/>
        <v>-1.4075954581666473E-5</v>
      </c>
      <c r="CV66">
        <f t="shared" si="198"/>
        <v>7.2857863950026363E-4</v>
      </c>
      <c r="CW66">
        <f t="shared" si="199"/>
        <v>1.7338912841714405E-4</v>
      </c>
      <c r="CX66">
        <f t="shared" si="200"/>
        <v>7.9703031365835414E-6</v>
      </c>
      <c r="CY66">
        <f t="shared" si="201"/>
        <v>3.4542304279516638E-5</v>
      </c>
      <c r="CZ66">
        <f t="shared" si="202"/>
        <v>-2.2472509223902694E-5</v>
      </c>
      <c r="DA66">
        <f t="shared" si="203"/>
        <v>5.2734779794440093E-2</v>
      </c>
      <c r="DB66">
        <f t="shared" si="204"/>
        <v>9.0893429249748608E-3</v>
      </c>
      <c r="DC66">
        <f t="shared" si="205"/>
        <v>6.5714089899159053E-3</v>
      </c>
      <c r="DD66">
        <f t="shared" si="206"/>
        <v>-2.4286399439398601E-3</v>
      </c>
      <c r="DE66">
        <f t="shared" si="207"/>
        <v>5.2496434439223191E-3</v>
      </c>
      <c r="DF66">
        <f t="shared" si="208"/>
        <v>-1.4682404746720201E-4</v>
      </c>
      <c r="DG66">
        <f t="shared" si="209"/>
        <v>2.2454444048373515E-4</v>
      </c>
      <c r="DH66">
        <f t="shared" si="210"/>
        <v>9.5166721504361441E-5</v>
      </c>
      <c r="DI66">
        <f t="shared" si="211"/>
        <v>-4.672351624040032E-4</v>
      </c>
      <c r="DJ66">
        <f t="shared" si="212"/>
        <v>3.0280540633305024E-3</v>
      </c>
      <c r="DK66">
        <f t="shared" si="213"/>
        <v>-3.2008438566263874E-5</v>
      </c>
      <c r="DL66">
        <f t="shared" si="214"/>
        <v>7.6045279408647336E-5</v>
      </c>
      <c r="DM66">
        <f t="shared" si="215"/>
        <v>9.0499126981635964E-4</v>
      </c>
      <c r="DN66">
        <f t="shared" si="216"/>
        <v>-1.0159078339809257E-2</v>
      </c>
      <c r="DO66">
        <f t="shared" si="229"/>
        <v>0</v>
      </c>
      <c r="DP66">
        <f t="shared" si="230"/>
        <v>7.5589928340179871E-2</v>
      </c>
      <c r="DQ66">
        <f t="shared" si="173"/>
        <v>1.1741370087220608E-2</v>
      </c>
    </row>
    <row r="67" spans="1:152" x14ac:dyDescent="0.3">
      <c r="A67">
        <v>64</v>
      </c>
      <c r="B67">
        <v>109</v>
      </c>
      <c r="C67">
        <f t="shared" si="118"/>
        <v>36.251999999999995</v>
      </c>
      <c r="D67">
        <f t="shared" ref="D67" si="231">SBP_BL</f>
        <v>125</v>
      </c>
      <c r="E67">
        <f t="shared" si="217"/>
        <v>5.7</v>
      </c>
      <c r="F67">
        <v>0.50319000000000003</v>
      </c>
      <c r="G67">
        <v>0.52910000000000001</v>
      </c>
      <c r="H67">
        <f t="shared" si="218"/>
        <v>0.50837200000000005</v>
      </c>
      <c r="I67">
        <f t="shared" si="219"/>
        <v>4.7655426853004217E-2</v>
      </c>
      <c r="J67">
        <f t="shared" si="36"/>
        <v>0.55447707229972343</v>
      </c>
      <c r="K67">
        <f t="shared" si="37"/>
        <v>0.6777109566315821</v>
      </c>
      <c r="L67">
        <f t="shared" si="104"/>
        <v>0.35306283067766742</v>
      </c>
      <c r="M67">
        <f t="shared" si="105"/>
        <v>0.45660704261538676</v>
      </c>
      <c r="N67">
        <f t="shared" si="106"/>
        <v>0.94202253859389951</v>
      </c>
      <c r="O67">
        <f t="shared" si="107"/>
        <v>0.98211458820374631</v>
      </c>
      <c r="P67">
        <f t="shared" si="108"/>
        <v>0.75358935504108837</v>
      </c>
      <c r="Q67">
        <f t="shared" si="109"/>
        <v>0.86182751641401456</v>
      </c>
      <c r="R67">
        <f t="shared" si="174"/>
        <v>0.42</v>
      </c>
      <c r="S67">
        <f t="shared" si="175"/>
        <v>0.43099999999999999</v>
      </c>
      <c r="T67">
        <f t="shared" si="176"/>
        <v>4.8830112666044811E-2</v>
      </c>
      <c r="U67">
        <f t="shared" si="41"/>
        <v>0.82787934293472776</v>
      </c>
      <c r="V67">
        <f t="shared" si="42"/>
        <v>0.91492720702348307</v>
      </c>
      <c r="W67">
        <f t="shared" si="110"/>
        <v>0.61240548071474843</v>
      </c>
      <c r="X67">
        <f t="shared" si="111"/>
        <v>0.73482876451329893</v>
      </c>
      <c r="Y67">
        <f t="shared" si="112"/>
        <v>0.99213866005620344</v>
      </c>
      <c r="Z67">
        <f t="shared" si="113"/>
        <v>0.9989374240633021</v>
      </c>
      <c r="AA67">
        <f t="shared" si="114"/>
        <v>0.90778201243243217</v>
      </c>
      <c r="AB67">
        <f t="shared" si="115"/>
        <v>0.96554153177556712</v>
      </c>
      <c r="AC67">
        <f t="shared" si="177"/>
        <v>7.1178452887668359E-2</v>
      </c>
      <c r="AD67">
        <f t="shared" si="220"/>
        <v>1.0201299153910941E-6</v>
      </c>
      <c r="AE67">
        <f t="shared" si="221"/>
        <v>6.5013503260992887E-8</v>
      </c>
      <c r="AF67">
        <f t="shared" si="222"/>
        <v>2.665554227171832E-8</v>
      </c>
      <c r="AG67">
        <f t="shared" si="223"/>
        <v>-1.593959034094716E-8</v>
      </c>
      <c r="AH67">
        <f t="shared" si="132"/>
        <v>1.8561657300603679E-8</v>
      </c>
      <c r="AI67">
        <f t="shared" si="133"/>
        <v>2.7262690825135587E-9</v>
      </c>
      <c r="AJ67">
        <f t="shared" si="224"/>
        <v>5.1414248779684691E-10</v>
      </c>
      <c r="AK67">
        <f t="shared" si="134"/>
        <v>1.7962793183962242E-10</v>
      </c>
      <c r="AL67">
        <f t="shared" si="135"/>
        <v>-5.4596934807124449E-10</v>
      </c>
      <c r="AM67">
        <f t="shared" si="136"/>
        <v>1.1394557952259116E-8</v>
      </c>
      <c r="AN67">
        <f t="shared" si="225"/>
        <v>3.1169451305391953E-9</v>
      </c>
      <c r="AO67">
        <f t="shared" si="137"/>
        <v>9.9439625025659212E-11</v>
      </c>
      <c r="AP67">
        <f t="shared" si="178"/>
        <v>3.5066449066462117E-10</v>
      </c>
      <c r="AQ67">
        <f t="shared" si="179"/>
        <v>-2.3260200953269865E-10</v>
      </c>
      <c r="AR67">
        <f t="shared" si="180"/>
        <v>1.4711706869081338E-6</v>
      </c>
      <c r="AS67">
        <f t="shared" si="181"/>
        <v>1.1967467566355278E-7</v>
      </c>
      <c r="AT67">
        <f t="shared" si="182"/>
        <v>7.0382525657479705E-8</v>
      </c>
      <c r="AU67">
        <f t="shared" si="183"/>
        <v>-5.0321495328010266E-8</v>
      </c>
      <c r="AV67">
        <f t="shared" si="138"/>
        <v>4.9159748590290727E-8</v>
      </c>
      <c r="AW67">
        <f t="shared" si="139"/>
        <v>-7.1437682955170979E-9</v>
      </c>
      <c r="AX67">
        <f t="shared" si="184"/>
        <v>3.2490972306322958E-10</v>
      </c>
      <c r="AY67">
        <f t="shared" si="140"/>
        <v>-5.2336931624277101E-11</v>
      </c>
      <c r="AZ67">
        <f t="shared" si="141"/>
        <v>2.6285996706090298E-8</v>
      </c>
      <c r="BA67">
        <f t="shared" si="142"/>
        <v>2.953123456026809E-8</v>
      </c>
      <c r="BB67">
        <f t="shared" si="185"/>
        <v>-3.1816080560868064E-9</v>
      </c>
      <c r="BC67">
        <f t="shared" si="143"/>
        <v>-1.0368804215644691E-9</v>
      </c>
      <c r="BD67">
        <f t="shared" si="186"/>
        <v>-2.8302611586579736E-8</v>
      </c>
      <c r="BE67">
        <f t="shared" si="187"/>
        <v>6.2383653021703993E-7</v>
      </c>
      <c r="BF67">
        <f t="shared" si="188"/>
        <v>0.94699656764828966</v>
      </c>
      <c r="BG67">
        <f t="shared" si="226"/>
        <v>0.94700000000000029</v>
      </c>
      <c r="BH67">
        <f t="shared" si="144"/>
        <v>8.3655080425902513E-7</v>
      </c>
      <c r="BI67">
        <f t="shared" si="145"/>
        <v>5.1128024595393409E-8</v>
      </c>
      <c r="BJ67">
        <f t="shared" si="146"/>
        <v>1.8080479011269788E-8</v>
      </c>
      <c r="BK67">
        <f t="shared" si="147"/>
        <v>-1.2326099973903012E-8</v>
      </c>
      <c r="BL67">
        <f t="shared" si="148"/>
        <v>1.3144278859567603E-8</v>
      </c>
      <c r="BM67">
        <f t="shared" si="149"/>
        <v>2.1350543141910309E-9</v>
      </c>
      <c r="BN67">
        <f t="shared" si="150"/>
        <v>3.3085191688083009E-10</v>
      </c>
      <c r="BO67">
        <f t="shared" si="151"/>
        <v>1.1918356110216513E-10</v>
      </c>
      <c r="BP67">
        <f t="shared" si="152"/>
        <v>-4.0319966542598987E-10</v>
      </c>
      <c r="BQ67">
        <f t="shared" si="153"/>
        <v>8.6899498015408713E-9</v>
      </c>
      <c r="BR67">
        <f t="shared" si="154"/>
        <v>2.3771081626885495E-9</v>
      </c>
      <c r="BS67">
        <f t="shared" si="155"/>
        <v>7.1513981343990358E-11</v>
      </c>
      <c r="BT67">
        <f t="shared" si="156"/>
        <v>2.1887420652411562E-10</v>
      </c>
      <c r="BU67">
        <f t="shared" si="157"/>
        <v>-1.672803549490839E-10</v>
      </c>
      <c r="BV67">
        <f t="shared" si="158"/>
        <v>1.1605797072137273E-6</v>
      </c>
      <c r="BW67">
        <f t="shared" si="159"/>
        <v>9.0538391789666333E-8</v>
      </c>
      <c r="BX67">
        <f t="shared" si="160"/>
        <v>4.5926392112776722E-8</v>
      </c>
      <c r="BY67">
        <f t="shared" si="161"/>
        <v>-3.7434939905012373E-8</v>
      </c>
      <c r="BZ67">
        <f t="shared" si="162"/>
        <v>3.348919739185107E-8</v>
      </c>
      <c r="CA67">
        <f t="shared" si="163"/>
        <v>-5.3819869604645922E-9</v>
      </c>
      <c r="CB67">
        <f t="shared" si="164"/>
        <v>2.011351346465266E-10</v>
      </c>
      <c r="CC67">
        <f t="shared" si="165"/>
        <v>-3.3406103131834014E-11</v>
      </c>
      <c r="CD67">
        <f t="shared" si="166"/>
        <v>1.86746049395744E-8</v>
      </c>
      <c r="CE67">
        <f t="shared" si="167"/>
        <v>2.1665886381566476E-8</v>
      </c>
      <c r="CF67">
        <f t="shared" si="168"/>
        <v>-2.3342186562899842E-9</v>
      </c>
      <c r="CG67">
        <f t="shared" si="169"/>
        <v>-7.1735680936651257E-10</v>
      </c>
      <c r="CH67">
        <f t="shared" si="170"/>
        <v>-1.6994342938580152E-8</v>
      </c>
      <c r="CI67">
        <f t="shared" si="171"/>
        <v>4.3159594257508812E-7</v>
      </c>
      <c r="CJ67">
        <f t="shared" si="227"/>
        <v>0</v>
      </c>
      <c r="CK67">
        <f t="shared" si="228"/>
        <v>2.6597245488413009E-6</v>
      </c>
      <c r="CL67">
        <f t="shared" ref="CL67:CL98" si="232">CK67/(1+r_)^A67</f>
        <v>4.0110149494729992E-7</v>
      </c>
      <c r="CM67">
        <f t="shared" si="189"/>
        <v>2.1371721727443424E-3</v>
      </c>
      <c r="CN67">
        <f t="shared" si="190"/>
        <v>1.0645311023954975E-3</v>
      </c>
      <c r="CO67">
        <f t="shared" si="191"/>
        <v>6.9067175580249341E-4</v>
      </c>
      <c r="CP67">
        <f t="shared" si="192"/>
        <v>-1.3700077898044083E-4</v>
      </c>
      <c r="CQ67">
        <f t="shared" si="193"/>
        <v>5.799775440146626E-4</v>
      </c>
      <c r="CR67">
        <f t="shared" si="194"/>
        <v>1.4209314458060667E-5</v>
      </c>
      <c r="CS67">
        <f t="shared" si="195"/>
        <v>1.4924528135766872E-5</v>
      </c>
      <c r="CT67">
        <f t="shared" si="196"/>
        <v>6.7802359152183878E-6</v>
      </c>
      <c r="CU67">
        <f t="shared" si="197"/>
        <v>-6.3943930046104157E-6</v>
      </c>
      <c r="CV67">
        <f t="shared" si="198"/>
        <v>3.3186650035954676E-4</v>
      </c>
      <c r="CW67">
        <f t="shared" si="199"/>
        <v>5.5169928810543756E-5</v>
      </c>
      <c r="CX67">
        <f t="shared" si="200"/>
        <v>3.5425366415391096E-6</v>
      </c>
      <c r="CY67">
        <f t="shared" si="201"/>
        <v>1.4558186994432412E-5</v>
      </c>
      <c r="CZ67">
        <f t="shared" si="202"/>
        <v>-5.6289686306913074E-6</v>
      </c>
      <c r="DA67">
        <f t="shared" si="203"/>
        <v>1.9890227686997969E-2</v>
      </c>
      <c r="DB67">
        <f t="shared" si="204"/>
        <v>3.3268363087711034E-3</v>
      </c>
      <c r="DC67">
        <f t="shared" si="205"/>
        <v>2.6278019779476624E-3</v>
      </c>
      <c r="DD67">
        <f t="shared" si="206"/>
        <v>-1.0074363364667655E-3</v>
      </c>
      <c r="DE67">
        <f t="shared" si="207"/>
        <v>2.0976956320962956E-3</v>
      </c>
      <c r="DF67">
        <f t="shared" si="208"/>
        <v>-1.1885087313251796E-4</v>
      </c>
      <c r="DG67">
        <f t="shared" si="209"/>
        <v>1.3143573027076826E-5</v>
      </c>
      <c r="DH67">
        <f t="shared" si="210"/>
        <v>-2.5734592648973294E-6</v>
      </c>
      <c r="DI67">
        <f t="shared" si="211"/>
        <v>6.0817910578881123E-4</v>
      </c>
      <c r="DJ67">
        <f t="shared" si="212"/>
        <v>1.197491561418871E-3</v>
      </c>
      <c r="DK67">
        <f t="shared" si="213"/>
        <v>-9.2664334633528236E-5</v>
      </c>
      <c r="DL67">
        <f t="shared" si="214"/>
        <v>-4.8785223834608273E-5</v>
      </c>
      <c r="DM67">
        <f t="shared" si="215"/>
        <v>-1.4983685600051177E-3</v>
      </c>
      <c r="DN67">
        <f t="shared" si="216"/>
        <v>2.2224176388982046E-2</v>
      </c>
      <c r="DO67">
        <f t="shared" si="229"/>
        <v>0</v>
      </c>
      <c r="DP67">
        <f t="shared" si="230"/>
        <v>5.3981253113348761E-2</v>
      </c>
      <c r="DQ67">
        <f t="shared" ref="DQ67:DQ98" si="233">DP67/(1+r_)^A67</f>
        <v>8.1406780759779706E-3</v>
      </c>
    </row>
    <row r="68" spans="1:152" x14ac:dyDescent="0.3">
      <c r="CF68" s="20" t="s">
        <v>192</v>
      </c>
      <c r="CG68" s="20"/>
      <c r="CH68" s="20"/>
      <c r="CI68" s="20"/>
      <c r="CJ68" s="20"/>
      <c r="CK68">
        <f>SUM(CK3:CK67)</f>
        <v>26.287122229173967</v>
      </c>
      <c r="CL68">
        <f>SUM(CL3:CL67)</f>
        <v>16.465744300634803</v>
      </c>
      <c r="DK68" s="20" t="s">
        <v>192</v>
      </c>
      <c r="DL68" s="20"/>
      <c r="DM68" s="20"/>
      <c r="DN68" s="20"/>
      <c r="DO68" s="20"/>
      <c r="DP68">
        <f>SUM(DP3:DP67)</f>
        <v>334349.47332531848</v>
      </c>
      <c r="DQ68">
        <f>SUM(DQ3:DQ67)</f>
        <v>176092.18741226234</v>
      </c>
      <c r="EP68" s="20" t="s">
        <v>196</v>
      </c>
      <c r="EQ68" s="20"/>
      <c r="ER68" s="20"/>
      <c r="ES68" s="20"/>
      <c r="ET68" s="20"/>
      <c r="EU68" s="9">
        <f>SUM(EU3:EU67)</f>
        <v>0</v>
      </c>
      <c r="EV68" s="9">
        <f>SUM(EV3:EV67)</f>
        <v>0</v>
      </c>
    </row>
    <row r="69" spans="1:152" x14ac:dyDescent="0.3">
      <c r="CF69" s="20" t="s">
        <v>193</v>
      </c>
      <c r="CG69" s="20"/>
      <c r="CH69" s="20"/>
      <c r="CI69" s="20"/>
      <c r="CJ69" s="20"/>
      <c r="CK69">
        <f>disc_SEM*TRT_DISC!CK68</f>
        <v>1.1493675467384177</v>
      </c>
      <c r="CL69">
        <f>disc_SEM*TRT_DISC!CL68</f>
        <v>0.72182032012025599</v>
      </c>
      <c r="DK69" s="20" t="s">
        <v>193</v>
      </c>
      <c r="DL69" s="20"/>
      <c r="DM69" s="20"/>
      <c r="DN69" s="20"/>
      <c r="DO69" s="20"/>
      <c r="DP69">
        <f>disc_SEM*TRT_DISC!DP68</f>
        <v>12825.552588550801</v>
      </c>
      <c r="DQ69">
        <f>disc_SEM*TRT_DISC!DQ68</f>
        <v>6568.8851919839963</v>
      </c>
      <c r="EP69" s="20" t="s">
        <v>195</v>
      </c>
      <c r="EQ69" s="20"/>
      <c r="ER69" s="20"/>
      <c r="ES69" s="20"/>
      <c r="ET69" s="20"/>
      <c r="EU69" s="9">
        <f>disc_SEM*TRT_DISC!EU68</f>
        <v>0</v>
      </c>
      <c r="EV69" s="9">
        <f>disc_SEM*TRT_DISC!EV68</f>
        <v>0</v>
      </c>
    </row>
    <row r="70" spans="1:152" x14ac:dyDescent="0.3">
      <c r="CI70" s="20" t="s">
        <v>194</v>
      </c>
      <c r="CJ70" s="20"/>
      <c r="CK70">
        <f>CK68+CK69</f>
        <v>27.436489775912385</v>
      </c>
      <c r="CL70">
        <f>CL68+CL69</f>
        <v>17.187564620755058</v>
      </c>
      <c r="DN70" s="20" t="s">
        <v>194</v>
      </c>
      <c r="DO70" s="20"/>
      <c r="DP70">
        <f>DP68+DP69</f>
        <v>347175.02591386926</v>
      </c>
      <c r="DQ70">
        <f>DQ68+DQ69</f>
        <v>182661.07260424635</v>
      </c>
      <c r="ES70" s="20" t="s">
        <v>197</v>
      </c>
      <c r="ET70" s="20"/>
      <c r="EU70" s="9">
        <f>EU68+EU69</f>
        <v>0</v>
      </c>
      <c r="EV70" s="9">
        <f>EV68+EV69</f>
        <v>0</v>
      </c>
    </row>
  </sheetData>
  <mergeCells count="14">
    <mergeCell ref="J1:T1"/>
    <mergeCell ref="U1:AC1"/>
    <mergeCell ref="AD1:BF1"/>
    <mergeCell ref="BH1:CL1"/>
    <mergeCell ref="CM1:DQ1"/>
    <mergeCell ref="DK69:DO69"/>
    <mergeCell ref="EP69:ET69"/>
    <mergeCell ref="DN70:DO70"/>
    <mergeCell ref="ES70:ET70"/>
    <mergeCell ref="CF68:CJ68"/>
    <mergeCell ref="CF69:CJ69"/>
    <mergeCell ref="CI70:CJ70"/>
    <mergeCell ref="DK68:DO68"/>
    <mergeCell ref="EP68:ET68"/>
  </mergeCells>
  <conditionalFormatting sqref="BG3:BG67">
    <cfRule type="cellIs" dxfId="1" priority="1" operator="equal">
      <formula>$AD$3</formula>
    </cfRule>
    <cfRule type="cellIs" dxfId="0" priority="2" operator="equal">
      <formula>"$AB$3"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043A9-A9D3-474C-8D0B-55D124A50E35}">
  <dimension ref="A1:L47"/>
  <sheetViews>
    <sheetView workbookViewId="0">
      <selection activeCell="H24" sqref="H24"/>
    </sheetView>
  </sheetViews>
  <sheetFormatPr defaultRowHeight="14.4" x14ac:dyDescent="0.3"/>
  <cols>
    <col min="1" max="1" width="22.33203125" bestFit="1" customWidth="1"/>
    <col min="2" max="2" width="24.109375" customWidth="1"/>
    <col min="3" max="3" width="36" customWidth="1"/>
    <col min="4" max="4" width="9.5546875" bestFit="1" customWidth="1"/>
    <col min="5" max="5" width="15.33203125" bestFit="1" customWidth="1"/>
    <col min="7" max="7" width="9.5546875" bestFit="1" customWidth="1"/>
    <col min="8" max="8" width="14.6640625" bestFit="1" customWidth="1"/>
    <col min="10" max="10" width="9.5546875" bestFit="1" customWidth="1"/>
    <col min="11" max="12" width="14.6640625" bestFit="1" customWidth="1"/>
  </cols>
  <sheetData>
    <row r="1" spans="1:3" ht="18" x14ac:dyDescent="0.3">
      <c r="A1" s="21" t="s">
        <v>216</v>
      </c>
      <c r="B1" s="21"/>
      <c r="C1" s="21"/>
    </row>
    <row r="2" spans="1:3" x14ac:dyDescent="0.3">
      <c r="A2" s="1" t="s">
        <v>213</v>
      </c>
      <c r="B2" s="1" t="s">
        <v>214</v>
      </c>
      <c r="C2" s="1" t="s">
        <v>215</v>
      </c>
    </row>
    <row r="3" spans="1:3" x14ac:dyDescent="0.3">
      <c r="A3" t="s">
        <v>142</v>
      </c>
      <c r="B3" s="3">
        <f>SEM!CL70</f>
        <v>17.940071327234872</v>
      </c>
      <c r="C3" s="10">
        <f>SEM!DQ70</f>
        <v>361490.38383527735</v>
      </c>
    </row>
    <row r="4" spans="1:3" x14ac:dyDescent="0.3">
      <c r="A4" t="s">
        <v>221</v>
      </c>
      <c r="B4" s="3">
        <f>PT!CL70</f>
        <v>17.286341678121499</v>
      </c>
      <c r="C4" s="10">
        <f>PT!DQ70</f>
        <v>159812.15464565015</v>
      </c>
    </row>
    <row r="5" spans="1:3" x14ac:dyDescent="0.3">
      <c r="A5" t="s">
        <v>218</v>
      </c>
      <c r="B5" s="3">
        <f>LIR!CL70</f>
        <v>17.252951923942494</v>
      </c>
      <c r="C5" s="10">
        <f>LIR!DQ70</f>
        <v>342551.67939497816</v>
      </c>
    </row>
    <row r="6" spans="1:3" x14ac:dyDescent="0.3">
      <c r="A6" t="s">
        <v>219</v>
      </c>
      <c r="B6" s="3">
        <f>BN!CL70</f>
        <v>17.187564620755058</v>
      </c>
      <c r="C6" s="10">
        <f>BN!DQ70</f>
        <v>182661.07260424635</v>
      </c>
    </row>
    <row r="7" spans="1:3" x14ac:dyDescent="0.3">
      <c r="A7" t="s">
        <v>220</v>
      </c>
      <c r="B7" s="3">
        <f>LSM!CL70</f>
        <v>17.18619809810134</v>
      </c>
      <c r="C7" s="10">
        <f>LSM!DQ70</f>
        <v>156402.02838057134</v>
      </c>
    </row>
    <row r="19" spans="1:4" ht="18" x14ac:dyDescent="0.35">
      <c r="A19" s="19" t="s">
        <v>217</v>
      </c>
      <c r="B19" s="19"/>
      <c r="C19" s="19"/>
    </row>
    <row r="20" spans="1:4" x14ac:dyDescent="0.3">
      <c r="A20" s="1" t="s">
        <v>213</v>
      </c>
      <c r="B20" s="1" t="s">
        <v>214</v>
      </c>
      <c r="C20" s="1" t="s">
        <v>215</v>
      </c>
    </row>
    <row r="21" spans="1:4" x14ac:dyDescent="0.3">
      <c r="A21" t="s">
        <v>142</v>
      </c>
      <c r="B21" s="3">
        <f>B3-B$7</f>
        <v>0.75387322913353216</v>
      </c>
      <c r="C21" s="9">
        <f>C3-C$7</f>
        <v>205088.355454706</v>
      </c>
    </row>
    <row r="22" spans="1:4" x14ac:dyDescent="0.3">
      <c r="A22" t="s">
        <v>221</v>
      </c>
      <c r="B22" s="3">
        <f t="shared" ref="B22:C24" si="0">B4-B$7</f>
        <v>0.10014358002015911</v>
      </c>
      <c r="C22" s="9">
        <f t="shared" si="0"/>
        <v>3410.1262650788121</v>
      </c>
    </row>
    <row r="23" spans="1:4" x14ac:dyDescent="0.3">
      <c r="A23" t="s">
        <v>218</v>
      </c>
      <c r="B23" s="3">
        <f t="shared" si="0"/>
        <v>6.6753825841153969E-2</v>
      </c>
      <c r="C23" s="9">
        <f t="shared" si="0"/>
        <v>186149.65101440682</v>
      </c>
    </row>
    <row r="24" spans="1:4" x14ac:dyDescent="0.3">
      <c r="A24" t="s">
        <v>219</v>
      </c>
      <c r="B24" s="3">
        <f t="shared" si="0"/>
        <v>1.3665226537185049E-3</v>
      </c>
      <c r="C24" s="9">
        <f t="shared" si="0"/>
        <v>26259.04422367501</v>
      </c>
    </row>
    <row r="25" spans="1:4" x14ac:dyDescent="0.3">
      <c r="A25" t="s">
        <v>220</v>
      </c>
      <c r="B25" s="3"/>
      <c r="C25" s="10"/>
    </row>
    <row r="28" spans="1:4" ht="18" customHeight="1" x14ac:dyDescent="0.35">
      <c r="A28" s="19" t="s">
        <v>222</v>
      </c>
      <c r="B28" s="19"/>
      <c r="C28" s="19"/>
      <c r="D28" s="14"/>
    </row>
    <row r="29" spans="1:4" x14ac:dyDescent="0.3">
      <c r="A29" s="1" t="s">
        <v>213</v>
      </c>
      <c r="B29" s="1" t="s">
        <v>223</v>
      </c>
      <c r="C29" s="1" t="s">
        <v>224</v>
      </c>
    </row>
    <row r="30" spans="1:4" x14ac:dyDescent="0.3">
      <c r="A30" t="s">
        <v>142</v>
      </c>
      <c r="B30" t="s">
        <v>220</v>
      </c>
      <c r="C30" s="9">
        <f>C21/B21</f>
        <v>272046.21086018044</v>
      </c>
    </row>
    <row r="31" spans="1:4" x14ac:dyDescent="0.3">
      <c r="A31" t="s">
        <v>221</v>
      </c>
      <c r="B31" t="s">
        <v>220</v>
      </c>
      <c r="C31" s="9">
        <f t="shared" ref="C31:C33" si="1">C22/B22</f>
        <v>34052.370250717489</v>
      </c>
    </row>
    <row r="32" spans="1:4" x14ac:dyDescent="0.3">
      <c r="A32" t="s">
        <v>218</v>
      </c>
      <c r="B32" t="s">
        <v>220</v>
      </c>
      <c r="C32" s="9">
        <f t="shared" si="1"/>
        <v>2788598.9854329051</v>
      </c>
    </row>
    <row r="33" spans="1:12" x14ac:dyDescent="0.3">
      <c r="A33" t="s">
        <v>219</v>
      </c>
      <c r="B33" t="s">
        <v>220</v>
      </c>
      <c r="C33" s="9">
        <f t="shared" si="1"/>
        <v>19215959.68586424</v>
      </c>
    </row>
    <row r="34" spans="1:12" x14ac:dyDescent="0.3">
      <c r="A34" s="22" t="s">
        <v>142</v>
      </c>
      <c r="B34" t="s">
        <v>221</v>
      </c>
      <c r="C34" s="9">
        <f>(C$3-C4)/(B$3-B4)</f>
        <v>308504.02679938899</v>
      </c>
    </row>
    <row r="35" spans="1:12" x14ac:dyDescent="0.3">
      <c r="A35" s="22"/>
      <c r="B35" t="s">
        <v>218</v>
      </c>
      <c r="C35" s="9">
        <f t="shared" ref="C35:C36" si="2">(C$3-C5)/(B$3-B5)</f>
        <v>27562.464907195357</v>
      </c>
    </row>
    <row r="36" spans="1:12" x14ac:dyDescent="0.3">
      <c r="A36" s="22"/>
      <c r="B36" t="s">
        <v>219</v>
      </c>
      <c r="C36" s="9">
        <f t="shared" si="2"/>
        <v>237644.80727033649</v>
      </c>
    </row>
    <row r="39" spans="1:12" ht="21" x14ac:dyDescent="0.4">
      <c r="A39" s="23" t="s">
        <v>229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</row>
    <row r="40" spans="1:12" ht="28.8" x14ac:dyDescent="0.3">
      <c r="A40" s="16" t="str">
        <f t="shared" ref="A40:C40" si="3">A2</f>
        <v>Treatment</v>
      </c>
      <c r="B40" s="16" t="str">
        <f t="shared" si="3"/>
        <v>Discounted QALYs</v>
      </c>
      <c r="C40" s="16" t="str">
        <f t="shared" si="3"/>
        <v>Discounted Cost (USD)</v>
      </c>
      <c r="D40" s="16" t="s">
        <v>225</v>
      </c>
      <c r="E40" s="16" t="s">
        <v>226</v>
      </c>
      <c r="F40" s="16" t="s">
        <v>227</v>
      </c>
      <c r="G40" s="16" t="s">
        <v>225</v>
      </c>
      <c r="H40" s="16" t="s">
        <v>226</v>
      </c>
      <c r="I40" s="16" t="s">
        <v>227</v>
      </c>
      <c r="J40" s="16" t="s">
        <v>225</v>
      </c>
      <c r="K40" s="16" t="s">
        <v>226</v>
      </c>
      <c r="L40" s="16" t="s">
        <v>228</v>
      </c>
    </row>
    <row r="41" spans="1:12" x14ac:dyDescent="0.3">
      <c r="A41" t="str">
        <f>A7</f>
        <v>Lifestyle Modification</v>
      </c>
      <c r="B41" s="3">
        <f>B7</f>
        <v>17.18619809810134</v>
      </c>
      <c r="C41" s="9">
        <f>C7</f>
        <v>156402.02838057134</v>
      </c>
      <c r="D41" s="3"/>
      <c r="E41" s="3"/>
      <c r="F41" s="24" t="s">
        <v>230</v>
      </c>
      <c r="G41" s="3"/>
      <c r="H41" s="3"/>
      <c r="I41" s="24" t="s">
        <v>231</v>
      </c>
      <c r="J41" s="3"/>
      <c r="K41" s="3"/>
      <c r="L41" s="3"/>
    </row>
    <row r="42" spans="1:12" x14ac:dyDescent="0.3">
      <c r="A42" t="str">
        <f>A6</f>
        <v>Bupropion/Naltrexone</v>
      </c>
      <c r="B42" s="3">
        <f>B6</f>
        <v>17.187564620755058</v>
      </c>
      <c r="C42" s="9">
        <f>C6</f>
        <v>182661.07260424635</v>
      </c>
      <c r="D42" s="3">
        <f>B42-B41</f>
        <v>1.3665226537185049E-3</v>
      </c>
      <c r="E42" s="9">
        <f>C42-C41</f>
        <v>26259.04422367501</v>
      </c>
      <c r="F42" s="24"/>
      <c r="G42" s="17">
        <f>B42-B41</f>
        <v>1.3665226537185049E-3</v>
      </c>
      <c r="H42" s="15">
        <f>C42-C41</f>
        <v>26259.04422367501</v>
      </c>
      <c r="I42" s="24"/>
      <c r="J42" s="3"/>
      <c r="K42" s="3"/>
      <c r="L42" s="3"/>
    </row>
    <row r="43" spans="1:12" x14ac:dyDescent="0.3">
      <c r="A43" t="str">
        <f>A5</f>
        <v xml:space="preserve">Liraglutide </v>
      </c>
      <c r="B43" s="3">
        <f>B5</f>
        <v>17.252951923942494</v>
      </c>
      <c r="C43" s="9">
        <f>C5</f>
        <v>342551.67939497816</v>
      </c>
      <c r="D43" s="17">
        <f t="shared" ref="D43:D45" si="4">B43-B42</f>
        <v>6.5387303187435464E-2</v>
      </c>
      <c r="E43" s="15">
        <f t="shared" ref="E43:E45" si="5">C43-C42</f>
        <v>159890.60679073181</v>
      </c>
      <c r="F43" s="24"/>
      <c r="G43" s="3"/>
      <c r="H43" s="9"/>
      <c r="I43" s="24"/>
      <c r="J43" s="3"/>
      <c r="K43" s="3"/>
      <c r="L43" s="3"/>
    </row>
    <row r="44" spans="1:12" x14ac:dyDescent="0.3">
      <c r="A44" t="str">
        <f>A4</f>
        <v xml:space="preserve">Phentermine/Topiramate </v>
      </c>
      <c r="B44" s="3">
        <f>B4</f>
        <v>17.286341678121499</v>
      </c>
      <c r="C44" s="9">
        <f>C4</f>
        <v>159812.15464565015</v>
      </c>
      <c r="D44" s="3">
        <f t="shared" si="4"/>
        <v>3.3389754179005138E-2</v>
      </c>
      <c r="E44" s="9">
        <f t="shared" si="5"/>
        <v>-182739.524749328</v>
      </c>
      <c r="F44" s="24"/>
      <c r="G44" s="3">
        <f>B44-B42</f>
        <v>9.8777057366440602E-2</v>
      </c>
      <c r="H44" s="9">
        <f>C44-C42</f>
        <v>-22848.917958596197</v>
      </c>
      <c r="I44" s="24"/>
      <c r="J44" s="3">
        <f>B44-B41</f>
        <v>0.10014358002015911</v>
      </c>
      <c r="K44" s="18">
        <f>C44-C41</f>
        <v>3410.1262650788121</v>
      </c>
      <c r="L44" s="18">
        <f>K44/J44</f>
        <v>34052.370250717489</v>
      </c>
    </row>
    <row r="45" spans="1:12" x14ac:dyDescent="0.3">
      <c r="A45" t="str">
        <f>A3</f>
        <v>Semaglutide</v>
      </c>
      <c r="B45" s="3">
        <f>B3</f>
        <v>17.940071327234872</v>
      </c>
      <c r="C45" s="9">
        <f>C3</f>
        <v>361490.38383527735</v>
      </c>
      <c r="D45" s="3">
        <f t="shared" si="4"/>
        <v>0.65372964911337306</v>
      </c>
      <c r="E45" s="9">
        <f t="shared" si="5"/>
        <v>201678.22918962719</v>
      </c>
      <c r="F45" s="24"/>
      <c r="G45" s="3">
        <f>B45-B44</f>
        <v>0.65372964911337306</v>
      </c>
      <c r="H45" s="9">
        <f>C45-C44</f>
        <v>201678.22918962719</v>
      </c>
      <c r="I45" s="24"/>
      <c r="J45" s="3">
        <f>B45-B44</f>
        <v>0.65372964911337306</v>
      </c>
      <c r="K45" s="18">
        <f>C45-C44</f>
        <v>201678.22918962719</v>
      </c>
      <c r="L45" s="18">
        <f>K45/J45</f>
        <v>308504.02679938899</v>
      </c>
    </row>
    <row r="47" spans="1:12" x14ac:dyDescent="0.3">
      <c r="A47" s="25" t="s">
        <v>232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</row>
  </sheetData>
  <sortState xmlns:xlrd2="http://schemas.microsoft.com/office/spreadsheetml/2017/richdata2" ref="A41:C49">
    <sortCondition ref="B45:B49"/>
  </sortState>
  <mergeCells count="8">
    <mergeCell ref="F41:F45"/>
    <mergeCell ref="I41:I45"/>
    <mergeCell ref="A47:L47"/>
    <mergeCell ref="A1:C1"/>
    <mergeCell ref="A19:C19"/>
    <mergeCell ref="A28:C28"/>
    <mergeCell ref="A34:A36"/>
    <mergeCell ref="A39:L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68</vt:i4>
      </vt:variant>
    </vt:vector>
  </HeadingPairs>
  <TitlesOfParts>
    <vt:vector size="76" baseType="lpstr">
      <vt:lpstr>Input Parameters</vt:lpstr>
      <vt:lpstr>TRT_DISC</vt:lpstr>
      <vt:lpstr>LSM</vt:lpstr>
      <vt:lpstr>SEM</vt:lpstr>
      <vt:lpstr>LIR</vt:lpstr>
      <vt:lpstr>PT</vt:lpstr>
      <vt:lpstr>BN</vt:lpstr>
      <vt:lpstr>Base_Case</vt:lpstr>
      <vt:lpstr>AGE_BL</vt:lpstr>
      <vt:lpstr>BMI_BL</vt:lpstr>
      <vt:lpstr>c_BN_1</vt:lpstr>
      <vt:lpstr>c_BN_2</vt:lpstr>
      <vt:lpstr>c_DM</vt:lpstr>
      <vt:lpstr>c_HF1</vt:lpstr>
      <vt:lpstr>c_HF2</vt:lpstr>
      <vt:lpstr>c_LIR_1</vt:lpstr>
      <vt:lpstr>c_LIR_2</vt:lpstr>
      <vt:lpstr>c_MI1</vt:lpstr>
      <vt:lpstr>c_MI2</vt:lpstr>
      <vt:lpstr>c_Other</vt:lpstr>
      <vt:lpstr>c_PT_1</vt:lpstr>
      <vt:lpstr>c_PT_2</vt:lpstr>
      <vt:lpstr>c_SEM</vt:lpstr>
      <vt:lpstr>c_Stroke1</vt:lpstr>
      <vt:lpstr>c_Stroke2</vt:lpstr>
      <vt:lpstr>dis_BMI</vt:lpstr>
      <vt:lpstr>disc_BN</vt:lpstr>
      <vt:lpstr>disc_LIR</vt:lpstr>
      <vt:lpstr>disc_LSM</vt:lpstr>
      <vt:lpstr>disc_PT</vt:lpstr>
      <vt:lpstr>disc_SEM</vt:lpstr>
      <vt:lpstr>h_red_BN</vt:lpstr>
      <vt:lpstr>h_red_LIR</vt:lpstr>
      <vt:lpstr>h_red_LSM</vt:lpstr>
      <vt:lpstr>h_red_PT</vt:lpstr>
      <vt:lpstr>h_red_SEM</vt:lpstr>
      <vt:lpstr>HbA1C_BL</vt:lpstr>
      <vt:lpstr>HT_f_high</vt:lpstr>
      <vt:lpstr>HT_f_low</vt:lpstr>
      <vt:lpstr>HT_f_mod</vt:lpstr>
      <vt:lpstr>HT_m_high</vt:lpstr>
      <vt:lpstr>HT_m_low</vt:lpstr>
      <vt:lpstr>HT_m_mod</vt:lpstr>
      <vt:lpstr>p_MI</vt:lpstr>
      <vt:lpstr>p_MI_HF_mid</vt:lpstr>
      <vt:lpstr>p_MI_HF_old</vt:lpstr>
      <vt:lpstr>p_MI_HF_young</vt:lpstr>
      <vt:lpstr>p_MI_mort</vt:lpstr>
      <vt:lpstr>p_MI_rec_mid</vt:lpstr>
      <vt:lpstr>p_MI_rec_old</vt:lpstr>
      <vt:lpstr>p_MI_rec_young</vt:lpstr>
      <vt:lpstr>p_Other</vt:lpstr>
      <vt:lpstr>p_recur_MI_F</vt:lpstr>
      <vt:lpstr>p_recur_MI_M</vt:lpstr>
      <vt:lpstr>p_recur_Stroke</vt:lpstr>
      <vt:lpstr>p_Stroke</vt:lpstr>
      <vt:lpstr>p_Stroke_mort</vt:lpstr>
      <vt:lpstr>p_Stroke_rec</vt:lpstr>
      <vt:lpstr>p_toHF_mid</vt:lpstr>
      <vt:lpstr>p_toHF_old</vt:lpstr>
      <vt:lpstr>p_toHF_young</vt:lpstr>
      <vt:lpstr>PREV_FEMALE</vt:lpstr>
      <vt:lpstr>PREV_HT</vt:lpstr>
      <vt:lpstr>PREV_SMOKE</vt:lpstr>
      <vt:lpstr>r_</vt:lpstr>
      <vt:lpstr>rr_DM</vt:lpstr>
      <vt:lpstr>rr_HF</vt:lpstr>
      <vt:lpstr>rr_MI</vt:lpstr>
      <vt:lpstr>rr_Other</vt:lpstr>
      <vt:lpstr>rr_Stroke</vt:lpstr>
      <vt:lpstr>SBP_BL</vt:lpstr>
      <vt:lpstr>w_red_BN</vt:lpstr>
      <vt:lpstr>w_red_LIR</vt:lpstr>
      <vt:lpstr>w_red_LSM</vt:lpstr>
      <vt:lpstr>w_red_PT</vt:lpstr>
      <vt:lpstr>w_red_SEM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Pignatelli</dc:creator>
  <cp:lastModifiedBy>Alessio Pignatelli</cp:lastModifiedBy>
  <dcterms:created xsi:type="dcterms:W3CDTF">2015-06-05T18:17:20Z</dcterms:created>
  <dcterms:modified xsi:type="dcterms:W3CDTF">2024-12-17T01:11:28Z</dcterms:modified>
</cp:coreProperties>
</file>