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ate1904="1"/>
  <mc:AlternateContent xmlns:mc="http://schemas.openxmlformats.org/markup-compatibility/2006">
    <mc:Choice Requires="x15">
      <x15ac:absPath xmlns:x15ac="http://schemas.microsoft.com/office/spreadsheetml/2010/11/ac" url="C:\Users\Marco Polo\Pictures\SACFiscal\ArquiteturaFiscal\Ementa\4 - Prática de Planilha Tributária\Aula18\"/>
    </mc:Choice>
  </mc:AlternateContent>
  <xr:revisionPtr revIDLastSave="0" documentId="13_ncr:1_{6D6803E6-82A8-4807-ADFB-4CC9BEE16AE5}" xr6:coauthVersionLast="47" xr6:coauthVersionMax="47" xr10:uidLastSave="{00000000-0000-0000-0000-000000000000}"/>
  <bookViews>
    <workbookView xWindow="-108" yWindow="-108" windowWidth="23256" windowHeight="12576" tabRatio="553" activeTab="2" xr2:uid="{00000000-000D-0000-FFFF-FFFF00000000}"/>
  </bookViews>
  <sheets>
    <sheet name="(1) ICMS 00 - ICMS 00 - TRIBUTA" sheetId="1" r:id="rId1"/>
    <sheet name="(1) ICMS 20 - ICMS 20 -  TRIBUT" sheetId="2" r:id="rId2"/>
    <sheet name="(1) ICMS 51 - ICMS 51 - TRIBU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1" i="3" s="1"/>
  <c r="C10" i="2"/>
  <c r="C9" i="2"/>
  <c r="C9" i="3" s="1"/>
  <c r="C8" i="2"/>
  <c r="C10" i="3"/>
  <c r="C8" i="3"/>
  <c r="D5" i="3"/>
  <c r="D4" i="3"/>
  <c r="C3" i="3"/>
  <c r="D5" i="2"/>
  <c r="D4" i="2"/>
  <c r="D3" i="2"/>
  <c r="D3" i="3" s="1"/>
  <c r="C5" i="2"/>
  <c r="C5" i="3" s="1"/>
  <c r="C4" i="2"/>
  <c r="C4" i="3" s="1"/>
  <c r="C3" i="2"/>
  <c r="B5" i="2"/>
  <c r="B5" i="3" s="1"/>
  <c r="B4" i="2"/>
  <c r="B4" i="3" s="1"/>
  <c r="B3" i="2"/>
  <c r="B3" i="3" s="1"/>
  <c r="G4" i="1"/>
  <c r="G5" i="1"/>
  <c r="G3" i="1"/>
  <c r="M3" i="1" s="1"/>
  <c r="G6" i="1" l="1"/>
  <c r="B6" i="3" l="1"/>
  <c r="E5" i="3"/>
  <c r="E4" i="3"/>
  <c r="E3" i="3"/>
  <c r="B6" i="2"/>
  <c r="E5" i="2"/>
  <c r="E4" i="2"/>
  <c r="E3" i="2"/>
  <c r="B6" i="1"/>
  <c r="E5" i="1"/>
  <c r="E4" i="1"/>
  <c r="E3" i="1"/>
  <c r="E6" i="1" l="1"/>
  <c r="H5" i="1" s="1"/>
  <c r="E6" i="3"/>
  <c r="F4" i="3" s="1"/>
  <c r="E6" i="2"/>
  <c r="F4" i="2" s="1"/>
  <c r="J4" i="2" s="1"/>
  <c r="H4" i="1"/>
  <c r="F3" i="3"/>
  <c r="F5" i="3"/>
  <c r="H3" i="1" l="1"/>
  <c r="H6" i="1" s="1"/>
  <c r="I4" i="3"/>
  <c r="G4" i="3"/>
  <c r="G4" i="2"/>
  <c r="H4" i="3"/>
  <c r="J4" i="3"/>
  <c r="F3" i="2"/>
  <c r="H4" i="2"/>
  <c r="I4" i="2"/>
  <c r="F5" i="2"/>
  <c r="F6" i="3"/>
  <c r="J3" i="3"/>
  <c r="H3" i="3"/>
  <c r="I3" i="3"/>
  <c r="G3" i="3"/>
  <c r="L4" i="1"/>
  <c r="J4" i="1"/>
  <c r="K4" i="1"/>
  <c r="I4" i="1"/>
  <c r="L5" i="1"/>
  <c r="K5" i="1"/>
  <c r="I5" i="1"/>
  <c r="J5" i="1"/>
  <c r="J5" i="3"/>
  <c r="H5" i="3"/>
  <c r="I5" i="3"/>
  <c r="G5" i="3"/>
  <c r="K4" i="3" l="1"/>
  <c r="M4" i="3" s="1"/>
  <c r="O4" i="3" s="1"/>
  <c r="P4" i="3" s="1"/>
  <c r="M5" i="1"/>
  <c r="M4" i="1"/>
  <c r="K5" i="3"/>
  <c r="M5" i="3" s="1"/>
  <c r="O5" i="3" s="1"/>
  <c r="P5" i="3" s="1"/>
  <c r="J3" i="1"/>
  <c r="J6" i="1" s="1"/>
  <c r="L3" i="1"/>
  <c r="L6" i="1" s="1"/>
  <c r="I3" i="1"/>
  <c r="I6" i="1" s="1"/>
  <c r="K3" i="1"/>
  <c r="K6" i="1" s="1"/>
  <c r="K4" i="2"/>
  <c r="M4" i="2" s="1"/>
  <c r="O4" i="2" s="1"/>
  <c r="J5" i="2"/>
  <c r="G5" i="2"/>
  <c r="I5" i="2"/>
  <c r="H5" i="2"/>
  <c r="J3" i="2"/>
  <c r="F6" i="2"/>
  <c r="G3" i="2"/>
  <c r="I3" i="2"/>
  <c r="H3" i="2"/>
  <c r="O5" i="1"/>
  <c r="G6" i="3"/>
  <c r="K3" i="3"/>
  <c r="H6" i="3"/>
  <c r="O4" i="1"/>
  <c r="I6" i="3"/>
  <c r="J6" i="3"/>
  <c r="H6" i="2" l="1"/>
  <c r="O3" i="1"/>
  <c r="O6" i="1" s="1"/>
  <c r="J6" i="2"/>
  <c r="K3" i="2"/>
  <c r="G6" i="2"/>
  <c r="I6" i="2"/>
  <c r="K5" i="2"/>
  <c r="M5" i="2" s="1"/>
  <c r="O5" i="2" s="1"/>
  <c r="M6" i="1"/>
  <c r="K6" i="3"/>
  <c r="M3" i="3"/>
  <c r="K6" i="2" l="1"/>
  <c r="M3" i="2"/>
  <c r="O3" i="3"/>
  <c r="O6" i="3" s="1"/>
  <c r="M6" i="3"/>
  <c r="P3" i="3" l="1"/>
  <c r="P6" i="3" s="1"/>
  <c r="O3" i="2"/>
  <c r="O6" i="2" s="1"/>
  <c r="M6" i="2"/>
</calcChain>
</file>

<file path=xl/sharedStrings.xml><?xml version="1.0" encoding="utf-8"?>
<sst xmlns="http://schemas.openxmlformats.org/spreadsheetml/2006/main" count="112" uniqueCount="65">
  <si>
    <t>ICMS 00 - TRIBUTADO INTEGRALMENTE</t>
  </si>
  <si>
    <t>PRODUTO</t>
  </si>
  <si>
    <t>QUANTIDADE</t>
  </si>
  <si>
    <t>VALOR UNITARIO</t>
  </si>
  <si>
    <t>DESCONTO UNITARIO</t>
  </si>
  <si>
    <t>VALOR PRODUTO</t>
  </si>
  <si>
    <t>PROPORÇÃO (%)</t>
  </si>
  <si>
    <t>RATEIO FRETE</t>
  </si>
  <si>
    <t>RATEIO SEGURO</t>
  </si>
  <si>
    <t>RATEIO DESPESAS</t>
  </si>
  <si>
    <t>RATEIO DESCONTO GLOBAL</t>
  </si>
  <si>
    <t>ITEM A</t>
  </si>
  <si>
    <t>ITEM B</t>
  </si>
  <si>
    <t>ITEM C</t>
  </si>
  <si>
    <t>FRETE</t>
  </si>
  <si>
    <t>SEGURO</t>
  </si>
  <si>
    <t>DESPESAS</t>
  </si>
  <si>
    <t>DESCONTOS GLOBAIS</t>
  </si>
  <si>
    <t>*SE O EMITENTE FOR INDUSTRIA (CNAE) E O DESTINATARIO FOR NAO CONTRIBUINTE DE ICMS, OU ADQUIRIR PARA USO E CONSUMO O IPI SOMA NA BC DO ICMS</t>
  </si>
  <si>
    <t>*A BC DE IPI NÃO RECEBE DESCONTO</t>
  </si>
  <si>
    <t>ICMS 20 -  TRIBUTADO COM REDUCAO DE BC</t>
  </si>
  <si>
    <t>ICMS 51 - TRIBUTADO COM DIFERIMENTO</t>
  </si>
  <si>
    <t>*PODE OCORRER REDUCAO DE BC NO CST 51</t>
  </si>
  <si>
    <t>VALOR IPI</t>
  </si>
  <si>
    <t>&lt;ICMS&gt;</t>
  </si>
  <si>
    <t>&lt;/ICMS&gt;</t>
  </si>
  <si>
    <t>* A SEFAZ só permite 0,01 centavo de diferença. Usar arredondamento ABNT NBR 5891:1977</t>
  </si>
  <si>
    <t>ALIQ. IPI</t>
  </si>
  <si>
    <t>BC cheia ICMS</t>
  </si>
  <si>
    <r>
      <t xml:space="preserve">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</si>
  <si>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</si>
  <si>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</si>
  <si>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t xml:space="preserve">   &lt;ICMS00&gt;</t>
  </si>
  <si>
    <t xml:space="preserve">      &lt;orig&gt;0&lt;/orig&gt;</t>
  </si>
  <si>
    <t xml:space="preserve">      &lt;CST&gt;00&lt;/CST&gt;</t>
  </si>
  <si>
    <t xml:space="preserve">      &lt;modBC&gt;3&lt;/modBC&gt;</t>
  </si>
  <si>
    <t xml:space="preserve">      &lt;vBC&gt;100.00&lt;/vBC&gt;</t>
  </si>
  <si>
    <t xml:space="preserve">      &lt;pICMS&gt;18.00&lt;/pICMS&gt;</t>
  </si>
  <si>
    <t xml:space="preserve">      &lt;vICMS&gt;18.00&lt;/vICMS&gt;</t>
  </si>
  <si>
    <t xml:space="preserve">    &lt;/ICMS00&gt;</t>
  </si>
  <si>
    <t>BC ICMS &lt;vBC&gt;</t>
  </si>
  <si>
    <t>ALIQUOTA ICMS &lt;pICMS&gt;</t>
  </si>
  <si>
    <t>VALOR ICMS &lt;vICMS&gt;</t>
  </si>
  <si>
    <r>
      <t xml:space="preserve">   </t>
    </r>
    <r>
      <rPr>
        <b/>
        <sz val="8"/>
        <color rgb="FF000000"/>
        <rFont val="Consolas"/>
        <family val="3"/>
      </rPr>
      <t>&lt;ICMS20&gt;</t>
    </r>
  </si>
  <si>
    <r>
      <t xml:space="preserve"> 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</si>
  <si>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20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</si>
  <si>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</si>
  <si>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&lt;/pRedBC&gt;</t>
    </r>
  </si>
  <si>
    <r>
      <t xml:space="preserve"> 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90.00</t>
    </r>
    <r>
      <rPr>
        <b/>
        <sz val="8"/>
        <color rgb="FF000000"/>
        <rFont val="Consolas"/>
        <family val="3"/>
      </rPr>
      <t>&lt;/vBC&gt;</t>
    </r>
  </si>
  <si>
    <r>
      <t xml:space="preserve"> 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</si>
  <si>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16.20</t>
    </r>
    <r>
      <rPr>
        <b/>
        <sz val="8"/>
        <color rgb="FF000000"/>
        <rFont val="Consolas"/>
        <family val="3"/>
      </rPr>
      <t>&lt;/vICMS&gt;</t>
    </r>
  </si>
  <si>
    <r>
      <t xml:space="preserve">   </t>
    </r>
    <r>
      <rPr>
        <b/>
        <sz val="8"/>
        <color rgb="FF000000"/>
        <rFont val="Consolas"/>
        <family val="3"/>
      </rPr>
      <t>&lt;/ICMS20&gt;</t>
    </r>
  </si>
  <si>
    <t>BASE REDUZIDA&lt;vBC&gt;</t>
  </si>
  <si>
    <r>
      <t xml:space="preserve">   </t>
    </r>
    <r>
      <rPr>
        <b/>
        <sz val="8"/>
        <color rgb="FF000000"/>
        <rFont val="Consolas"/>
        <family val="3"/>
      </rPr>
      <t>&lt;ICMS51&gt;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</si>
  <si>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51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</si>
  <si>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20.00</t>
    </r>
    <r>
      <rPr>
        <b/>
        <sz val="8"/>
        <color rgb="FF000000"/>
        <rFont val="Consolas"/>
        <family val="3"/>
      </rPr>
      <t>&lt;/pRedBC&gt;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</si>
  <si>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80.00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</si>
  <si>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&lt;vICMSOp&gt;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&lt;/vICMSOp&gt;</t>
    </r>
  </si>
  <si>
    <r>
      <t xml:space="preserve">      </t>
    </r>
    <r>
      <rPr>
        <b/>
        <sz val="8"/>
        <color rgb="FF000000"/>
        <rFont val="Consolas"/>
        <family val="3"/>
      </rPr>
      <t>&lt;pDif&gt;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&lt;/pDif</t>
    </r>
    <r>
      <rPr>
        <sz val="8"/>
        <color rgb="FF009900"/>
        <rFont val="Consolas"/>
        <family val="3"/>
      </rPr>
      <t xml:space="preserve"> </t>
    </r>
    <r>
      <rPr>
        <b/>
        <sz val="8"/>
        <color rgb="FF000000"/>
        <rFont val="Consolas"/>
        <family val="3"/>
      </rPr>
      <t>&gt;</t>
    </r>
  </si>
  <si>
    <r>
      <t xml:space="preserve">      </t>
    </r>
    <r>
      <rPr>
        <b/>
        <sz val="8"/>
        <color rgb="FF000000"/>
        <rFont val="Consolas"/>
        <family val="3"/>
      </rPr>
      <t>&lt;vICMSDif&gt;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&lt;/vICMSDif&gt;</t>
    </r>
  </si>
  <si>
    <r>
      <t xml:space="preserve">   </t>
    </r>
    <r>
      <rPr>
        <b/>
        <sz val="8"/>
        <color rgb="FF000000"/>
        <rFont val="Consolas"/>
        <family val="3"/>
      </rPr>
      <t>&lt;/ICMS51&gt;</t>
    </r>
  </si>
  <si>
    <t>% DIFERIMENTO&lt;pDif&gt;</t>
  </si>
  <si>
    <t>ICMS DIFERIDO &lt;vICMSDif&gt;</t>
  </si>
  <si>
    <t>VALOR ICMS OPERACAO &lt;vICMSOp&gt;</t>
  </si>
  <si>
    <t>% REDUCAO BC &lt;pRedBc&gt;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</si>
</sst>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R$-416]0.00"/>
  </numFmts>
  <fonts count="13">
    <font>
      <sz val="10"/>
      <color indexed="8"/>
      <name val="Helvetica Neue"/>
    </font>
    <font>
      <b/>
      <sz val="10"/>
      <color indexed="8"/>
      <name val="Helvetica Neue"/>
    </font>
    <font>
      <b/>
      <i/>
      <sz val="10"/>
      <color indexed="8"/>
      <name val="Helvetica Neue"/>
    </font>
    <font>
      <sz val="10"/>
      <color indexed="8"/>
      <name val="Helvetica Neue"/>
    </font>
    <font>
      <sz val="8"/>
      <color rgb="FF000000"/>
      <name val="Consolas"/>
      <family val="3"/>
    </font>
    <font>
      <sz val="8"/>
      <color rgb="FF009900"/>
      <name val="Consolas"/>
      <family val="3"/>
    </font>
    <font>
      <b/>
      <sz val="8"/>
      <color rgb="FF000000"/>
      <name val="Consolas"/>
      <family val="3"/>
    </font>
    <font>
      <b/>
      <sz val="10"/>
      <color theme="7" tint="0.39997558519241921"/>
      <name val="Helvetica Neue"/>
    </font>
    <font>
      <sz val="10"/>
      <color rgb="FFFF0000"/>
      <name val="Helvetica Neue"/>
    </font>
    <font>
      <sz val="10"/>
      <color theme="4" tint="-0.499984740745262"/>
      <name val="Helvetica Neue"/>
    </font>
    <font>
      <b/>
      <sz val="12"/>
      <color theme="7" tint="0.39997558519241921"/>
      <name val="Helvetica Neue"/>
    </font>
    <font>
      <sz val="10"/>
      <color theme="4" tint="-0.249977111117893"/>
      <name val="Helvetica Neue"/>
    </font>
    <font>
      <b/>
      <sz val="10"/>
      <color rgb="FF7030A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</cellStyleXfs>
  <cellXfs count="6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2" fillId="0" borderId="6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0" borderId="8" xfId="0" applyNumberFormat="1" applyFont="1" applyBorder="1" applyAlignment="1">
      <alignment vertical="top" wrapText="1"/>
    </xf>
    <xf numFmtId="0" fontId="1" fillId="0" borderId="10" xfId="0" applyNumberFormat="1" applyFont="1" applyBorder="1" applyAlignment="1">
      <alignment vertical="top" wrapText="1"/>
    </xf>
    <xf numFmtId="164" fontId="1" fillId="0" borderId="11" xfId="0" applyNumberFormat="1" applyFont="1" applyBorder="1" applyAlignment="1">
      <alignment vertical="top" wrapText="1"/>
    </xf>
    <xf numFmtId="2" fontId="1" fillId="0" borderId="11" xfId="0" applyNumberFormat="1" applyFont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164" fontId="0" fillId="2" borderId="4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164" fontId="0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164" fontId="0" fillId="2" borderId="8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164" fontId="1" fillId="2" borderId="11" xfId="0" applyNumberFormat="1" applyFont="1" applyFill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3" fontId="0" fillId="3" borderId="4" xfId="1" applyFont="1" applyFill="1" applyBorder="1" applyAlignment="1">
      <alignment vertical="top" wrapText="1"/>
    </xf>
    <xf numFmtId="43" fontId="0" fillId="3" borderId="7" xfId="1" applyFont="1" applyFill="1" applyBorder="1" applyAlignment="1">
      <alignment vertical="top" wrapText="1"/>
    </xf>
    <xf numFmtId="43" fontId="0" fillId="3" borderId="8" xfId="1" applyFont="1" applyFill="1" applyBorder="1" applyAlignment="1">
      <alignment vertical="top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6" xfId="0" applyNumberFormat="1" applyFont="1" applyBorder="1" applyAlignment="1">
      <alignment horizontal="left" vertical="top" wrapText="1"/>
    </xf>
    <xf numFmtId="0" fontId="2" fillId="0" borderId="15" xfId="0" applyNumberFormat="1" applyFont="1" applyBorder="1" applyAlignment="1">
      <alignment horizontal="left" vertical="top" wrapText="1"/>
    </xf>
    <xf numFmtId="49" fontId="7" fillId="4" borderId="1" xfId="0" applyNumberFormat="1" applyFont="1" applyFill="1" applyBorder="1" applyAlignment="1">
      <alignment horizontal="center" vertical="top" wrapText="1"/>
    </xf>
    <xf numFmtId="49" fontId="7" fillId="4" borderId="2" xfId="0" applyNumberFormat="1" applyFont="1" applyFill="1" applyBorder="1" applyAlignment="1">
      <alignment vertical="top" wrapText="1"/>
    </xf>
    <xf numFmtId="49" fontId="7" fillId="4" borderId="5" xfId="0" applyNumberFormat="1" applyFont="1" applyFill="1" applyBorder="1" applyAlignment="1">
      <alignment vertical="top" wrapText="1"/>
    </xf>
    <xf numFmtId="49" fontId="7" fillId="4" borderId="12" xfId="0" applyNumberFormat="1" applyFont="1" applyFill="1" applyBorder="1" applyAlignment="1">
      <alignment vertical="top" wrapText="1"/>
    </xf>
    <xf numFmtId="0" fontId="7" fillId="4" borderId="9" xfId="0" applyFont="1" applyFill="1" applyBorder="1" applyAlignment="1">
      <alignment vertical="top" wrapText="1"/>
    </xf>
    <xf numFmtId="0" fontId="7" fillId="4" borderId="5" xfId="0" applyFont="1" applyFill="1" applyBorder="1" applyAlignment="1">
      <alignment vertical="top" wrapText="1"/>
    </xf>
    <xf numFmtId="2" fontId="8" fillId="0" borderId="4" xfId="0" applyNumberFormat="1" applyFont="1" applyBorder="1" applyAlignment="1">
      <alignment vertical="top" wrapText="1"/>
    </xf>
    <xf numFmtId="2" fontId="8" fillId="0" borderId="7" xfId="0" applyNumberFormat="1" applyFont="1" applyBorder="1" applyAlignment="1">
      <alignment vertical="top" wrapText="1"/>
    </xf>
    <xf numFmtId="2" fontId="8" fillId="0" borderId="8" xfId="0" applyNumberFormat="1" applyFont="1" applyBorder="1" applyAlignment="1">
      <alignment vertical="top" wrapText="1"/>
    </xf>
    <xf numFmtId="164" fontId="8" fillId="0" borderId="7" xfId="0" applyNumberFormat="1" applyFont="1" applyBorder="1" applyAlignment="1">
      <alignment vertical="top" wrapText="1"/>
    </xf>
    <xf numFmtId="164" fontId="9" fillId="0" borderId="4" xfId="0" applyNumberFormat="1" applyFont="1" applyBorder="1" applyAlignment="1">
      <alignment vertical="top" wrapText="1"/>
    </xf>
    <xf numFmtId="164" fontId="9" fillId="0" borderId="7" xfId="0" applyNumberFormat="1" applyFont="1" applyBorder="1" applyAlignment="1">
      <alignment vertical="top" wrapText="1"/>
    </xf>
    <xf numFmtId="164" fontId="9" fillId="0" borderId="8" xfId="0" applyNumberFormat="1" applyFont="1" applyBorder="1" applyAlignment="1">
      <alignment vertical="top" wrapText="1"/>
    </xf>
    <xf numFmtId="0" fontId="10" fillId="4" borderId="0" xfId="0" applyFont="1" applyFill="1" applyAlignment="1">
      <alignment horizontal="center" vertical="center"/>
    </xf>
    <xf numFmtId="164" fontId="11" fillId="0" borderId="4" xfId="0" applyNumberFormat="1" applyFont="1" applyBorder="1" applyAlignment="1">
      <alignment vertical="top" wrapText="1"/>
    </xf>
    <xf numFmtId="164" fontId="11" fillId="0" borderId="7" xfId="0" applyNumberFormat="1" applyFont="1" applyBorder="1" applyAlignment="1">
      <alignment vertical="top" wrapText="1"/>
    </xf>
    <xf numFmtId="164" fontId="11" fillId="0" borderId="8" xfId="0" applyNumberFormat="1" applyFont="1" applyBorder="1" applyAlignment="1">
      <alignment vertical="top" wrapText="1"/>
    </xf>
    <xf numFmtId="164" fontId="12" fillId="0" borderId="4" xfId="0" applyNumberFormat="1" applyFont="1" applyBorder="1" applyAlignment="1">
      <alignment vertical="top" wrapText="1"/>
    </xf>
    <xf numFmtId="0" fontId="12" fillId="0" borderId="4" xfId="0" applyNumberFormat="1" applyFont="1" applyBorder="1" applyAlignment="1">
      <alignment vertical="top" wrapText="1"/>
    </xf>
    <xf numFmtId="0" fontId="12" fillId="0" borderId="7" xfId="0" applyNumberFormat="1" applyFont="1" applyBorder="1" applyAlignment="1">
      <alignment vertical="top" wrapText="1"/>
    </xf>
    <xf numFmtId="164" fontId="12" fillId="0" borderId="7" xfId="0" applyNumberFormat="1" applyFont="1" applyBorder="1" applyAlignment="1">
      <alignment vertical="top" wrapText="1"/>
    </xf>
    <xf numFmtId="0" fontId="12" fillId="0" borderId="8" xfId="0" applyNumberFormat="1" applyFont="1" applyBorder="1" applyAlignment="1">
      <alignment vertical="top" wrapText="1"/>
    </xf>
    <xf numFmtId="164" fontId="12" fillId="0" borderId="8" xfId="0" applyNumberFormat="1" applyFont="1" applyBorder="1" applyAlignment="1">
      <alignment vertical="top" wrapText="1"/>
    </xf>
    <xf numFmtId="49" fontId="7" fillId="4" borderId="1" xfId="0" applyNumberFormat="1" applyFont="1" applyFill="1" applyBorder="1" applyAlignment="1">
      <alignment vertical="top" wrapText="1"/>
    </xf>
  </cellXfs>
  <cellStyles count="2">
    <cellStyle name="Normal" xfId="0" builtinId="0"/>
    <cellStyle name="Vírgula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O3" sqref="O3:O6"/>
    </sheetView>
  </sheetViews>
  <sheetFormatPr defaultColWidth="16.33203125" defaultRowHeight="19.95" customHeight="1"/>
  <cols>
    <col min="1" max="1" width="16.33203125" style="1" customWidth="1"/>
    <col min="2" max="2" width="13.88671875" style="1" customWidth="1"/>
    <col min="3" max="3" width="15.5546875" style="1" customWidth="1"/>
    <col min="4" max="4" width="11.44140625" style="1" customWidth="1"/>
    <col min="5" max="5" width="16.33203125" style="1" customWidth="1"/>
    <col min="6" max="6" width="8.44140625" style="15" bestFit="1" customWidth="1"/>
    <col min="7" max="7" width="10" style="15" bestFit="1" customWidth="1"/>
    <col min="8" max="8" width="16.33203125" style="1" customWidth="1"/>
    <col min="9" max="9" width="13.44140625" style="1" customWidth="1"/>
    <col min="10" max="10" width="15.33203125" style="1" customWidth="1"/>
    <col min="11" max="11" width="14" style="1" customWidth="1"/>
    <col min="12" max="12" width="18.109375" style="1" customWidth="1"/>
    <col min="13" max="13" width="11.88671875" style="1" customWidth="1"/>
    <col min="14" max="14" width="11.6640625" style="1" customWidth="1"/>
    <col min="15" max="15" width="13.33203125" style="1" customWidth="1"/>
    <col min="16" max="257" width="16.33203125" style="1" customWidth="1"/>
  </cols>
  <sheetData>
    <row r="1" spans="1:15" ht="27.6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39" customHeight="1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27</v>
      </c>
      <c r="G2" s="43" t="s">
        <v>23</v>
      </c>
      <c r="H2" s="43" t="s">
        <v>6</v>
      </c>
      <c r="I2" s="43" t="s">
        <v>7</v>
      </c>
      <c r="J2" s="43" t="s">
        <v>8</v>
      </c>
      <c r="K2" s="43" t="s">
        <v>9</v>
      </c>
      <c r="L2" s="43" t="s">
        <v>10</v>
      </c>
      <c r="M2" s="43" t="s">
        <v>40</v>
      </c>
      <c r="N2" s="43" t="s">
        <v>41</v>
      </c>
      <c r="O2" s="43" t="s">
        <v>42</v>
      </c>
    </row>
    <row r="3" spans="1:15" ht="20.25" customHeight="1">
      <c r="A3" s="44" t="s">
        <v>11</v>
      </c>
      <c r="B3" s="2">
        <v>15</v>
      </c>
      <c r="C3" s="3">
        <v>10</v>
      </c>
      <c r="D3" s="3">
        <v>1</v>
      </c>
      <c r="E3" s="3">
        <f>B3*(C3-D3)</f>
        <v>135</v>
      </c>
      <c r="F3" s="35">
        <v>0</v>
      </c>
      <c r="G3" s="35">
        <f>F3/100*(B3*C3)</f>
        <v>0</v>
      </c>
      <c r="H3" s="49">
        <f>E3/$E$6*100</f>
        <v>75</v>
      </c>
      <c r="I3" s="53">
        <f>(H3/100)*$C$8</f>
        <v>7.5</v>
      </c>
      <c r="J3" s="53">
        <f>(H3/100)*$C$9</f>
        <v>3</v>
      </c>
      <c r="K3" s="53">
        <f>(H3/100)*$C$10</f>
        <v>1.5</v>
      </c>
      <c r="L3" s="53">
        <f>(H3/100)*$C$11</f>
        <v>13.5</v>
      </c>
      <c r="M3" s="60">
        <f>E3+I3+J3+K3-L3+G3</f>
        <v>133.5</v>
      </c>
      <c r="N3" s="61">
        <v>18</v>
      </c>
      <c r="O3" s="60">
        <f>N3/100*M3</f>
        <v>24.029999999999998</v>
      </c>
    </row>
    <row r="4" spans="1:15" ht="20.100000000000001" customHeight="1">
      <c r="A4" s="45" t="s">
        <v>12</v>
      </c>
      <c r="B4" s="4">
        <v>3</v>
      </c>
      <c r="C4" s="5">
        <v>7</v>
      </c>
      <c r="D4" s="5">
        <v>0</v>
      </c>
      <c r="E4" s="5">
        <f>B4*(C4-D4)</f>
        <v>21</v>
      </c>
      <c r="F4" s="36">
        <v>0</v>
      </c>
      <c r="G4" s="35">
        <f t="shared" ref="G4:G5" si="0">F4/100*(B4*C4)</f>
        <v>0</v>
      </c>
      <c r="H4" s="50">
        <f>E4/$E$6*100</f>
        <v>11.666666666666666</v>
      </c>
      <c r="I4" s="54">
        <f>(H4/100)*$C$8</f>
        <v>1.1666666666666665</v>
      </c>
      <c r="J4" s="54">
        <f>(H4/100)*$C$9</f>
        <v>0.46666666666666662</v>
      </c>
      <c r="K4" s="54">
        <f>(H4/100)*$C$10</f>
        <v>0.23333333333333331</v>
      </c>
      <c r="L4" s="54">
        <f>(H4/100)*$C$11</f>
        <v>2.0999999999999996</v>
      </c>
      <c r="M4" s="60">
        <f t="shared" ref="M4:M5" si="1">E4+I4+J4+K4-L4+G4</f>
        <v>20.766666666666666</v>
      </c>
      <c r="N4" s="62">
        <v>18</v>
      </c>
      <c r="O4" s="63">
        <f>N4/100*M4</f>
        <v>3.7379999999999995</v>
      </c>
    </row>
    <row r="5" spans="1:15" ht="20.100000000000001" customHeight="1">
      <c r="A5" s="46" t="s">
        <v>13</v>
      </c>
      <c r="B5" s="18">
        <v>6</v>
      </c>
      <c r="C5" s="19">
        <v>4</v>
      </c>
      <c r="D5" s="19">
        <v>0</v>
      </c>
      <c r="E5" s="19">
        <f>B5*(C5-D5)</f>
        <v>24</v>
      </c>
      <c r="F5" s="37">
        <v>0</v>
      </c>
      <c r="G5" s="35">
        <f t="shared" si="0"/>
        <v>0</v>
      </c>
      <c r="H5" s="51">
        <f>E5/$E$6*100</f>
        <v>13.333333333333334</v>
      </c>
      <c r="I5" s="55">
        <f>(H5/100)*$C$8</f>
        <v>1.3333333333333333</v>
      </c>
      <c r="J5" s="55">
        <f>(H5/100)*$C$9</f>
        <v>0.53333333333333333</v>
      </c>
      <c r="K5" s="55">
        <f>(H5/100)*$C$10</f>
        <v>0.26666666666666666</v>
      </c>
      <c r="L5" s="55">
        <f>(H5/100)*$C$11</f>
        <v>2.4</v>
      </c>
      <c r="M5" s="60">
        <f t="shared" si="1"/>
        <v>23.733333333333334</v>
      </c>
      <c r="N5" s="64">
        <v>18</v>
      </c>
      <c r="O5" s="65">
        <f>N5/100*M5</f>
        <v>4.2720000000000002</v>
      </c>
    </row>
    <row r="6" spans="1:15" ht="20.100000000000001" customHeight="1">
      <c r="A6" s="47"/>
      <c r="B6" s="20">
        <f>SUM(B3:B5)</f>
        <v>24</v>
      </c>
      <c r="C6" s="16"/>
      <c r="D6" s="16"/>
      <c r="E6" s="21">
        <f t="shared" ref="E6:M6" si="2">SUM(E3:E5)</f>
        <v>180</v>
      </c>
      <c r="F6" s="21"/>
      <c r="G6" s="21">
        <f>SUM(G3:G5)</f>
        <v>0</v>
      </c>
      <c r="H6" s="22">
        <f t="shared" si="2"/>
        <v>100</v>
      </c>
      <c r="I6" s="21">
        <f t="shared" si="2"/>
        <v>10</v>
      </c>
      <c r="J6" s="21">
        <f t="shared" si="2"/>
        <v>4</v>
      </c>
      <c r="K6" s="21">
        <f t="shared" si="2"/>
        <v>2</v>
      </c>
      <c r="L6" s="21">
        <f t="shared" si="2"/>
        <v>18</v>
      </c>
      <c r="M6" s="21">
        <f t="shared" si="2"/>
        <v>178</v>
      </c>
      <c r="N6" s="17"/>
      <c r="O6" s="21">
        <f>SUM(O3:O5)</f>
        <v>32.04</v>
      </c>
    </row>
    <row r="7" spans="1:15" ht="20.100000000000001" customHeight="1">
      <c r="A7" s="48"/>
      <c r="B7" s="4"/>
      <c r="C7" s="5"/>
      <c r="D7" s="5"/>
      <c r="E7" s="5"/>
      <c r="F7" s="5"/>
      <c r="G7" s="5"/>
      <c r="H7" s="6"/>
      <c r="I7" s="7"/>
      <c r="J7" s="7"/>
      <c r="K7" s="7"/>
      <c r="L7" s="7"/>
      <c r="M7" s="7"/>
      <c r="N7" s="7"/>
      <c r="O7" s="7"/>
    </row>
    <row r="8" spans="1:15" ht="20.100000000000001" customHeight="1">
      <c r="A8" s="48"/>
      <c r="B8" s="8" t="s">
        <v>14</v>
      </c>
      <c r="C8" s="52">
        <v>10</v>
      </c>
      <c r="D8" s="5"/>
      <c r="E8" s="5"/>
      <c r="F8" s="5"/>
      <c r="G8" s="5"/>
      <c r="H8" s="6"/>
      <c r="I8" s="7"/>
      <c r="J8" s="7"/>
      <c r="K8" s="7"/>
      <c r="L8" s="7"/>
      <c r="M8" s="7"/>
      <c r="N8" s="7"/>
      <c r="O8" s="7"/>
    </row>
    <row r="9" spans="1:15" ht="20.100000000000001" customHeight="1">
      <c r="A9" s="48"/>
      <c r="B9" s="8" t="s">
        <v>15</v>
      </c>
      <c r="C9" s="52">
        <v>4</v>
      </c>
      <c r="D9" s="5"/>
      <c r="E9" s="5"/>
      <c r="F9" s="5"/>
      <c r="G9" s="5"/>
      <c r="H9" s="6"/>
      <c r="I9" s="7"/>
      <c r="J9" s="7"/>
      <c r="K9" s="7"/>
      <c r="L9" s="7"/>
      <c r="M9" s="7"/>
      <c r="N9" s="7"/>
      <c r="O9" s="7"/>
    </row>
    <row r="10" spans="1:15" ht="20.100000000000001" customHeight="1">
      <c r="A10" s="48"/>
      <c r="B10" s="8" t="s">
        <v>16</v>
      </c>
      <c r="C10" s="52">
        <v>2</v>
      </c>
      <c r="D10" s="5"/>
      <c r="E10" s="5"/>
      <c r="F10" s="5"/>
      <c r="G10" s="5"/>
      <c r="H10" s="6"/>
      <c r="I10" s="7"/>
      <c r="J10" s="7"/>
      <c r="K10" s="7"/>
      <c r="L10" s="7"/>
      <c r="M10" s="7"/>
      <c r="N10" s="7"/>
      <c r="O10" s="7"/>
    </row>
    <row r="11" spans="1:15" ht="28.5" customHeight="1">
      <c r="A11" s="48"/>
      <c r="B11" s="8" t="s">
        <v>17</v>
      </c>
      <c r="C11" s="52">
        <v>18</v>
      </c>
      <c r="D11" s="5"/>
      <c r="E11" s="5"/>
      <c r="F11" s="5"/>
      <c r="G11" s="5"/>
      <c r="H11" s="6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48"/>
      <c r="B12" s="4"/>
      <c r="C12" s="5"/>
      <c r="D12" s="5"/>
      <c r="E12" s="5"/>
      <c r="F12" s="5"/>
      <c r="G12" s="5"/>
      <c r="H12" s="6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48"/>
      <c r="B13" s="9" t="s">
        <v>18</v>
      </c>
      <c r="C13" s="10"/>
      <c r="D13" s="10"/>
      <c r="E13" s="10"/>
      <c r="F13" s="10"/>
      <c r="G13" s="10"/>
      <c r="H13" s="11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48"/>
      <c r="B14" s="9" t="s">
        <v>19</v>
      </c>
      <c r="C14" s="5"/>
      <c r="D14" s="5"/>
      <c r="E14" s="5"/>
      <c r="F14" s="5"/>
      <c r="G14" s="5"/>
      <c r="H14" s="6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48"/>
      <c r="B15" s="40" t="s">
        <v>26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7"/>
    </row>
    <row r="16" spans="1:15" ht="20.100000000000001" customHeight="1">
      <c r="A16" s="48"/>
      <c r="B16" s="4"/>
      <c r="C16" s="5"/>
      <c r="D16" s="5"/>
      <c r="E16" s="5"/>
      <c r="F16" s="5"/>
      <c r="G16" s="5"/>
      <c r="H16" s="6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48"/>
      <c r="B17" s="38" t="s">
        <v>24</v>
      </c>
      <c r="C17" s="5"/>
      <c r="D17" s="5"/>
      <c r="E17" s="5"/>
      <c r="F17" s="5"/>
      <c r="G17" s="5"/>
      <c r="H17" s="6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48"/>
      <c r="B18" s="38" t="s">
        <v>32</v>
      </c>
      <c r="C18" s="5"/>
      <c r="D18" s="5"/>
      <c r="E18" s="5"/>
      <c r="F18" s="5"/>
      <c r="G18" s="5"/>
      <c r="H18" s="6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48"/>
      <c r="B19" s="38" t="s">
        <v>33</v>
      </c>
      <c r="C19" s="5"/>
      <c r="D19" s="5"/>
      <c r="E19" s="5"/>
      <c r="F19" s="5"/>
      <c r="G19" s="5"/>
      <c r="H19" s="6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48"/>
      <c r="B20" s="38" t="s">
        <v>34</v>
      </c>
      <c r="C20" s="5"/>
      <c r="D20" s="5"/>
      <c r="E20" s="5"/>
      <c r="F20" s="5"/>
      <c r="G20" s="5"/>
      <c r="H20" s="6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48"/>
      <c r="B21" s="38" t="s">
        <v>35</v>
      </c>
      <c r="C21" s="5"/>
      <c r="D21" s="5"/>
      <c r="E21" s="5"/>
      <c r="F21" s="5"/>
      <c r="G21" s="5"/>
      <c r="H21" s="6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48"/>
      <c r="B22" s="38" t="s">
        <v>36</v>
      </c>
      <c r="C22" s="5"/>
      <c r="D22" s="5"/>
      <c r="E22" s="5"/>
      <c r="F22" s="5"/>
      <c r="G22" s="5"/>
      <c r="H22" s="6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48"/>
      <c r="B23" s="38" t="s">
        <v>37</v>
      </c>
      <c r="C23" s="5"/>
      <c r="D23" s="5"/>
      <c r="E23" s="5"/>
      <c r="F23" s="5"/>
      <c r="G23" s="5"/>
      <c r="H23" s="6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48"/>
      <c r="B24" s="38" t="s">
        <v>38</v>
      </c>
      <c r="C24" s="5"/>
      <c r="D24" s="5"/>
      <c r="E24" s="5"/>
      <c r="F24" s="5"/>
      <c r="G24" s="5"/>
      <c r="H24" s="6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48"/>
      <c r="B25" s="38" t="s">
        <v>39</v>
      </c>
      <c r="C25" s="5"/>
      <c r="D25" s="5"/>
      <c r="E25" s="5"/>
      <c r="F25" s="5"/>
      <c r="G25" s="5"/>
      <c r="H25" s="6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48"/>
      <c r="B26" s="38" t="s">
        <v>25</v>
      </c>
      <c r="C26" s="5"/>
      <c r="D26" s="5"/>
      <c r="E26" s="5"/>
      <c r="F26" s="5"/>
      <c r="G26" s="5"/>
      <c r="H26" s="6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48"/>
      <c r="B27" s="4"/>
      <c r="C27" s="5"/>
      <c r="D27" s="5"/>
      <c r="E27" s="5"/>
      <c r="F27" s="5"/>
      <c r="G27" s="5"/>
      <c r="H27" s="6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48"/>
      <c r="B28" s="4"/>
      <c r="C28" s="5"/>
      <c r="D28" s="5"/>
      <c r="E28" s="5"/>
      <c r="F28" s="5"/>
      <c r="G28" s="5"/>
      <c r="H28" s="6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48"/>
      <c r="B29" s="4"/>
      <c r="C29" s="5"/>
      <c r="D29" s="5"/>
      <c r="E29" s="5"/>
      <c r="F29" s="5"/>
      <c r="G29" s="5"/>
      <c r="H29" s="6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48"/>
      <c r="B30" s="4"/>
      <c r="C30" s="5"/>
      <c r="D30" s="5"/>
      <c r="E30" s="5"/>
      <c r="F30" s="5"/>
      <c r="G30" s="5"/>
      <c r="H30" s="6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48"/>
      <c r="B31" s="4"/>
      <c r="C31" s="5"/>
      <c r="D31" s="5"/>
      <c r="E31" s="5"/>
      <c r="F31" s="5"/>
      <c r="G31" s="5"/>
      <c r="H31" s="6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48"/>
      <c r="B32" s="4"/>
      <c r="C32" s="5"/>
      <c r="D32" s="5"/>
      <c r="E32" s="5"/>
      <c r="F32" s="5"/>
      <c r="G32" s="5"/>
      <c r="H32" s="6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48"/>
      <c r="B33" s="4"/>
      <c r="C33" s="5"/>
      <c r="D33" s="5"/>
      <c r="E33" s="5"/>
      <c r="F33" s="5"/>
      <c r="G33" s="5"/>
      <c r="H33" s="6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48"/>
      <c r="B34" s="4"/>
      <c r="C34" s="5"/>
      <c r="D34" s="5"/>
      <c r="E34" s="5"/>
      <c r="F34" s="5"/>
      <c r="G34" s="5"/>
      <c r="H34" s="6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48"/>
      <c r="B35" s="4"/>
      <c r="C35" s="5"/>
      <c r="D35" s="5"/>
      <c r="E35" s="5"/>
      <c r="F35" s="5"/>
      <c r="G35" s="5"/>
      <c r="H35" s="6"/>
      <c r="I35" s="7"/>
      <c r="J35" s="7"/>
      <c r="K35" s="7"/>
      <c r="L35" s="7"/>
      <c r="M35" s="7"/>
      <c r="N35" s="7"/>
      <c r="O35" s="7"/>
    </row>
  </sheetData>
  <mergeCells count="2">
    <mergeCell ref="A1:O1"/>
    <mergeCell ref="B15:N15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U3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L3" sqref="L3:M6"/>
    </sheetView>
  </sheetViews>
  <sheetFormatPr defaultColWidth="16.33203125" defaultRowHeight="19.95" customHeight="1"/>
  <cols>
    <col min="1" max="1" width="16.33203125" style="13" customWidth="1"/>
    <col min="2" max="2" width="13.5546875" style="13" customWidth="1"/>
    <col min="3" max="3" width="15.5546875" style="13" customWidth="1"/>
    <col min="4" max="4" width="11.44140625" style="13" customWidth="1"/>
    <col min="5" max="5" width="11.6640625" style="13" customWidth="1"/>
    <col min="6" max="6" width="16.33203125" style="13" bestFit="1" customWidth="1"/>
    <col min="7" max="7" width="10.5546875" style="13" customWidth="1"/>
    <col min="8" max="8" width="11.33203125" style="13" customWidth="1"/>
    <col min="9" max="9" width="11.88671875" style="13" customWidth="1"/>
    <col min="10" max="10" width="18.109375" style="13" customWidth="1"/>
    <col min="11" max="11" width="11.88671875" style="13" customWidth="1"/>
    <col min="12" max="12" width="16.88671875" style="13" customWidth="1"/>
    <col min="13" max="13" width="10.44140625" style="13" customWidth="1"/>
    <col min="14" max="14" width="14.21875" style="13" customWidth="1"/>
    <col min="15" max="15" width="13.33203125" style="13" customWidth="1"/>
    <col min="16" max="255" width="16.33203125" style="13" customWidth="1"/>
  </cols>
  <sheetData>
    <row r="1" spans="1:15" ht="27.6" customHeight="1">
      <c r="A1" s="56" t="s">
        <v>20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39.75" customHeight="1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8</v>
      </c>
      <c r="I2" s="43" t="s">
        <v>9</v>
      </c>
      <c r="J2" s="43" t="s">
        <v>10</v>
      </c>
      <c r="K2" s="43" t="s">
        <v>28</v>
      </c>
      <c r="L2" s="43" t="s">
        <v>64</v>
      </c>
      <c r="M2" s="43" t="s">
        <v>52</v>
      </c>
      <c r="N2" s="43" t="s">
        <v>41</v>
      </c>
      <c r="O2" s="43" t="s">
        <v>42</v>
      </c>
    </row>
    <row r="3" spans="1:15" ht="20.25" customHeight="1">
      <c r="A3" s="44" t="s">
        <v>11</v>
      </c>
      <c r="B3" s="2">
        <f>'(1) ICMS 00 - ICMS 00 - TRIBUTA'!B3</f>
        <v>15</v>
      </c>
      <c r="C3" s="3">
        <f>'(1) ICMS 00 - ICMS 00 - TRIBUTA'!C3</f>
        <v>10</v>
      </c>
      <c r="D3" s="3">
        <f>'(1) ICMS 00 - ICMS 00 - TRIBUTA'!D3</f>
        <v>1</v>
      </c>
      <c r="E3" s="3">
        <f>B3*(C3-D3)</f>
        <v>135</v>
      </c>
      <c r="F3" s="49">
        <f>E3/$E$6*100</f>
        <v>75</v>
      </c>
      <c r="G3" s="57">
        <f>(F3/100)*$C$8</f>
        <v>7.5</v>
      </c>
      <c r="H3" s="57">
        <f>(F3/100)*$C$9</f>
        <v>3</v>
      </c>
      <c r="I3" s="57">
        <f>(F3/100)*$C$10</f>
        <v>1.5</v>
      </c>
      <c r="J3" s="57">
        <f>(F3/100)*$C$11</f>
        <v>13.5</v>
      </c>
      <c r="K3" s="60">
        <f>E3+G3+H3+I3-J3</f>
        <v>133.5</v>
      </c>
      <c r="L3" s="23">
        <v>10</v>
      </c>
      <c r="M3" s="24">
        <f>K3-(L3/100*K3)</f>
        <v>120.15</v>
      </c>
      <c r="N3" s="61">
        <v>18</v>
      </c>
      <c r="O3" s="60">
        <f>N3/100*M3</f>
        <v>21.626999999999999</v>
      </c>
    </row>
    <row r="4" spans="1:15" ht="20.100000000000001" customHeight="1">
      <c r="A4" s="45" t="s">
        <v>12</v>
      </c>
      <c r="B4" s="4">
        <f>'(1) ICMS 00 - ICMS 00 - TRIBUTA'!B4</f>
        <v>3</v>
      </c>
      <c r="C4" s="5">
        <f>'(1) ICMS 00 - ICMS 00 - TRIBUTA'!C4</f>
        <v>7</v>
      </c>
      <c r="D4" s="5">
        <f>'(1) ICMS 00 - ICMS 00 - TRIBUTA'!D4</f>
        <v>0</v>
      </c>
      <c r="E4" s="5">
        <f>B4*(C4-D4)</f>
        <v>21</v>
      </c>
      <c r="F4" s="50">
        <f>E4/$E$6*100</f>
        <v>11.666666666666666</v>
      </c>
      <c r="G4" s="58">
        <f>(F4/100)*$C$8</f>
        <v>1.1666666666666665</v>
      </c>
      <c r="H4" s="58">
        <f>(F4/100)*$C$9</f>
        <v>0.46666666666666662</v>
      </c>
      <c r="I4" s="58">
        <f>(F4/100)*$C$10</f>
        <v>0.23333333333333331</v>
      </c>
      <c r="J4" s="58">
        <f>(F4/100)*$C$11</f>
        <v>2.0999999999999996</v>
      </c>
      <c r="K4" s="63">
        <f>E4+G4+H4+I4-J4</f>
        <v>20.766666666666666</v>
      </c>
      <c r="L4" s="25">
        <v>20</v>
      </c>
      <c r="M4" s="26">
        <f>K4-(L4/100*K4)</f>
        <v>16.613333333333333</v>
      </c>
      <c r="N4" s="62">
        <v>18</v>
      </c>
      <c r="O4" s="63">
        <f>N4/100*M4</f>
        <v>2.9903999999999997</v>
      </c>
    </row>
    <row r="5" spans="1:15" ht="20.100000000000001" customHeight="1">
      <c r="A5" s="46" t="s">
        <v>13</v>
      </c>
      <c r="B5" s="18">
        <f>'(1) ICMS 00 - ICMS 00 - TRIBUTA'!B5</f>
        <v>6</v>
      </c>
      <c r="C5" s="19">
        <f>'(1) ICMS 00 - ICMS 00 - TRIBUTA'!C5</f>
        <v>4</v>
      </c>
      <c r="D5" s="19">
        <f>'(1) ICMS 00 - ICMS 00 - TRIBUTA'!D5</f>
        <v>0</v>
      </c>
      <c r="E5" s="19">
        <f>B5*(C5-D5)</f>
        <v>24</v>
      </c>
      <c r="F5" s="51">
        <f>E5/$E$6*100</f>
        <v>13.333333333333334</v>
      </c>
      <c r="G5" s="59">
        <f>(F5/100)*$C$8</f>
        <v>1.3333333333333333</v>
      </c>
      <c r="H5" s="59">
        <f>(F5/100)*$C$9</f>
        <v>0.53333333333333333</v>
      </c>
      <c r="I5" s="59">
        <f>(F5/100)*$C$10</f>
        <v>0.26666666666666666</v>
      </c>
      <c r="J5" s="59">
        <f>(F5/100)*$C$11</f>
        <v>2.4</v>
      </c>
      <c r="K5" s="65">
        <f>E5+G5+H5+I5-J5</f>
        <v>23.733333333333334</v>
      </c>
      <c r="L5" s="27">
        <v>5</v>
      </c>
      <c r="M5" s="28">
        <f>K5-(L5/100*K5)</f>
        <v>22.546666666666667</v>
      </c>
      <c r="N5" s="64">
        <v>18</v>
      </c>
      <c r="O5" s="65">
        <f>N5/100*M5</f>
        <v>4.0583999999999998</v>
      </c>
    </row>
    <row r="6" spans="1:15" ht="20.100000000000001" customHeight="1">
      <c r="A6" s="47"/>
      <c r="B6" s="20">
        <f>SUM(B3:B5)</f>
        <v>24</v>
      </c>
      <c r="C6" s="16"/>
      <c r="D6" s="16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29"/>
      <c r="M6" s="30">
        <f>SUM(M3:M5)</f>
        <v>159.31</v>
      </c>
      <c r="N6" s="17"/>
      <c r="O6" s="21">
        <f>SUM(O3:O5)</f>
        <v>28.675799999999999</v>
      </c>
    </row>
    <row r="7" spans="1:15" ht="20.100000000000001" customHeight="1">
      <c r="A7" s="48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</row>
    <row r="8" spans="1:15" ht="20.100000000000001" customHeight="1">
      <c r="A8" s="48"/>
      <c r="B8" s="8" t="s">
        <v>14</v>
      </c>
      <c r="C8" s="52">
        <f>'(1) ICMS 00 - ICMS 00 - TRIBUTA'!C8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</row>
    <row r="9" spans="1:15" ht="20.100000000000001" customHeight="1">
      <c r="A9" s="48"/>
      <c r="B9" s="8" t="s">
        <v>15</v>
      </c>
      <c r="C9" s="52">
        <f>'(1) ICMS 00 - ICMS 00 - TRIBUTA'!C9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</row>
    <row r="10" spans="1:15" ht="20.100000000000001" customHeight="1">
      <c r="A10" s="48"/>
      <c r="B10" s="8" t="s">
        <v>16</v>
      </c>
      <c r="C10" s="52">
        <f>'(1) ICMS 00 - ICMS 00 - TRIBUTA'!C10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</row>
    <row r="11" spans="1:15" ht="27.75" customHeight="1">
      <c r="A11" s="48"/>
      <c r="B11" s="8" t="s">
        <v>17</v>
      </c>
      <c r="C11" s="52">
        <f>'(1) ICMS 00 - ICMS 00 - TRIBUTA'!C11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48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48"/>
      <c r="B13" s="9" t="s">
        <v>18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48"/>
      <c r="B14" s="9" t="s">
        <v>19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48"/>
      <c r="B15" s="4"/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</row>
    <row r="16" spans="1:15" ht="20.100000000000001" customHeight="1">
      <c r="A16" s="48"/>
      <c r="B16" s="38" t="s">
        <v>24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48"/>
      <c r="B17" s="39" t="s">
        <v>43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48"/>
      <c r="B18" s="39" t="s">
        <v>44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48"/>
      <c r="B19" s="39" t="s">
        <v>45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48"/>
      <c r="B20" s="39" t="s">
        <v>46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48"/>
      <c r="B21" s="39" t="s">
        <v>47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48"/>
      <c r="B22" s="39" t="s">
        <v>48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48"/>
      <c r="B23" s="39" t="s">
        <v>49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48"/>
      <c r="B24" s="39" t="s">
        <v>50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48"/>
      <c r="B25" s="39" t="s">
        <v>51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48"/>
      <c r="B26" s="38" t="s">
        <v>25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48"/>
      <c r="B27" s="4"/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48"/>
      <c r="B28" s="4"/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48"/>
      <c r="B29" s="4"/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48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48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48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48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48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48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</row>
  </sheetData>
  <mergeCells count="1">
    <mergeCell ref="A1:O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U35"/>
  <sheetViews>
    <sheetView showGridLines="0" tabSelected="1" zoomScale="90" zoomScaleNormal="90" workbookViewId="0">
      <pane xSplit="1" ySplit="2" topLeftCell="B3" activePane="bottomRight" state="frozen"/>
      <selection pane="topRight"/>
      <selection pane="bottomLeft"/>
      <selection pane="bottomRight" activeCell="D8" sqref="D8"/>
    </sheetView>
  </sheetViews>
  <sheetFormatPr defaultColWidth="16.33203125" defaultRowHeight="19.95" customHeight="1"/>
  <cols>
    <col min="1" max="1" width="16.33203125" style="14" customWidth="1"/>
    <col min="2" max="2" width="13" style="14" customWidth="1"/>
    <col min="3" max="3" width="15.5546875" style="14" customWidth="1"/>
    <col min="4" max="4" width="11.44140625" style="14" customWidth="1"/>
    <col min="5" max="6" width="16.33203125" style="14" customWidth="1"/>
    <col min="7" max="7" width="13.44140625" style="14" customWidth="1"/>
    <col min="8" max="8" width="15.33203125" style="14" customWidth="1"/>
    <col min="9" max="9" width="14" style="14" customWidth="1"/>
    <col min="10" max="10" width="18.109375" style="14" customWidth="1"/>
    <col min="11" max="11" width="11.88671875" style="14" customWidth="1"/>
    <col min="12" max="12" width="13.33203125" style="14" customWidth="1"/>
    <col min="13" max="13" width="12.21875" style="14" customWidth="1"/>
    <col min="14" max="14" width="13.77734375" style="14" customWidth="1"/>
    <col min="15" max="16" width="13.33203125" style="14" customWidth="1"/>
    <col min="17" max="255" width="16.33203125" style="14" customWidth="1"/>
  </cols>
  <sheetData>
    <row r="1" spans="1:255" ht="27.6" customHeight="1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55" ht="40.5" customHeight="1">
      <c r="A2" s="66" t="s">
        <v>1</v>
      </c>
      <c r="B2" s="66" t="s">
        <v>2</v>
      </c>
      <c r="C2" s="66" t="s">
        <v>3</v>
      </c>
      <c r="D2" s="66" t="s">
        <v>4</v>
      </c>
      <c r="E2" s="66" t="s">
        <v>5</v>
      </c>
      <c r="F2" s="66" t="s">
        <v>6</v>
      </c>
      <c r="G2" s="66" t="s">
        <v>7</v>
      </c>
      <c r="H2" s="66" t="s">
        <v>8</v>
      </c>
      <c r="I2" s="66" t="s">
        <v>9</v>
      </c>
      <c r="J2" s="66" t="s">
        <v>10</v>
      </c>
      <c r="K2" s="43" t="s">
        <v>40</v>
      </c>
      <c r="L2" s="43" t="s">
        <v>41</v>
      </c>
      <c r="M2" s="66" t="s">
        <v>63</v>
      </c>
      <c r="N2" s="43" t="s">
        <v>61</v>
      </c>
      <c r="O2" s="43" t="s">
        <v>62</v>
      </c>
      <c r="P2" s="43" t="s">
        <v>42</v>
      </c>
    </row>
    <row r="3" spans="1:255" ht="20.25" customHeight="1">
      <c r="A3" s="44" t="s">
        <v>11</v>
      </c>
      <c r="B3" s="2">
        <f>'(1) ICMS 20 - ICMS 20 -  TRIBUT'!B3</f>
        <v>15</v>
      </c>
      <c r="C3" s="3">
        <f>'(1) ICMS 20 - ICMS 20 -  TRIBUT'!C3</f>
        <v>10</v>
      </c>
      <c r="D3" s="3">
        <f>'(1) ICMS 20 - ICMS 20 -  TRIBUT'!D3</f>
        <v>1</v>
      </c>
      <c r="E3" s="3">
        <f>B3*(C3-D3)</f>
        <v>135</v>
      </c>
      <c r="F3" s="49">
        <f>E3/$E$6*100</f>
        <v>75</v>
      </c>
      <c r="G3" s="57">
        <f>(F3/100)*$C$8</f>
        <v>7.5</v>
      </c>
      <c r="H3" s="57">
        <f>(F3/100)*$C$9</f>
        <v>3</v>
      </c>
      <c r="I3" s="57">
        <f>(F3/100)*$C$10</f>
        <v>1.5</v>
      </c>
      <c r="J3" s="57">
        <f>(F3/100)*$C$11</f>
        <v>13.5</v>
      </c>
      <c r="K3" s="60">
        <f>E3+G3+H3+I3-J3</f>
        <v>133.5</v>
      </c>
      <c r="L3" s="61">
        <v>18</v>
      </c>
      <c r="M3" s="24">
        <f>L3/100*K3</f>
        <v>24.029999999999998</v>
      </c>
      <c r="N3" s="23">
        <v>10</v>
      </c>
      <c r="O3" s="24">
        <f>N3/100*M3</f>
        <v>2.403</v>
      </c>
      <c r="P3" s="60">
        <f>M3-O3</f>
        <v>21.626999999999999</v>
      </c>
    </row>
    <row r="4" spans="1:255" ht="20.100000000000001" customHeight="1">
      <c r="A4" s="45" t="s">
        <v>12</v>
      </c>
      <c r="B4" s="4">
        <f>'(1) ICMS 20 - ICMS 20 -  TRIBUT'!B4</f>
        <v>3</v>
      </c>
      <c r="C4" s="5">
        <f>'(1) ICMS 20 - ICMS 20 -  TRIBUT'!C4</f>
        <v>7</v>
      </c>
      <c r="D4" s="5">
        <f>'(1) ICMS 20 - ICMS 20 -  TRIBUT'!D4</f>
        <v>0</v>
      </c>
      <c r="E4" s="5">
        <f>B4*(C4-D4)</f>
        <v>21</v>
      </c>
      <c r="F4" s="50">
        <f>E4/$E$6*100</f>
        <v>11.666666666666666</v>
      </c>
      <c r="G4" s="58">
        <f>(F4/100)*$C$8</f>
        <v>1.1666666666666665</v>
      </c>
      <c r="H4" s="58">
        <f>(F4/100)*$C$9</f>
        <v>0.46666666666666662</v>
      </c>
      <c r="I4" s="58">
        <f>(F4/100)*$C$10</f>
        <v>0.23333333333333331</v>
      </c>
      <c r="J4" s="58">
        <f>(F4/100)*$C$11</f>
        <v>2.0999999999999996</v>
      </c>
      <c r="K4" s="63">
        <f>E4+G4+H4+I4-J4</f>
        <v>20.766666666666666</v>
      </c>
      <c r="L4" s="62">
        <v>18</v>
      </c>
      <c r="M4" s="26">
        <f>L4/100*K4</f>
        <v>3.7379999999999995</v>
      </c>
      <c r="N4" s="25">
        <v>20</v>
      </c>
      <c r="O4" s="26">
        <f>N4/100*M4</f>
        <v>0.74759999999999993</v>
      </c>
      <c r="P4" s="63">
        <f>M4-O4</f>
        <v>2.9903999999999997</v>
      </c>
    </row>
    <row r="5" spans="1:255" ht="20.100000000000001" customHeight="1">
      <c r="A5" s="46" t="s">
        <v>13</v>
      </c>
      <c r="B5" s="18">
        <f>'(1) ICMS 20 - ICMS 20 -  TRIBUT'!B5</f>
        <v>6</v>
      </c>
      <c r="C5" s="19">
        <f>'(1) ICMS 20 - ICMS 20 -  TRIBUT'!C5</f>
        <v>4</v>
      </c>
      <c r="D5" s="19">
        <f>'(1) ICMS 20 - ICMS 20 -  TRIBUT'!D5</f>
        <v>0</v>
      </c>
      <c r="E5" s="19">
        <f>B5*(C5-D5)</f>
        <v>24</v>
      </c>
      <c r="F5" s="51">
        <f>E5/$E$6*100</f>
        <v>13.333333333333334</v>
      </c>
      <c r="G5" s="59">
        <f>(F5/100)*$C$8</f>
        <v>1.3333333333333333</v>
      </c>
      <c r="H5" s="59">
        <f>(F5/100)*$C$9</f>
        <v>0.53333333333333333</v>
      </c>
      <c r="I5" s="59">
        <f>(F5/100)*$C$10</f>
        <v>0.26666666666666666</v>
      </c>
      <c r="J5" s="59">
        <f>(F5/100)*$C$11</f>
        <v>2.4</v>
      </c>
      <c r="K5" s="65">
        <f>E5+G5+H5+I5-J5</f>
        <v>23.733333333333334</v>
      </c>
      <c r="L5" s="64">
        <v>18</v>
      </c>
      <c r="M5" s="28">
        <f>L5/100*K5</f>
        <v>4.2720000000000002</v>
      </c>
      <c r="N5" s="27">
        <v>5</v>
      </c>
      <c r="O5" s="28">
        <f>N5/100*M5</f>
        <v>0.21360000000000001</v>
      </c>
      <c r="P5" s="65">
        <f>M5-O5</f>
        <v>4.0584000000000007</v>
      </c>
    </row>
    <row r="6" spans="1:255" s="34" customFormat="1" ht="20.100000000000001" customHeight="1">
      <c r="A6" s="47"/>
      <c r="B6" s="20">
        <f>SUM(B3:B5)</f>
        <v>24</v>
      </c>
      <c r="C6" s="21"/>
      <c r="D6" s="21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31"/>
      <c r="M6" s="30">
        <f>SUM(M3:M5)</f>
        <v>32.04</v>
      </c>
      <c r="N6" s="32"/>
      <c r="O6" s="30">
        <f>SUM(O3:O5)</f>
        <v>3.3641999999999999</v>
      </c>
      <c r="P6" s="21">
        <f>SUM(P3:P5)</f>
        <v>28.675800000000002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</row>
    <row r="7" spans="1:255" ht="20.100000000000001" customHeight="1">
      <c r="A7" s="48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55" ht="20.100000000000001" customHeight="1">
      <c r="A8" s="48"/>
      <c r="B8" s="8" t="s">
        <v>14</v>
      </c>
      <c r="C8" s="52">
        <f>'(1) ICMS 20 - ICMS 20 -  TRIBUT'!C8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55" ht="20.100000000000001" customHeight="1">
      <c r="A9" s="48"/>
      <c r="B9" s="8" t="s">
        <v>15</v>
      </c>
      <c r="C9" s="52">
        <f>'(1) ICMS 20 - ICMS 20 -  TRIBUT'!C9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55" ht="20.100000000000001" customHeight="1">
      <c r="A10" s="48"/>
      <c r="B10" s="8" t="s">
        <v>16</v>
      </c>
      <c r="C10" s="52">
        <f>'(1) ICMS 20 - ICMS 20 -  TRIBUT'!C10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55" ht="30" customHeight="1">
      <c r="A11" s="48"/>
      <c r="B11" s="8" t="s">
        <v>17</v>
      </c>
      <c r="C11" s="52">
        <f>'(1) ICMS 20 - ICMS 20 -  TRIBUT'!C11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55" ht="20.100000000000001" customHeight="1">
      <c r="A12" s="48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55" ht="20.100000000000001" customHeight="1">
      <c r="A13" s="48"/>
      <c r="B13" s="9" t="s">
        <v>18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7"/>
      <c r="N13" s="7"/>
      <c r="O13" s="7"/>
      <c r="P13" s="7"/>
    </row>
    <row r="14" spans="1:255" ht="20.100000000000001" customHeight="1">
      <c r="A14" s="48"/>
      <c r="B14" s="9" t="s">
        <v>19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55" ht="20.100000000000001" customHeight="1">
      <c r="A15" s="48"/>
      <c r="B15" s="9" t="s">
        <v>22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255" ht="20.100000000000001" customHeight="1">
      <c r="A16" s="48"/>
      <c r="B16" s="4"/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20.100000000000001" customHeight="1">
      <c r="A17" s="48"/>
      <c r="B17" s="38" t="s">
        <v>24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0.100000000000001" customHeight="1">
      <c r="A18" s="48"/>
      <c r="B18" s="39" t="s">
        <v>53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20.100000000000001" customHeight="1">
      <c r="A19" s="48"/>
      <c r="B19" s="39" t="s">
        <v>29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20.100000000000001" customHeight="1">
      <c r="A20" s="48"/>
      <c r="B20" s="39" t="s">
        <v>54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20.100000000000001" customHeight="1">
      <c r="A21" s="48"/>
      <c r="B21" s="39" t="s">
        <v>30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20.100000000000001" customHeight="1">
      <c r="A22" s="48"/>
      <c r="B22" s="39" t="s">
        <v>55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20.100000000000001" customHeight="1">
      <c r="A23" s="48"/>
      <c r="B23" s="39" t="s">
        <v>56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20.100000000000001" customHeight="1">
      <c r="A24" s="48"/>
      <c r="B24" s="39" t="s">
        <v>31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20.100000000000001" customHeight="1">
      <c r="A25" s="48"/>
      <c r="B25" s="39" t="s">
        <v>57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20.100000000000001" customHeight="1">
      <c r="A26" s="48"/>
      <c r="B26" s="39" t="s">
        <v>58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20.100000000000001" customHeight="1">
      <c r="A27" s="48"/>
      <c r="B27" s="39" t="s">
        <v>59</v>
      </c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20.100000000000001" customHeight="1">
      <c r="A28" s="48"/>
      <c r="B28" s="39" t="s">
        <v>60</v>
      </c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20.100000000000001" customHeight="1">
      <c r="A29" s="48"/>
      <c r="B29" s="38" t="s">
        <v>25</v>
      </c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20.100000000000001" customHeight="1">
      <c r="A30" s="48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20.100000000000001" customHeight="1">
      <c r="A31" s="48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20.100000000000001" customHeight="1">
      <c r="A32" s="48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20.100000000000001" customHeight="1">
      <c r="A33" s="48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20.100000000000001" customHeight="1">
      <c r="A34" s="48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20.100000000000001" customHeight="1">
      <c r="A35" s="48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mergeCells count="1">
    <mergeCell ref="A1:P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(1) ICMS 00 - ICMS 00 - TRIBUTA</vt:lpstr>
      <vt:lpstr>(1) ICMS 20 - ICMS 20 -  TRIBUT</vt:lpstr>
      <vt:lpstr>(1) ICMS 51 - ICMS 51 - TRIBUTA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hpdv7</dc:creator>
  <cp:lastModifiedBy>Marco Polo</cp:lastModifiedBy>
  <dcterms:created xsi:type="dcterms:W3CDTF">2018-03-29T18:11:14Z</dcterms:created>
  <dcterms:modified xsi:type="dcterms:W3CDTF">2021-09-27T23:59:56Z</dcterms:modified>
</cp:coreProperties>
</file>