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19\"/>
    </mc:Choice>
  </mc:AlternateContent>
  <xr:revisionPtr revIDLastSave="0" documentId="8_{72E523C5-E11B-4428-ADAD-D841688E8A2A}" xr6:coauthVersionLast="47" xr6:coauthVersionMax="47" xr10:uidLastSave="{00000000-0000-0000-0000-000000000000}"/>
  <bookViews>
    <workbookView xWindow="-108" yWindow="-108" windowWidth="23256" windowHeight="12576" tabRatio="707" activeTab="5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5" l="1"/>
  <c r="F5" i="25"/>
  <c r="F3" i="25"/>
  <c r="D4" i="25"/>
  <c r="D5" i="25"/>
  <c r="D3" i="25"/>
  <c r="C4" i="25"/>
  <c r="C5" i="25"/>
  <c r="C3" i="25"/>
  <c r="B4" i="25"/>
  <c r="B5" i="25"/>
  <c r="B3" i="25"/>
  <c r="F4" i="24"/>
  <c r="F5" i="24"/>
  <c r="F3" i="24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L5" i="23"/>
  <c r="J6" i="23"/>
  <c r="K6" i="23"/>
  <c r="I6" i="25"/>
  <c r="N4" i="25"/>
  <c r="P4" i="25" s="1"/>
  <c r="Q4" i="25"/>
  <c r="S4" i="25" s="1"/>
  <c r="U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Q4" i="23"/>
  <c r="O5" i="23"/>
  <c r="N5" i="23"/>
  <c r="U5" i="25" l="1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O3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<sst xmlns="http://schemas.openxmlformats.org/spreadsheetml/2006/main" count="257" uniqueCount="117">
  <si>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</si>
  <si>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</si>
  <si>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</si>
  <si>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</si>
  <si>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</si>
  <si>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</si>
  <si>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</si>
  <si>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</si>
  <si>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</si>
  <si>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</si>
  <si>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</si>
  <si>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</si>
  <si>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</si>
  <si>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</si>
  <si>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</si>
  <si>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</si>
  <si>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</si>
  <si>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</si>
  <si>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</si>
  <si>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</si>
  <si>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</si>
  <si>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</si>
  <si>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</si>
  <si>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</si>
  <si>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</si>
  <si>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</si>
  <si>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</si>
  <si>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</si>
  <si>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</si>
  <si>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</si>
  <si>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</si>
  <si>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</si>
  <si>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</si>
  <si>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</si>
  <si>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</si>
  <si>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</si>
  <si>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</si>
  <si>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</si>
  <si>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</si>
  <si>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</si>
  <si>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</si>
  <si>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</si>
  <si>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</si>
  <si>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VALOR IPI</t>
  </si>
  <si>
    <t>&lt;ICMS&gt;</t>
  </si>
  <si>
    <t>&lt;/ICMS&gt;</t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</si>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</sst>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14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1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3" fontId="0" fillId="4" borderId="4" xfId="1" applyFont="1" applyFill="1" applyBorder="1" applyAlignment="1">
      <alignment vertical="top" wrapText="1"/>
    </xf>
    <xf numFmtId="43" fontId="0" fillId="4" borderId="7" xfId="1" applyFont="1" applyFill="1" applyBorder="1" applyAlignment="1">
      <alignment vertical="top" wrapText="1"/>
    </xf>
    <xf numFmtId="43" fontId="0" fillId="4" borderId="8" xfId="1" applyFont="1" applyFill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7" fillId="8" borderId="1" xfId="0" applyNumberFormat="1" applyFont="1" applyFill="1" applyBorder="1" applyAlignment="1">
      <alignment horizontal="center" vertical="top" wrapText="1"/>
    </xf>
    <xf numFmtId="49" fontId="7" fillId="8" borderId="2" xfId="0" applyNumberFormat="1" applyFont="1" applyFill="1" applyBorder="1" applyAlignment="1">
      <alignment vertical="top" wrapText="1"/>
    </xf>
    <xf numFmtId="49" fontId="7" fillId="8" borderId="5" xfId="0" applyNumberFormat="1" applyFont="1" applyFill="1" applyBorder="1" applyAlignment="1">
      <alignment vertical="top" wrapText="1"/>
    </xf>
    <xf numFmtId="49" fontId="7" fillId="8" borderId="12" xfId="0" applyNumberFormat="1" applyFont="1" applyFill="1" applyBorder="1" applyAlignment="1">
      <alignment vertical="top" wrapText="1"/>
    </xf>
    <xf numFmtId="0" fontId="7" fillId="8" borderId="9" xfId="0" applyFont="1" applyFill="1" applyBorder="1" applyAlignment="1">
      <alignment vertical="top" wrapText="1"/>
    </xf>
    <xf numFmtId="0" fontId="7" fillId="8" borderId="5" xfId="0" applyFont="1" applyFill="1" applyBorder="1" applyAlignment="1">
      <alignment vertical="top" wrapText="1"/>
    </xf>
    <xf numFmtId="2" fontId="8" fillId="0" borderId="4" xfId="0" applyNumberFormat="1" applyFont="1" applyBorder="1" applyAlignment="1">
      <alignment vertical="top" wrapText="1"/>
    </xf>
    <xf numFmtId="2" fontId="8" fillId="0" borderId="7" xfId="0" applyNumberFormat="1" applyFont="1" applyBorder="1" applyAlignment="1">
      <alignment vertical="top" wrapText="1"/>
    </xf>
    <xf numFmtId="2" fontId="8" fillId="0" borderId="8" xfId="0" applyNumberFormat="1" applyFont="1" applyBorder="1" applyAlignment="1">
      <alignment vertical="top" wrapText="1"/>
    </xf>
    <xf numFmtId="164" fontId="8" fillId="0" borderId="7" xfId="0" applyNumberFormat="1" applyFont="1" applyBorder="1" applyAlignment="1">
      <alignment vertical="top" wrapText="1"/>
    </xf>
    <xf numFmtId="164" fontId="9" fillId="0" borderId="4" xfId="0" applyNumberFormat="1" applyFont="1" applyBorder="1" applyAlignment="1">
      <alignment vertical="top" wrapText="1"/>
    </xf>
    <xf numFmtId="164" fontId="9" fillId="0" borderId="7" xfId="0" applyNumberFormat="1" applyFont="1" applyBorder="1" applyAlignment="1">
      <alignment vertical="top" wrapText="1"/>
    </xf>
    <xf numFmtId="164" fontId="9" fillId="0" borderId="8" xfId="0" applyNumberFormat="1" applyFont="1" applyBorder="1" applyAlignment="1">
      <alignment vertical="top" wrapText="1"/>
    </xf>
    <xf numFmtId="0" fontId="10" fillId="8" borderId="0" xfId="0" applyFont="1" applyFill="1" applyAlignment="1">
      <alignment horizontal="center" vertical="center"/>
    </xf>
    <xf numFmtId="164" fontId="11" fillId="0" borderId="4" xfId="0" applyNumberFormat="1" applyFont="1" applyBorder="1" applyAlignment="1">
      <alignment vertical="top" wrapText="1"/>
    </xf>
    <xf numFmtId="164" fontId="11" fillId="0" borderId="7" xfId="0" applyNumberFormat="1" applyFont="1" applyBorder="1" applyAlignment="1">
      <alignment vertical="top" wrapText="1"/>
    </xf>
    <xf numFmtId="164" fontId="11" fillId="0" borderId="8" xfId="0" applyNumberFormat="1" applyFont="1" applyBorder="1" applyAlignment="1">
      <alignment vertical="top" wrapText="1"/>
    </xf>
    <xf numFmtId="164" fontId="12" fillId="0" borderId="4" xfId="0" applyNumberFormat="1" applyFont="1" applyBorder="1" applyAlignment="1">
      <alignment vertical="top" wrapText="1"/>
    </xf>
    <xf numFmtId="0" fontId="12" fillId="0" borderId="4" xfId="0" applyNumberFormat="1" applyFont="1" applyBorder="1" applyAlignment="1">
      <alignment vertical="top" wrapText="1"/>
    </xf>
    <xf numFmtId="0" fontId="12" fillId="0" borderId="7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0" fontId="12" fillId="0" borderId="8" xfId="0" applyNumberFormat="1" applyFont="1" applyBorder="1" applyAlignment="1">
      <alignment vertical="top" wrapText="1"/>
    </xf>
    <xf numFmtId="164" fontId="12" fillId="0" borderId="8" xfId="0" applyNumberFormat="1" applyFont="1" applyBorder="1" applyAlignment="1">
      <alignment vertical="top" wrapText="1"/>
    </xf>
    <xf numFmtId="49" fontId="7" fillId="8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5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6" borderId="4" xfId="0" applyNumberFormat="1" applyFill="1" applyBorder="1">
      <alignment vertical="top" wrapText="1"/>
    </xf>
    <xf numFmtId="0" fontId="0" fillId="6" borderId="4" xfId="0" applyNumberFormat="1" applyFill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5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6" borderId="7" xfId="0" applyNumberFormat="1" applyFill="1" applyBorder="1">
      <alignment vertical="top" wrapText="1"/>
    </xf>
    <xf numFmtId="0" fontId="0" fillId="6" borderId="7" xfId="0" applyNumberFormat="1" applyFill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5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6" borderId="8" xfId="0" applyNumberFormat="1" applyFill="1" applyBorder="1">
      <alignment vertical="top" wrapText="1"/>
    </xf>
    <xf numFmtId="0" fontId="0" fillId="6" borderId="8" xfId="0" applyNumberFormat="1" applyFill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6" borderId="11" xfId="0" applyNumberFormat="1" applyFont="1" applyFill="1" applyBorder="1">
      <alignment vertical="top" wrapText="1"/>
    </xf>
    <xf numFmtId="0" fontId="0" fillId="6" borderId="11" xfId="0" applyFill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2" fontId="0" fillId="7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7" fillId="8" borderId="2" xfId="0" applyNumberFormat="1" applyFont="1" applyFill="1" applyBorder="1">
      <alignment vertical="top" wrapText="1"/>
    </xf>
    <xf numFmtId="49" fontId="7" fillId="8" borderId="5" xfId="0" applyNumberFormat="1" applyFont="1" applyFill="1" applyBorder="1">
      <alignment vertical="top" wrapText="1"/>
    </xf>
    <xf numFmtId="49" fontId="7" fillId="8" borderId="12" xfId="0" applyNumberFormat="1" applyFont="1" applyFill="1" applyBorder="1">
      <alignment vertical="top" wrapText="1"/>
    </xf>
    <xf numFmtId="0" fontId="7" fillId="8" borderId="9" xfId="0" applyFont="1" applyFill="1" applyBorder="1">
      <alignment vertical="top" wrapText="1"/>
    </xf>
    <xf numFmtId="0" fontId="7" fillId="8" borderId="5" xfId="0" applyFont="1" applyFill="1" applyBorder="1">
      <alignment vertical="top" wrapText="1"/>
    </xf>
    <xf numFmtId="164" fontId="8" fillId="0" borderId="7" xfId="0" applyNumberFormat="1" applyFont="1" applyBorder="1">
      <alignment vertical="top" wrapText="1"/>
    </xf>
    <xf numFmtId="0" fontId="13" fillId="8" borderId="0" xfId="0" applyNumberFormat="1" applyFont="1" applyFill="1">
      <alignment vertical="top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K11" sqref="K11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47</v>
      </c>
      <c r="G2" s="43" t="s">
        <v>43</v>
      </c>
      <c r="H2" s="43" t="s">
        <v>6</v>
      </c>
      <c r="I2" s="43" t="s">
        <v>7</v>
      </c>
      <c r="J2" s="43" t="s">
        <v>8</v>
      </c>
      <c r="K2" s="43" t="s">
        <v>9</v>
      </c>
      <c r="L2" s="43" t="s">
        <v>10</v>
      </c>
      <c r="M2" s="43" t="s">
        <v>62</v>
      </c>
      <c r="N2" s="43" t="s">
        <v>63</v>
      </c>
      <c r="O2" s="43" t="s">
        <v>64</v>
      </c>
    </row>
    <row r="3" spans="1:15" ht="20.25" customHeight="1">
      <c r="A3" s="44" t="s">
        <v>14</v>
      </c>
      <c r="B3" s="2">
        <v>15</v>
      </c>
      <c r="C3" s="3">
        <v>10</v>
      </c>
      <c r="D3" s="3">
        <v>1</v>
      </c>
      <c r="E3" s="3">
        <f>B3*(C3-D3)</f>
        <v>135</v>
      </c>
      <c r="F3" s="35">
        <v>0</v>
      </c>
      <c r="G3" s="35">
        <f>F3/100*(B3*C3)</f>
        <v>0</v>
      </c>
      <c r="H3" s="49">
        <f>E3/$E$6*100</f>
        <v>75</v>
      </c>
      <c r="I3" s="53">
        <f>(H3/100)*$C$8</f>
        <v>7.5</v>
      </c>
      <c r="J3" s="53">
        <f>(H3/100)*$C$9</f>
        <v>3</v>
      </c>
      <c r="K3" s="53">
        <f>(H3/100)*$C$10</f>
        <v>1.5</v>
      </c>
      <c r="L3" s="53">
        <f>(H3/100)*$C$11</f>
        <v>13.5</v>
      </c>
      <c r="M3" s="60">
        <f>E3+I3+J3+K3-L3+G3</f>
        <v>133.5</v>
      </c>
      <c r="N3" s="61">
        <v>18</v>
      </c>
      <c r="O3" s="60">
        <f>N3/100*M3</f>
        <v>24.029999999999998</v>
      </c>
    </row>
    <row r="4" spans="1:15" ht="20.100000000000001" customHeight="1">
      <c r="A4" s="45" t="s">
        <v>15</v>
      </c>
      <c r="B4" s="4">
        <v>3</v>
      </c>
      <c r="C4" s="5">
        <v>7</v>
      </c>
      <c r="D4" s="5">
        <v>0</v>
      </c>
      <c r="E4" s="5">
        <f>B4*(C4-D4)</f>
        <v>21</v>
      </c>
      <c r="F4" s="36">
        <v>0</v>
      </c>
      <c r="G4" s="35">
        <f t="shared" ref="G4:G5" si="0">F4/100*(B4*C4)</f>
        <v>0</v>
      </c>
      <c r="H4" s="50">
        <f>E4/$E$6*100</f>
        <v>11.666666666666666</v>
      </c>
      <c r="I4" s="54">
        <f>(H4/100)*$C$8</f>
        <v>1.1666666666666665</v>
      </c>
      <c r="J4" s="54">
        <f>(H4/100)*$C$9</f>
        <v>0.46666666666666662</v>
      </c>
      <c r="K4" s="54">
        <f>(H4/100)*$C$10</f>
        <v>0.23333333333333331</v>
      </c>
      <c r="L4" s="54">
        <f>(H4/100)*$C$11</f>
        <v>2.0999999999999996</v>
      </c>
      <c r="M4" s="60">
        <f t="shared" ref="M4:M5" si="1">E4+I4+J4+K4-L4+G4</f>
        <v>20.766666666666666</v>
      </c>
      <c r="N4" s="62">
        <v>18</v>
      </c>
      <c r="O4" s="63">
        <f>N4/100*M4</f>
        <v>3.7379999999999995</v>
      </c>
    </row>
    <row r="5" spans="1:15" ht="20.100000000000001" customHeight="1">
      <c r="A5" s="46" t="s">
        <v>16</v>
      </c>
      <c r="B5" s="18">
        <v>6</v>
      </c>
      <c r="C5" s="19">
        <v>4</v>
      </c>
      <c r="D5" s="19">
        <v>0</v>
      </c>
      <c r="E5" s="19">
        <f>B5*(C5-D5)</f>
        <v>24</v>
      </c>
      <c r="F5" s="37">
        <v>0</v>
      </c>
      <c r="G5" s="35">
        <f t="shared" si="0"/>
        <v>0</v>
      </c>
      <c r="H5" s="51">
        <f>E5/$E$6*100</f>
        <v>13.333333333333334</v>
      </c>
      <c r="I5" s="55">
        <f>(H5/100)*$C$8</f>
        <v>1.3333333333333333</v>
      </c>
      <c r="J5" s="55">
        <f>(H5/100)*$C$9</f>
        <v>0.53333333333333333</v>
      </c>
      <c r="K5" s="55">
        <f>(H5/100)*$C$10</f>
        <v>0.26666666666666666</v>
      </c>
      <c r="L5" s="55">
        <f>(H5/100)*$C$11</f>
        <v>2.4</v>
      </c>
      <c r="M5" s="60">
        <f t="shared" si="1"/>
        <v>23.733333333333334</v>
      </c>
      <c r="N5" s="64">
        <v>18</v>
      </c>
      <c r="O5" s="65">
        <f>N5/100*M5</f>
        <v>4.2720000000000002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48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17</v>
      </c>
      <c r="C8" s="52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18</v>
      </c>
      <c r="C9" s="52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19</v>
      </c>
      <c r="C10" s="52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48"/>
      <c r="B11" s="8" t="s">
        <v>20</v>
      </c>
      <c r="C11" s="52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21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22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0" t="s">
        <v>46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7"/>
    </row>
    <row r="16" spans="1:15" ht="20.100000000000001" customHeight="1">
      <c r="A16" s="48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8" t="s">
        <v>44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8" t="s">
        <v>54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8" t="s">
        <v>55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8" t="s">
        <v>56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8" t="s">
        <v>57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8" t="s">
        <v>58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8" t="s">
        <v>59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8" t="s">
        <v>60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8" t="s">
        <v>61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45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H9" sqref="H9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.75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48</v>
      </c>
      <c r="L2" s="43" t="s">
        <v>110</v>
      </c>
      <c r="M2" s="43" t="s">
        <v>74</v>
      </c>
      <c r="N2" s="43" t="s">
        <v>63</v>
      </c>
      <c r="O2" s="43" t="s">
        <v>64</v>
      </c>
    </row>
    <row r="3" spans="1:15" ht="20.25" customHeight="1">
      <c r="A3" s="44" t="s">
        <v>14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23">
        <v>10</v>
      </c>
      <c r="M3" s="24">
        <f>K3-(L3/100*K3)</f>
        <v>120.15</v>
      </c>
      <c r="N3" s="61">
        <v>18</v>
      </c>
      <c r="O3" s="60">
        <f>N3/100*M3</f>
        <v>21.626999999999999</v>
      </c>
    </row>
    <row r="4" spans="1:15" ht="20.100000000000001" customHeight="1">
      <c r="A4" s="45" t="s">
        <v>15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25">
        <v>20</v>
      </c>
      <c r="M4" s="26">
        <f>K4-(L4/100*K4)</f>
        <v>16.613333333333333</v>
      </c>
      <c r="N4" s="62">
        <v>18</v>
      </c>
      <c r="O4" s="63">
        <f>N4/100*M4</f>
        <v>2.9903999999999997</v>
      </c>
    </row>
    <row r="5" spans="1:15" ht="20.100000000000001" customHeight="1">
      <c r="A5" s="46" t="s">
        <v>16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27">
        <v>5</v>
      </c>
      <c r="M5" s="28">
        <f>K5-(L5/100*K5)</f>
        <v>22.546666666666667</v>
      </c>
      <c r="N5" s="64">
        <v>18</v>
      </c>
      <c r="O5" s="65">
        <f>N5/100*M5</f>
        <v>4.0583999999999998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17</v>
      </c>
      <c r="C8" s="52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18</v>
      </c>
      <c r="C9" s="52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19</v>
      </c>
      <c r="C10" s="52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48"/>
      <c r="B11" s="8" t="s">
        <v>20</v>
      </c>
      <c r="C11" s="52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48"/>
      <c r="B16" s="38" t="s">
        <v>44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9" t="s">
        <v>65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9" t="s">
        <v>66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9" t="s">
        <v>67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9" t="s">
        <v>68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9" t="s">
        <v>69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9" t="s">
        <v>70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9" t="s">
        <v>71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9" t="s">
        <v>72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9" t="s">
        <v>73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45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sqref="A1:P1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55" ht="40.5" customHeight="1">
      <c r="A2" s="66" t="s">
        <v>1</v>
      </c>
      <c r="B2" s="66" t="s">
        <v>2</v>
      </c>
      <c r="C2" s="66" t="s">
        <v>3</v>
      </c>
      <c r="D2" s="66" t="s">
        <v>4</v>
      </c>
      <c r="E2" s="66" t="s">
        <v>5</v>
      </c>
      <c r="F2" s="66" t="s">
        <v>6</v>
      </c>
      <c r="G2" s="66" t="s">
        <v>7</v>
      </c>
      <c r="H2" s="66" t="s">
        <v>8</v>
      </c>
      <c r="I2" s="66" t="s">
        <v>9</v>
      </c>
      <c r="J2" s="66" t="s">
        <v>10</v>
      </c>
      <c r="K2" s="43" t="s">
        <v>62</v>
      </c>
      <c r="L2" s="43" t="s">
        <v>63</v>
      </c>
      <c r="M2" s="66" t="s">
        <v>109</v>
      </c>
      <c r="N2" s="43" t="s">
        <v>83</v>
      </c>
      <c r="O2" s="43" t="s">
        <v>84</v>
      </c>
      <c r="P2" s="43" t="s">
        <v>64</v>
      </c>
    </row>
    <row r="3" spans="1:255" ht="20.25" customHeight="1">
      <c r="A3" s="44" t="s">
        <v>14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61">
        <v>18</v>
      </c>
      <c r="M3" s="24">
        <f>L3/100*K3</f>
        <v>24.029999999999998</v>
      </c>
      <c r="N3" s="23">
        <v>10</v>
      </c>
      <c r="O3" s="24">
        <f>N3/100*M3</f>
        <v>2.403</v>
      </c>
      <c r="P3" s="60">
        <f>M3-O3</f>
        <v>21.626999999999999</v>
      </c>
    </row>
    <row r="4" spans="1:255" ht="20.100000000000001" customHeight="1">
      <c r="A4" s="45" t="s">
        <v>15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62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3">
        <f>M4-O4</f>
        <v>2.9903999999999997</v>
      </c>
    </row>
    <row r="5" spans="1:255" ht="20.100000000000001" customHeight="1">
      <c r="A5" s="46" t="s">
        <v>16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64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65">
        <f>M5-O5</f>
        <v>4.0584000000000007</v>
      </c>
    </row>
    <row r="6" spans="1:255" s="34" customFormat="1" ht="20.100000000000001" customHeight="1">
      <c r="A6" s="47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48"/>
      <c r="B8" s="8" t="s">
        <v>17</v>
      </c>
      <c r="C8" s="52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48"/>
      <c r="B9" s="8" t="s">
        <v>18</v>
      </c>
      <c r="C9" s="52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48"/>
      <c r="B10" s="8" t="s">
        <v>19</v>
      </c>
      <c r="C10" s="52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48"/>
      <c r="B11" s="8" t="s">
        <v>20</v>
      </c>
      <c r="C11" s="52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48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48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48"/>
      <c r="B15" s="9" t="s">
        <v>27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48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48"/>
      <c r="B17" s="38" t="s">
        <v>44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48"/>
      <c r="B18" s="39" t="s">
        <v>75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48"/>
      <c r="B19" s="39" t="s">
        <v>49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48"/>
      <c r="B20" s="39" t="s">
        <v>76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48"/>
      <c r="B21" s="39" t="s">
        <v>50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48"/>
      <c r="B22" s="39" t="s">
        <v>77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48"/>
      <c r="B23" s="39" t="s">
        <v>78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48"/>
      <c r="B24" s="39" t="s">
        <v>52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48"/>
      <c r="B25" s="39" t="s">
        <v>79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48"/>
      <c r="B26" s="39" t="s">
        <v>80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48"/>
      <c r="B27" s="39" t="s">
        <v>81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48"/>
      <c r="B28" s="39" t="s">
        <v>82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48"/>
      <c r="B29" s="38" t="s">
        <v>45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workbookViewId="0">
      <selection activeCell="F3" sqref="F3"/>
    </sheetView>
  </sheetViews>
  <sheetFormatPr defaultColWidth="16.33203125" defaultRowHeight="13.2"/>
  <cols>
    <col min="1" max="1" width="16.33203125" style="67"/>
    <col min="2" max="2" width="14" style="67" customWidth="1"/>
    <col min="3" max="3" width="15.5546875" style="67" customWidth="1"/>
    <col min="4" max="4" width="11.44140625" style="67" customWidth="1"/>
    <col min="5" max="5" width="16.33203125" style="67"/>
    <col min="6" max="6" width="18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3" width="11.6640625" style="67" customWidth="1"/>
    <col min="14" max="15" width="13.33203125" style="67" customWidth="1"/>
    <col min="16" max="16" width="14.33203125" style="67" customWidth="1"/>
    <col min="17" max="17" width="13.33203125" style="67" customWidth="1"/>
    <col min="18" max="255" width="16.33203125" style="67"/>
    <col min="256" max="16384" width="16.33203125" style="68"/>
  </cols>
  <sheetData>
    <row r="1" spans="1:17" ht="15.6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111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62</v>
      </c>
      <c r="M2" s="43" t="s">
        <v>63</v>
      </c>
      <c r="N2" s="43" t="s">
        <v>64</v>
      </c>
      <c r="O2" s="43" t="s">
        <v>112</v>
      </c>
      <c r="P2" s="43" t="s">
        <v>113</v>
      </c>
      <c r="Q2" s="43" t="s">
        <v>114</v>
      </c>
    </row>
    <row r="3" spans="1:17" ht="20.25" customHeight="1">
      <c r="A3" s="115" t="s">
        <v>14</v>
      </c>
      <c r="B3" s="69">
        <f>'(1) ICMS 51'!B3</f>
        <v>15</v>
      </c>
      <c r="C3" s="70">
        <f>'(1) ICMS 51'!C3</f>
        <v>10</v>
      </c>
      <c r="D3" s="70">
        <f>'(1) ICMS 51'!D3</f>
        <v>1</v>
      </c>
      <c r="E3" s="70">
        <f>B3*(C3-D3)</f>
        <v>135</v>
      </c>
      <c r="F3" s="71">
        <v>0</v>
      </c>
      <c r="G3" s="72">
        <f>E3/$E$6*100</f>
        <v>75</v>
      </c>
      <c r="H3" s="70">
        <f>(G3/100)*$C$8</f>
        <v>7.5</v>
      </c>
      <c r="I3" s="70">
        <f>(G3/100)*$C$9</f>
        <v>3</v>
      </c>
      <c r="J3" s="70">
        <f>(G3/100)*$C$10</f>
        <v>1.5</v>
      </c>
      <c r="K3" s="70">
        <f>(G3/100)*$C$11</f>
        <v>13.5</v>
      </c>
      <c r="L3" s="73">
        <f>E3+H3+I3+J3-K3</f>
        <v>133.5</v>
      </c>
      <c r="M3" s="74">
        <v>0</v>
      </c>
      <c r="N3" s="73">
        <f>M3/100*L3</f>
        <v>0</v>
      </c>
      <c r="O3" s="75">
        <f>L3*(1+F3/100)</f>
        <v>133.5</v>
      </c>
      <c r="P3" s="76">
        <v>0</v>
      </c>
      <c r="Q3" s="75">
        <f>(O3*(P3/100))-N3</f>
        <v>0</v>
      </c>
    </row>
    <row r="4" spans="1:17" ht="20.100000000000001" customHeight="1">
      <c r="A4" s="116" t="s">
        <v>15</v>
      </c>
      <c r="B4" s="77">
        <f>'(1) ICMS 51'!B4</f>
        <v>3</v>
      </c>
      <c r="C4" s="70">
        <f>'(1) ICMS 51'!C4</f>
        <v>7</v>
      </c>
      <c r="D4" s="70">
        <f>'(1) ICMS 51'!D4</f>
        <v>0</v>
      </c>
      <c r="E4" s="78">
        <f>B4*(C4-D4)</f>
        <v>21</v>
      </c>
      <c r="F4" s="79">
        <v>0</v>
      </c>
      <c r="G4" s="80">
        <f>E4/$E$6*100</f>
        <v>11.666666666666666</v>
      </c>
      <c r="H4" s="78">
        <f>(G4/100)*$C$8</f>
        <v>1.1666666666666665</v>
      </c>
      <c r="I4" s="78">
        <f>(G4/100)*$C$9</f>
        <v>0.46666666666666662</v>
      </c>
      <c r="J4" s="78">
        <f>(G4/100)*$C$10</f>
        <v>0.23333333333333331</v>
      </c>
      <c r="K4" s="78">
        <f>(G4/100)*$C$11</f>
        <v>2.0999999999999996</v>
      </c>
      <c r="L4" s="81">
        <f>E4+H4+I4+J4-K4</f>
        <v>20.766666666666666</v>
      </c>
      <c r="M4" s="82">
        <v>0</v>
      </c>
      <c r="N4" s="81">
        <f>M4/100*L4</f>
        <v>0</v>
      </c>
      <c r="O4" s="83">
        <f>L4*(1+F4/100)</f>
        <v>20.766666666666666</v>
      </c>
      <c r="P4" s="84">
        <v>0</v>
      </c>
      <c r="Q4" s="83">
        <f>(O4*(P4/100))-N4</f>
        <v>0</v>
      </c>
    </row>
    <row r="5" spans="1:17" ht="20.100000000000001" customHeight="1">
      <c r="A5" s="117" t="s">
        <v>16</v>
      </c>
      <c r="B5" s="85">
        <f>'(1) ICMS 51'!B5</f>
        <v>6</v>
      </c>
      <c r="C5" s="70">
        <f>'(1) ICMS 51'!C5</f>
        <v>4</v>
      </c>
      <c r="D5" s="70">
        <f>'(1) ICMS 51'!D5</f>
        <v>0</v>
      </c>
      <c r="E5" s="86">
        <f>B5*(C5-D5)</f>
        <v>24</v>
      </c>
      <c r="F5" s="87">
        <v>0</v>
      </c>
      <c r="G5" s="88">
        <f>E5/$E$6*100</f>
        <v>13.333333333333334</v>
      </c>
      <c r="H5" s="86">
        <f>(G5/100)*$C$8</f>
        <v>1.3333333333333333</v>
      </c>
      <c r="I5" s="86">
        <f>(G5/100)*$C$9</f>
        <v>0.53333333333333333</v>
      </c>
      <c r="J5" s="86">
        <f>(G5/100)*$C$10</f>
        <v>0.26666666666666666</v>
      </c>
      <c r="K5" s="86">
        <f>(G5/100)*$C$11</f>
        <v>2.4</v>
      </c>
      <c r="L5" s="89">
        <f>E5+H5+I5+J5-K5</f>
        <v>23.733333333333334</v>
      </c>
      <c r="M5" s="90">
        <v>0</v>
      </c>
      <c r="N5" s="89">
        <f>M5/100*L5</f>
        <v>0</v>
      </c>
      <c r="O5" s="91">
        <f>L5*(1+F5/100)</f>
        <v>23.733333333333334</v>
      </c>
      <c r="P5" s="92">
        <v>0</v>
      </c>
      <c r="Q5" s="91">
        <f>(O5*(P5/100))-N5</f>
        <v>0</v>
      </c>
    </row>
    <row r="6" spans="1:17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4</v>
      </c>
      <c r="J6" s="95">
        <f t="shared" si="0"/>
        <v>2</v>
      </c>
      <c r="K6" s="95">
        <f t="shared" si="0"/>
        <v>18</v>
      </c>
      <c r="L6" s="98">
        <f t="shared" si="0"/>
        <v>178</v>
      </c>
      <c r="M6" s="99"/>
      <c r="N6" s="98">
        <f>SUM(N3:N5)</f>
        <v>0</v>
      </c>
      <c r="O6" s="100">
        <f>SUM(O3:O5)</f>
        <v>178</v>
      </c>
      <c r="P6" s="101"/>
      <c r="Q6" s="100">
        <f>SUM(Q3:Q5)</f>
        <v>0</v>
      </c>
    </row>
    <row r="7" spans="1:17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ht="20.100000000000001" customHeight="1">
      <c r="A8" s="119"/>
      <c r="B8" s="103" t="s">
        <v>17</v>
      </c>
      <c r="C8" s="120">
        <f>'(1) ICMS 51'!C8</f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ht="20.100000000000001" customHeight="1">
      <c r="A9" s="119"/>
      <c r="B9" s="103" t="s">
        <v>18</v>
      </c>
      <c r="C9" s="120">
        <f>'(1) ICMS 51'!C9</f>
        <v>4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>
      <c r="A10" s="119"/>
      <c r="B10" s="103" t="s">
        <v>19</v>
      </c>
      <c r="C10" s="120">
        <f>'(1) ICMS 51'!C10</f>
        <v>2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ht="26.4">
      <c r="A11" s="119"/>
      <c r="B11" s="103" t="s">
        <v>20</v>
      </c>
      <c r="C11" s="120">
        <f>'(1) ICMS 51'!C11</f>
        <v>18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1:17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2"/>
      <c r="O13" s="102"/>
      <c r="P13" s="102"/>
      <c r="Q13" s="102"/>
    </row>
    <row r="14" spans="1:17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17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17" ht="21" customHeight="1">
      <c r="A16" s="119"/>
      <c r="B16" s="107" t="s">
        <v>115</v>
      </c>
      <c r="C16" s="108"/>
      <c r="D16" s="108"/>
      <c r="E16" s="108"/>
      <c r="F16" s="108"/>
      <c r="G16" s="108"/>
      <c r="H16" s="108"/>
      <c r="I16" s="108"/>
      <c r="J16" s="108"/>
      <c r="K16" s="109"/>
      <c r="L16" s="102"/>
      <c r="M16" s="102"/>
      <c r="N16" s="102"/>
      <c r="O16" s="102"/>
      <c r="P16" s="102"/>
      <c r="Q16" s="102"/>
    </row>
    <row r="17" spans="1:17" ht="20.100000000000001" customHeight="1">
      <c r="A17" s="119"/>
      <c r="B17" s="77"/>
      <c r="C17" s="78"/>
      <c r="D17" s="78"/>
      <c r="E17" s="78"/>
      <c r="F17" s="80"/>
      <c r="G17" s="80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1:17" ht="16.5" customHeight="1">
      <c r="A18" s="119"/>
      <c r="B18" s="107" t="s">
        <v>34</v>
      </c>
      <c r="C18" s="108"/>
      <c r="D18" s="108"/>
      <c r="E18" s="108"/>
      <c r="F18" s="108"/>
      <c r="G18" s="108"/>
      <c r="H18" s="108"/>
      <c r="I18" s="108"/>
      <c r="J18" s="108"/>
      <c r="K18" s="109"/>
      <c r="L18" s="102"/>
      <c r="M18" s="102"/>
      <c r="N18" s="102"/>
      <c r="O18" s="102"/>
      <c r="P18" s="102"/>
      <c r="Q18" s="102"/>
    </row>
    <row r="19" spans="1:17" ht="20.100000000000001" customHeight="1">
      <c r="A19" s="119"/>
      <c r="B19" s="77"/>
      <c r="C19" s="78"/>
      <c r="D19" s="78"/>
      <c r="E19" s="78"/>
      <c r="F19" s="80"/>
      <c r="G19" s="80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1:17" ht="19.5" customHeight="1">
      <c r="A20" s="119"/>
      <c r="B20" s="107" t="s">
        <v>35</v>
      </c>
      <c r="C20" s="108"/>
      <c r="D20" s="108"/>
      <c r="E20" s="108"/>
      <c r="F20" s="108"/>
      <c r="G20" s="108"/>
      <c r="H20" s="108"/>
      <c r="I20" s="108"/>
      <c r="J20" s="108"/>
      <c r="K20" s="109"/>
      <c r="L20" s="102"/>
      <c r="M20" s="102"/>
      <c r="N20" s="102"/>
      <c r="O20" s="102"/>
      <c r="P20" s="102"/>
      <c r="Q20" s="102"/>
    </row>
    <row r="21" spans="1:17" ht="20.100000000000001" customHeight="1">
      <c r="A21" s="119"/>
      <c r="B21" s="77"/>
      <c r="C21" s="78"/>
      <c r="D21" s="78"/>
      <c r="E21" s="78"/>
      <c r="F21" s="80"/>
      <c r="G21" s="80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 ht="18" customHeight="1">
      <c r="A22" s="119"/>
      <c r="B22" s="107" t="s">
        <v>36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02"/>
      <c r="M22" s="102"/>
      <c r="N22" s="102"/>
      <c r="O22" s="102"/>
      <c r="P22" s="102"/>
      <c r="Q22" s="102"/>
    </row>
    <row r="23" spans="1:17" ht="20.100000000000001" customHeight="1">
      <c r="A23" s="119"/>
      <c r="B23" s="77"/>
      <c r="C23" s="78"/>
      <c r="D23" s="78"/>
      <c r="E23" s="78"/>
      <c r="F23" s="80"/>
      <c r="G23" s="80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 ht="20.100000000000001" customHeight="1">
      <c r="A24" s="119"/>
      <c r="B24" s="38" t="s">
        <v>44</v>
      </c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ht="20.100000000000001" customHeight="1">
      <c r="A25" s="119"/>
      <c r="B25" s="39" t="s">
        <v>85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 ht="20.100000000000001" customHeight="1">
      <c r="A26" s="119"/>
      <c r="B26" s="39" t="s">
        <v>49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ht="20.100000000000001" customHeight="1">
      <c r="A27" s="119"/>
      <c r="B27" s="39" t="s">
        <v>86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 ht="20.100000000000001" customHeight="1">
      <c r="A28" s="119"/>
      <c r="B28" s="39" t="s">
        <v>50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 ht="20.100000000000001" customHeight="1">
      <c r="A29" s="119"/>
      <c r="B29" s="39" t="s">
        <v>51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 ht="20.100000000000001" customHeight="1">
      <c r="A30" s="119"/>
      <c r="B30" s="39" t="s">
        <v>52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 ht="20.100000000000001" customHeight="1">
      <c r="A31" s="119"/>
      <c r="B31" s="39" t="s">
        <v>53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 ht="20.100000000000001" customHeight="1">
      <c r="A32" s="119"/>
      <c r="B32" s="39" t="s">
        <v>87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17" ht="20.100000000000001" customHeight="1">
      <c r="A33" s="119"/>
      <c r="B33" s="39" t="s">
        <v>88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1:17" ht="20.100000000000001" customHeight="1">
      <c r="A34" s="119"/>
      <c r="B34" s="39" t="s">
        <v>89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 ht="19.95" customHeight="1">
      <c r="B35" s="39" t="s">
        <v>90</v>
      </c>
    </row>
    <row r="36" spans="1:17" ht="19.95" customHeight="1">
      <c r="B36" s="39" t="s">
        <v>91</v>
      </c>
    </row>
    <row r="37" spans="1:17" ht="19.95" customHeight="1">
      <c r="B37" s="39" t="s">
        <v>92</v>
      </c>
    </row>
    <row r="38" spans="1:17" ht="19.95" customHeight="1">
      <c r="B38" s="38" t="s">
        <v>45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workbookViewId="0">
      <selection activeCell="F3" sqref="F3"/>
    </sheetView>
  </sheetViews>
  <sheetFormatPr defaultColWidth="16.33203125" defaultRowHeight="13.2"/>
  <cols>
    <col min="1" max="1" width="16.33203125" style="67"/>
    <col min="2" max="2" width="13.44140625" style="67" customWidth="1"/>
    <col min="3" max="3" width="15.5546875" style="67" customWidth="1"/>
    <col min="4" max="4" width="11.44140625" style="67" customWidth="1"/>
    <col min="5" max="5" width="16.33203125" style="67"/>
    <col min="6" max="6" width="10.77734375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3" width="11.6640625" style="67" customWidth="1"/>
    <col min="14" max="15" width="13.33203125" style="67" customWidth="1"/>
    <col min="16" max="16" width="14.33203125" style="67" customWidth="1"/>
    <col min="17" max="17" width="13.33203125" style="67" customWidth="1"/>
    <col min="18" max="255" width="16.33203125" style="67"/>
    <col min="256" max="16384" width="16.33203125" style="68"/>
  </cols>
  <sheetData>
    <row r="1" spans="1:17" ht="15.6">
      <c r="A1" s="56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111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62</v>
      </c>
      <c r="M2" s="43" t="s">
        <v>63</v>
      </c>
      <c r="N2" s="43" t="s">
        <v>64</v>
      </c>
      <c r="O2" s="43" t="s">
        <v>112</v>
      </c>
      <c r="P2" s="43" t="s">
        <v>113</v>
      </c>
      <c r="Q2" s="43" t="s">
        <v>93</v>
      </c>
    </row>
    <row r="3" spans="1:17" ht="20.25" customHeight="1">
      <c r="A3" s="115" t="s">
        <v>14</v>
      </c>
      <c r="B3" s="69">
        <f>'(2) ICMS 10'!B3</f>
        <v>15</v>
      </c>
      <c r="C3" s="70">
        <f>'(2) ICMS 10'!C3</f>
        <v>10</v>
      </c>
      <c r="D3" s="70">
        <f>'(2) ICMS 10'!D3</f>
        <v>1</v>
      </c>
      <c r="E3" s="70">
        <f>B3*(C3-D3)</f>
        <v>135</v>
      </c>
      <c r="F3" s="110">
        <f>'(2) ICMS 10'!F3</f>
        <v>0</v>
      </c>
      <c r="G3" s="72">
        <f>E3/$E$6*100</f>
        <v>75</v>
      </c>
      <c r="H3" s="70">
        <f>(G3/100)*$C$8</f>
        <v>7.5</v>
      </c>
      <c r="I3" s="70">
        <f>(G3/100)*$C$9</f>
        <v>3</v>
      </c>
      <c r="J3" s="70">
        <f>(G3/100)*$C$10</f>
        <v>1.5</v>
      </c>
      <c r="K3" s="70">
        <f>(G3/100)*$C$11</f>
        <v>13.5</v>
      </c>
      <c r="L3" s="70">
        <f>E3+H3+I3+J3-K3</f>
        <v>133.5</v>
      </c>
      <c r="M3" s="111">
        <v>0</v>
      </c>
      <c r="N3" s="70">
        <f>M3/100*L3</f>
        <v>0</v>
      </c>
      <c r="O3" s="75">
        <f>L3*(1+F3/100)</f>
        <v>133.5</v>
      </c>
      <c r="P3" s="76">
        <v>0</v>
      </c>
      <c r="Q3" s="75">
        <f>(O3*(P3/100))-N3</f>
        <v>0</v>
      </c>
    </row>
    <row r="4" spans="1:17" ht="20.100000000000001" customHeight="1">
      <c r="A4" s="116" t="s">
        <v>15</v>
      </c>
      <c r="B4" s="69">
        <f>'(2) ICMS 10'!B4</f>
        <v>3</v>
      </c>
      <c r="C4" s="70">
        <f>'(2) ICMS 10'!C4</f>
        <v>7</v>
      </c>
      <c r="D4" s="70">
        <f>'(2) ICMS 10'!D4</f>
        <v>0</v>
      </c>
      <c r="E4" s="78">
        <f>B4*(C4-D4)</f>
        <v>21</v>
      </c>
      <c r="F4" s="110">
        <f>'(2) ICMS 10'!F4</f>
        <v>0</v>
      </c>
      <c r="G4" s="80">
        <f>E4/$E$6*100</f>
        <v>11.666666666666666</v>
      </c>
      <c r="H4" s="78">
        <f>(G4/100)*$C$8</f>
        <v>1.1666666666666665</v>
      </c>
      <c r="I4" s="78">
        <f>(G4/100)*$C$9</f>
        <v>0.46666666666666662</v>
      </c>
      <c r="J4" s="78">
        <f>(G4/100)*$C$10</f>
        <v>0.23333333333333331</v>
      </c>
      <c r="K4" s="78">
        <f>(G4/100)*$C$11</f>
        <v>2.0999999999999996</v>
      </c>
      <c r="L4" s="78">
        <f>E4+H4+I4+J4-K4</f>
        <v>20.766666666666666</v>
      </c>
      <c r="M4" s="112">
        <v>0</v>
      </c>
      <c r="N4" s="78">
        <f>M4/100*L4</f>
        <v>0</v>
      </c>
      <c r="O4" s="83">
        <f>L4*(1+F4/100)</f>
        <v>20.766666666666666</v>
      </c>
      <c r="P4" s="84">
        <v>0</v>
      </c>
      <c r="Q4" s="83">
        <f>(O4*(P4/100))-N4</f>
        <v>0</v>
      </c>
    </row>
    <row r="5" spans="1:17" ht="20.100000000000001" customHeight="1">
      <c r="A5" s="117" t="s">
        <v>16</v>
      </c>
      <c r="B5" s="69">
        <f>'(2) ICMS 10'!B5</f>
        <v>6</v>
      </c>
      <c r="C5" s="70">
        <f>'(2) ICMS 10'!C5</f>
        <v>4</v>
      </c>
      <c r="D5" s="70">
        <f>'(2) ICMS 10'!D5</f>
        <v>0</v>
      </c>
      <c r="E5" s="86">
        <f>B5*(C5-D5)</f>
        <v>24</v>
      </c>
      <c r="F5" s="110">
        <f>'(2) ICMS 10'!F5</f>
        <v>0</v>
      </c>
      <c r="G5" s="88">
        <f>E5/$E$6*100</f>
        <v>13.333333333333334</v>
      </c>
      <c r="H5" s="86">
        <f>(G5/100)*$C$8</f>
        <v>1.3333333333333333</v>
      </c>
      <c r="I5" s="86">
        <f>(G5/100)*$C$9</f>
        <v>0.53333333333333333</v>
      </c>
      <c r="J5" s="86">
        <f>(G5/100)*$C$10</f>
        <v>0.26666666666666666</v>
      </c>
      <c r="K5" s="86">
        <f>(G5/100)*$C$11</f>
        <v>2.4</v>
      </c>
      <c r="L5" s="86">
        <f>E5+H5+I5+J5-K5</f>
        <v>23.733333333333334</v>
      </c>
      <c r="M5" s="113">
        <v>0</v>
      </c>
      <c r="N5" s="86">
        <f>M5/100*L5</f>
        <v>0</v>
      </c>
      <c r="O5" s="91">
        <f>L5*(1+F5/100)</f>
        <v>23.733333333333334</v>
      </c>
      <c r="P5" s="92">
        <v>0</v>
      </c>
      <c r="Q5" s="91">
        <f>(O5*(P5/100))-N5</f>
        <v>0</v>
      </c>
    </row>
    <row r="6" spans="1:17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4</v>
      </c>
      <c r="J6" s="95">
        <f t="shared" si="0"/>
        <v>2</v>
      </c>
      <c r="K6" s="95">
        <f t="shared" si="0"/>
        <v>18</v>
      </c>
      <c r="L6" s="95">
        <f t="shared" si="0"/>
        <v>178</v>
      </c>
      <c r="M6" s="114"/>
      <c r="N6" s="95">
        <f>SUM(N3:N5)</f>
        <v>0</v>
      </c>
      <c r="O6" s="100">
        <f>SUM(O3:O5)</f>
        <v>178</v>
      </c>
      <c r="P6" s="101"/>
      <c r="Q6" s="100">
        <f>SUM(Q3:Q5)</f>
        <v>0</v>
      </c>
    </row>
    <row r="7" spans="1:17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ht="20.100000000000001" customHeight="1">
      <c r="A8" s="119"/>
      <c r="B8" s="103" t="s">
        <v>17</v>
      </c>
      <c r="C8" s="120">
        <f>'(2) ICMS 10'!C8</f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ht="20.100000000000001" customHeight="1">
      <c r="A9" s="119"/>
      <c r="B9" s="103" t="s">
        <v>18</v>
      </c>
      <c r="C9" s="120">
        <f>'(2) ICMS 10'!C9</f>
        <v>4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>
      <c r="A10" s="119"/>
      <c r="B10" s="103" t="s">
        <v>19</v>
      </c>
      <c r="C10" s="120">
        <f>'(2) ICMS 10'!C10</f>
        <v>2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ht="26.4">
      <c r="A11" s="119"/>
      <c r="B11" s="103" t="s">
        <v>20</v>
      </c>
      <c r="C11" s="120">
        <f>'(2) ICMS 10'!C11</f>
        <v>18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1:17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2"/>
      <c r="O13" s="102"/>
      <c r="P13" s="102"/>
      <c r="Q13" s="102"/>
    </row>
    <row r="14" spans="1:17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17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17" ht="20.100000000000001" customHeight="1">
      <c r="A16" s="119"/>
      <c r="B16" s="9" t="s">
        <v>38</v>
      </c>
      <c r="C16" s="78"/>
      <c r="D16" s="78"/>
      <c r="E16" s="78"/>
      <c r="F16" s="80"/>
      <c r="G16" s="80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1:17" ht="16.5" customHeight="1">
      <c r="A17" s="119"/>
      <c r="B17" s="107" t="s">
        <v>115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02"/>
      <c r="M17" s="102"/>
      <c r="N17" s="102"/>
      <c r="O17" s="102"/>
      <c r="P17" s="102"/>
      <c r="Q17" s="102"/>
    </row>
    <row r="18" spans="1:17" ht="20.100000000000001" customHeight="1">
      <c r="A18" s="119"/>
      <c r="B18" s="77"/>
      <c r="C18" s="78"/>
      <c r="D18" s="78"/>
      <c r="E18" s="78"/>
      <c r="F18" s="80"/>
      <c r="G18" s="80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1:17" ht="18" customHeight="1">
      <c r="A19" s="119"/>
      <c r="B19" s="107" t="s">
        <v>34</v>
      </c>
      <c r="C19" s="108"/>
      <c r="D19" s="108"/>
      <c r="E19" s="108"/>
      <c r="F19" s="108"/>
      <c r="G19" s="108"/>
      <c r="H19" s="108"/>
      <c r="I19" s="108"/>
      <c r="J19" s="108"/>
      <c r="K19" s="109"/>
      <c r="L19" s="102"/>
      <c r="M19" s="102"/>
      <c r="N19" s="102"/>
      <c r="O19" s="102"/>
      <c r="P19" s="102"/>
      <c r="Q19" s="102"/>
    </row>
    <row r="20" spans="1:17" ht="20.100000000000001" customHeight="1">
      <c r="A20" s="119"/>
      <c r="B20" s="77"/>
      <c r="C20" s="78"/>
      <c r="D20" s="78"/>
      <c r="E20" s="78"/>
      <c r="F20" s="80"/>
      <c r="G20" s="80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 ht="17.25" customHeight="1">
      <c r="A21" s="119"/>
      <c r="B21" s="107" t="s">
        <v>35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2"/>
      <c r="M21" s="102"/>
      <c r="N21" s="102"/>
      <c r="O21" s="102"/>
      <c r="P21" s="102"/>
      <c r="Q21" s="102"/>
    </row>
    <row r="22" spans="1:17" ht="20.100000000000001" customHeight="1">
      <c r="A22" s="119"/>
      <c r="B22" s="77"/>
      <c r="C22" s="78"/>
      <c r="D22" s="78"/>
      <c r="E22" s="78"/>
      <c r="F22" s="80"/>
      <c r="G22" s="80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ht="15.75" customHeight="1">
      <c r="A23" s="119"/>
      <c r="B23" s="107" t="s">
        <v>36</v>
      </c>
      <c r="C23" s="108"/>
      <c r="D23" s="108"/>
      <c r="E23" s="108"/>
      <c r="F23" s="108"/>
      <c r="G23" s="108"/>
      <c r="H23" s="108"/>
      <c r="I23" s="108"/>
      <c r="J23" s="108"/>
      <c r="K23" s="109"/>
      <c r="L23" s="102"/>
      <c r="M23" s="102"/>
      <c r="N23" s="102"/>
      <c r="O23" s="102"/>
      <c r="P23" s="102"/>
      <c r="Q23" s="102"/>
    </row>
    <row r="24" spans="1:17" ht="20.100000000000001" customHeight="1">
      <c r="A24" s="119"/>
      <c r="B24" s="77"/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ht="20.100000000000001" customHeight="1">
      <c r="A25" s="119"/>
      <c r="B25" s="38" t="s">
        <v>44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 ht="20.100000000000001" customHeight="1">
      <c r="A26" s="119"/>
      <c r="B26" s="39" t="s">
        <v>94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ht="20.100000000000001" customHeight="1">
      <c r="A27" s="119"/>
      <c r="B27" s="39" t="s">
        <v>66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 ht="20.100000000000001" customHeight="1">
      <c r="A28" s="119"/>
      <c r="B28" s="39" t="s">
        <v>95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 ht="20.100000000000001" customHeight="1">
      <c r="A29" s="119"/>
      <c r="B29" s="39" t="s">
        <v>96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 ht="20.100000000000001" customHeight="1">
      <c r="A30" s="119"/>
      <c r="B30" s="39" t="s">
        <v>97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 ht="20.100000000000001" customHeight="1">
      <c r="A31" s="119"/>
      <c r="B31" s="39" t="s">
        <v>99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 ht="20.100000000000001" customHeight="1">
      <c r="A32" s="119"/>
      <c r="B32" s="39" t="s">
        <v>100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17" ht="20.100000000000001" customHeight="1">
      <c r="A33" s="119"/>
      <c r="B33" s="39" t="s">
        <v>101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1:17" ht="20.100000000000001" customHeight="1">
      <c r="A34" s="119"/>
      <c r="B34" s="39" t="s">
        <v>102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 ht="20.100000000000001" customHeight="1">
      <c r="A35" s="119"/>
      <c r="B35" s="38" t="s">
        <v>45</v>
      </c>
      <c r="C35" s="78"/>
      <c r="D35" s="78"/>
      <c r="E35" s="78"/>
      <c r="F35" s="80"/>
      <c r="G35" s="80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tabSelected="1" workbookViewId="0">
      <selection activeCell="B18" sqref="B18"/>
    </sheetView>
  </sheetViews>
  <sheetFormatPr defaultColWidth="16.33203125" defaultRowHeight="13.2"/>
  <cols>
    <col min="1" max="1" width="16.33203125" style="67"/>
    <col min="2" max="2" width="13.44140625" style="67" customWidth="1"/>
    <col min="3" max="3" width="15.5546875" style="67" customWidth="1"/>
    <col min="4" max="4" width="11.44140625" style="67" customWidth="1"/>
    <col min="5" max="5" width="16.33203125" style="67"/>
    <col min="6" max="6" width="9.6640625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5" width="11.6640625" style="67" customWidth="1"/>
    <col min="16" max="17" width="13.33203125" style="67" customWidth="1"/>
    <col min="18" max="20" width="14.33203125" style="67" customWidth="1"/>
    <col min="21" max="21" width="13.33203125" style="67" customWidth="1"/>
    <col min="22" max="255" width="16.33203125" style="67"/>
    <col min="256" max="16384" width="16.33203125" style="68"/>
  </cols>
  <sheetData>
    <row r="1" spans="1:21" ht="15.6">
      <c r="A1" s="56" t="s">
        <v>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39.6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29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11</v>
      </c>
      <c r="M2" s="43" t="s">
        <v>24</v>
      </c>
      <c r="N2" s="43" t="s">
        <v>25</v>
      </c>
      <c r="O2" s="43" t="s">
        <v>12</v>
      </c>
      <c r="P2" s="43" t="s">
        <v>13</v>
      </c>
      <c r="Q2" s="43" t="s">
        <v>30</v>
      </c>
      <c r="R2" s="43" t="s">
        <v>40</v>
      </c>
      <c r="S2" s="43" t="s">
        <v>41</v>
      </c>
      <c r="T2" s="43" t="s">
        <v>31</v>
      </c>
      <c r="U2" s="43" t="s">
        <v>32</v>
      </c>
    </row>
    <row r="3" spans="1:21" ht="20.25" customHeight="1">
      <c r="A3" s="115" t="s">
        <v>14</v>
      </c>
      <c r="B3" s="69">
        <f>'(2) ICMS 30'!B3</f>
        <v>15</v>
      </c>
      <c r="C3" s="70">
        <f>'(2) ICMS 30'!C3</f>
        <v>10</v>
      </c>
      <c r="D3" s="70">
        <f>'(2) ICMS 30'!D3</f>
        <v>1</v>
      </c>
      <c r="E3" s="70">
        <f>B3*(C3-D3)</f>
        <v>135</v>
      </c>
      <c r="F3" s="71">
        <f>'(2) ICMS 30'!F3</f>
        <v>0</v>
      </c>
      <c r="G3" s="72">
        <f>E3/$E$6*100</f>
        <v>75</v>
      </c>
      <c r="H3" s="70">
        <f>(G3/100)*$C$8</f>
        <v>7.5</v>
      </c>
      <c r="I3" s="70">
        <f>(G3/100)*$C$9</f>
        <v>0.75</v>
      </c>
      <c r="J3" s="70">
        <f>(G3/100)*$C$10</f>
        <v>2.25</v>
      </c>
      <c r="K3" s="70">
        <f>(G3/100)*$C$11</f>
        <v>15</v>
      </c>
      <c r="L3" s="70">
        <f>E3+H3+I3+J3-K3</f>
        <v>130.5</v>
      </c>
      <c r="M3" s="76">
        <v>0</v>
      </c>
      <c r="N3" s="70">
        <f>L3-(M3/100*L3)</f>
        <v>130.5</v>
      </c>
      <c r="O3" s="111">
        <v>0</v>
      </c>
      <c r="P3" s="70">
        <f>O3/100*N3</f>
        <v>0</v>
      </c>
      <c r="Q3" s="70">
        <f>L3*(1+F3/100)</f>
        <v>130.5</v>
      </c>
      <c r="R3" s="76">
        <v>0</v>
      </c>
      <c r="S3" s="70">
        <f>Q3-(R3/100*Q3)</f>
        <v>130.5</v>
      </c>
      <c r="T3" s="111">
        <v>0</v>
      </c>
      <c r="U3" s="70">
        <f>(S3*(T3/100))-P3</f>
        <v>0</v>
      </c>
    </row>
    <row r="4" spans="1:21" ht="20.100000000000001" customHeight="1">
      <c r="A4" s="116" t="s">
        <v>15</v>
      </c>
      <c r="B4" s="69">
        <f>'(2) ICMS 30'!B4</f>
        <v>3</v>
      </c>
      <c r="C4" s="70">
        <f>'(2) ICMS 30'!C4</f>
        <v>7</v>
      </c>
      <c r="D4" s="70">
        <f>'(2) ICMS 30'!D4</f>
        <v>0</v>
      </c>
      <c r="E4" s="78">
        <f>B4*(C4-D4)</f>
        <v>21</v>
      </c>
      <c r="F4" s="71">
        <f>'(2) ICMS 30'!F4</f>
        <v>0</v>
      </c>
      <c r="G4" s="80">
        <f>E4/$E$6*100</f>
        <v>11.666666666666666</v>
      </c>
      <c r="H4" s="78">
        <f>(G4/100)*$C$8</f>
        <v>1.1666666666666665</v>
      </c>
      <c r="I4" s="78">
        <f>(G4/100)*$C$9</f>
        <v>0.11666666666666665</v>
      </c>
      <c r="J4" s="78">
        <f>(G4/100)*$C$10</f>
        <v>0.35</v>
      </c>
      <c r="K4" s="78">
        <f>(G4/100)*$C$11</f>
        <v>2.333333333333333</v>
      </c>
      <c r="L4" s="78">
        <f>E4+H4+I4+J4-K4</f>
        <v>20.300000000000004</v>
      </c>
      <c r="M4" s="84">
        <v>0</v>
      </c>
      <c r="N4" s="78">
        <f>L4-(M4/100*L4)</f>
        <v>20.300000000000004</v>
      </c>
      <c r="O4" s="112">
        <v>0</v>
      </c>
      <c r="P4" s="78">
        <f>O4/100*N4</f>
        <v>0</v>
      </c>
      <c r="Q4" s="78">
        <f>L4*(1+F4/100)</f>
        <v>20.300000000000004</v>
      </c>
      <c r="R4" s="84">
        <v>0</v>
      </c>
      <c r="S4" s="78">
        <f>Q4-(R4/100*Q4)</f>
        <v>20.300000000000004</v>
      </c>
      <c r="T4" s="112">
        <v>0</v>
      </c>
      <c r="U4" s="78">
        <f>(S4*(T4/100))-P4</f>
        <v>0</v>
      </c>
    </row>
    <row r="5" spans="1:21" ht="20.100000000000001" customHeight="1">
      <c r="A5" s="117" t="s">
        <v>16</v>
      </c>
      <c r="B5" s="69">
        <f>'(2) ICMS 30'!B5</f>
        <v>6</v>
      </c>
      <c r="C5" s="70">
        <f>'(2) ICMS 30'!C5</f>
        <v>4</v>
      </c>
      <c r="D5" s="70">
        <f>'(2) ICMS 30'!D5</f>
        <v>0</v>
      </c>
      <c r="E5" s="86">
        <f>B5*(C5-D5)</f>
        <v>24</v>
      </c>
      <c r="F5" s="71">
        <f>'(2) ICMS 30'!F5</f>
        <v>0</v>
      </c>
      <c r="G5" s="88">
        <f>E5/$E$6*100</f>
        <v>13.333333333333334</v>
      </c>
      <c r="H5" s="86">
        <f>(G5/100)*$C$8</f>
        <v>1.3333333333333333</v>
      </c>
      <c r="I5" s="86">
        <f>(G5/100)*$C$9</f>
        <v>0.13333333333333333</v>
      </c>
      <c r="J5" s="86">
        <f>(G5/100)*$C$10</f>
        <v>0.4</v>
      </c>
      <c r="K5" s="86">
        <f>(G5/100)*$C$11</f>
        <v>2.6666666666666665</v>
      </c>
      <c r="L5" s="86">
        <f>E5+H5+I5+J5-K5</f>
        <v>23.199999999999996</v>
      </c>
      <c r="M5" s="92">
        <v>0</v>
      </c>
      <c r="N5" s="86">
        <f>L5-(M5/100*L5)</f>
        <v>23.199999999999996</v>
      </c>
      <c r="O5" s="113">
        <v>0</v>
      </c>
      <c r="P5" s="86">
        <f>O5/100*N5</f>
        <v>0</v>
      </c>
      <c r="Q5" s="86">
        <f>L5*(1+F5/100)</f>
        <v>23.199999999999996</v>
      </c>
      <c r="R5" s="92">
        <v>0</v>
      </c>
      <c r="S5" s="86">
        <f>Q5-(R5/100*Q5)</f>
        <v>23.199999999999996</v>
      </c>
      <c r="T5" s="113">
        <v>0</v>
      </c>
      <c r="U5" s="86">
        <f>(S5*(T5/100))-P5</f>
        <v>0</v>
      </c>
    </row>
    <row r="6" spans="1:21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1</v>
      </c>
      <c r="J6" s="95">
        <f t="shared" si="0"/>
        <v>3</v>
      </c>
      <c r="K6" s="95">
        <f t="shared" si="0"/>
        <v>20</v>
      </c>
      <c r="L6" s="95">
        <f t="shared" si="0"/>
        <v>174</v>
      </c>
      <c r="M6" s="114"/>
      <c r="N6" s="95">
        <f>SUM(N3:N5)</f>
        <v>174</v>
      </c>
      <c r="O6" s="114"/>
      <c r="P6" s="95">
        <f>SUM(P3:P5)</f>
        <v>0</v>
      </c>
      <c r="Q6" s="95">
        <f>SUM(Q3:Q5)</f>
        <v>174</v>
      </c>
      <c r="R6" s="114"/>
      <c r="S6" s="95">
        <f>SUM(S3:S5)</f>
        <v>174</v>
      </c>
      <c r="T6" s="114"/>
      <c r="U6" s="95">
        <f>SUM(U3:U5)</f>
        <v>0</v>
      </c>
    </row>
    <row r="7" spans="1:21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1:21" ht="20.100000000000001" customHeight="1">
      <c r="A8" s="119"/>
      <c r="B8" s="103" t="s">
        <v>17</v>
      </c>
      <c r="C8" s="120"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</row>
    <row r="9" spans="1:21" ht="20.100000000000001" customHeight="1">
      <c r="A9" s="119"/>
      <c r="B9" s="103" t="s">
        <v>18</v>
      </c>
      <c r="C9" s="120">
        <v>1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1">
      <c r="A10" s="119"/>
      <c r="B10" s="103" t="s">
        <v>19</v>
      </c>
      <c r="C10" s="120">
        <v>3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</row>
    <row r="11" spans="1:21" ht="26.4">
      <c r="A11" s="119"/>
      <c r="B11" s="103" t="s">
        <v>20</v>
      </c>
      <c r="C11" s="120">
        <v>20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</row>
    <row r="12" spans="1:21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</row>
    <row r="13" spans="1:21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6"/>
      <c r="O13" s="106"/>
      <c r="P13" s="102"/>
      <c r="Q13" s="102"/>
      <c r="R13" s="106"/>
      <c r="S13" s="106"/>
      <c r="T13" s="102"/>
      <c r="U13" s="102"/>
    </row>
    <row r="14" spans="1:21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</row>
    <row r="15" spans="1:21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</row>
    <row r="16" spans="1:21" ht="20.100000000000001" customHeight="1">
      <c r="A16" s="119"/>
      <c r="B16" s="9" t="s">
        <v>42</v>
      </c>
      <c r="C16" s="78"/>
      <c r="D16" s="78"/>
      <c r="E16" s="78"/>
      <c r="F16" s="80"/>
      <c r="G16" s="80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</row>
    <row r="17" spans="1:21">
      <c r="A17" s="119"/>
      <c r="B17" s="107" t="s">
        <v>116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02"/>
      <c r="M17" s="102"/>
      <c r="N17" s="102"/>
      <c r="O17" s="102"/>
      <c r="P17" s="102"/>
      <c r="Q17" s="102"/>
      <c r="R17" s="102"/>
      <c r="S17" s="102"/>
      <c r="T17" s="102"/>
      <c r="U17" s="102"/>
    </row>
    <row r="18" spans="1:21" ht="20.100000000000001" customHeight="1">
      <c r="A18" s="119"/>
      <c r="B18" s="77"/>
      <c r="C18" s="78"/>
      <c r="D18" s="78"/>
      <c r="E18" s="78"/>
      <c r="F18" s="80"/>
      <c r="G18" s="80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</row>
    <row r="19" spans="1:21">
      <c r="A19" s="119"/>
      <c r="B19" s="107" t="s">
        <v>34</v>
      </c>
      <c r="C19" s="108"/>
      <c r="D19" s="108"/>
      <c r="E19" s="108"/>
      <c r="F19" s="108"/>
      <c r="G19" s="108"/>
      <c r="H19" s="108"/>
      <c r="I19" s="108"/>
      <c r="J19" s="108"/>
      <c r="K19" s="109"/>
      <c r="L19" s="102"/>
      <c r="M19" s="102"/>
      <c r="N19" s="102"/>
      <c r="O19" s="102"/>
      <c r="P19" s="102"/>
      <c r="Q19" s="102"/>
      <c r="R19" s="102"/>
      <c r="S19" s="102"/>
      <c r="T19" s="102"/>
      <c r="U19" s="102"/>
    </row>
    <row r="20" spans="1:21" ht="20.100000000000001" customHeight="1">
      <c r="A20" s="119"/>
      <c r="B20" s="77"/>
      <c r="C20" s="78"/>
      <c r="D20" s="78"/>
      <c r="E20" s="78"/>
      <c r="F20" s="80"/>
      <c r="G20" s="80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1:21">
      <c r="A21" s="119"/>
      <c r="B21" s="107" t="s">
        <v>35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1:21" ht="20.100000000000001" customHeight="1">
      <c r="A22" s="119"/>
      <c r="B22" s="77"/>
      <c r="C22" s="78"/>
      <c r="D22" s="78"/>
      <c r="E22" s="78"/>
      <c r="F22" s="80"/>
      <c r="G22" s="80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1:21">
      <c r="A23" s="119"/>
      <c r="B23" s="107" t="s">
        <v>36</v>
      </c>
      <c r="C23" s="108"/>
      <c r="D23" s="108"/>
      <c r="E23" s="108"/>
      <c r="F23" s="108"/>
      <c r="G23" s="108"/>
      <c r="H23" s="108"/>
      <c r="I23" s="108"/>
      <c r="J23" s="108"/>
      <c r="K23" s="109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0.100000000000001" customHeight="1">
      <c r="A24" s="119"/>
      <c r="B24" s="77"/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1:21" ht="20.100000000000001" customHeight="1">
      <c r="A25" s="119"/>
      <c r="B25" s="38" t="s">
        <v>44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1:21" ht="20.100000000000001" customHeight="1">
      <c r="A26" s="119"/>
      <c r="B26" s="39" t="s">
        <v>103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1:21" ht="20.100000000000001" customHeight="1">
      <c r="A27" s="119"/>
      <c r="B27" s="39" t="s">
        <v>66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1:21" ht="20.100000000000001" customHeight="1">
      <c r="A28" s="119"/>
      <c r="B28" s="39" t="s">
        <v>104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1:21" ht="20.100000000000001" customHeight="1">
      <c r="A29" s="119"/>
      <c r="B29" s="39" t="s">
        <v>68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1:21" ht="20.100000000000001" customHeight="1">
      <c r="A30" s="119"/>
      <c r="B30" s="39" t="s">
        <v>69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1:21" ht="20.100000000000001" customHeight="1">
      <c r="A31" s="119"/>
      <c r="B31" s="39" t="s">
        <v>70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1:21" ht="20.100000000000001" customHeight="1">
      <c r="A32" s="119"/>
      <c r="B32" s="39" t="s">
        <v>71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1:21" ht="20.100000000000001" customHeight="1">
      <c r="A33" s="119"/>
      <c r="B33" s="39" t="s">
        <v>72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1:21" ht="20.100000000000001" customHeight="1">
      <c r="A34" s="119"/>
      <c r="B34" s="39" t="s">
        <v>96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1:21" ht="20.100000000000001" customHeight="1">
      <c r="A35" s="119"/>
      <c r="B35" s="39" t="s">
        <v>105</v>
      </c>
      <c r="C35" s="78"/>
      <c r="D35" s="78"/>
      <c r="E35" s="78"/>
      <c r="F35" s="80"/>
      <c r="G35" s="80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1:21" ht="20.100000000000001" customHeight="1">
      <c r="A36" s="119"/>
      <c r="B36" s="39" t="s">
        <v>98</v>
      </c>
      <c r="C36" s="78"/>
      <c r="D36" s="78"/>
      <c r="E36" s="78"/>
      <c r="F36" s="80"/>
      <c r="G36" s="80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ht="19.95" customHeight="1">
      <c r="A37" s="121"/>
      <c r="B37" s="39" t="s">
        <v>106</v>
      </c>
    </row>
    <row r="38" spans="1:21" ht="19.95" customHeight="1">
      <c r="A38" s="121"/>
      <c r="B38" s="39" t="s">
        <v>100</v>
      </c>
    </row>
    <row r="39" spans="1:21" ht="19.95" customHeight="1">
      <c r="A39" s="121"/>
      <c r="B39" s="39" t="s">
        <v>107</v>
      </c>
    </row>
    <row r="40" spans="1:21" ht="19.95" customHeight="1">
      <c r="A40" s="121"/>
      <c r="B40" s="39" t="s">
        <v>108</v>
      </c>
    </row>
    <row r="41" spans="1:21" ht="19.95" customHeight="1">
      <c r="B41" s="38" t="s">
        <v>45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(1) ICMS 00</vt:lpstr>
      <vt:lpstr>(1) ICMS 20</vt:lpstr>
      <vt:lpstr>(1) ICMS 51</vt:lpstr>
      <vt:lpstr>(2) ICMS 10</vt:lpstr>
      <vt:lpstr>(2) ICMS 30</vt:lpstr>
      <vt:lpstr>(2) ICMS 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2021-09-29T23:42:38Z</dcterms:modified>
</cp:coreProperties>
</file>