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5\"/>
    </mc:Choice>
  </mc:AlternateContent>
  <xr:revisionPtr revIDLastSave="0" documentId="8_{F9ACB1D6-7835-461B-8788-9F992A94455F}" xr6:coauthVersionLast="47" xr6:coauthVersionMax="47" xr10:uidLastSave="{00000000-0000-0000-0000-000000000000}"/>
  <bookViews>
    <workbookView xWindow="-108" yWindow="-108" windowWidth="23256" windowHeight="12576" tabRatio="680" firstSheet="7" activeTab="12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  <sheet name="(4) CSOSN 101" sheetId="28" r:id="rId8"/>
    <sheet name="(4)CSOSN 102 103 300 400 500" sheetId="29" r:id="rId9"/>
    <sheet name="(5) CSOSN 201 202 203" sheetId="30" r:id="rId10"/>
    <sheet name="IPI50" sheetId="32" r:id="rId11"/>
    <sheet name="PIS COFINS 01 02" sheetId="33" r:id="rId12"/>
    <sheet name="PIS COFINS 03" sheetId="3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4" l="1"/>
  <c r="L6" i="34"/>
  <c r="J6" i="34"/>
  <c r="I6" i="34"/>
  <c r="H6" i="34"/>
  <c r="G6" i="34"/>
  <c r="E6" i="34"/>
  <c r="N5" i="34"/>
  <c r="L5" i="34"/>
  <c r="J5" i="34"/>
  <c r="I5" i="34"/>
  <c r="H5" i="34"/>
  <c r="G5" i="34"/>
  <c r="E5" i="34"/>
  <c r="N4" i="34"/>
  <c r="L4" i="34"/>
  <c r="J4" i="34"/>
  <c r="I4" i="34"/>
  <c r="H4" i="34"/>
  <c r="G4" i="34"/>
  <c r="E4" i="34"/>
  <c r="C9" i="33" l="1"/>
  <c r="C10" i="33"/>
  <c r="C11" i="33"/>
  <c r="C8" i="33"/>
  <c r="D4" i="33"/>
  <c r="D5" i="33"/>
  <c r="D3" i="33"/>
  <c r="C4" i="33"/>
  <c r="C5" i="33"/>
  <c r="C3" i="33"/>
  <c r="B5" i="33"/>
  <c r="B4" i="33"/>
  <c r="B3" i="33"/>
  <c r="D20" i="32"/>
  <c r="D19" i="32"/>
  <c r="D18" i="32"/>
  <c r="C20" i="32"/>
  <c r="C19" i="32"/>
  <c r="C18" i="32"/>
  <c r="B20" i="32"/>
  <c r="B19" i="32"/>
  <c r="B18" i="32"/>
  <c r="E18" i="32" s="1"/>
  <c r="E5" i="33"/>
  <c r="E4" i="33"/>
  <c r="E3" i="33"/>
  <c r="C9" i="32"/>
  <c r="C10" i="32"/>
  <c r="C11" i="32"/>
  <c r="C8" i="32"/>
  <c r="D4" i="32"/>
  <c r="D5" i="32"/>
  <c r="D3" i="32"/>
  <c r="C4" i="32"/>
  <c r="C5" i="32"/>
  <c r="C3" i="32"/>
  <c r="B4" i="32"/>
  <c r="B5" i="32"/>
  <c r="B3" i="32"/>
  <c r="L20" i="32"/>
  <c r="E20" i="32"/>
  <c r="L19" i="32"/>
  <c r="E19" i="32"/>
  <c r="L18" i="32"/>
  <c r="K6" i="32"/>
  <c r="E5" i="32"/>
  <c r="E4" i="32"/>
  <c r="B6" i="30"/>
  <c r="E5" i="30"/>
  <c r="E4" i="30"/>
  <c r="E3" i="30"/>
  <c r="E6" i="30" s="1"/>
  <c r="G5" i="30" s="1"/>
  <c r="E6" i="33" l="1"/>
  <c r="F4" i="33" s="1"/>
  <c r="E3" i="32"/>
  <c r="E6" i="32"/>
  <c r="F3" i="32" s="1"/>
  <c r="K5" i="30"/>
  <c r="L5" i="30" s="1"/>
  <c r="J5" i="30"/>
  <c r="I5" i="30"/>
  <c r="H5" i="30"/>
  <c r="M5" i="30" s="1"/>
  <c r="G4" i="30"/>
  <c r="G3" i="30"/>
  <c r="I4" i="33" l="1"/>
  <c r="H4" i="33"/>
  <c r="G4" i="33"/>
  <c r="J4" i="33"/>
  <c r="F5" i="33"/>
  <c r="F3" i="33"/>
  <c r="I3" i="32"/>
  <c r="H3" i="32"/>
  <c r="G3" i="32"/>
  <c r="F5" i="32"/>
  <c r="F4" i="32"/>
  <c r="O5" i="30"/>
  <c r="P5" i="30"/>
  <c r="R5" i="30" s="1"/>
  <c r="K3" i="30"/>
  <c r="J3" i="30"/>
  <c r="J6" i="30" s="1"/>
  <c r="G6" i="30"/>
  <c r="I3" i="30"/>
  <c r="H3" i="30"/>
  <c r="I4" i="30"/>
  <c r="H4" i="30"/>
  <c r="K4" i="30"/>
  <c r="L4" i="30" s="1"/>
  <c r="J4" i="30"/>
  <c r="F6" i="33" l="1"/>
  <c r="J3" i="33"/>
  <c r="I3" i="33"/>
  <c r="H3" i="33"/>
  <c r="G3" i="33"/>
  <c r="J5" i="33"/>
  <c r="I5" i="33"/>
  <c r="H5" i="33"/>
  <c r="G5" i="33"/>
  <c r="K4" i="33"/>
  <c r="M4" i="33" s="1"/>
  <c r="Q4" i="33"/>
  <c r="S4" i="33" s="1"/>
  <c r="N4" i="33"/>
  <c r="P4" i="33" s="1"/>
  <c r="I4" i="32"/>
  <c r="H4" i="32"/>
  <c r="G4" i="32"/>
  <c r="J4" i="32" s="1"/>
  <c r="L4" i="32" s="1"/>
  <c r="G5" i="32"/>
  <c r="I5" i="32"/>
  <c r="I6" i="32" s="1"/>
  <c r="H5" i="32"/>
  <c r="F6" i="32"/>
  <c r="J3" i="32"/>
  <c r="H6" i="30"/>
  <c r="M3" i="30"/>
  <c r="K6" i="30"/>
  <c r="L3" i="30"/>
  <c r="L6" i="30" s="1"/>
  <c r="I6" i="30"/>
  <c r="M4" i="30"/>
  <c r="G6" i="33" l="1"/>
  <c r="K3" i="33"/>
  <c r="N3" i="33"/>
  <c r="Q3" i="33"/>
  <c r="H6" i="33"/>
  <c r="I6" i="33"/>
  <c r="J6" i="33"/>
  <c r="Q5" i="33"/>
  <c r="S5" i="33" s="1"/>
  <c r="K5" i="33"/>
  <c r="M5" i="33" s="1"/>
  <c r="N5" i="33"/>
  <c r="P5" i="33" s="1"/>
  <c r="H6" i="32"/>
  <c r="J5" i="32"/>
  <c r="L5" i="32" s="1"/>
  <c r="L3" i="32"/>
  <c r="G6" i="32"/>
  <c r="P4" i="30"/>
  <c r="O4" i="30"/>
  <c r="M6" i="30"/>
  <c r="P3" i="30"/>
  <c r="O3" i="30"/>
  <c r="O6" i="30" s="1"/>
  <c r="N6" i="33" l="1"/>
  <c r="P3" i="33"/>
  <c r="P6" i="33" s="1"/>
  <c r="M3" i="33"/>
  <c r="M6" i="33" s="1"/>
  <c r="K6" i="33"/>
  <c r="Q6" i="33"/>
  <c r="S3" i="33"/>
  <c r="S6" i="33" s="1"/>
  <c r="J6" i="32"/>
  <c r="L6" i="32"/>
  <c r="P6" i="30"/>
  <c r="R3" i="30"/>
  <c r="R4" i="30"/>
  <c r="R6" i="30" l="1"/>
  <c r="C9" i="28" l="1"/>
  <c r="C10" i="28"/>
  <c r="C11" i="28"/>
  <c r="C8" i="28"/>
  <c r="D4" i="28"/>
  <c r="D5" i="28"/>
  <c r="D3" i="28"/>
  <c r="C4" i="28"/>
  <c r="C5" i="28"/>
  <c r="C3" i="28"/>
  <c r="B4" i="28"/>
  <c r="B5" i="28"/>
  <c r="B3" i="28"/>
  <c r="B6" i="28" s="1"/>
  <c r="E5" i="28"/>
  <c r="E4" i="28"/>
  <c r="E3" i="28"/>
  <c r="E6" i="28" l="1"/>
  <c r="F5" i="28" s="1"/>
  <c r="F4" i="28" l="1"/>
  <c r="F3" i="28"/>
  <c r="J5" i="28"/>
  <c r="I5" i="28"/>
  <c r="H5" i="28"/>
  <c r="G5" i="28"/>
  <c r="K5" i="28" l="1"/>
  <c r="M5" i="28" s="1"/>
  <c r="F6" i="28"/>
  <c r="J3" i="28"/>
  <c r="I3" i="28"/>
  <c r="H3" i="28"/>
  <c r="G3" i="28"/>
  <c r="J4" i="28"/>
  <c r="I4" i="28"/>
  <c r="H4" i="28"/>
  <c r="G4" i="28"/>
  <c r="K3" i="28" l="1"/>
  <c r="K4" i="28"/>
  <c r="M4" i="28" s="1"/>
  <c r="H6" i="28"/>
  <c r="J6" i="28"/>
  <c r="G6" i="28"/>
  <c r="I6" i="28"/>
  <c r="M3" i="28" l="1"/>
  <c r="M6" i="28" s="1"/>
  <c r="K6" i="28"/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<sst xmlns="http://schemas.openxmlformats.org/spreadsheetml/2006/main" count="492" uniqueCount="224">
  <si>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</si>
  <si>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</si>
  <si>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</si>
  <si>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</si>
  <si>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</si>
  <si>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</si>
  <si>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</si>
  <si>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</si>
  <si>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</si>
  <si>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</si>
  <si>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</si>
  <si>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DESCONTO NO XML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</si>
  <si>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</si>
  <si>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</si>
  <si>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</si>
  <si>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</si>
  <si>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</si>
  <si>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</si>
  <si>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</si>
  <si>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</si>
  <si>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</si>
  <si>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</si>
  <si>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</si>
  <si>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</si>
  <si>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</si>
  <si>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</si>
  <si>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</si>
  <si>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</si>
  <si>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</si>
  <si>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</si>
  <si>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</si>
  <si>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</si>
  <si>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</si>
  <si>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</si>
  <si>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</si>
  <si>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</si>
  <si>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</si>
  <si>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</si>
  <si>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</si>
  <si>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BC ICMS **</t>
  </si>
  <si>
    <t>ALIQUOTA ICMS **</t>
  </si>
  <si>
    <t>VALOR ICMS **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</si>
  <si>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</si>
  <si>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</si>
  <si>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</si>
  <si>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</si>
  <si>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</si>
  <si>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CSOSN 201_202_203</t>
  </si>
  <si>
    <t>**O CSOSN 201_202_203 PARA EFEITO DE CALCULO SE IGUALA AO CST 10, POREM NAO DESTACAMOS BASE, ALIQUOTA, VALOR DO ICMS PROPRIO NA NOTA, APENAS O ICMS ST</t>
  </si>
  <si>
    <t>201 - Tributada pelo Simples Nacional com permissão de crédito e com cobrança do ICMS por substituição tributária;</t>
  </si>
  <si>
    <t>202 - Tributada pelo Simples Nacional sem permissão de crédito e com cobrança do ICMS por substituição tributária;</t>
  </si>
  <si>
    <t>203 - Isenção do ICMS no Simples Nacional para faixa de receita bruta e com cobrança do ICMS por substituição tributária;</t>
  </si>
  <si>
    <t>IPI 50</t>
  </si>
  <si>
    <t>BC IPI</t>
  </si>
  <si>
    <t>ALIQUOTA IPI</t>
  </si>
  <si>
    <t>VALOR IPI</t>
  </si>
  <si>
    <t>*SE O EMITENTE FOR INDUSTRIA (CNAE) E O DESTINATARIO FOR NAO CONTRIBUINTE DE ICMS, OU ADQUIRIR PARA USO E CONSUMO O VALOR DO IPI SOMA NA BC DO ICMS</t>
  </si>
  <si>
    <t>ALIQUOTA (VALOR) ESPECIFICA IPI</t>
  </si>
  <si>
    <t>&lt;IPI&gt;</t>
  </si>
  <si>
    <t>&lt;/IPI&gt;</t>
  </si>
  <si>
    <t>PIS COFINS 01_02</t>
  </si>
  <si>
    <t>BC PIS</t>
  </si>
  <si>
    <t>ALIQUOTA PIS</t>
  </si>
  <si>
    <t>VALOR PIS</t>
  </si>
  <si>
    <t>BC COFINS</t>
  </si>
  <si>
    <t>ALIQUOTA COFINS</t>
  </si>
  <si>
    <t>VALOR COFINS</t>
  </si>
  <si>
    <t>*A BC DE PIS E COFINS É SOBRE O VALOR QUE GERA RECEITA (EXEMPLO, FRETE POR CONTA DO DESTINATARIO - A PAGAR)</t>
  </si>
  <si>
    <t>*REGIMES DE PIS E COFINS:</t>
  </si>
  <si>
    <t>CUMULATIVO = 0,65% E 3%</t>
  </si>
  <si>
    <t>NÃO CUMULATIVO = 1,65% E 7,6%</t>
  </si>
  <si>
    <t>CST 41-Não tributada – É o tipo de operação onde não existe a incidência do ICMS, um exemplo é nas exportações de mercadorias (Constituição Federal, Art. 155 X, a).</t>
  </si>
  <si>
    <t>&lt;ICMS&gt;</t>
  </si>
  <si>
    <r>
      <t xml:space="preserve">       </t>
    </r>
    <r>
      <rPr>
        <b/>
        <sz val="11"/>
        <color rgb="FF000000"/>
        <rFont val="Consolas"/>
        <family val="3"/>
      </rPr>
      <t>&lt;orig&gt;</t>
    </r>
    <r>
      <rPr>
        <sz val="11"/>
        <color rgb="FF000000"/>
        <rFont val="Consolas"/>
        <family val="3"/>
      </rPr>
      <t>0</t>
    </r>
    <r>
      <rPr>
        <b/>
        <sz val="11"/>
        <color rgb="FF000000"/>
        <rFont val="Consolas"/>
        <family val="3"/>
      </rPr>
      <t>&lt;/orig&gt;</t>
    </r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</si>
  <si>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</si>
  <si>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</si>
  <si>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</si>
  <si>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r>
      <t xml:space="preserve">   </t>
    </r>
    <r>
      <rPr>
        <b/>
        <sz val="11"/>
        <color rgb="FF000000"/>
        <rFont val="Consolas"/>
        <family val="3"/>
      </rPr>
      <t>&lt;ICMSSN101&gt;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</si>
  <si>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101</t>
    </r>
    <r>
      <rPr>
        <b/>
        <sz val="11"/>
        <color rgb="FF000000"/>
        <rFont val="Consolas"/>
        <family val="3"/>
      </rPr>
      <t>&lt;/CSOSN&gt;</t>
    </r>
  </si>
  <si>
    <r>
      <t xml:space="preserve">       </t>
    </r>
    <r>
      <rPr>
        <b/>
        <sz val="11"/>
        <color rgb="FF000000"/>
        <rFont val="Consolas"/>
        <family val="3"/>
      </rPr>
      <t>&lt;pCredSN&gt;</t>
    </r>
    <r>
      <rPr>
        <sz val="11"/>
        <color rgb="FF000000"/>
        <rFont val="Consolas"/>
        <family val="3"/>
      </rPr>
      <t>1.25</t>
    </r>
    <r>
      <rPr>
        <b/>
        <sz val="11"/>
        <color rgb="FF000000"/>
        <rFont val="Consolas"/>
        <family val="3"/>
      </rPr>
      <t>&lt;/pCredSN&gt;</t>
    </r>
  </si>
  <si>
    <r>
      <t xml:space="preserve">       </t>
    </r>
    <r>
      <rPr>
        <b/>
        <sz val="11"/>
        <color rgb="FF000000"/>
        <rFont val="Consolas"/>
        <family val="3"/>
      </rPr>
      <t>&lt;vCredICMSSN&gt;</t>
    </r>
    <r>
      <rPr>
        <sz val="11"/>
        <color rgb="FF000000"/>
        <rFont val="Consolas"/>
        <family val="3"/>
      </rPr>
      <t>12.96</t>
    </r>
    <r>
      <rPr>
        <b/>
        <sz val="11"/>
        <color rgb="FF000000"/>
        <rFont val="Consolas"/>
        <family val="3"/>
      </rPr>
      <t>&lt;/vCredICMSSN&gt;</t>
    </r>
  </si>
  <si>
    <r>
      <t xml:space="preserve">   </t>
    </r>
    <r>
      <rPr>
        <b/>
        <sz val="11"/>
        <color rgb="FF000000"/>
        <rFont val="Consolas"/>
        <family val="3"/>
      </rPr>
      <t>&lt;/ICMSSN101&gt;</t>
    </r>
  </si>
  <si>
    <t>&lt;ICMS&gt;
   &lt;ICMSSN202&gt;
       &lt;orig&gt;0&lt;/orig&gt;
       &lt;CSOSN&gt;202&lt;/CSOSN&gt;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&lt;/ICMSSN202&gt;
&lt;/ICMS&gt;</t>
  </si>
  <si>
    <t>&lt;ICMS&gt;
   &lt;ICMSSN202&gt;
       &lt;orig&gt;0&lt;/orig&gt;
       &lt;CSOSN&gt;203&lt;/CSOSN&gt;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&lt;/ICMSSN203&gt;
&lt;/ICMS&gt;</t>
  </si>
  <si>
    <r>
      <t xml:space="preserve">&lt;ICMS&gt;
   &lt;ICMSSN201&gt;
       &lt;orig&gt;0&lt;/orig&gt;
       &lt;CSOSN&gt;201&lt;/CSOSN&gt;
       &lt;modBCST&gt;4&lt;/modBCST&gt;
       &lt;pMVAST&gt;100.00&lt;/pMVAST&gt;
       &lt;pRedBCST&gt;10.00&lt;/pRedBCST&gt;
       &lt;vBCST&gt;162.00&lt;/vBCST&gt;
       &lt;pICMSST&gt;18.00&lt;/pICMSST&gt;
       &lt;vICMSST&gt;12.96&lt;/vICMSST&gt;
      </t>
    </r>
    <r>
      <rPr>
        <sz val="8"/>
        <color rgb="FFFF0000"/>
        <rFont val="Helvetica Neue"/>
      </rPr>
      <t xml:space="preserve"> &lt;pCredSN&gt;1.25&lt;/pCredSN&gt;
       &lt;vCredICMSSN&gt;12.96&lt;/vCredICMSSN&gt;</t>
    </r>
    <r>
      <rPr>
        <sz val="8"/>
        <color indexed="8"/>
        <rFont val="Helvetica Neue"/>
      </rPr>
      <t xml:space="preserve">
   &lt;/ICMSSN201&gt;
&lt;/ICMS&gt;</t>
    </r>
  </si>
  <si>
    <t>Alíquota específica - Nesta modalidade de tributação a base de cálculo é a quantia por unidade da mercadoria, o valor do tributo é um valor fixo para esta quantia, o valor total do tributo neste caso é o produto do valor do tributo pela quantidade.</t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</si>
  <si>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</si>
  <si>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</si>
  <si>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</si>
  <si>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</si>
  <si>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</si>
  <si>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</si>
  <si>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</si>
  <si>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</si>
  <si>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</si>
  <si>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</si>
  <si>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</si>
  <si>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</si>
  <si>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</si>
  <si>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</si>
  <si>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</si>
  <si>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</si>
  <si>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</si>
  <si>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</si>
  <si>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</si>
  <si>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</si>
  <si>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</si>
  <si>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</si>
  <si>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</si>
  <si>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</si>
  <si>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</si>
  <si>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</si>
  <si>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</si>
  <si>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</si>
  <si>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</si>
  <si>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</si>
  <si>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</si>
  <si>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</si>
  <si>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</si>
  <si>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</si>
  <si>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</si>
  <si>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</si>
  <si>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</si>
  <si>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</si>
  <si>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</si>
  <si>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</si>
  <si>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</si>
  <si>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</si>
  <si>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</si>
  <si>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</si>
  <si>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</si>
  <si>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</si>
  <si>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</si>
  <si>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</si>
  <si>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</si>
  <si>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</si>
  <si>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</si>
  <si>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</si>
  <si>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</si>
  <si>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</si>
  <si>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</si>
  <si>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</si>
  <si>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</si>
  <si>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</si>
  <si>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</si>
  <si>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</si>
  <si>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</si>
  <si>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</si>
  <si>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</si>
  <si>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</si>
  <si>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</si>
  <si>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Produtos</t>
  </si>
  <si>
    <t>Frete</t>
  </si>
  <si>
    <t>Nota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</si>
  <si>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</si>
  <si>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</si>
  <si>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</si>
  <si>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</si>
  <si>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</si>
  <si>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</si>
  <si>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</si>
  <si>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</si>
  <si>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</si>
  <si>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</si>
  <si>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</si>
  <si>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</si>
  <si>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</si>
  <si>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</si>
  <si>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</si>
  <si>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</si>
  <si>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</si>
  <si>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</si>
  <si>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</si>
  <si>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</si>
  <si>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</si>
  <si>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</si>
  <si>
    <t>ICMS 101 - TRIBUTADO PELO SIMPLES NACIONAL COM PERMISSÃO DE CRÉDITO</t>
  </si>
  <si>
    <t>ALIQUOTA SN &lt;pCredSN&gt;</t>
  </si>
  <si>
    <t>VALOR Cred. SN &lt;vCredSN&gt;</t>
  </si>
  <si>
    <t>CSOSN 102_103_300_400_500</t>
  </si>
  <si>
    <r>
      <t>102 - Tributada pelo Simples Nacional sem permissão de crédito</t>
    </r>
    <r>
      <rPr>
        <sz val="10"/>
        <color theme="7" tint="0.39997558519241921"/>
        <rFont val="Arial"/>
        <family val="2"/>
      </rPr>
      <t> - Classificam-se neste código as operações que não permitem a indicação da alíquota do ICMS devido pelo Simples Nacional e do valor do crédito, e não estejam abrangidas nas hipóteses dos códigos 103, 203, 300, 400, 500 e 900.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</si>
  <si>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&lt;ICMSSN102&gt;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</si>
  <si>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102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</si>
  <si>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&lt;/ICMSSN102&gt;</t>
    </r>
  </si>
  <si>
    <r>
      <t>103 - Isenção do ICMS no Simples Nacional para faixa de receita bruta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contemplados com isenção concedida para faixa de receita bruta nos termos da Lei Complementar nº 123, de 2006.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</si>
  <si>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&lt;ICMSSN103&gt;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</si>
  <si>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103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</si>
  <si>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&lt;/ICMSSN103&gt;</t>
    </r>
  </si>
  <si>
    <r>
      <t>300 - Imune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contempladas com imunidade do ICMS.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</si>
  <si>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&lt;ICMSSN300&gt;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</si>
  <si>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&lt;CSOSN&gt;300&lt;/CSOSN&gt;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</si>
  <si>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&lt;/ICMSSN300&gt;</t>
    </r>
  </si>
  <si>
    <r>
      <t>400 - Não tributada pelo Simples Nacional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não sujeitas à tributação pelo ICMS dentro do Simples Nacional.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</si>
  <si>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&lt;ICMSSN400&gt;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</si>
  <si>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&lt;CSOSN&gt;400&lt;/CSOSN&gt;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</si>
  <si>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&lt;/ICMSSN400&gt;</t>
    </r>
  </si>
  <si>
    <r>
      <t>500 - ICMS cobrado anteriormente por substituição tributária (substituído) ou por antecipação</t>
    </r>
    <r>
      <rPr>
        <sz val="10"/>
        <color theme="7" tint="0.39997558519241921"/>
        <rFont val="Arial"/>
        <family val="2"/>
      </rPr>
      <t> - Classificam-se neste código as operações sujeitas exclusivamente ao regime de substituição tributária na condição de substituído tributário ou no caso de antecipações.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</si>
  <si>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&lt;ICMSSN500&gt;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</si>
  <si>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500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</si>
  <si>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&lt;/ICMSSN500&gt;</t>
    </r>
  </si>
  <si>
    <t>3 - Base do ICMS ST = (Valor do produto + Frete + Seguro + Outras Despesas Acessórias – Descontos) * (1+(%MVA / 100))</t>
  </si>
  <si>
    <r>
      <t xml:space="preserve">    </t>
    </r>
    <r>
      <rPr>
        <b/>
        <sz val="11"/>
        <color theme="7" tint="0.39997558519241921"/>
        <rFont val="Consolas"/>
        <family val="3"/>
      </rPr>
      <t>&lt;cEnq&gt;</t>
    </r>
    <r>
      <rPr>
        <sz val="11"/>
        <color theme="7" tint="0.39997558519241921"/>
        <rFont val="Consolas"/>
        <family val="3"/>
      </rPr>
      <t>999</t>
    </r>
    <r>
      <rPr>
        <b/>
        <sz val="11"/>
        <color theme="7" tint="0.39997558519241921"/>
        <rFont val="Consolas"/>
        <family val="3"/>
      </rPr>
      <t>&lt;/cEnq&gt;</t>
    </r>
  </si>
  <si>
    <r>
      <t xml:space="preserve">    </t>
    </r>
    <r>
      <rPr>
        <b/>
        <sz val="11"/>
        <color theme="7" tint="0.39997558519241921"/>
        <rFont val="Consolas"/>
        <family val="3"/>
      </rPr>
      <t>&lt;IPITrib&gt;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</si>
  <si>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</si>
  <si>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&lt;vBC&gt;</t>
    </r>
    <r>
      <rPr>
        <sz val="11"/>
        <color theme="7" tint="0.39997558519241921"/>
        <rFont val="Consolas"/>
        <family val="3"/>
      </rPr>
      <t>1000.00</t>
    </r>
    <r>
      <rPr>
        <b/>
        <sz val="11"/>
        <color theme="7" tint="0.39997558519241921"/>
        <rFont val="Consolas"/>
        <family val="3"/>
      </rPr>
      <t>&lt;/vBC&gt;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</si>
  <si>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&lt;pIPI&gt;</t>
    </r>
    <r>
      <rPr>
        <sz val="11"/>
        <color theme="7" tint="0.39997558519241921"/>
        <rFont val="Consolas"/>
        <family val="3"/>
      </rPr>
      <t>7.00</t>
    </r>
    <r>
      <rPr>
        <b/>
        <sz val="11"/>
        <color theme="7" tint="0.39997558519241921"/>
        <rFont val="Consolas"/>
        <family val="3"/>
      </rPr>
      <t>&lt;/pIPI&gt;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</si>
  <si>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&lt;vIPI&gt;</t>
    </r>
    <r>
      <rPr>
        <sz val="11"/>
        <color theme="7" tint="0.39997558519241921"/>
        <rFont val="Consolas"/>
        <family val="3"/>
      </rPr>
      <t>70.00</t>
    </r>
    <r>
      <rPr>
        <b/>
        <sz val="11"/>
        <color theme="7" tint="0.39997558519241921"/>
        <rFont val="Consolas"/>
        <family val="3"/>
      </rPr>
      <t>&lt;/vIPI&gt;</t>
    </r>
  </si>
  <si>
    <r>
      <t xml:space="preserve">    </t>
    </r>
    <r>
      <rPr>
        <b/>
        <sz val="11"/>
        <color theme="7" tint="0.39997558519241921"/>
        <rFont val="Consolas"/>
        <family val="3"/>
      </rPr>
      <t>&lt;/IPITrib&gt;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</si>
  <si>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&lt;cSelo&gt;</t>
    </r>
    <r>
      <rPr>
        <sz val="11"/>
        <color theme="7" tint="0.39997558519241921"/>
        <rFont val="Consolas"/>
        <family val="3"/>
      </rPr>
      <t>9729-11</t>
    </r>
    <r>
      <rPr>
        <b/>
        <sz val="11"/>
        <color theme="7" tint="0.39997558519241921"/>
        <rFont val="Consolas"/>
        <family val="3"/>
      </rPr>
      <t>&lt;/cSelo&gt;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</si>
  <si>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&lt;qSelo&gt;</t>
    </r>
    <r>
      <rPr>
        <sz val="11"/>
        <color theme="7" tint="0.39997558519241921"/>
        <rFont val="Consolas"/>
        <family val="3"/>
      </rPr>
      <t>100</t>
    </r>
    <r>
      <rPr>
        <b/>
        <sz val="11"/>
        <color theme="7" tint="0.39997558519241921"/>
        <rFont val="Consolas"/>
        <family val="3"/>
      </rPr>
      <t>&lt;/qSelo&gt;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</si>
  <si>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&lt;cEnq&gt;</t>
    </r>
    <r>
      <rPr>
        <sz val="11"/>
        <color theme="7" tint="0.39997558519241921"/>
        <rFont val="Consolas"/>
        <family val="3"/>
      </rPr>
      <t>999</t>
    </r>
    <r>
      <rPr>
        <b/>
        <sz val="11"/>
        <color theme="7" tint="0.39997558519241921"/>
        <rFont val="Consolas"/>
        <family val="3"/>
      </rPr>
      <t>&lt;/cEnq&gt;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</si>
  <si>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&lt;IPITrib&gt;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</si>
  <si>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</si>
  <si>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&lt;qUnid&gt;</t>
    </r>
    <r>
      <rPr>
        <sz val="11"/>
        <color theme="7" tint="0.39997558519241921"/>
        <rFont val="Consolas"/>
        <family val="3"/>
      </rPr>
      <t>1000.0000</t>
    </r>
    <r>
      <rPr>
        <b/>
        <sz val="11"/>
        <color theme="7" tint="0.39997558519241921"/>
        <rFont val="Consolas"/>
        <family val="3"/>
      </rPr>
      <t>&lt;/qUnid&gt;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</si>
  <si>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&lt;vUnid&gt;</t>
    </r>
    <r>
      <rPr>
        <sz val="11"/>
        <color theme="7" tint="0.39997558519241921"/>
        <rFont val="Consolas"/>
        <family val="3"/>
      </rPr>
      <t>0.7640</t>
    </r>
    <r>
      <rPr>
        <b/>
        <sz val="11"/>
        <color theme="7" tint="0.39997558519241921"/>
        <rFont val="Consolas"/>
        <family val="3"/>
      </rPr>
      <t>&lt;/vUnid&gt;</t>
    </r>
  </si>
  <si>
    <r>
      <t xml:space="preserve">           </t>
    </r>
    <r>
      <rPr>
        <b/>
        <sz val="11"/>
        <color theme="7" tint="0.39997558519241921"/>
        <rFont val="Consolas"/>
        <family val="3"/>
      </rPr>
      <t>&lt;vIPI&gt;</t>
    </r>
    <r>
      <rPr>
        <sz val="11"/>
        <color theme="7" tint="0.39997558519241921"/>
        <rFont val="Consolas"/>
        <family val="3"/>
      </rPr>
      <t>700.00</t>
    </r>
    <r>
      <rPr>
        <b/>
        <sz val="11"/>
        <color theme="7" tint="0.39997558519241921"/>
        <rFont val="Consolas"/>
        <family val="3"/>
      </rPr>
      <t>&lt;/vIPI&gt;</t>
    </r>
  </si>
  <si>
    <r>
      <t xml:space="preserve">        </t>
    </r>
    <r>
      <rPr>
        <b/>
        <sz val="11"/>
        <color theme="7" tint="0.39997558519241921"/>
        <rFont val="Consolas"/>
        <family val="3"/>
      </rPr>
      <t>&lt;/IPITrib&gt;</t>
    </r>
  </si>
  <si>
    <t>BASE PIS / COFINS</t>
  </si>
  <si>
    <t>Frete CIF</t>
  </si>
  <si>
    <t>Frete FOB</t>
  </si>
  <si>
    <t>PIS COFINS 03</t>
  </si>
  <si>
    <t>Alíquota específica -Nesta modalidade de tributação a base de cálculo é a quantia por unidade da mercadoria, o valor do tributo é um valor fixo para esta quantia, o valor total do tributo neste caso é o produto do valor do tributo pela quantidade.</t>
  </si>
  <si>
    <t>ALIQUOTA (VALOR) ESPECIFICA PIS</t>
  </si>
  <si>
    <t>ALIQUOTA (VALOR) ESPECIFICA 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</si>
</sst>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0.00"/>
  </numFmts>
  <fonts count="24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8"/>
      <color indexed="8"/>
      <name val="Helvetica Neue"/>
    </font>
    <font>
      <sz val="8"/>
      <color rgb="FFFF0000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  <font>
      <b/>
      <sz val="10"/>
      <color theme="7" tint="0.39997558519241921"/>
      <name val="Arial"/>
      <family val="2"/>
    </font>
    <font>
      <b/>
      <sz val="10"/>
      <color rgb="FFFF000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6" xfId="0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3" fontId="0" fillId="5" borderId="4" xfId="1" applyFont="1" applyFill="1" applyBorder="1" applyAlignment="1">
      <alignment vertical="top" wrapText="1"/>
    </xf>
    <xf numFmtId="43" fontId="0" fillId="5" borderId="7" xfId="1" applyFont="1" applyFill="1" applyBorder="1" applyAlignment="1">
      <alignment vertical="top" wrapText="1"/>
    </xf>
    <xf numFmtId="43" fontId="0" fillId="5" borderId="8" xfId="1" applyFont="1" applyFill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11" fillId="9" borderId="1" xfId="0" applyNumberFormat="1" applyFont="1" applyFill="1" applyBorder="1" applyAlignment="1">
      <alignment horizontal="center" vertical="top" wrapText="1"/>
    </xf>
    <xf numFmtId="49" fontId="11" fillId="9" borderId="2" xfId="0" applyNumberFormat="1" applyFont="1" applyFill="1" applyBorder="1" applyAlignment="1">
      <alignment vertical="top" wrapText="1"/>
    </xf>
    <xf numFmtId="49" fontId="11" fillId="9" borderId="5" xfId="0" applyNumberFormat="1" applyFont="1" applyFill="1" applyBorder="1" applyAlignment="1">
      <alignment vertical="top" wrapText="1"/>
    </xf>
    <xf numFmtId="49" fontId="11" fillId="9" borderId="12" xfId="0" applyNumberFormat="1" applyFont="1" applyFill="1" applyBorder="1" applyAlignment="1">
      <alignment vertical="top" wrapText="1"/>
    </xf>
    <xf numFmtId="0" fontId="11" fillId="9" borderId="9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2" fontId="12" fillId="0" borderId="7" xfId="0" applyNumberFormat="1" applyFont="1" applyBorder="1" applyAlignment="1">
      <alignment vertical="top" wrapText="1"/>
    </xf>
    <xf numFmtId="2" fontId="12" fillId="0" borderId="8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164" fontId="13" fillId="0" borderId="4" xfId="0" applyNumberFormat="1" applyFont="1" applyBorder="1" applyAlignment="1">
      <alignment vertical="top" wrapText="1"/>
    </xf>
    <xf numFmtId="164" fontId="13" fillId="0" borderId="7" xfId="0" applyNumberFormat="1" applyFont="1" applyBorder="1" applyAlignment="1">
      <alignment vertical="top" wrapText="1"/>
    </xf>
    <xf numFmtId="164" fontId="13" fillId="0" borderId="8" xfId="0" applyNumberFormat="1" applyFont="1" applyBorder="1" applyAlignment="1">
      <alignment vertical="top" wrapText="1"/>
    </xf>
    <xf numFmtId="164" fontId="15" fillId="0" borderId="4" xfId="0" applyNumberFormat="1" applyFont="1" applyBorder="1" applyAlignment="1">
      <alignment vertical="top" wrapText="1"/>
    </xf>
    <xf numFmtId="164" fontId="15" fillId="0" borderId="7" xfId="0" applyNumberFormat="1" applyFont="1" applyBorder="1" applyAlignment="1">
      <alignment vertical="top" wrapText="1"/>
    </xf>
    <xf numFmtId="164" fontId="15" fillId="0" borderId="8" xfId="0" applyNumberFormat="1" applyFont="1" applyBorder="1" applyAlignment="1">
      <alignment vertical="top" wrapText="1"/>
    </xf>
    <xf numFmtId="164" fontId="16" fillId="0" borderId="4" xfId="0" applyNumberFormat="1" applyFont="1" applyBorder="1" applyAlignment="1">
      <alignment vertical="top" wrapText="1"/>
    </xf>
    <xf numFmtId="0" fontId="16" fillId="0" borderId="4" xfId="0" applyNumberFormat="1" applyFont="1" applyBorder="1" applyAlignment="1">
      <alignment vertical="top" wrapText="1"/>
    </xf>
    <xf numFmtId="0" fontId="16" fillId="0" borderId="7" xfId="0" applyNumberFormat="1" applyFont="1" applyBorder="1" applyAlignment="1">
      <alignment vertical="top" wrapText="1"/>
    </xf>
    <xf numFmtId="164" fontId="16" fillId="0" borderId="7" xfId="0" applyNumberFormat="1" applyFont="1" applyBorder="1" applyAlignment="1">
      <alignment vertical="top" wrapText="1"/>
    </xf>
    <xf numFmtId="0" fontId="16" fillId="0" borderId="8" xfId="0" applyNumberFormat="1" applyFont="1" applyBorder="1" applyAlignment="1">
      <alignment vertical="top" wrapText="1"/>
    </xf>
    <xf numFmtId="164" fontId="16" fillId="0" borderId="8" xfId="0" applyNumberFormat="1" applyFont="1" applyBorder="1" applyAlignment="1">
      <alignment vertical="top" wrapText="1"/>
    </xf>
    <xf numFmtId="49" fontId="11" fillId="9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6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164" fontId="0" fillId="8" borderId="4" xfId="0" applyNumberFormat="1" applyFill="1" applyBorder="1">
      <alignment vertical="top" wrapText="1"/>
    </xf>
    <xf numFmtId="0" fontId="0" fillId="8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6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164" fontId="0" fillId="8" borderId="7" xfId="0" applyNumberFormat="1" applyFill="1" applyBorder="1">
      <alignment vertical="top" wrapText="1"/>
    </xf>
    <xf numFmtId="0" fontId="0" fillId="8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6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164" fontId="0" fillId="8" borderId="8" xfId="0" applyNumberFormat="1" applyFill="1" applyBorder="1">
      <alignment vertical="top" wrapText="1"/>
    </xf>
    <xf numFmtId="0" fontId="0" fillId="8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164" fontId="1" fillId="8" borderId="11" xfId="0" applyNumberFormat="1" applyFont="1" applyFill="1" applyBorder="1">
      <alignment vertical="top" wrapText="1"/>
    </xf>
    <xf numFmtId="0" fontId="0" fillId="8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2" fontId="0" fillId="8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11" fillId="9" borderId="2" xfId="0" applyNumberFormat="1" applyFont="1" applyFill="1" applyBorder="1">
      <alignment vertical="top" wrapText="1"/>
    </xf>
    <xf numFmtId="49" fontId="11" fillId="9" borderId="5" xfId="0" applyNumberFormat="1" applyFont="1" applyFill="1" applyBorder="1">
      <alignment vertical="top" wrapText="1"/>
    </xf>
    <xf numFmtId="49" fontId="11" fillId="9" borderId="12" xfId="0" applyNumberFormat="1" applyFont="1" applyFill="1" applyBorder="1">
      <alignment vertical="top" wrapText="1"/>
    </xf>
    <xf numFmtId="0" fontId="11" fillId="9" borderId="9" xfId="0" applyFont="1" applyFill="1" applyBorder="1">
      <alignment vertical="top" wrapText="1"/>
    </xf>
    <xf numFmtId="0" fontId="11" fillId="9" borderId="5" xfId="0" applyFont="1" applyFill="1" applyBorder="1">
      <alignment vertical="top" wrapText="1"/>
    </xf>
    <xf numFmtId="164" fontId="12" fillId="0" borderId="7" xfId="0" applyNumberFormat="1" applyFont="1" applyBorder="1">
      <alignment vertical="top" wrapText="1"/>
    </xf>
    <xf numFmtId="0" fontId="17" fillId="9" borderId="0" xfId="0" applyNumberFormat="1" applyFont="1" applyFill="1">
      <alignment vertical="top" wrapText="1"/>
    </xf>
    <xf numFmtId="0" fontId="0" fillId="0" borderId="0" xfId="0" applyBorder="1">
      <alignment vertical="top" wrapText="1"/>
    </xf>
    <xf numFmtId="0" fontId="19" fillId="9" borderId="19" xfId="0" applyFont="1" applyFill="1" applyBorder="1" applyAlignment="1">
      <alignment horizontal="left" vertical="center"/>
    </xf>
    <xf numFmtId="0" fontId="20" fillId="9" borderId="20" xfId="0" applyFont="1" applyFill="1" applyBorder="1">
      <alignment vertical="top" wrapText="1"/>
    </xf>
    <xf numFmtId="0" fontId="17" fillId="9" borderId="0" xfId="0" applyFont="1" applyFill="1" applyBorder="1">
      <alignment vertical="top" wrapText="1"/>
    </xf>
    <xf numFmtId="0" fontId="21" fillId="9" borderId="21" xfId="0" applyFont="1" applyFill="1" applyBorder="1" applyAlignment="1">
      <alignment horizontal="left" vertical="center"/>
    </xf>
    <xf numFmtId="0" fontId="17" fillId="9" borderId="20" xfId="0" applyFont="1" applyFill="1" applyBorder="1">
      <alignment vertical="top" wrapText="1"/>
    </xf>
    <xf numFmtId="0" fontId="17" fillId="9" borderId="22" xfId="0" applyFont="1" applyFill="1" applyBorder="1">
      <alignment vertical="top" wrapText="1"/>
    </xf>
    <xf numFmtId="0" fontId="17" fillId="9" borderId="23" xfId="0" applyFont="1" applyFill="1" applyBorder="1">
      <alignment vertical="top" wrapText="1"/>
    </xf>
    <xf numFmtId="0" fontId="19" fillId="9" borderId="24" xfId="0" applyFont="1" applyFill="1" applyBorder="1" applyAlignment="1">
      <alignment horizontal="left" vertical="center"/>
    </xf>
    <xf numFmtId="0" fontId="19" fillId="9" borderId="19" xfId="0" applyFont="1" applyFill="1" applyBorder="1" applyAlignment="1">
      <alignment horizontal="left" vertical="center" wrapText="1"/>
    </xf>
    <xf numFmtId="0" fontId="0" fillId="0" borderId="0" xfId="0" applyNumberFormat="1" applyBorder="1">
      <alignment vertical="top" wrapText="1"/>
    </xf>
    <xf numFmtId="0" fontId="21" fillId="9" borderId="0" xfId="0" applyFont="1" applyFill="1" applyBorder="1" applyAlignment="1">
      <alignment horizontal="left" vertical="center"/>
    </xf>
    <xf numFmtId="0" fontId="17" fillId="9" borderId="0" xfId="0" applyNumberFormat="1" applyFont="1" applyFill="1" applyBorder="1">
      <alignment vertical="top" wrapText="1"/>
    </xf>
    <xf numFmtId="164" fontId="0" fillId="0" borderId="0" xfId="0" applyNumberFormat="1" applyBorder="1">
      <alignment vertical="top" wrapText="1"/>
    </xf>
    <xf numFmtId="2" fontId="0" fillId="0" borderId="0" xfId="0" applyNumberFormat="1" applyBorder="1">
      <alignment vertical="top" wrapText="1"/>
    </xf>
    <xf numFmtId="49" fontId="0" fillId="0" borderId="0" xfId="0" applyNumberFormat="1" applyBorder="1">
      <alignment vertical="top" wrapText="1"/>
    </xf>
    <xf numFmtId="0" fontId="19" fillId="9" borderId="0" xfId="0" applyFont="1" applyFill="1" applyBorder="1" applyAlignment="1">
      <alignment horizontal="left" vertical="center"/>
    </xf>
    <xf numFmtId="164" fontId="17" fillId="9" borderId="0" xfId="0" applyNumberFormat="1" applyFont="1" applyFill="1" applyBorder="1">
      <alignment vertical="top" wrapText="1"/>
    </xf>
    <xf numFmtId="2" fontId="17" fillId="9" borderId="0" xfId="0" applyNumberFormat="1" applyFont="1" applyFill="1" applyBorder="1">
      <alignment vertical="top" wrapText="1"/>
    </xf>
    <xf numFmtId="0" fontId="0" fillId="8" borderId="7" xfId="0" applyFill="1" applyBorder="1">
      <alignment vertical="top" wrapText="1"/>
    </xf>
    <xf numFmtId="49" fontId="11" fillId="9" borderId="5" xfId="0" applyNumberFormat="1" applyFont="1" applyFill="1" applyBorder="1" applyAlignment="1">
      <alignment horizontal="center" vertical="top" wrapText="1"/>
    </xf>
    <xf numFmtId="49" fontId="11" fillId="9" borderId="6" xfId="0" applyNumberFormat="1" applyFont="1" applyFill="1" applyBorder="1" applyAlignment="1">
      <alignment horizontal="center" vertical="top" wrapText="1"/>
    </xf>
    <xf numFmtId="49" fontId="11" fillId="9" borderId="7" xfId="0" applyNumberFormat="1" applyFont="1" applyFill="1" applyBorder="1" applyAlignment="1">
      <alignment horizontal="center" vertical="top" wrapText="1"/>
    </xf>
    <xf numFmtId="0" fontId="11" fillId="9" borderId="7" xfId="0" applyFont="1" applyFill="1" applyBorder="1" applyAlignment="1">
      <alignment horizontal="center" vertical="top" wrapText="1"/>
    </xf>
    <xf numFmtId="0" fontId="19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2" fontId="12" fillId="0" borderId="4" xfId="0" applyNumberFormat="1" applyFont="1" applyBorder="1">
      <alignment vertical="top" wrapText="1"/>
    </xf>
    <xf numFmtId="2" fontId="12" fillId="0" borderId="7" xfId="0" applyNumberFormat="1" applyFont="1" applyBorder="1">
      <alignment vertical="top" wrapText="1"/>
    </xf>
    <xf numFmtId="0" fontId="0" fillId="0" borderId="10" xfId="0" applyNumberFormat="1" applyBorder="1">
      <alignment vertical="top" wrapText="1"/>
    </xf>
    <xf numFmtId="2" fontId="23" fillId="0" borderId="11" xfId="0" applyNumberFormat="1" applyFont="1" applyBorder="1">
      <alignment vertical="top" wrapText="1"/>
    </xf>
    <xf numFmtId="0" fontId="1" fillId="0" borderId="11" xfId="0" applyNumberFormat="1" applyFont="1" applyBorder="1">
      <alignment vertical="top" wrapText="1"/>
    </xf>
    <xf numFmtId="0" fontId="0" fillId="0" borderId="28" xfId="0" applyNumberFormat="1" applyBorder="1">
      <alignment vertical="top" wrapText="1"/>
    </xf>
    <xf numFmtId="164" fontId="0" fillId="0" borderId="29" xfId="0" applyNumberFormat="1" applyBorder="1">
      <alignment vertical="top" wrapText="1"/>
    </xf>
    <xf numFmtId="2" fontId="12" fillId="0" borderId="8" xfId="0" applyNumberFormat="1" applyFont="1" applyBorder="1">
      <alignment vertical="top" wrapText="1"/>
    </xf>
    <xf numFmtId="0" fontId="0" fillId="0" borderId="6" xfId="0" applyBorder="1">
      <alignment vertical="top" wrapText="1"/>
    </xf>
    <xf numFmtId="49" fontId="11" fillId="9" borderId="1" xfId="0" applyNumberFormat="1" applyFont="1" applyFill="1" applyBorder="1">
      <alignment vertical="top" wrapText="1"/>
    </xf>
    <xf numFmtId="0" fontId="14" fillId="9" borderId="0" xfId="0" applyFont="1" applyFill="1" applyAlignment="1">
      <alignment horizontal="center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17" fillId="9" borderId="14" xfId="0" applyNumberFormat="1" applyFont="1" applyFill="1" applyBorder="1" applyAlignment="1">
      <alignment horizontal="left" vertical="top" wrapText="1"/>
    </xf>
    <xf numFmtId="49" fontId="17" fillId="9" borderId="16" xfId="0" applyNumberFormat="1" applyFont="1" applyFill="1" applyBorder="1" applyAlignment="1">
      <alignment horizontal="left" vertical="top" wrapText="1"/>
    </xf>
    <xf numFmtId="49" fontId="17" fillId="9" borderId="15" xfId="0" applyNumberFormat="1" applyFont="1" applyFill="1" applyBorder="1" applyAlignment="1">
      <alignment horizontal="left" vertical="top" wrapText="1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0" fontId="18" fillId="9" borderId="17" xfId="0" applyFont="1" applyFill="1" applyBorder="1" applyAlignment="1">
      <alignment horizontal="left" vertical="top" wrapText="1"/>
    </xf>
    <xf numFmtId="0" fontId="18" fillId="9" borderId="18" xfId="0" applyFont="1" applyFill="1" applyBorder="1" applyAlignment="1">
      <alignment horizontal="left" vertical="top" wrapText="1"/>
    </xf>
    <xf numFmtId="0" fontId="18" fillId="9" borderId="25" xfId="0" applyFont="1" applyFill="1" applyBorder="1">
      <alignment vertical="top" wrapText="1"/>
    </xf>
    <xf numFmtId="0" fontId="18" fillId="9" borderId="26" xfId="0" applyFont="1" applyFill="1" applyBorder="1">
      <alignment vertical="top" wrapText="1"/>
    </xf>
    <xf numFmtId="0" fontId="22" fillId="9" borderId="0" xfId="0" applyFont="1" applyFill="1" applyBorder="1" applyAlignment="1">
      <alignment horizontal="left" vertical="top" wrapText="1"/>
    </xf>
    <xf numFmtId="49" fontId="0" fillId="4" borderId="14" xfId="0" applyNumberFormat="1" applyFill="1" applyBorder="1" applyAlignment="1">
      <alignment horizontal="left" vertical="top" wrapText="1"/>
    </xf>
    <xf numFmtId="49" fontId="0" fillId="4" borderId="16" xfId="0" applyNumberFormat="1" applyFill="1" applyBorder="1" applyAlignment="1">
      <alignment horizontal="left" vertical="top" wrapText="1"/>
    </xf>
    <xf numFmtId="49" fontId="0" fillId="4" borderId="15" xfId="0" applyNumberFormat="1" applyFill="1" applyBorder="1" applyAlignment="1">
      <alignment horizontal="left" vertical="top" wrapText="1"/>
    </xf>
    <xf numFmtId="164" fontId="6" fillId="0" borderId="27" xfId="0" applyNumberFormat="1" applyFont="1" applyBorder="1" applyAlignment="1">
      <alignment horizontal="left" vertical="top" wrapText="1"/>
    </xf>
    <xf numFmtId="164" fontId="6" fillId="0" borderId="15" xfId="0" applyNumberFormat="1" applyFont="1" applyBorder="1" applyAlignment="1">
      <alignment horizontal="left" vertical="top" wrapText="1"/>
    </xf>
    <xf numFmtId="164" fontId="11" fillId="9" borderId="27" xfId="0" applyNumberFormat="1" applyFont="1" applyFill="1" applyBorder="1" applyAlignment="1">
      <alignment horizontal="center" vertical="top" wrapText="1"/>
    </xf>
    <xf numFmtId="164" fontId="11" fillId="9" borderId="15" xfId="0" applyNumberFormat="1" applyFont="1" applyFill="1" applyBorder="1" applyAlignment="1">
      <alignment horizontal="center" vertical="top" wrapText="1"/>
    </xf>
    <xf numFmtId="164" fontId="17" fillId="9" borderId="7" xfId="0" applyNumberFormat="1" applyFont="1" applyFill="1" applyBorder="1" applyAlignment="1">
      <alignment horizontal="center" vertical="top" wrapText="1"/>
    </xf>
    <xf numFmtId="2" fontId="17" fillId="9" borderId="7" xfId="0" applyNumberFormat="1" applyFont="1" applyFill="1" applyBorder="1" applyAlignment="1">
      <alignment horizontal="center" vertical="top" wrapText="1"/>
    </xf>
    <xf numFmtId="44" fontId="17" fillId="9" borderId="7" xfId="2" applyFont="1" applyFill="1" applyBorder="1" applyAlignment="1">
      <alignment vertical="top" wrapText="1"/>
    </xf>
    <xf numFmtId="49" fontId="17" fillId="9" borderId="14" xfId="0" applyNumberFormat="1" applyFont="1" applyFill="1" applyBorder="1" applyAlignment="1">
      <alignment horizontal="center" vertical="top" wrapText="1"/>
    </xf>
    <xf numFmtId="49" fontId="17" fillId="9" borderId="16" xfId="0" applyNumberFormat="1" applyFont="1" applyFill="1" applyBorder="1" applyAlignment="1">
      <alignment horizontal="center" vertical="top" wrapText="1"/>
    </xf>
    <xf numFmtId="49" fontId="17" fillId="9" borderId="15" xfId="0" applyNumberFormat="1" applyFont="1" applyFill="1" applyBorder="1" applyAlignment="1">
      <alignment horizontal="center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7" bestFit="1" customWidth="1"/>
    <col min="7" max="7" width="10" style="17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</row>
    <row r="2" spans="1:15" ht="39" customHeight="1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87</v>
      </c>
      <c r="G2" s="45" t="s">
        <v>55</v>
      </c>
      <c r="H2" s="45" t="s">
        <v>6</v>
      </c>
      <c r="I2" s="45" t="s">
        <v>7</v>
      </c>
      <c r="J2" s="45" t="s">
        <v>8</v>
      </c>
      <c r="K2" s="45" t="s">
        <v>9</v>
      </c>
      <c r="L2" s="45" t="s">
        <v>10</v>
      </c>
      <c r="M2" s="45" t="s">
        <v>102</v>
      </c>
      <c r="N2" s="45" t="s">
        <v>103</v>
      </c>
      <c r="O2" s="45" t="s">
        <v>104</v>
      </c>
    </row>
    <row r="3" spans="1:15" ht="20.25" customHeight="1">
      <c r="A3" s="46" t="s">
        <v>15</v>
      </c>
      <c r="B3" s="2">
        <v>15</v>
      </c>
      <c r="C3" s="3">
        <v>10</v>
      </c>
      <c r="D3" s="3">
        <v>1</v>
      </c>
      <c r="E3" s="3">
        <f>B3*(C3-D3)</f>
        <v>135</v>
      </c>
      <c r="F3" s="40">
        <v>0</v>
      </c>
      <c r="G3" s="40">
        <f>F3/100*(B3*C3)</f>
        <v>0</v>
      </c>
      <c r="H3" s="51">
        <f>E3/$E$6*100</f>
        <v>75</v>
      </c>
      <c r="I3" s="55">
        <f>(H3/100)*$C$8</f>
        <v>7.5</v>
      </c>
      <c r="J3" s="55">
        <f>(H3/100)*$C$9</f>
        <v>3</v>
      </c>
      <c r="K3" s="55">
        <f>(H3/100)*$C$10</f>
        <v>1.5</v>
      </c>
      <c r="L3" s="55">
        <f>(H3/100)*$C$11</f>
        <v>13.5</v>
      </c>
      <c r="M3" s="61">
        <f>E3+I3+J3+K3-L3+G3</f>
        <v>133.5</v>
      </c>
      <c r="N3" s="62">
        <v>18</v>
      </c>
      <c r="O3" s="61">
        <f>N3/100*M3</f>
        <v>24.029999999999998</v>
      </c>
    </row>
    <row r="4" spans="1:15" ht="20.100000000000001" customHeight="1">
      <c r="A4" s="47" t="s">
        <v>16</v>
      </c>
      <c r="B4" s="4">
        <v>3</v>
      </c>
      <c r="C4" s="5">
        <v>7</v>
      </c>
      <c r="D4" s="5">
        <v>0</v>
      </c>
      <c r="E4" s="5">
        <f>B4*(C4-D4)</f>
        <v>21</v>
      </c>
      <c r="F4" s="41">
        <v>0</v>
      </c>
      <c r="G4" s="40">
        <f t="shared" ref="G4:G5" si="0">F4/100*(B4*C4)</f>
        <v>0</v>
      </c>
      <c r="H4" s="52">
        <f>E4/$E$6*100</f>
        <v>11.666666666666666</v>
      </c>
      <c r="I4" s="56">
        <f>(H4/100)*$C$8</f>
        <v>1.1666666666666665</v>
      </c>
      <c r="J4" s="56">
        <f>(H4/100)*$C$9</f>
        <v>0.46666666666666662</v>
      </c>
      <c r="K4" s="56">
        <f>(H4/100)*$C$10</f>
        <v>0.23333333333333331</v>
      </c>
      <c r="L4" s="56">
        <f>(H4/100)*$C$11</f>
        <v>2.0999999999999996</v>
      </c>
      <c r="M4" s="61">
        <f t="shared" ref="M4:M5" si="1">E4+I4+J4+K4-L4+G4</f>
        <v>20.766666666666666</v>
      </c>
      <c r="N4" s="63">
        <v>18</v>
      </c>
      <c r="O4" s="64">
        <f>N4/100*M4</f>
        <v>3.7379999999999995</v>
      </c>
    </row>
    <row r="5" spans="1:15" ht="20.100000000000001" customHeight="1">
      <c r="A5" s="48" t="s">
        <v>17</v>
      </c>
      <c r="B5" s="20">
        <v>6</v>
      </c>
      <c r="C5" s="21">
        <v>4</v>
      </c>
      <c r="D5" s="21">
        <v>0</v>
      </c>
      <c r="E5" s="21">
        <f>B5*(C5-D5)</f>
        <v>24</v>
      </c>
      <c r="F5" s="42">
        <v>0</v>
      </c>
      <c r="G5" s="40">
        <f t="shared" si="0"/>
        <v>0</v>
      </c>
      <c r="H5" s="53">
        <f>E5/$E$6*100</f>
        <v>13.333333333333334</v>
      </c>
      <c r="I5" s="57">
        <f>(H5/100)*$C$8</f>
        <v>1.3333333333333333</v>
      </c>
      <c r="J5" s="57">
        <f>(H5/100)*$C$9</f>
        <v>0.53333333333333333</v>
      </c>
      <c r="K5" s="57">
        <f>(H5/100)*$C$10</f>
        <v>0.26666666666666666</v>
      </c>
      <c r="L5" s="57">
        <f>(H5/100)*$C$11</f>
        <v>2.4</v>
      </c>
      <c r="M5" s="61">
        <f t="shared" si="1"/>
        <v>23.733333333333334</v>
      </c>
      <c r="N5" s="65">
        <v>18</v>
      </c>
      <c r="O5" s="66">
        <f>N5/100*M5</f>
        <v>4.2720000000000002</v>
      </c>
    </row>
    <row r="6" spans="1:15" ht="20.100000000000001" customHeight="1">
      <c r="A6" s="49"/>
      <c r="B6" s="22">
        <f>SUM(B3:B5)</f>
        <v>24</v>
      </c>
      <c r="C6" s="18"/>
      <c r="D6" s="18"/>
      <c r="E6" s="23">
        <f t="shared" ref="E6:M6" si="2">SUM(E3:E5)</f>
        <v>180</v>
      </c>
      <c r="F6" s="23"/>
      <c r="G6" s="23">
        <f>SUM(G3:G5)</f>
        <v>0</v>
      </c>
      <c r="H6" s="24">
        <f t="shared" si="2"/>
        <v>100</v>
      </c>
      <c r="I6" s="23">
        <f t="shared" si="2"/>
        <v>10</v>
      </c>
      <c r="J6" s="23">
        <f t="shared" si="2"/>
        <v>4</v>
      </c>
      <c r="K6" s="23">
        <f t="shared" si="2"/>
        <v>2</v>
      </c>
      <c r="L6" s="23">
        <f t="shared" si="2"/>
        <v>18</v>
      </c>
      <c r="M6" s="23">
        <f t="shared" si="2"/>
        <v>178</v>
      </c>
      <c r="N6" s="19"/>
      <c r="O6" s="23">
        <f>SUM(O3:O5)</f>
        <v>32.04</v>
      </c>
    </row>
    <row r="7" spans="1:15" ht="20.100000000000001" customHeight="1">
      <c r="A7" s="50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50"/>
      <c r="B8" s="8" t="s">
        <v>18</v>
      </c>
      <c r="C8" s="54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50"/>
      <c r="B9" s="8" t="s">
        <v>19</v>
      </c>
      <c r="C9" s="54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50"/>
      <c r="B10" s="8" t="s">
        <v>20</v>
      </c>
      <c r="C10" s="54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50"/>
      <c r="B11" s="8" t="s">
        <v>21</v>
      </c>
      <c r="C11" s="54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0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0"/>
      <c r="B13" s="9" t="s">
        <v>22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0"/>
      <c r="B14" s="9" t="s">
        <v>23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0"/>
      <c r="B15" s="157" t="s">
        <v>86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9"/>
      <c r="O15" s="7"/>
    </row>
    <row r="16" spans="1:15" ht="20.100000000000001" customHeight="1">
      <c r="A16" s="50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0"/>
      <c r="B17" s="43" t="s">
        <v>72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0"/>
      <c r="B18" s="43" t="s">
        <v>94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0"/>
      <c r="B19" s="43" t="s">
        <v>95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0"/>
      <c r="B20" s="43" t="s">
        <v>96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0"/>
      <c r="B21" s="43" t="s">
        <v>97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0"/>
      <c r="B22" s="43" t="s">
        <v>98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0"/>
      <c r="B23" s="43" t="s">
        <v>99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0"/>
      <c r="B24" s="43" t="s">
        <v>100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0"/>
      <c r="B25" s="43" t="s">
        <v>101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0"/>
      <c r="B26" s="43" t="s">
        <v>74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0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0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0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0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0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0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0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0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0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66FD-55B0-4F40-9A10-DAAABFBCAF3D}">
  <dimension ref="A1:IV33"/>
  <sheetViews>
    <sheetView workbookViewId="0">
      <selection activeCell="B20" sqref="B20:K20"/>
    </sheetView>
  </sheetViews>
  <sheetFormatPr defaultColWidth="16.33203125" defaultRowHeight="13.2"/>
  <cols>
    <col min="1" max="1" width="16.33203125" style="68"/>
    <col min="2" max="2" width="20.33203125" style="68" customWidth="1"/>
    <col min="3" max="3" width="15.5546875" style="68" customWidth="1"/>
    <col min="4" max="4" width="11.44140625" style="68" customWidth="1"/>
    <col min="5" max="5" width="16.33203125" style="68"/>
    <col min="6" max="6" width="15" style="68" customWidth="1"/>
    <col min="7" max="7" width="16.33203125" style="68"/>
    <col min="8" max="8" width="13.44140625" style="68" customWidth="1"/>
    <col min="9" max="9" width="15.33203125" style="68" customWidth="1"/>
    <col min="10" max="10" width="14" style="68" customWidth="1"/>
    <col min="11" max="11" width="18.109375" style="68" customWidth="1"/>
    <col min="12" max="12" width="14.6640625" style="68" customWidth="1"/>
    <col min="13" max="13" width="11.88671875" style="68" customWidth="1"/>
    <col min="14" max="14" width="11.6640625" style="68" customWidth="1"/>
    <col min="15" max="16" width="13.33203125" style="68" customWidth="1"/>
    <col min="17" max="17" width="14.33203125" style="68" customWidth="1"/>
    <col min="18" max="18" width="13.33203125" style="68" customWidth="1"/>
    <col min="19" max="256" width="16.33203125" style="68"/>
    <col min="257" max="16384" width="16.33203125" style="69"/>
  </cols>
  <sheetData>
    <row r="1" spans="1:18" ht="15.6">
      <c r="A1" s="156" t="s">
        <v>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</row>
    <row r="2" spans="1:18" ht="39.6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30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11</v>
      </c>
      <c r="M2" s="45" t="s">
        <v>39</v>
      </c>
      <c r="N2" s="45" t="s">
        <v>40</v>
      </c>
      <c r="O2" s="45" t="s">
        <v>41</v>
      </c>
      <c r="P2" s="45" t="s">
        <v>31</v>
      </c>
      <c r="Q2" s="45" t="s">
        <v>32</v>
      </c>
      <c r="R2" s="45" t="s">
        <v>33</v>
      </c>
    </row>
    <row r="3" spans="1:18">
      <c r="A3" s="113" t="s">
        <v>15</v>
      </c>
      <c r="B3" s="70">
        <v>15</v>
      </c>
      <c r="C3" s="71">
        <v>12</v>
      </c>
      <c r="D3" s="71">
        <v>0</v>
      </c>
      <c r="E3" s="71">
        <f>B3*(C3-D3)</f>
        <v>180</v>
      </c>
      <c r="F3" s="73">
        <v>38</v>
      </c>
      <c r="G3" s="73">
        <f>E3/$E$6*100</f>
        <v>49.586776859504134</v>
      </c>
      <c r="H3" s="71">
        <f>(G3/100)*$C$8</f>
        <v>4.9586776859504136</v>
      </c>
      <c r="I3" s="71">
        <f>(G3/100)*$C$9</f>
        <v>0.49586776859504134</v>
      </c>
      <c r="J3" s="71">
        <f>(G3/100)*$C$10</f>
        <v>1.4876033057851239</v>
      </c>
      <c r="K3" s="71">
        <f>(G3/100)*$C$11</f>
        <v>9.9173553719008272</v>
      </c>
      <c r="L3" s="71">
        <f>K3+D3</f>
        <v>9.9173553719008272</v>
      </c>
      <c r="M3" s="71">
        <f>E3+H3+I3+J3-K3</f>
        <v>177.02479338842974</v>
      </c>
      <c r="N3" s="109">
        <v>18</v>
      </c>
      <c r="O3" s="71">
        <f>N3/100*M3</f>
        <v>31.864462809917352</v>
      </c>
      <c r="P3" s="76">
        <f>M3*(1+F3/100)</f>
        <v>244.29421487603304</v>
      </c>
      <c r="Q3" s="77">
        <v>18</v>
      </c>
      <c r="R3" s="76">
        <f>(P3*(Q3/100))-O3</f>
        <v>12.108495867768593</v>
      </c>
    </row>
    <row r="4" spans="1:18">
      <c r="A4" s="114" t="s">
        <v>16</v>
      </c>
      <c r="B4" s="78">
        <v>3</v>
      </c>
      <c r="C4" s="79">
        <v>6</v>
      </c>
      <c r="D4" s="79">
        <v>1</v>
      </c>
      <c r="E4" s="79">
        <f>B4*(C4-D4)</f>
        <v>15</v>
      </c>
      <c r="F4" s="81">
        <v>32</v>
      </c>
      <c r="G4" s="81">
        <f>E4/$E$6*100</f>
        <v>4.1322314049586781</v>
      </c>
      <c r="H4" s="79">
        <f>(G4/100)*$C$8</f>
        <v>0.41322314049586778</v>
      </c>
      <c r="I4" s="79">
        <f>(G4/100)*$C$9</f>
        <v>4.1322314049586778E-2</v>
      </c>
      <c r="J4" s="79">
        <f>(G4/100)*$C$10</f>
        <v>0.12396694214876033</v>
      </c>
      <c r="K4" s="79">
        <f>(G4/100)*$C$11</f>
        <v>0.82644628099173556</v>
      </c>
      <c r="L4" s="79">
        <f>K4+D4</f>
        <v>1.8264462809917354</v>
      </c>
      <c r="M4" s="79">
        <f>E4+H4+I4+J4-K4</f>
        <v>14.75206611570248</v>
      </c>
      <c r="N4" s="110">
        <v>18</v>
      </c>
      <c r="O4" s="79">
        <f>N4/100*M4</f>
        <v>2.655371900826446</v>
      </c>
      <c r="P4" s="84">
        <f>M4*(1+F4/100)</f>
        <v>19.472727272727273</v>
      </c>
      <c r="Q4" s="85">
        <v>18</v>
      </c>
      <c r="R4" s="84">
        <f>(P4*(Q4/100))-O4</f>
        <v>0.84971900826446278</v>
      </c>
    </row>
    <row r="5" spans="1:18">
      <c r="A5" s="114" t="s">
        <v>17</v>
      </c>
      <c r="B5" s="78">
        <v>8</v>
      </c>
      <c r="C5" s="79">
        <v>25</v>
      </c>
      <c r="D5" s="79">
        <v>4</v>
      </c>
      <c r="E5" s="79">
        <f>B5*(C5-D5)</f>
        <v>168</v>
      </c>
      <c r="F5" s="81">
        <v>40</v>
      </c>
      <c r="G5" s="81">
        <f>E5/$E$6*100</f>
        <v>46.280991735537192</v>
      </c>
      <c r="H5" s="79">
        <f>(G5/100)*$C$8</f>
        <v>4.6280991735537196</v>
      </c>
      <c r="I5" s="79">
        <f>(G5/100)*$C$9</f>
        <v>0.46280991735537191</v>
      </c>
      <c r="J5" s="79">
        <f>(G5/100)*$C$10</f>
        <v>1.3884297520661157</v>
      </c>
      <c r="K5" s="79">
        <f>(G5/100)*$C$11</f>
        <v>9.2561983471074392</v>
      </c>
      <c r="L5" s="79">
        <f>K5+D5</f>
        <v>13.256198347107439</v>
      </c>
      <c r="M5" s="79">
        <f>E5+H5+I5+J5-K5</f>
        <v>165.22314049586777</v>
      </c>
      <c r="N5" s="110">
        <v>18</v>
      </c>
      <c r="O5" s="79">
        <f>N5/100*M5</f>
        <v>29.740165289256197</v>
      </c>
      <c r="P5" s="84">
        <f>M5*(1+F5/100)</f>
        <v>231.31239669421487</v>
      </c>
      <c r="Q5" s="85">
        <v>18</v>
      </c>
      <c r="R5" s="84">
        <f>(P5*(Q5/100))-O5</f>
        <v>11.896066115702475</v>
      </c>
    </row>
    <row r="6" spans="1:18">
      <c r="A6" s="117"/>
      <c r="B6" s="78">
        <f>SUM(B3:B5)</f>
        <v>26</v>
      </c>
      <c r="C6" s="79"/>
      <c r="D6" s="79"/>
      <c r="E6" s="79">
        <f>SUM(E3:E5)</f>
        <v>363</v>
      </c>
      <c r="F6" s="81"/>
      <c r="G6" s="81">
        <f t="shared" ref="G6:M6" si="0">SUM(G3:G5)</f>
        <v>100</v>
      </c>
      <c r="H6" s="79">
        <f t="shared" si="0"/>
        <v>10</v>
      </c>
      <c r="I6" s="79">
        <f t="shared" si="0"/>
        <v>1</v>
      </c>
      <c r="J6" s="79">
        <f t="shared" si="0"/>
        <v>3</v>
      </c>
      <c r="K6" s="79">
        <f t="shared" si="0"/>
        <v>20</v>
      </c>
      <c r="L6" s="79">
        <f t="shared" si="0"/>
        <v>25</v>
      </c>
      <c r="M6" s="79">
        <f t="shared" si="0"/>
        <v>357</v>
      </c>
      <c r="N6" s="103"/>
      <c r="O6" s="79">
        <f>SUM(O3:O5)</f>
        <v>64.259999999999991</v>
      </c>
      <c r="P6" s="84">
        <f>SUM(P3:P5)</f>
        <v>495.07933884297518</v>
      </c>
      <c r="Q6" s="139"/>
      <c r="R6" s="84">
        <f>SUM(R3:R5)</f>
        <v>24.854280991735529</v>
      </c>
    </row>
    <row r="7" spans="1:18">
      <c r="A7" s="117"/>
      <c r="B7" s="78"/>
      <c r="C7" s="79"/>
      <c r="D7" s="79"/>
      <c r="E7" s="79"/>
      <c r="F7" s="81"/>
      <c r="G7" s="81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>
      <c r="A8" s="117"/>
      <c r="B8" s="104" t="s">
        <v>18</v>
      </c>
      <c r="C8" s="79">
        <v>10</v>
      </c>
      <c r="D8" s="79"/>
      <c r="E8" s="79"/>
      <c r="F8" s="81"/>
      <c r="G8" s="81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</row>
    <row r="9" spans="1:18">
      <c r="A9" s="117"/>
      <c r="B9" s="104" t="s">
        <v>19</v>
      </c>
      <c r="C9" s="79">
        <v>1</v>
      </c>
      <c r="D9" s="79"/>
      <c r="E9" s="79"/>
      <c r="F9" s="81"/>
      <c r="G9" s="81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>
      <c r="A10" s="117"/>
      <c r="B10" s="104" t="s">
        <v>20</v>
      </c>
      <c r="C10" s="79">
        <v>3</v>
      </c>
      <c r="D10" s="79"/>
      <c r="E10" s="79"/>
      <c r="F10" s="81"/>
      <c r="G10" s="81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ht="26.4">
      <c r="A11" s="117"/>
      <c r="B11" s="104" t="s">
        <v>21</v>
      </c>
      <c r="C11" s="79">
        <v>20</v>
      </c>
      <c r="D11" s="79"/>
      <c r="E11" s="79"/>
      <c r="F11" s="81"/>
      <c r="G11" s="81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</row>
    <row r="12" spans="1:18">
      <c r="A12" s="117"/>
      <c r="B12" s="78"/>
      <c r="C12" s="79"/>
      <c r="D12" s="79"/>
      <c r="E12" s="79"/>
      <c r="F12" s="81"/>
      <c r="G12" s="81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>
      <c r="A13" s="117"/>
      <c r="B13" s="9" t="s">
        <v>48</v>
      </c>
      <c r="C13" s="79"/>
      <c r="D13" s="79"/>
      <c r="E13" s="79"/>
      <c r="F13" s="81"/>
      <c r="G13" s="81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ht="19.5" customHeight="1">
      <c r="A14" s="117"/>
      <c r="B14" s="163" t="s">
        <v>160</v>
      </c>
      <c r="C14" s="164"/>
      <c r="D14" s="164"/>
      <c r="E14" s="164"/>
      <c r="F14" s="164"/>
      <c r="G14" s="164"/>
      <c r="H14" s="164"/>
      <c r="I14" s="164"/>
      <c r="J14" s="164"/>
      <c r="K14" s="165"/>
      <c r="L14" s="103"/>
      <c r="M14" s="103"/>
      <c r="N14" s="103"/>
      <c r="O14" s="103"/>
      <c r="P14" s="103"/>
      <c r="Q14" s="103"/>
      <c r="R14" s="103"/>
    </row>
    <row r="15" spans="1:18">
      <c r="A15" s="117"/>
      <c r="B15" s="78"/>
      <c r="C15" s="79"/>
      <c r="D15" s="79"/>
      <c r="E15" s="79"/>
      <c r="F15" s="81"/>
      <c r="G15" s="81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16.5" customHeight="1">
      <c r="A16" s="117"/>
      <c r="B16" s="163" t="s">
        <v>162</v>
      </c>
      <c r="C16" s="164"/>
      <c r="D16" s="164"/>
      <c r="E16" s="164"/>
      <c r="F16" s="164"/>
      <c r="G16" s="164"/>
      <c r="H16" s="164"/>
      <c r="I16" s="164"/>
      <c r="J16" s="164"/>
      <c r="K16" s="165"/>
      <c r="L16" s="103"/>
      <c r="M16" s="103"/>
      <c r="N16" s="103"/>
      <c r="O16" s="103"/>
      <c r="P16" s="103"/>
      <c r="Q16" s="103"/>
      <c r="R16" s="103"/>
    </row>
    <row r="17" spans="1:18">
      <c r="A17" s="117"/>
      <c r="B17" s="78"/>
      <c r="C17" s="79"/>
      <c r="D17" s="79"/>
      <c r="E17" s="79"/>
      <c r="F17" s="81"/>
      <c r="G17" s="81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</row>
    <row r="18" spans="1:18" ht="18" customHeight="1">
      <c r="A18" s="117"/>
      <c r="B18" s="163" t="s">
        <v>200</v>
      </c>
      <c r="C18" s="164"/>
      <c r="D18" s="164"/>
      <c r="E18" s="164"/>
      <c r="F18" s="164"/>
      <c r="G18" s="164"/>
      <c r="H18" s="164"/>
      <c r="I18" s="164"/>
      <c r="J18" s="164"/>
      <c r="K18" s="165"/>
      <c r="L18" s="103"/>
      <c r="M18" s="103"/>
      <c r="N18" s="103"/>
      <c r="O18" s="103"/>
      <c r="P18" s="103"/>
      <c r="Q18" s="103"/>
      <c r="R18" s="103"/>
    </row>
    <row r="19" spans="1:18">
      <c r="A19" s="117"/>
      <c r="B19" s="78"/>
      <c r="C19" s="79"/>
      <c r="D19" s="79"/>
      <c r="E19" s="79"/>
      <c r="F19" s="81"/>
      <c r="G19" s="81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</row>
    <row r="20" spans="1:18" ht="16.5" customHeight="1">
      <c r="A20" s="117"/>
      <c r="B20" s="163" t="s">
        <v>164</v>
      </c>
      <c r="C20" s="164"/>
      <c r="D20" s="164"/>
      <c r="E20" s="164"/>
      <c r="F20" s="164"/>
      <c r="G20" s="164"/>
      <c r="H20" s="164"/>
      <c r="I20" s="164"/>
      <c r="J20" s="164"/>
      <c r="K20" s="165"/>
      <c r="L20" s="103"/>
      <c r="M20" s="103"/>
      <c r="N20" s="103"/>
      <c r="O20" s="103"/>
      <c r="P20" s="103"/>
      <c r="Q20" s="103"/>
      <c r="R20" s="103"/>
    </row>
    <row r="21" spans="1:18">
      <c r="A21" s="117"/>
      <c r="B21" s="78"/>
      <c r="C21" s="79"/>
      <c r="D21" s="79"/>
      <c r="E21" s="79"/>
      <c r="F21" s="81"/>
      <c r="G21" s="81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</row>
    <row r="22" spans="1:18" ht="197.25" customHeight="1">
      <c r="A22" s="117"/>
      <c r="B22" s="171" t="s">
        <v>49</v>
      </c>
      <c r="C22" s="172"/>
      <c r="D22" s="173"/>
      <c r="E22" s="174" t="s">
        <v>84</v>
      </c>
      <c r="F22" s="175"/>
      <c r="G22" s="81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</row>
    <row r="23" spans="1:18" ht="150.75" customHeight="1">
      <c r="A23" s="117"/>
      <c r="B23" s="171" t="s">
        <v>50</v>
      </c>
      <c r="C23" s="172"/>
      <c r="D23" s="173"/>
      <c r="E23" s="174" t="s">
        <v>82</v>
      </c>
      <c r="F23" s="175"/>
      <c r="G23" s="81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</row>
    <row r="24" spans="1:18" ht="150" customHeight="1">
      <c r="A24" s="117"/>
      <c r="B24" s="171" t="s">
        <v>51</v>
      </c>
      <c r="C24" s="172"/>
      <c r="D24" s="173"/>
      <c r="E24" s="174" t="s">
        <v>83</v>
      </c>
      <c r="F24" s="175"/>
      <c r="G24" s="81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</row>
    <row r="25" spans="1:18">
      <c r="A25" s="117"/>
      <c r="B25" s="78"/>
      <c r="C25" s="79"/>
      <c r="D25" s="79"/>
      <c r="E25" s="79"/>
      <c r="F25" s="81"/>
      <c r="G25" s="81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</row>
    <row r="26" spans="1:18">
      <c r="A26" s="117"/>
      <c r="B26" s="78"/>
      <c r="C26" s="79"/>
      <c r="D26" s="79"/>
      <c r="E26" s="79"/>
      <c r="F26" s="81"/>
      <c r="G26" s="81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</row>
    <row r="27" spans="1:18">
      <c r="A27" s="117"/>
      <c r="B27" s="78"/>
      <c r="C27" s="79"/>
      <c r="D27" s="79"/>
      <c r="E27" s="79"/>
      <c r="F27" s="81"/>
      <c r="G27" s="81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</row>
    <row r="28" spans="1:18">
      <c r="A28" s="117"/>
      <c r="B28" s="78"/>
      <c r="C28" s="79"/>
      <c r="D28" s="79"/>
      <c r="E28" s="79"/>
      <c r="F28" s="81"/>
      <c r="G28" s="81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</row>
    <row r="29" spans="1:18">
      <c r="A29" s="117"/>
      <c r="B29" s="78"/>
      <c r="C29" s="79"/>
      <c r="D29" s="79"/>
      <c r="E29" s="79"/>
      <c r="F29" s="81"/>
      <c r="G29" s="81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</row>
    <row r="30" spans="1:18">
      <c r="A30" s="117"/>
      <c r="B30" s="78"/>
      <c r="C30" s="79"/>
      <c r="D30" s="79"/>
      <c r="E30" s="79"/>
      <c r="F30" s="81"/>
      <c r="G30" s="81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</row>
    <row r="31" spans="1:18">
      <c r="A31" s="117"/>
      <c r="B31" s="78"/>
      <c r="C31" s="79"/>
      <c r="D31" s="79"/>
      <c r="E31" s="79"/>
      <c r="F31" s="81"/>
      <c r="G31" s="81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</row>
    <row r="32" spans="1:18">
      <c r="A32" s="117"/>
      <c r="B32" s="78"/>
      <c r="C32" s="79"/>
      <c r="D32" s="79"/>
      <c r="E32" s="79"/>
      <c r="F32" s="81"/>
      <c r="G32" s="81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</row>
    <row r="33" spans="1:18">
      <c r="A33" s="117"/>
      <c r="B33" s="78"/>
      <c r="C33" s="79"/>
      <c r="D33" s="79"/>
      <c r="E33" s="79"/>
      <c r="F33" s="81"/>
      <c r="G33" s="81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</row>
  </sheetData>
  <mergeCells count="11">
    <mergeCell ref="B23:D23"/>
    <mergeCell ref="E23:F23"/>
    <mergeCell ref="B24:D24"/>
    <mergeCell ref="E24:F24"/>
    <mergeCell ref="A1:R1"/>
    <mergeCell ref="B14:K14"/>
    <mergeCell ref="B16:K16"/>
    <mergeCell ref="B18:K18"/>
    <mergeCell ref="B20:K20"/>
    <mergeCell ref="B22:D22"/>
    <mergeCell ref="E22:F2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DC4-ABF0-4FA5-8417-14D606F91FED}">
  <dimension ref="A1:IQ27"/>
  <sheetViews>
    <sheetView workbookViewId="0">
      <selection activeCell="D21" sqref="D21"/>
    </sheetView>
  </sheetViews>
  <sheetFormatPr defaultColWidth="16.33203125" defaultRowHeight="13.2"/>
  <cols>
    <col min="1" max="1" width="16.33203125" style="68"/>
    <col min="2" max="2" width="20.33203125" style="68" customWidth="1"/>
    <col min="3" max="3" width="15.5546875" style="68" customWidth="1"/>
    <col min="4" max="4" width="11.44140625" style="68" customWidth="1"/>
    <col min="5" max="6" width="16.33203125" style="68"/>
    <col min="7" max="7" width="13.44140625" style="68" customWidth="1"/>
    <col min="8" max="8" width="15.33203125" style="68" customWidth="1"/>
    <col min="9" max="9" width="14" style="68" customWidth="1"/>
    <col min="10" max="12" width="11.88671875" style="68" customWidth="1"/>
    <col min="13" max="251" width="16.33203125" style="68"/>
    <col min="252" max="16384" width="16.33203125" style="69"/>
  </cols>
  <sheetData>
    <row r="1" spans="1:14" ht="15.6">
      <c r="A1" s="156" t="s">
        <v>52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26.4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5" t="s">
        <v>9</v>
      </c>
      <c r="J2" s="45" t="s">
        <v>53</v>
      </c>
      <c r="K2" s="45" t="s">
        <v>54</v>
      </c>
      <c r="L2" s="45" t="s">
        <v>55</v>
      </c>
      <c r="M2" s="144" t="s">
        <v>58</v>
      </c>
      <c r="N2" s="119"/>
    </row>
    <row r="3" spans="1:14" ht="14.4">
      <c r="A3" s="113" t="s">
        <v>15</v>
      </c>
      <c r="B3" s="70">
        <f>'(5) CSOSN 201 202 203'!B3</f>
        <v>15</v>
      </c>
      <c r="C3" s="71">
        <f>'(5) CSOSN 201 202 203'!C3</f>
        <v>12</v>
      </c>
      <c r="D3" s="71">
        <f>'(5) CSOSN 201 202 203'!D3</f>
        <v>0</v>
      </c>
      <c r="E3" s="71">
        <f>B3*(C3-D3)</f>
        <v>180</v>
      </c>
      <c r="F3" s="146">
        <f>E3/$E$6*100</f>
        <v>49.586776859504134</v>
      </c>
      <c r="G3" s="71">
        <f>(F3/100)*$C$8</f>
        <v>4.9586776859504136</v>
      </c>
      <c r="H3" s="71">
        <f>(F3/100)*$C$9</f>
        <v>0.49586776859504134</v>
      </c>
      <c r="I3" s="71">
        <f>(F3/100)*$C$10</f>
        <v>1.4876033057851239</v>
      </c>
      <c r="J3" s="71">
        <f>E3+G3+H3+I3</f>
        <v>186.94214876033058</v>
      </c>
      <c r="K3" s="109">
        <v>10</v>
      </c>
      <c r="L3" s="71">
        <f>J3*K3/100</f>
        <v>18.694214876033058</v>
      </c>
      <c r="M3" s="145" t="s">
        <v>201</v>
      </c>
      <c r="N3" s="119"/>
    </row>
    <row r="4" spans="1:14" ht="14.4">
      <c r="A4" s="114" t="s">
        <v>16</v>
      </c>
      <c r="B4" s="70">
        <f>'(5) CSOSN 201 202 203'!B4</f>
        <v>3</v>
      </c>
      <c r="C4" s="71">
        <f>'(5) CSOSN 201 202 203'!C4</f>
        <v>6</v>
      </c>
      <c r="D4" s="71">
        <f>'(5) CSOSN 201 202 203'!D4</f>
        <v>1</v>
      </c>
      <c r="E4" s="79">
        <f>B4*(C4-D4)</f>
        <v>15</v>
      </c>
      <c r="F4" s="147">
        <f>E4/$E$6*100</f>
        <v>4.1322314049586781</v>
      </c>
      <c r="G4" s="79">
        <f>(F4/100)*$C$8</f>
        <v>0.41322314049586778</v>
      </c>
      <c r="H4" s="79">
        <f>(F4/100)*$C$9</f>
        <v>4.1322314049586778E-2</v>
      </c>
      <c r="I4" s="79">
        <f>(F4/100)*$C$10</f>
        <v>0.12396694214876033</v>
      </c>
      <c r="J4" s="79">
        <f>E4+G4+H4+I4</f>
        <v>15.578512396694215</v>
      </c>
      <c r="K4" s="110">
        <v>6</v>
      </c>
      <c r="L4" s="79">
        <f>J4*K4/100</f>
        <v>0.93471074380165287</v>
      </c>
      <c r="M4" s="145" t="s">
        <v>202</v>
      </c>
      <c r="N4" s="119"/>
    </row>
    <row r="5" spans="1:14" ht="14.4">
      <c r="A5" s="114" t="s">
        <v>17</v>
      </c>
      <c r="B5" s="151">
        <f>'(5) CSOSN 201 202 203'!B5</f>
        <v>8</v>
      </c>
      <c r="C5" s="152">
        <f>'(5) CSOSN 201 202 203'!C5</f>
        <v>25</v>
      </c>
      <c r="D5" s="152">
        <f>'(5) CSOSN 201 202 203'!D5</f>
        <v>4</v>
      </c>
      <c r="E5" s="87">
        <f>B5*(C5-D5)</f>
        <v>168</v>
      </c>
      <c r="F5" s="153">
        <f>E5/$E$6*100</f>
        <v>46.280991735537192</v>
      </c>
      <c r="G5" s="87">
        <f>(F5/100)*$C$8</f>
        <v>4.6280991735537196</v>
      </c>
      <c r="H5" s="87">
        <f>(F5/100)*$C$9</f>
        <v>0.46280991735537191</v>
      </c>
      <c r="I5" s="87">
        <f>(F5/100)*$C$10</f>
        <v>1.3884297520661157</v>
      </c>
      <c r="J5" s="87">
        <f>E5+G5+H5+I5</f>
        <v>174.47933884297521</v>
      </c>
      <c r="K5" s="111">
        <v>12</v>
      </c>
      <c r="L5" s="87">
        <f>J5*K5/100</f>
        <v>20.937520661157023</v>
      </c>
      <c r="M5" s="145" t="s">
        <v>203</v>
      </c>
      <c r="N5" s="119"/>
    </row>
    <row r="6" spans="1:14" ht="14.4">
      <c r="A6" s="117"/>
      <c r="B6" s="148"/>
      <c r="C6" s="95"/>
      <c r="D6" s="95"/>
      <c r="E6" s="96">
        <f t="shared" ref="E6:L6" si="0">SUM(E3:E5)</f>
        <v>363</v>
      </c>
      <c r="F6" s="149">
        <f t="shared" si="0"/>
        <v>100</v>
      </c>
      <c r="G6" s="96">
        <f t="shared" si="0"/>
        <v>10</v>
      </c>
      <c r="H6" s="96">
        <f t="shared" si="0"/>
        <v>1</v>
      </c>
      <c r="I6" s="96">
        <f t="shared" si="0"/>
        <v>3</v>
      </c>
      <c r="J6" s="96">
        <f t="shared" si="0"/>
        <v>377</v>
      </c>
      <c r="K6" s="150">
        <f t="shared" si="0"/>
        <v>28</v>
      </c>
      <c r="L6" s="96">
        <f t="shared" si="0"/>
        <v>40.566446280991734</v>
      </c>
      <c r="M6" s="145" t="s">
        <v>204</v>
      </c>
      <c r="N6" s="119"/>
    </row>
    <row r="7" spans="1:14" ht="14.4">
      <c r="A7" s="117"/>
      <c r="B7" s="78"/>
      <c r="C7" s="79"/>
      <c r="D7" s="79"/>
      <c r="E7" s="79"/>
      <c r="F7" s="81"/>
      <c r="G7" s="103"/>
      <c r="H7" s="103"/>
      <c r="I7" s="103"/>
      <c r="J7" s="103"/>
      <c r="K7" s="103"/>
      <c r="L7" s="103"/>
      <c r="M7" s="145" t="s">
        <v>205</v>
      </c>
      <c r="N7" s="119"/>
    </row>
    <row r="8" spans="1:14" ht="14.4">
      <c r="A8" s="117"/>
      <c r="B8" s="104" t="s">
        <v>18</v>
      </c>
      <c r="C8" s="118">
        <f>'(5) CSOSN 201 202 203'!C8</f>
        <v>10</v>
      </c>
      <c r="D8" s="79"/>
      <c r="E8" s="79"/>
      <c r="F8" s="81"/>
      <c r="G8" s="103"/>
      <c r="H8" s="103"/>
      <c r="I8" s="103"/>
      <c r="J8" s="103"/>
      <c r="K8" s="103"/>
      <c r="L8" s="103"/>
      <c r="M8" s="145" t="s">
        <v>206</v>
      </c>
      <c r="N8" s="119"/>
    </row>
    <row r="9" spans="1:14" ht="14.4">
      <c r="A9" s="117"/>
      <c r="B9" s="104" t="s">
        <v>19</v>
      </c>
      <c r="C9" s="118">
        <f>'(5) CSOSN 201 202 203'!C9</f>
        <v>1</v>
      </c>
      <c r="D9" s="79"/>
      <c r="E9" s="79"/>
      <c r="F9" s="81"/>
      <c r="G9" s="103"/>
      <c r="H9" s="103"/>
      <c r="I9" s="103"/>
      <c r="J9" s="103"/>
      <c r="K9" s="103"/>
      <c r="L9" s="103"/>
      <c r="M9" s="145" t="s">
        <v>207</v>
      </c>
      <c r="N9" s="119"/>
    </row>
    <row r="10" spans="1:14" ht="14.4">
      <c r="A10" s="117"/>
      <c r="B10" s="104" t="s">
        <v>20</v>
      </c>
      <c r="C10" s="118">
        <f>'(5) CSOSN 201 202 203'!C10</f>
        <v>3</v>
      </c>
      <c r="D10" s="79"/>
      <c r="E10" s="79"/>
      <c r="F10" s="81"/>
      <c r="G10" s="103"/>
      <c r="H10" s="103"/>
      <c r="I10" s="103"/>
      <c r="J10" s="103"/>
      <c r="K10" s="103"/>
      <c r="L10" s="103"/>
      <c r="M10" s="144" t="s">
        <v>59</v>
      </c>
      <c r="N10" s="119"/>
    </row>
    <row r="11" spans="1:14" ht="26.4">
      <c r="A11" s="117"/>
      <c r="B11" s="104" t="s">
        <v>21</v>
      </c>
      <c r="C11" s="118">
        <f>'(5) CSOSN 201 202 203'!C11</f>
        <v>20</v>
      </c>
      <c r="D11" s="79"/>
      <c r="E11" s="79"/>
      <c r="F11" s="81"/>
      <c r="G11" s="103"/>
      <c r="H11" s="103"/>
      <c r="I11" s="103"/>
      <c r="J11" s="103"/>
      <c r="K11" s="103"/>
      <c r="L11" s="103"/>
    </row>
    <row r="12" spans="1:14">
      <c r="A12" s="117"/>
      <c r="B12" s="78"/>
      <c r="C12" s="79"/>
      <c r="D12" s="79"/>
      <c r="E12" s="79"/>
      <c r="F12" s="81"/>
      <c r="G12" s="103"/>
      <c r="H12" s="103"/>
      <c r="I12" s="103"/>
      <c r="J12" s="103"/>
      <c r="K12" s="103"/>
      <c r="L12" s="103"/>
    </row>
    <row r="13" spans="1:14">
      <c r="A13" s="117"/>
      <c r="B13" s="9" t="s">
        <v>56</v>
      </c>
      <c r="C13" s="105"/>
      <c r="D13" s="105"/>
      <c r="E13" s="105"/>
      <c r="F13" s="106"/>
      <c r="G13" s="107"/>
      <c r="H13" s="107"/>
      <c r="I13" s="107"/>
      <c r="J13" s="107"/>
      <c r="K13" s="107"/>
      <c r="L13" s="107"/>
    </row>
    <row r="14" spans="1:14">
      <c r="A14" s="117"/>
      <c r="B14" s="9" t="s">
        <v>23</v>
      </c>
      <c r="C14" s="79"/>
      <c r="D14" s="79"/>
      <c r="E14" s="79"/>
      <c r="F14" s="81"/>
      <c r="G14" s="103"/>
      <c r="H14" s="103"/>
      <c r="I14" s="103"/>
      <c r="J14" s="103"/>
      <c r="K14" s="103"/>
      <c r="L14" s="103"/>
    </row>
    <row r="15" spans="1:14">
      <c r="A15" s="117"/>
      <c r="B15" s="78"/>
      <c r="C15" s="79"/>
      <c r="D15" s="79"/>
      <c r="E15" s="79"/>
      <c r="F15" s="81"/>
      <c r="G15" s="103"/>
      <c r="H15" s="103"/>
      <c r="I15" s="103"/>
      <c r="J15" s="103"/>
      <c r="K15" s="103"/>
      <c r="L15" s="103"/>
    </row>
    <row r="16" spans="1:14" ht="34.5" customHeight="1">
      <c r="A16" s="117"/>
      <c r="B16" s="160" t="s">
        <v>85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2"/>
    </row>
    <row r="17" spans="1:14" ht="52.8">
      <c r="A17" s="140" t="s">
        <v>1</v>
      </c>
      <c r="B17" s="141" t="s">
        <v>2</v>
      </c>
      <c r="C17" s="142" t="s">
        <v>3</v>
      </c>
      <c r="D17" s="142" t="s">
        <v>4</v>
      </c>
      <c r="E17" s="142" t="s">
        <v>5</v>
      </c>
      <c r="F17" s="142"/>
      <c r="G17" s="142"/>
      <c r="H17" s="142"/>
      <c r="I17" s="142"/>
      <c r="J17" s="143"/>
      <c r="K17" s="142" t="s">
        <v>57</v>
      </c>
      <c r="L17" s="142" t="s">
        <v>55</v>
      </c>
      <c r="M17" s="144" t="s">
        <v>58</v>
      </c>
      <c r="N17" s="119"/>
    </row>
    <row r="18" spans="1:14" ht="14.4">
      <c r="A18" s="113" t="s">
        <v>15</v>
      </c>
      <c r="B18" s="70">
        <f t="shared" ref="B18:D20" si="1">B3</f>
        <v>15</v>
      </c>
      <c r="C18" s="71">
        <f t="shared" si="1"/>
        <v>12</v>
      </c>
      <c r="D18" s="71">
        <f t="shared" si="1"/>
        <v>0</v>
      </c>
      <c r="E18" s="71">
        <f>B18*(C18-D18)</f>
        <v>180</v>
      </c>
      <c r="F18" s="81"/>
      <c r="G18" s="79"/>
      <c r="H18" s="79"/>
      <c r="I18" s="79"/>
      <c r="J18" s="103"/>
      <c r="K18" s="110">
        <v>0.76400000000000001</v>
      </c>
      <c r="L18" s="110">
        <f>B18*K18</f>
        <v>11.46</v>
      </c>
      <c r="M18" s="145" t="s">
        <v>208</v>
      </c>
      <c r="N18" s="119"/>
    </row>
    <row r="19" spans="1:14" ht="14.4">
      <c r="A19" s="114" t="s">
        <v>16</v>
      </c>
      <c r="B19" s="78">
        <f t="shared" si="1"/>
        <v>3</v>
      </c>
      <c r="C19" s="79">
        <f t="shared" si="1"/>
        <v>6</v>
      </c>
      <c r="D19" s="79">
        <f t="shared" si="1"/>
        <v>1</v>
      </c>
      <c r="E19" s="79">
        <f>B19*(C19-D19)</f>
        <v>15</v>
      </c>
      <c r="F19" s="81"/>
      <c r="G19" s="103"/>
      <c r="H19" s="103"/>
      <c r="I19" s="103"/>
      <c r="J19" s="103"/>
      <c r="K19" s="110">
        <v>0.65800000000000003</v>
      </c>
      <c r="L19" s="110">
        <f t="shared" ref="L19:L20" si="2">B19*K19</f>
        <v>1.9740000000000002</v>
      </c>
      <c r="M19" s="145" t="s">
        <v>209</v>
      </c>
      <c r="N19" s="119"/>
    </row>
    <row r="20" spans="1:14" ht="14.4">
      <c r="A20" s="114" t="s">
        <v>17</v>
      </c>
      <c r="B20" s="78">
        <f t="shared" si="1"/>
        <v>8</v>
      </c>
      <c r="C20" s="79">
        <f t="shared" si="1"/>
        <v>25</v>
      </c>
      <c r="D20" s="79">
        <f t="shared" si="1"/>
        <v>4</v>
      </c>
      <c r="E20" s="79">
        <f>B20*(C20-D20)</f>
        <v>168</v>
      </c>
      <c r="F20" s="81"/>
      <c r="G20" s="103"/>
      <c r="H20" s="103"/>
      <c r="I20" s="103"/>
      <c r="J20" s="103"/>
      <c r="K20" s="110">
        <v>0.58699999999999997</v>
      </c>
      <c r="L20" s="110">
        <f t="shared" si="2"/>
        <v>4.6959999999999997</v>
      </c>
      <c r="M20" s="145" t="s">
        <v>210</v>
      </c>
      <c r="N20" s="119"/>
    </row>
    <row r="21" spans="1:14" ht="14.4">
      <c r="A21" s="117"/>
      <c r="B21" s="78"/>
      <c r="C21" s="79"/>
      <c r="D21" s="79"/>
      <c r="E21" s="79"/>
      <c r="F21" s="81"/>
      <c r="G21" s="103"/>
      <c r="H21" s="103"/>
      <c r="I21" s="103"/>
      <c r="J21" s="103"/>
      <c r="K21" s="103"/>
      <c r="L21" s="103"/>
      <c r="M21" s="145" t="s">
        <v>211</v>
      </c>
      <c r="N21" s="119"/>
    </row>
    <row r="22" spans="1:14" ht="14.4">
      <c r="A22" s="117"/>
      <c r="B22" s="78"/>
      <c r="C22" s="79"/>
      <c r="D22" s="79"/>
      <c r="E22" s="79"/>
      <c r="F22" s="81"/>
      <c r="G22" s="103"/>
      <c r="H22" s="103"/>
      <c r="I22" s="103"/>
      <c r="J22" s="103"/>
      <c r="K22" s="103"/>
      <c r="L22" s="103"/>
      <c r="M22" s="145" t="s">
        <v>212</v>
      </c>
      <c r="N22" s="119"/>
    </row>
    <row r="23" spans="1:14" ht="14.4">
      <c r="A23" s="117"/>
      <c r="B23" s="78"/>
      <c r="C23" s="79"/>
      <c r="D23" s="79"/>
      <c r="E23" s="79"/>
      <c r="F23" s="81"/>
      <c r="G23" s="103"/>
      <c r="H23" s="103"/>
      <c r="I23" s="103"/>
      <c r="J23" s="103"/>
      <c r="K23" s="103"/>
      <c r="L23" s="103"/>
      <c r="M23" s="145" t="s">
        <v>213</v>
      </c>
      <c r="N23" s="119"/>
    </row>
    <row r="24" spans="1:14" ht="14.4">
      <c r="M24" s="145" t="s">
        <v>214</v>
      </c>
      <c r="N24" s="119"/>
    </row>
    <row r="25" spans="1:14" ht="14.4">
      <c r="M25" s="145" t="s">
        <v>215</v>
      </c>
      <c r="N25" s="119"/>
    </row>
    <row r="26" spans="1:14" ht="14.4">
      <c r="M26" s="145" t="s">
        <v>216</v>
      </c>
      <c r="N26" s="119"/>
    </row>
    <row r="27" spans="1:14" ht="14.4">
      <c r="M27" s="144" t="s">
        <v>59</v>
      </c>
      <c r="N27" s="119"/>
    </row>
  </sheetData>
  <mergeCells count="2">
    <mergeCell ref="A1:L1"/>
    <mergeCell ref="B16:L1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20E8-8DA8-481B-BA0F-517A27305E83}">
  <dimension ref="A1:IU35"/>
  <sheetViews>
    <sheetView workbookViewId="0">
      <selection activeCell="I11" sqref="I11"/>
    </sheetView>
  </sheetViews>
  <sheetFormatPr defaultColWidth="16.33203125" defaultRowHeight="13.2"/>
  <cols>
    <col min="1" max="1" width="16.33203125" style="68"/>
    <col min="2" max="2" width="14.33203125" style="68" customWidth="1"/>
    <col min="3" max="3" width="15.5546875" style="68" customWidth="1"/>
    <col min="4" max="4" width="11.44140625" style="68" customWidth="1"/>
    <col min="5" max="6" width="16.33203125" style="68"/>
    <col min="7" max="7" width="13.44140625" style="68" customWidth="1"/>
    <col min="8" max="8" width="15.33203125" style="68" customWidth="1"/>
    <col min="9" max="9" width="14" style="68" customWidth="1"/>
    <col min="10" max="10" width="18.109375" style="68" customWidth="1"/>
    <col min="11" max="17" width="11.88671875" style="68" customWidth="1"/>
    <col min="18" max="18" width="11.6640625" style="68" customWidth="1"/>
    <col min="19" max="19" width="13.33203125" style="68" customWidth="1"/>
    <col min="20" max="255" width="16.33203125" style="68"/>
    <col min="256" max="16384" width="16.33203125" style="69"/>
  </cols>
  <sheetData>
    <row r="1" spans="1:19" ht="15.6">
      <c r="A1" s="156" t="s">
        <v>60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 ht="39.6">
      <c r="A2" s="155" t="s">
        <v>1</v>
      </c>
      <c r="B2" s="155" t="s">
        <v>2</v>
      </c>
      <c r="C2" s="155" t="s">
        <v>3</v>
      </c>
      <c r="D2" s="155" t="s">
        <v>4</v>
      </c>
      <c r="E2" s="155" t="s">
        <v>5</v>
      </c>
      <c r="F2" s="155" t="s">
        <v>6</v>
      </c>
      <c r="G2" s="155" t="s">
        <v>7</v>
      </c>
      <c r="H2" s="155" t="s">
        <v>8</v>
      </c>
      <c r="I2" s="155" t="s">
        <v>9</v>
      </c>
      <c r="J2" s="155" t="s">
        <v>10</v>
      </c>
      <c r="K2" s="155" t="s">
        <v>61</v>
      </c>
      <c r="L2" s="155" t="s">
        <v>62</v>
      </c>
      <c r="M2" s="155" t="s">
        <v>63</v>
      </c>
      <c r="N2" s="155" t="s">
        <v>64</v>
      </c>
      <c r="O2" s="155" t="s">
        <v>65</v>
      </c>
      <c r="P2" s="155" t="s">
        <v>66</v>
      </c>
      <c r="Q2" s="155" t="s">
        <v>12</v>
      </c>
      <c r="R2" s="155" t="s">
        <v>13</v>
      </c>
      <c r="S2" s="155" t="s">
        <v>14</v>
      </c>
    </row>
    <row r="3" spans="1:19">
      <c r="A3" s="113" t="s">
        <v>15</v>
      </c>
      <c r="B3" s="70">
        <f>'IPI50'!B3</f>
        <v>15</v>
      </c>
      <c r="C3" s="71">
        <f>'IPI50'!C3</f>
        <v>12</v>
      </c>
      <c r="D3" s="71">
        <f>'IPI50'!D3</f>
        <v>0</v>
      </c>
      <c r="E3" s="71">
        <f>B3*(C3-D3)</f>
        <v>180</v>
      </c>
      <c r="F3" s="146">
        <f>E3/$E$6*100</f>
        <v>49.586776859504134</v>
      </c>
      <c r="G3" s="71">
        <f>(F3/100)*$C$8</f>
        <v>4.9586776859504136</v>
      </c>
      <c r="H3" s="71">
        <f>(F3/100)*$C$9</f>
        <v>0.49586776859504134</v>
      </c>
      <c r="I3" s="71">
        <f>(F3/100)*$C$10</f>
        <v>1.4876033057851239</v>
      </c>
      <c r="J3" s="71">
        <f>(F3/100)*$C$11</f>
        <v>9.9173553719008272</v>
      </c>
      <c r="K3" s="71">
        <f>E3+G3+H3+I3-J3</f>
        <v>177.02479338842974</v>
      </c>
      <c r="L3" s="109">
        <v>0.65</v>
      </c>
      <c r="M3" s="71">
        <f>K3*L3/100</f>
        <v>1.1506611570247933</v>
      </c>
      <c r="N3" s="71">
        <f>E3+G3+H3+I3-J3</f>
        <v>177.02479338842974</v>
      </c>
      <c r="O3" s="109">
        <v>3</v>
      </c>
      <c r="P3" s="71">
        <f>N3*O3/100</f>
        <v>5.3107438016528921</v>
      </c>
      <c r="Q3" s="71">
        <f>E3+G3+H3+I3-J3</f>
        <v>177.02479338842974</v>
      </c>
      <c r="R3" s="109">
        <v>18</v>
      </c>
      <c r="S3" s="71">
        <f>R3/100*Q3</f>
        <v>31.864462809917352</v>
      </c>
    </row>
    <row r="4" spans="1:19">
      <c r="A4" s="114" t="s">
        <v>16</v>
      </c>
      <c r="B4" s="78">
        <f>'IPI50'!B4</f>
        <v>3</v>
      </c>
      <c r="C4" s="71">
        <f>'IPI50'!C4</f>
        <v>6</v>
      </c>
      <c r="D4" s="71">
        <f>'IPI50'!D4</f>
        <v>1</v>
      </c>
      <c r="E4" s="79">
        <f>B4*(C4-D4)</f>
        <v>15</v>
      </c>
      <c r="F4" s="147">
        <f>E4/$E$6*100</f>
        <v>4.1322314049586781</v>
      </c>
      <c r="G4" s="79">
        <f>(F4/100)*$C$8</f>
        <v>0.41322314049586778</v>
      </c>
      <c r="H4" s="79">
        <f>(F4/100)*$C$9</f>
        <v>4.1322314049586778E-2</v>
      </c>
      <c r="I4" s="79">
        <f>(F4/100)*$C$10</f>
        <v>0.12396694214876033</v>
      </c>
      <c r="J4" s="79">
        <f>(F4/100)*$C$11</f>
        <v>0.82644628099173556</v>
      </c>
      <c r="K4" s="79">
        <f>E4+G4+H4+I4-J4</f>
        <v>14.75206611570248</v>
      </c>
      <c r="L4" s="110">
        <v>0.65</v>
      </c>
      <c r="M4" s="79">
        <f>K4*L4/100</f>
        <v>9.5888429752066115E-2</v>
      </c>
      <c r="N4" s="79">
        <f>E4+G4+H4+I4-J4</f>
        <v>14.75206611570248</v>
      </c>
      <c r="O4" s="110">
        <v>3</v>
      </c>
      <c r="P4" s="79">
        <f>N4*O4/100</f>
        <v>0.44256198347107445</v>
      </c>
      <c r="Q4" s="79">
        <f>E4+G4+H4+I4-J4</f>
        <v>14.75206611570248</v>
      </c>
      <c r="R4" s="110">
        <v>18</v>
      </c>
      <c r="S4" s="79">
        <f>R4/100*Q4</f>
        <v>2.655371900826446</v>
      </c>
    </row>
    <row r="5" spans="1:19">
      <c r="A5" s="114" t="s">
        <v>17</v>
      </c>
      <c r="B5" s="78">
        <f>'IPI50'!B5</f>
        <v>8</v>
      </c>
      <c r="C5" s="71">
        <f>'IPI50'!C5</f>
        <v>25</v>
      </c>
      <c r="D5" s="71">
        <f>'IPI50'!D5</f>
        <v>4</v>
      </c>
      <c r="E5" s="79">
        <f>B5*(C5-D5)</f>
        <v>168</v>
      </c>
      <c r="F5" s="147">
        <f>E5/$E$6*100</f>
        <v>46.280991735537192</v>
      </c>
      <c r="G5" s="79">
        <f>(F5/100)*$C$8</f>
        <v>4.6280991735537196</v>
      </c>
      <c r="H5" s="79">
        <f>(F5/100)*$C$9</f>
        <v>0.46280991735537191</v>
      </c>
      <c r="I5" s="79">
        <f>(F5/100)*$C$10</f>
        <v>1.3884297520661157</v>
      </c>
      <c r="J5" s="79">
        <f>(F5/100)*$C$11</f>
        <v>9.2561983471074392</v>
      </c>
      <c r="K5" s="79">
        <f>E5+G5+H5+I5-J5</f>
        <v>165.22314049586777</v>
      </c>
      <c r="L5" s="110">
        <v>0.65</v>
      </c>
      <c r="M5" s="79">
        <f>K5*L5/100</f>
        <v>1.0739504132231406</v>
      </c>
      <c r="N5" s="79">
        <f>E5+G5+H5+I5-J5</f>
        <v>165.22314049586777</v>
      </c>
      <c r="O5" s="110">
        <v>3</v>
      </c>
      <c r="P5" s="79">
        <f>N5*O5/100</f>
        <v>4.9566942148760331</v>
      </c>
      <c r="Q5" s="79">
        <f>E5+G5+H5+I5-J5</f>
        <v>165.22314049586777</v>
      </c>
      <c r="R5" s="110">
        <v>18</v>
      </c>
      <c r="S5" s="79">
        <f>R5/100*Q5</f>
        <v>29.740165289256197</v>
      </c>
    </row>
    <row r="6" spans="1:19">
      <c r="A6" s="117"/>
      <c r="B6" s="78"/>
      <c r="C6" s="79"/>
      <c r="D6" s="79"/>
      <c r="E6" s="79">
        <f t="shared" ref="E6:K6" si="0">SUM(E3:E5)</f>
        <v>363</v>
      </c>
      <c r="F6" s="147">
        <f t="shared" si="0"/>
        <v>100</v>
      </c>
      <c r="G6" s="79">
        <f t="shared" si="0"/>
        <v>10</v>
      </c>
      <c r="H6" s="79">
        <f t="shared" si="0"/>
        <v>1</v>
      </c>
      <c r="I6" s="79">
        <f t="shared" si="0"/>
        <v>3</v>
      </c>
      <c r="J6" s="79">
        <f t="shared" si="0"/>
        <v>20</v>
      </c>
      <c r="K6" s="79">
        <f t="shared" si="0"/>
        <v>357</v>
      </c>
      <c r="L6" s="103"/>
      <c r="M6" s="79">
        <f>SUM(M3:M5)</f>
        <v>2.3205</v>
      </c>
      <c r="N6" s="79">
        <f>SUM(N3:N5)</f>
        <v>357</v>
      </c>
      <c r="O6" s="110">
        <v>3</v>
      </c>
      <c r="P6" s="79">
        <f>SUM(P3:P5)</f>
        <v>10.71</v>
      </c>
      <c r="Q6" s="79">
        <f>SUM(Q3:Q5)</f>
        <v>357</v>
      </c>
      <c r="R6" s="103"/>
      <c r="S6" s="79">
        <f>SUM(S3:S5)</f>
        <v>64.259999999999991</v>
      </c>
    </row>
    <row r="7" spans="1:19">
      <c r="A7" s="117"/>
      <c r="B7" s="78"/>
      <c r="C7" s="79"/>
      <c r="D7" s="79"/>
      <c r="E7" s="79"/>
      <c r="F7" s="81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</row>
    <row r="8" spans="1:19">
      <c r="A8" s="117"/>
      <c r="B8" s="104" t="s">
        <v>18</v>
      </c>
      <c r="C8" s="118">
        <f>'IPI50'!C8</f>
        <v>10</v>
      </c>
      <c r="D8" s="79"/>
      <c r="E8" s="79"/>
      <c r="F8" s="81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</row>
    <row r="9" spans="1:19">
      <c r="A9" s="117"/>
      <c r="B9" s="104" t="s">
        <v>19</v>
      </c>
      <c r="C9" s="118">
        <f>'IPI50'!C9</f>
        <v>1</v>
      </c>
      <c r="D9" s="79"/>
      <c r="E9" s="79"/>
      <c r="F9" s="81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</row>
    <row r="10" spans="1:19">
      <c r="A10" s="117"/>
      <c r="B10" s="104" t="s">
        <v>20</v>
      </c>
      <c r="C10" s="118">
        <f>'IPI50'!C10</f>
        <v>3</v>
      </c>
      <c r="D10" s="79"/>
      <c r="E10" s="79"/>
      <c r="F10" s="81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</row>
    <row r="11" spans="1:19" ht="26.4">
      <c r="A11" s="117"/>
      <c r="B11" s="104" t="s">
        <v>21</v>
      </c>
      <c r="C11" s="118">
        <f>'IPI50'!C11</f>
        <v>20</v>
      </c>
      <c r="D11" s="79"/>
      <c r="E11" s="79"/>
      <c r="F11" s="81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</row>
    <row r="12" spans="1:19">
      <c r="A12" s="117"/>
      <c r="B12" s="78"/>
      <c r="C12" s="79"/>
      <c r="D12" s="79"/>
      <c r="E12" s="79"/>
      <c r="F12" s="81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1:19">
      <c r="A13" s="117"/>
      <c r="B13" s="15"/>
      <c r="C13" s="105"/>
      <c r="D13" s="105"/>
      <c r="E13" s="105"/>
      <c r="F13" s="106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3"/>
    </row>
    <row r="14" spans="1:19">
      <c r="A14" s="117"/>
      <c r="B14" s="15"/>
      <c r="C14" s="79"/>
      <c r="D14" s="79"/>
      <c r="E14" s="79"/>
      <c r="F14" s="81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1:19">
      <c r="A15" s="117"/>
      <c r="B15" s="9" t="s">
        <v>67</v>
      </c>
      <c r="C15" s="79"/>
      <c r="D15" s="79"/>
      <c r="E15" s="79"/>
      <c r="F15" s="81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1:19">
      <c r="A16" s="117"/>
      <c r="B16" s="9" t="s">
        <v>68</v>
      </c>
      <c r="C16" s="79"/>
      <c r="D16" s="79"/>
      <c r="E16" s="79"/>
      <c r="F16" s="81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1:19">
      <c r="A17" s="117"/>
      <c r="B17" s="15"/>
      <c r="C17" s="16" t="s">
        <v>69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1:19">
      <c r="A18" s="117"/>
      <c r="B18" s="78"/>
      <c r="C18" s="16" t="s">
        <v>70</v>
      </c>
      <c r="D18" s="79"/>
      <c r="E18" s="79"/>
      <c r="F18" s="81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79"/>
      <c r="R18" s="103"/>
      <c r="S18" s="103"/>
    </row>
    <row r="19" spans="1:19">
      <c r="A19" s="117"/>
      <c r="B19" s="78"/>
      <c r="C19" s="79"/>
      <c r="D19" s="79"/>
      <c r="E19" s="79"/>
      <c r="F19" s="81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1:19">
      <c r="A20" s="117"/>
      <c r="B20" s="154"/>
      <c r="C20" s="79"/>
      <c r="D20" s="79"/>
      <c r="E20" s="79"/>
      <c r="F20" s="81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1:19">
      <c r="A21" s="117"/>
      <c r="B21" s="154"/>
      <c r="C21" s="79" t="s">
        <v>151</v>
      </c>
      <c r="D21" s="79">
        <v>1000</v>
      </c>
      <c r="E21" s="176" t="s">
        <v>217</v>
      </c>
      <c r="F21" s="177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1:19">
      <c r="A22" s="117"/>
      <c r="B22" s="154"/>
      <c r="C22" s="79" t="s">
        <v>152</v>
      </c>
      <c r="D22" s="79">
        <v>100</v>
      </c>
      <c r="E22" s="178" t="s">
        <v>218</v>
      </c>
      <c r="F22" s="179" t="s">
        <v>219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1:19">
      <c r="A23" s="117"/>
      <c r="B23" s="154"/>
      <c r="C23" s="79" t="s">
        <v>153</v>
      </c>
      <c r="D23" s="79">
        <v>1100</v>
      </c>
      <c r="E23" s="180">
        <v>1100</v>
      </c>
      <c r="F23" s="180">
        <v>1000</v>
      </c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1:19">
      <c r="A24" s="117"/>
      <c r="B24" s="154"/>
      <c r="C24" s="79"/>
      <c r="D24" s="79"/>
      <c r="E24" s="79"/>
      <c r="F24" s="81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1:19">
      <c r="A25" s="117"/>
      <c r="B25" s="154"/>
      <c r="C25" s="79"/>
      <c r="D25" s="79"/>
      <c r="E25" s="79"/>
      <c r="F25" s="81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1:19">
      <c r="A26" s="117"/>
      <c r="B26" s="154"/>
      <c r="C26" s="79"/>
      <c r="D26" s="79"/>
      <c r="E26" s="79"/>
      <c r="F26" s="81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1:19">
      <c r="A27" s="117"/>
      <c r="B27" s="154"/>
      <c r="C27" s="79"/>
      <c r="D27" s="79"/>
      <c r="E27" s="79"/>
      <c r="F27" s="81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1:19">
      <c r="A28" s="117"/>
      <c r="B28" s="154"/>
      <c r="C28" s="79"/>
      <c r="D28" s="79"/>
      <c r="E28" s="79"/>
      <c r="F28" s="81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1:19">
      <c r="A29" s="117"/>
      <c r="B29" s="154"/>
      <c r="C29" s="79"/>
      <c r="D29" s="79"/>
      <c r="E29" s="79"/>
      <c r="F29" s="81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1:19">
      <c r="A30" s="117"/>
      <c r="B30" s="154"/>
      <c r="C30" s="79"/>
      <c r="D30" s="79"/>
      <c r="E30" s="79"/>
      <c r="F30" s="81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>
      <c r="A31" s="117"/>
      <c r="B31" s="78"/>
      <c r="C31" s="79"/>
      <c r="D31" s="79"/>
      <c r="E31" s="79"/>
      <c r="F31" s="81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1:19">
      <c r="A32" s="117"/>
      <c r="B32" s="78"/>
      <c r="C32" s="79"/>
      <c r="D32" s="79"/>
      <c r="E32" s="79"/>
      <c r="F32" s="81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1:19">
      <c r="A33" s="117"/>
      <c r="B33" s="78"/>
      <c r="C33" s="79"/>
      <c r="D33" s="79"/>
      <c r="E33" s="79"/>
      <c r="F33" s="81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1:19">
      <c r="A34" s="117"/>
      <c r="B34" s="78"/>
      <c r="C34" s="79"/>
      <c r="D34" s="79"/>
      <c r="E34" s="79"/>
      <c r="F34" s="81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1:19">
      <c r="A35" s="117"/>
      <c r="B35" s="78"/>
      <c r="C35" s="79"/>
      <c r="D35" s="79"/>
      <c r="E35" s="79"/>
      <c r="F35" s="81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</sheetData>
  <mergeCells count="2">
    <mergeCell ref="A1:S1"/>
    <mergeCell ref="E21:F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1707-C2C3-4374-80CA-E0E5DB53004D}">
  <dimension ref="A1:IQ9"/>
  <sheetViews>
    <sheetView tabSelected="1" workbookViewId="0">
      <selection activeCell="E17" sqref="E17"/>
    </sheetView>
  </sheetViews>
  <sheetFormatPr defaultColWidth="16.33203125" defaultRowHeight="13.2"/>
  <cols>
    <col min="1" max="12" width="16.33203125" style="68"/>
    <col min="13" max="13" width="18.88671875" style="68" customWidth="1"/>
    <col min="14" max="251" width="16.33203125" style="68"/>
    <col min="252" max="16384" width="16.33203125" style="69"/>
  </cols>
  <sheetData>
    <row r="1" spans="1:14" ht="15.6">
      <c r="A1" s="156" t="s">
        <v>220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30" customHeight="1">
      <c r="A2" s="117"/>
      <c r="B2" s="181" t="s">
        <v>221</v>
      </c>
      <c r="C2" s="182"/>
      <c r="D2" s="182"/>
      <c r="E2" s="182"/>
      <c r="F2" s="182"/>
      <c r="G2" s="182"/>
      <c r="H2" s="183"/>
      <c r="I2" s="103"/>
      <c r="J2" s="103"/>
      <c r="K2" s="103"/>
      <c r="L2" s="103"/>
    </row>
    <row r="3" spans="1:14" ht="39.6">
      <c r="A3" s="140" t="s">
        <v>1</v>
      </c>
      <c r="B3" s="141" t="s">
        <v>2</v>
      </c>
      <c r="C3" s="142" t="s">
        <v>3</v>
      </c>
      <c r="D3" s="142" t="s">
        <v>4</v>
      </c>
      <c r="E3" s="142" t="s">
        <v>5</v>
      </c>
      <c r="F3" s="142" t="s">
        <v>6</v>
      </c>
      <c r="G3" s="142" t="s">
        <v>7</v>
      </c>
      <c r="H3" s="142" t="s">
        <v>8</v>
      </c>
      <c r="I3" s="142" t="s">
        <v>9</v>
      </c>
      <c r="J3" s="142" t="s">
        <v>10</v>
      </c>
      <c r="K3" s="142" t="s">
        <v>222</v>
      </c>
      <c r="L3" s="142" t="s">
        <v>63</v>
      </c>
      <c r="M3" s="142" t="s">
        <v>223</v>
      </c>
      <c r="N3" s="142" t="s">
        <v>66</v>
      </c>
    </row>
    <row r="4" spans="1:14">
      <c r="A4" s="114" t="s">
        <v>15</v>
      </c>
      <c r="B4" s="78">
        <v>15</v>
      </c>
      <c r="C4" s="79">
        <v>12</v>
      </c>
      <c r="D4" s="79">
        <v>0</v>
      </c>
      <c r="E4" s="79">
        <f>B4*(C4-D4)</f>
        <v>180</v>
      </c>
      <c r="F4" s="81">
        <v>0</v>
      </c>
      <c r="G4" s="81">
        <f>(F4/100)*$C$6</f>
        <v>0</v>
      </c>
      <c r="H4" s="81">
        <f>(F4/100)*$C$7</f>
        <v>0</v>
      </c>
      <c r="I4" s="81">
        <f>(F4/100)*$C$8</f>
        <v>0</v>
      </c>
      <c r="J4" s="81">
        <f>(F4/100)*$C$9</f>
        <v>0</v>
      </c>
      <c r="K4" s="110">
        <v>0.76400000000000001</v>
      </c>
      <c r="L4" s="110">
        <f>B4*K4</f>
        <v>11.46</v>
      </c>
      <c r="M4" s="110">
        <v>0.25800000000000001</v>
      </c>
      <c r="N4" s="110">
        <f>M4*B4</f>
        <v>3.87</v>
      </c>
    </row>
    <row r="5" spans="1:14">
      <c r="A5" s="114" t="s">
        <v>16</v>
      </c>
      <c r="B5" s="78">
        <v>20</v>
      </c>
      <c r="C5" s="79">
        <v>24</v>
      </c>
      <c r="D5" s="79">
        <v>0</v>
      </c>
      <c r="E5" s="79">
        <f t="shared" ref="E5:E6" si="0">B5*(C5-D5)</f>
        <v>480</v>
      </c>
      <c r="F5" s="81">
        <v>0</v>
      </c>
      <c r="G5" s="81">
        <f t="shared" ref="G5:G6" si="1">(F5/100)*$C$6</f>
        <v>0</v>
      </c>
      <c r="H5" s="81">
        <f t="shared" ref="H5:H6" si="2">(F5/100)*$C$7</f>
        <v>0</v>
      </c>
      <c r="I5" s="81">
        <f t="shared" ref="I5:I6" si="3">(F5/100)*$C$8</f>
        <v>0</v>
      </c>
      <c r="J5" s="81">
        <f t="shared" ref="J5:J6" si="4">(F5/100)*$C$9</f>
        <v>0</v>
      </c>
      <c r="K5" s="110">
        <v>1.764</v>
      </c>
      <c r="L5" s="110">
        <f>B5*K5</f>
        <v>35.28</v>
      </c>
      <c r="M5" s="110">
        <v>0.59</v>
      </c>
      <c r="N5" s="110">
        <f t="shared" ref="N5:N6" si="5">M5*B5</f>
        <v>11.799999999999999</v>
      </c>
    </row>
    <row r="6" spans="1:14">
      <c r="A6" s="114" t="s">
        <v>17</v>
      </c>
      <c r="B6" s="78">
        <v>25</v>
      </c>
      <c r="C6" s="79">
        <v>36</v>
      </c>
      <c r="D6" s="79">
        <v>0</v>
      </c>
      <c r="E6" s="79">
        <f t="shared" si="0"/>
        <v>900</v>
      </c>
      <c r="F6" s="81">
        <v>0</v>
      </c>
      <c r="G6" s="81">
        <f t="shared" si="1"/>
        <v>0</v>
      </c>
      <c r="H6" s="81">
        <f t="shared" si="2"/>
        <v>0</v>
      </c>
      <c r="I6" s="81">
        <f t="shared" si="3"/>
        <v>0</v>
      </c>
      <c r="J6" s="81">
        <f t="shared" si="4"/>
        <v>0</v>
      </c>
      <c r="K6" s="110">
        <v>2.7639999999999998</v>
      </c>
      <c r="L6" s="110">
        <f>B6*K6</f>
        <v>69.099999999999994</v>
      </c>
      <c r="M6" s="110">
        <v>0.54700000000000004</v>
      </c>
      <c r="N6" s="81">
        <f t="shared" si="5"/>
        <v>13.675000000000001</v>
      </c>
    </row>
    <row r="7" spans="1:14">
      <c r="A7" s="117"/>
      <c r="B7" s="154"/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1:14">
      <c r="A8" s="117"/>
      <c r="B8" s="154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14">
      <c r="A9" s="117"/>
      <c r="B9" s="154"/>
      <c r="C9" s="103"/>
      <c r="D9" s="103"/>
      <c r="E9" s="103"/>
      <c r="F9" s="103"/>
      <c r="G9" s="103"/>
      <c r="H9" s="103"/>
      <c r="I9" s="103"/>
      <c r="J9" s="103"/>
      <c r="K9" s="103"/>
      <c r="L9" s="103"/>
    </row>
  </sheetData>
  <mergeCells count="2">
    <mergeCell ref="A1:L1"/>
    <mergeCell ref="B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156" t="s">
        <v>24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</row>
    <row r="2" spans="1:15" ht="39.75" customHeight="1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5" t="s">
        <v>9</v>
      </c>
      <c r="J2" s="45" t="s">
        <v>10</v>
      </c>
      <c r="K2" s="45" t="s">
        <v>88</v>
      </c>
      <c r="L2" s="45" t="s">
        <v>155</v>
      </c>
      <c r="M2" s="45" t="s">
        <v>114</v>
      </c>
      <c r="N2" s="45" t="s">
        <v>103</v>
      </c>
      <c r="O2" s="45" t="s">
        <v>104</v>
      </c>
    </row>
    <row r="3" spans="1:15" ht="20.25" customHeight="1">
      <c r="A3" s="46" t="s">
        <v>15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51">
        <f>E3/$E$6*100</f>
        <v>75</v>
      </c>
      <c r="G3" s="58">
        <f>(F3/100)*$C$8</f>
        <v>7.5</v>
      </c>
      <c r="H3" s="58">
        <f>(F3/100)*$C$9</f>
        <v>3</v>
      </c>
      <c r="I3" s="58">
        <f>(F3/100)*$C$10</f>
        <v>1.5</v>
      </c>
      <c r="J3" s="58">
        <f>(F3/100)*$C$11</f>
        <v>13.5</v>
      </c>
      <c r="K3" s="61">
        <f>E3+G3+H3+I3-J3</f>
        <v>133.5</v>
      </c>
      <c r="L3" s="25">
        <v>10</v>
      </c>
      <c r="M3" s="26">
        <f>K3-(L3/100*K3)</f>
        <v>120.15</v>
      </c>
      <c r="N3" s="62">
        <v>18</v>
      </c>
      <c r="O3" s="61">
        <f>N3/100*M3</f>
        <v>21.626999999999999</v>
      </c>
    </row>
    <row r="4" spans="1:15" ht="20.100000000000001" customHeight="1">
      <c r="A4" s="47" t="s">
        <v>16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2">
        <f>E4/$E$6*100</f>
        <v>11.666666666666666</v>
      </c>
      <c r="G4" s="59">
        <f>(F4/100)*$C$8</f>
        <v>1.1666666666666665</v>
      </c>
      <c r="H4" s="59">
        <f>(F4/100)*$C$9</f>
        <v>0.46666666666666662</v>
      </c>
      <c r="I4" s="59">
        <f>(F4/100)*$C$10</f>
        <v>0.23333333333333331</v>
      </c>
      <c r="J4" s="59">
        <f>(F4/100)*$C$11</f>
        <v>2.0999999999999996</v>
      </c>
      <c r="K4" s="64">
        <f>E4+G4+H4+I4-J4</f>
        <v>20.766666666666666</v>
      </c>
      <c r="L4" s="27">
        <v>20</v>
      </c>
      <c r="M4" s="28">
        <f>K4-(L4/100*K4)</f>
        <v>16.613333333333333</v>
      </c>
      <c r="N4" s="63">
        <v>18</v>
      </c>
      <c r="O4" s="64">
        <f>N4/100*M4</f>
        <v>2.9903999999999997</v>
      </c>
    </row>
    <row r="5" spans="1:15" ht="20.100000000000001" customHeight="1">
      <c r="A5" s="48" t="s">
        <v>17</v>
      </c>
      <c r="B5" s="20">
        <f>'(1) ICMS 00'!B5</f>
        <v>6</v>
      </c>
      <c r="C5" s="21">
        <f>'(1) ICMS 00'!C5</f>
        <v>4</v>
      </c>
      <c r="D5" s="21">
        <f>'(1) ICMS 00'!D5</f>
        <v>0</v>
      </c>
      <c r="E5" s="21">
        <f>B5*(C5-D5)</f>
        <v>24</v>
      </c>
      <c r="F5" s="53">
        <f>E5/$E$6*100</f>
        <v>13.333333333333334</v>
      </c>
      <c r="G5" s="60">
        <f>(F5/100)*$C$8</f>
        <v>1.3333333333333333</v>
      </c>
      <c r="H5" s="60">
        <f>(F5/100)*$C$9</f>
        <v>0.53333333333333333</v>
      </c>
      <c r="I5" s="60">
        <f>(F5/100)*$C$10</f>
        <v>0.26666666666666666</v>
      </c>
      <c r="J5" s="60">
        <f>(F5/100)*$C$11</f>
        <v>2.4</v>
      </c>
      <c r="K5" s="66">
        <f>E5+G5+H5+I5-J5</f>
        <v>23.733333333333334</v>
      </c>
      <c r="L5" s="29">
        <v>5</v>
      </c>
      <c r="M5" s="30">
        <f>K5-(L5/100*K5)</f>
        <v>22.546666666666667</v>
      </c>
      <c r="N5" s="65">
        <v>18</v>
      </c>
      <c r="O5" s="66">
        <f>N5/100*M5</f>
        <v>4.0583999999999998</v>
      </c>
    </row>
    <row r="6" spans="1:15" ht="20.100000000000001" customHeight="1">
      <c r="A6" s="49"/>
      <c r="B6" s="22">
        <f>SUM(B3:B5)</f>
        <v>24</v>
      </c>
      <c r="C6" s="18"/>
      <c r="D6" s="18"/>
      <c r="E6" s="23">
        <f t="shared" ref="E6:K6" si="0">SUM(E3:E5)</f>
        <v>180</v>
      </c>
      <c r="F6" s="24">
        <f t="shared" si="0"/>
        <v>100</v>
      </c>
      <c r="G6" s="23">
        <f t="shared" si="0"/>
        <v>10</v>
      </c>
      <c r="H6" s="23">
        <f t="shared" si="0"/>
        <v>4</v>
      </c>
      <c r="I6" s="23">
        <f t="shared" si="0"/>
        <v>2</v>
      </c>
      <c r="J6" s="23">
        <f t="shared" si="0"/>
        <v>18</v>
      </c>
      <c r="K6" s="23">
        <f t="shared" si="0"/>
        <v>178</v>
      </c>
      <c r="L6" s="31"/>
      <c r="M6" s="32">
        <f>SUM(M3:M5)</f>
        <v>159.31</v>
      </c>
      <c r="N6" s="19"/>
      <c r="O6" s="23">
        <f>SUM(O3:O5)</f>
        <v>28.675799999999999</v>
      </c>
    </row>
    <row r="7" spans="1:15" ht="20.100000000000001" customHeight="1">
      <c r="A7" s="50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50"/>
      <c r="B8" s="8" t="s">
        <v>18</v>
      </c>
      <c r="C8" s="54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50"/>
      <c r="B9" s="8" t="s">
        <v>19</v>
      </c>
      <c r="C9" s="54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50"/>
      <c r="B10" s="8" t="s">
        <v>20</v>
      </c>
      <c r="C10" s="54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50"/>
      <c r="B11" s="8" t="s">
        <v>21</v>
      </c>
      <c r="C11" s="54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0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0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0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0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50"/>
      <c r="B16" s="43" t="s">
        <v>72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0"/>
      <c r="B17" s="44" t="s">
        <v>105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0"/>
      <c r="B18" s="44" t="s">
        <v>106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0"/>
      <c r="B19" s="44" t="s">
        <v>107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0"/>
      <c r="B20" s="44" t="s">
        <v>108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0"/>
      <c r="B21" s="44" t="s">
        <v>109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0"/>
      <c r="B22" s="44" t="s">
        <v>110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0"/>
      <c r="B23" s="44" t="s">
        <v>111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0"/>
      <c r="B24" s="44" t="s">
        <v>112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0"/>
      <c r="B25" s="44" t="s">
        <v>113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0"/>
      <c r="B26" s="43" t="s">
        <v>74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0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0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0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0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0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0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0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0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0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156" t="s">
        <v>27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255" ht="40.5" customHeight="1">
      <c r="A2" s="67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7" t="s">
        <v>7</v>
      </c>
      <c r="H2" s="67" t="s">
        <v>8</v>
      </c>
      <c r="I2" s="67" t="s">
        <v>9</v>
      </c>
      <c r="J2" s="67" t="s">
        <v>10</v>
      </c>
      <c r="K2" s="45" t="s">
        <v>102</v>
      </c>
      <c r="L2" s="45" t="s">
        <v>103</v>
      </c>
      <c r="M2" s="67" t="s">
        <v>154</v>
      </c>
      <c r="N2" s="45" t="s">
        <v>123</v>
      </c>
      <c r="O2" s="45" t="s">
        <v>124</v>
      </c>
      <c r="P2" s="45" t="s">
        <v>104</v>
      </c>
    </row>
    <row r="3" spans="1:255" ht="20.25" customHeight="1">
      <c r="A3" s="46" t="s">
        <v>15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51">
        <f>E3/$E$6*100</f>
        <v>75</v>
      </c>
      <c r="G3" s="58">
        <f>(F3/100)*$C$8</f>
        <v>7.5</v>
      </c>
      <c r="H3" s="58">
        <f>(F3/100)*$C$9</f>
        <v>3</v>
      </c>
      <c r="I3" s="58">
        <f>(F3/100)*$C$10</f>
        <v>1.5</v>
      </c>
      <c r="J3" s="58">
        <f>(F3/100)*$C$11</f>
        <v>13.5</v>
      </c>
      <c r="K3" s="61">
        <f>E3+G3+H3+I3-J3</f>
        <v>133.5</v>
      </c>
      <c r="L3" s="62">
        <v>18</v>
      </c>
      <c r="M3" s="26">
        <f>L3/100*K3</f>
        <v>24.029999999999998</v>
      </c>
      <c r="N3" s="25">
        <v>10</v>
      </c>
      <c r="O3" s="26">
        <f>N3/100*M3</f>
        <v>2.403</v>
      </c>
      <c r="P3" s="61">
        <f>M3-O3</f>
        <v>21.626999999999999</v>
      </c>
    </row>
    <row r="4" spans="1:255" ht="20.100000000000001" customHeight="1">
      <c r="A4" s="47" t="s">
        <v>16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2">
        <f>E4/$E$6*100</f>
        <v>11.666666666666666</v>
      </c>
      <c r="G4" s="59">
        <f>(F4/100)*$C$8</f>
        <v>1.1666666666666665</v>
      </c>
      <c r="H4" s="59">
        <f>(F4/100)*$C$9</f>
        <v>0.46666666666666662</v>
      </c>
      <c r="I4" s="59">
        <f>(F4/100)*$C$10</f>
        <v>0.23333333333333331</v>
      </c>
      <c r="J4" s="59">
        <f>(F4/100)*$C$11</f>
        <v>2.0999999999999996</v>
      </c>
      <c r="K4" s="64">
        <f>E4+G4+H4+I4-J4</f>
        <v>20.766666666666666</v>
      </c>
      <c r="L4" s="63">
        <v>18</v>
      </c>
      <c r="M4" s="28">
        <f>L4/100*K4</f>
        <v>3.7379999999999995</v>
      </c>
      <c r="N4" s="27">
        <v>20</v>
      </c>
      <c r="O4" s="28">
        <f>N4/100*M4</f>
        <v>0.74759999999999993</v>
      </c>
      <c r="P4" s="64">
        <f>M4-O4</f>
        <v>2.9903999999999997</v>
      </c>
    </row>
    <row r="5" spans="1:255" ht="20.100000000000001" customHeight="1">
      <c r="A5" s="48" t="s">
        <v>17</v>
      </c>
      <c r="B5" s="20">
        <f>'(1) ICMS 20'!B5</f>
        <v>6</v>
      </c>
      <c r="C5" s="21">
        <f>'(1) ICMS 20'!C5</f>
        <v>4</v>
      </c>
      <c r="D5" s="21">
        <f>'(1) ICMS 20'!D5</f>
        <v>0</v>
      </c>
      <c r="E5" s="21">
        <f>B5*(C5-D5)</f>
        <v>24</v>
      </c>
      <c r="F5" s="53">
        <f>E5/$E$6*100</f>
        <v>13.333333333333334</v>
      </c>
      <c r="G5" s="60">
        <f>(F5/100)*$C$8</f>
        <v>1.3333333333333333</v>
      </c>
      <c r="H5" s="60">
        <f>(F5/100)*$C$9</f>
        <v>0.53333333333333333</v>
      </c>
      <c r="I5" s="60">
        <f>(F5/100)*$C$10</f>
        <v>0.26666666666666666</v>
      </c>
      <c r="J5" s="60">
        <f>(F5/100)*$C$11</f>
        <v>2.4</v>
      </c>
      <c r="K5" s="66">
        <f>E5+G5+H5+I5-J5</f>
        <v>23.733333333333334</v>
      </c>
      <c r="L5" s="65">
        <v>18</v>
      </c>
      <c r="M5" s="30">
        <f>L5/100*K5</f>
        <v>4.2720000000000002</v>
      </c>
      <c r="N5" s="29">
        <v>5</v>
      </c>
      <c r="O5" s="30">
        <f>N5/100*M5</f>
        <v>0.21360000000000001</v>
      </c>
      <c r="P5" s="66">
        <f>M5-O5</f>
        <v>4.0584000000000007</v>
      </c>
    </row>
    <row r="6" spans="1:255" s="36" customFormat="1" ht="20.100000000000001" customHeight="1">
      <c r="A6" s="49"/>
      <c r="B6" s="22">
        <f>SUM(B3:B5)</f>
        <v>24</v>
      </c>
      <c r="C6" s="23"/>
      <c r="D6" s="23"/>
      <c r="E6" s="23">
        <f t="shared" ref="E6:K6" si="0">SUM(E3:E5)</f>
        <v>180</v>
      </c>
      <c r="F6" s="24">
        <f t="shared" si="0"/>
        <v>100</v>
      </c>
      <c r="G6" s="23">
        <f t="shared" si="0"/>
        <v>10</v>
      </c>
      <c r="H6" s="23">
        <f t="shared" si="0"/>
        <v>4</v>
      </c>
      <c r="I6" s="23">
        <f t="shared" si="0"/>
        <v>2</v>
      </c>
      <c r="J6" s="23">
        <f t="shared" si="0"/>
        <v>18</v>
      </c>
      <c r="K6" s="23">
        <f t="shared" si="0"/>
        <v>178</v>
      </c>
      <c r="L6" s="33"/>
      <c r="M6" s="32">
        <f>SUM(M3:M5)</f>
        <v>32.04</v>
      </c>
      <c r="N6" s="34"/>
      <c r="O6" s="32">
        <f>SUM(O3:O5)</f>
        <v>3.3641999999999999</v>
      </c>
      <c r="P6" s="23">
        <f>SUM(P3:P5)</f>
        <v>28.675800000000002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</row>
    <row r="7" spans="1:255" ht="20.100000000000001" customHeight="1">
      <c r="A7" s="50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50"/>
      <c r="B8" s="8" t="s">
        <v>18</v>
      </c>
      <c r="C8" s="54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50"/>
      <c r="B9" s="8" t="s">
        <v>19</v>
      </c>
      <c r="C9" s="54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50"/>
      <c r="B10" s="8" t="s">
        <v>20</v>
      </c>
      <c r="C10" s="54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50"/>
      <c r="B11" s="8" t="s">
        <v>21</v>
      </c>
      <c r="C11" s="54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50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50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50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50"/>
      <c r="B15" s="9" t="s">
        <v>28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50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50"/>
      <c r="B17" s="43" t="s">
        <v>72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50"/>
      <c r="B18" s="44" t="s">
        <v>115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50"/>
      <c r="B19" s="44" t="s">
        <v>89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50"/>
      <c r="B20" s="44" t="s">
        <v>116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50"/>
      <c r="B21" s="44" t="s">
        <v>90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50"/>
      <c r="B22" s="44" t="s">
        <v>117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50"/>
      <c r="B23" s="44" t="s">
        <v>118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50"/>
      <c r="B24" s="44" t="s">
        <v>92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50"/>
      <c r="B25" s="44" t="s">
        <v>119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50"/>
      <c r="B26" s="44" t="s">
        <v>120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50"/>
      <c r="B27" s="44" t="s">
        <v>121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50"/>
      <c r="B28" s="44" t="s">
        <v>122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50"/>
      <c r="B29" s="43" t="s">
        <v>74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50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50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50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50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50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50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68"/>
    <col min="2" max="2" width="14" style="68" customWidth="1"/>
    <col min="3" max="3" width="15.5546875" style="68" customWidth="1"/>
    <col min="4" max="4" width="11.44140625" style="68" customWidth="1"/>
    <col min="5" max="5" width="16.33203125" style="68"/>
    <col min="6" max="6" width="18" style="68" customWidth="1"/>
    <col min="7" max="7" width="16.33203125" style="68"/>
    <col min="8" max="8" width="13.44140625" style="68" customWidth="1"/>
    <col min="9" max="9" width="15.33203125" style="68" customWidth="1"/>
    <col min="10" max="10" width="14" style="68" customWidth="1"/>
    <col min="11" max="11" width="18.109375" style="68" customWidth="1"/>
    <col min="12" max="12" width="11.88671875" style="68" customWidth="1"/>
    <col min="13" max="13" width="11.6640625" style="68" customWidth="1"/>
    <col min="14" max="15" width="13.33203125" style="68" customWidth="1"/>
    <col min="16" max="16" width="14.33203125" style="68" customWidth="1"/>
    <col min="17" max="17" width="13.33203125" style="68" customWidth="1"/>
    <col min="18" max="255" width="16.33203125" style="68"/>
    <col min="256" max="16384" width="16.33203125" style="69"/>
  </cols>
  <sheetData>
    <row r="1" spans="1:17" ht="15.6">
      <c r="A1" s="156" t="s">
        <v>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52.8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156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102</v>
      </c>
      <c r="M2" s="45" t="s">
        <v>103</v>
      </c>
      <c r="N2" s="45" t="s">
        <v>104</v>
      </c>
      <c r="O2" s="45" t="s">
        <v>157</v>
      </c>
      <c r="P2" s="45" t="s">
        <v>158</v>
      </c>
      <c r="Q2" s="45" t="s">
        <v>159</v>
      </c>
    </row>
    <row r="3" spans="1:17" ht="20.25" customHeight="1">
      <c r="A3" s="113" t="s">
        <v>15</v>
      </c>
      <c r="B3" s="70">
        <f>'(1) ICMS 51'!B3</f>
        <v>15</v>
      </c>
      <c r="C3" s="71">
        <f>'(1) ICMS 51'!C3</f>
        <v>10</v>
      </c>
      <c r="D3" s="71">
        <f>'(1) ICMS 51'!D3</f>
        <v>1</v>
      </c>
      <c r="E3" s="71">
        <f>B3*(C3-D3)</f>
        <v>135</v>
      </c>
      <c r="F3" s="72">
        <v>40.65</v>
      </c>
      <c r="G3" s="73">
        <f>E3/$E$6*100</f>
        <v>75</v>
      </c>
      <c r="H3" s="71">
        <f>(G3/100)*$C$8</f>
        <v>7.5</v>
      </c>
      <c r="I3" s="71">
        <f>(G3/100)*$C$9</f>
        <v>3</v>
      </c>
      <c r="J3" s="71">
        <f>(G3/100)*$C$10</f>
        <v>1.5</v>
      </c>
      <c r="K3" s="71">
        <f>(G3/100)*$C$11</f>
        <v>13.5</v>
      </c>
      <c r="L3" s="74">
        <f>E3+H3+I3+J3-K3</f>
        <v>133.5</v>
      </c>
      <c r="M3" s="75">
        <v>12</v>
      </c>
      <c r="N3" s="74">
        <f>M3/100*L3</f>
        <v>16.02</v>
      </c>
      <c r="O3" s="76">
        <f>L3*(1+F3/100)</f>
        <v>187.76774999999998</v>
      </c>
      <c r="P3" s="77">
        <v>18</v>
      </c>
      <c r="Q3" s="76">
        <f>(O3*(P3/100))-N3</f>
        <v>17.778194999999993</v>
      </c>
    </row>
    <row r="4" spans="1:17" ht="20.100000000000001" customHeight="1">
      <c r="A4" s="114" t="s">
        <v>16</v>
      </c>
      <c r="B4" s="78">
        <f>'(1) ICMS 51'!B4</f>
        <v>3</v>
      </c>
      <c r="C4" s="71">
        <f>'(1) ICMS 51'!C4</f>
        <v>7</v>
      </c>
      <c r="D4" s="71">
        <f>'(1) ICMS 51'!D4</f>
        <v>0</v>
      </c>
      <c r="E4" s="79">
        <f>B4*(C4-D4)</f>
        <v>21</v>
      </c>
      <c r="F4" s="80">
        <v>39.799999999999997</v>
      </c>
      <c r="G4" s="81">
        <f>E4/$E$6*100</f>
        <v>11.666666666666666</v>
      </c>
      <c r="H4" s="79">
        <f>(G4/100)*$C$8</f>
        <v>1.1666666666666665</v>
      </c>
      <c r="I4" s="79">
        <f>(G4/100)*$C$9</f>
        <v>0.46666666666666662</v>
      </c>
      <c r="J4" s="79">
        <f>(G4/100)*$C$10</f>
        <v>0.23333333333333331</v>
      </c>
      <c r="K4" s="79">
        <f>(G4/100)*$C$11</f>
        <v>2.0999999999999996</v>
      </c>
      <c r="L4" s="82">
        <f>E4+H4+I4+J4-K4</f>
        <v>20.766666666666666</v>
      </c>
      <c r="M4" s="83">
        <v>12</v>
      </c>
      <c r="N4" s="82">
        <f>M4/100*L4</f>
        <v>2.492</v>
      </c>
      <c r="O4" s="84">
        <f>L4*(1+F4/100)</f>
        <v>29.031799999999997</v>
      </c>
      <c r="P4" s="85">
        <v>18</v>
      </c>
      <c r="Q4" s="84">
        <f>(O4*(P4/100))-N4</f>
        <v>2.7337239999999996</v>
      </c>
    </row>
    <row r="5" spans="1:17" ht="20.100000000000001" customHeight="1">
      <c r="A5" s="115" t="s">
        <v>17</v>
      </c>
      <c r="B5" s="86">
        <f>'(1) ICMS 51'!B5</f>
        <v>6</v>
      </c>
      <c r="C5" s="71">
        <f>'(1) ICMS 51'!C5</f>
        <v>4</v>
      </c>
      <c r="D5" s="71">
        <f>'(1) ICMS 51'!D5</f>
        <v>0</v>
      </c>
      <c r="E5" s="87">
        <f>B5*(C5-D5)</f>
        <v>24</v>
      </c>
      <c r="F5" s="88">
        <v>50.7</v>
      </c>
      <c r="G5" s="89">
        <f>E5/$E$6*100</f>
        <v>13.333333333333334</v>
      </c>
      <c r="H5" s="87">
        <f>(G5/100)*$C$8</f>
        <v>1.3333333333333333</v>
      </c>
      <c r="I5" s="87">
        <f>(G5/100)*$C$9</f>
        <v>0.53333333333333333</v>
      </c>
      <c r="J5" s="87">
        <f>(G5/100)*$C$10</f>
        <v>0.26666666666666666</v>
      </c>
      <c r="K5" s="87">
        <f>(G5/100)*$C$11</f>
        <v>2.4</v>
      </c>
      <c r="L5" s="90">
        <f>E5+H5+I5+J5-K5</f>
        <v>23.733333333333334</v>
      </c>
      <c r="M5" s="91">
        <v>12</v>
      </c>
      <c r="N5" s="90">
        <f>M5/100*L5</f>
        <v>2.8479999999999999</v>
      </c>
      <c r="O5" s="92">
        <f>L5*(1+F5/100)</f>
        <v>35.766133333333336</v>
      </c>
      <c r="P5" s="93">
        <v>18</v>
      </c>
      <c r="Q5" s="92">
        <f>(O5*(P5/100))-N5</f>
        <v>3.5899040000000007</v>
      </c>
    </row>
    <row r="6" spans="1:17" ht="20.100000000000001" customHeight="1">
      <c r="A6" s="116"/>
      <c r="B6" s="94">
        <f>SUM(B3:B5)</f>
        <v>24</v>
      </c>
      <c r="C6" s="95"/>
      <c r="D6" s="95"/>
      <c r="E6" s="96">
        <f>SUM(E3:E5)</f>
        <v>180</v>
      </c>
      <c r="F6" s="97"/>
      <c r="G6" s="98">
        <f t="shared" ref="G6:L6" si="0">SUM(G3:G5)</f>
        <v>100</v>
      </c>
      <c r="H6" s="96">
        <f t="shared" si="0"/>
        <v>10</v>
      </c>
      <c r="I6" s="96">
        <f t="shared" si="0"/>
        <v>4</v>
      </c>
      <c r="J6" s="96">
        <f t="shared" si="0"/>
        <v>2</v>
      </c>
      <c r="K6" s="96">
        <f t="shared" si="0"/>
        <v>18</v>
      </c>
      <c r="L6" s="99">
        <f t="shared" si="0"/>
        <v>178</v>
      </c>
      <c r="M6" s="100"/>
      <c r="N6" s="99">
        <f>SUM(N3:N5)</f>
        <v>21.36</v>
      </c>
      <c r="O6" s="101">
        <f>SUM(O3:O5)</f>
        <v>252.56568333333331</v>
      </c>
      <c r="P6" s="102"/>
      <c r="Q6" s="101">
        <f>SUM(Q3:Q5)</f>
        <v>24.101822999999992</v>
      </c>
    </row>
    <row r="7" spans="1:17" ht="20.100000000000001" customHeight="1">
      <c r="A7" s="117"/>
      <c r="B7" s="78"/>
      <c r="C7" s="79"/>
      <c r="D7" s="79"/>
      <c r="E7" s="79"/>
      <c r="F7" s="81"/>
      <c r="G7" s="81"/>
      <c r="H7" s="103"/>
      <c r="I7" s="103"/>
      <c r="J7" s="103"/>
      <c r="K7" s="103"/>
      <c r="L7" s="103"/>
      <c r="M7" s="103"/>
      <c r="N7" s="103"/>
      <c r="O7" s="103"/>
      <c r="P7" s="103"/>
      <c r="Q7" s="103"/>
    </row>
    <row r="8" spans="1:17" ht="20.100000000000001" customHeight="1">
      <c r="A8" s="117"/>
      <c r="B8" s="104" t="s">
        <v>18</v>
      </c>
      <c r="C8" s="118">
        <f>'(1) ICMS 51'!C8</f>
        <v>10</v>
      </c>
      <c r="D8" s="79"/>
      <c r="E8" s="79"/>
      <c r="F8" s="81"/>
      <c r="G8" s="81"/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 spans="1:17" ht="20.100000000000001" customHeight="1">
      <c r="A9" s="117"/>
      <c r="B9" s="104" t="s">
        <v>19</v>
      </c>
      <c r="C9" s="118">
        <f>'(1) ICMS 51'!C9</f>
        <v>4</v>
      </c>
      <c r="D9" s="79"/>
      <c r="E9" s="79"/>
      <c r="F9" s="81"/>
      <c r="G9" s="81"/>
      <c r="H9" s="103"/>
      <c r="I9" s="103"/>
      <c r="J9" s="103"/>
      <c r="K9" s="103"/>
      <c r="L9" s="103"/>
      <c r="M9" s="103"/>
      <c r="N9" s="103"/>
      <c r="O9" s="103"/>
      <c r="P9" s="103"/>
      <c r="Q9" s="103"/>
    </row>
    <row r="10" spans="1:17">
      <c r="A10" s="117"/>
      <c r="B10" s="104" t="s">
        <v>20</v>
      </c>
      <c r="C10" s="118">
        <f>'(1) ICMS 51'!C10</f>
        <v>2</v>
      </c>
      <c r="D10" s="79"/>
      <c r="E10" s="79"/>
      <c r="F10" s="81"/>
      <c r="G10" s="81"/>
      <c r="H10" s="103"/>
      <c r="I10" s="103"/>
      <c r="J10" s="103"/>
      <c r="K10" s="103"/>
      <c r="L10" s="103"/>
      <c r="M10" s="103"/>
      <c r="N10" s="103"/>
      <c r="O10" s="103"/>
      <c r="P10" s="103"/>
      <c r="Q10" s="103"/>
    </row>
    <row r="11" spans="1:17" ht="26.4">
      <c r="A11" s="117"/>
      <c r="B11" s="104" t="s">
        <v>21</v>
      </c>
      <c r="C11" s="118">
        <f>'(1) ICMS 51'!C11</f>
        <v>18</v>
      </c>
      <c r="D11" s="79"/>
      <c r="E11" s="79"/>
      <c r="F11" s="81"/>
      <c r="G11" s="81"/>
      <c r="H11" s="103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ht="20.100000000000001" customHeight="1">
      <c r="A12" s="117"/>
      <c r="B12" s="78"/>
      <c r="C12" s="79"/>
      <c r="D12" s="79"/>
      <c r="E12" s="79"/>
      <c r="F12" s="81"/>
      <c r="G12" s="81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ht="20.100000000000001" customHeight="1">
      <c r="A13" s="117"/>
      <c r="B13" s="9" t="s">
        <v>22</v>
      </c>
      <c r="C13" s="105"/>
      <c r="D13" s="105"/>
      <c r="E13" s="105"/>
      <c r="F13" s="106"/>
      <c r="G13" s="106"/>
      <c r="H13" s="107"/>
      <c r="I13" s="107"/>
      <c r="J13" s="107"/>
      <c r="K13" s="107"/>
      <c r="L13" s="107"/>
      <c r="M13" s="107"/>
      <c r="N13" s="103"/>
      <c r="O13" s="103"/>
      <c r="P13" s="103"/>
      <c r="Q13" s="103"/>
    </row>
    <row r="14" spans="1:17" ht="20.100000000000001" customHeight="1">
      <c r="A14" s="117"/>
      <c r="B14" s="9" t="s">
        <v>23</v>
      </c>
      <c r="C14" s="79"/>
      <c r="D14" s="79"/>
      <c r="E14" s="79"/>
      <c r="F14" s="81"/>
      <c r="G14" s="81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ht="20.100000000000001" customHeight="1">
      <c r="A15" s="117"/>
      <c r="B15" s="9" t="s">
        <v>34</v>
      </c>
      <c r="C15" s="79"/>
      <c r="D15" s="79"/>
      <c r="E15" s="79"/>
      <c r="F15" s="81"/>
      <c r="G15" s="81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ht="21" customHeight="1">
      <c r="A16" s="117"/>
      <c r="B16" s="160" t="s">
        <v>160</v>
      </c>
      <c r="C16" s="161"/>
      <c r="D16" s="161"/>
      <c r="E16" s="161"/>
      <c r="F16" s="161"/>
      <c r="G16" s="161"/>
      <c r="H16" s="161"/>
      <c r="I16" s="161"/>
      <c r="J16" s="161"/>
      <c r="K16" s="162"/>
      <c r="L16" s="103"/>
      <c r="M16" s="103"/>
      <c r="N16" s="103"/>
      <c r="O16" s="103"/>
      <c r="P16" s="103"/>
      <c r="Q16" s="103"/>
    </row>
    <row r="17" spans="1:17" ht="20.100000000000001" customHeight="1">
      <c r="A17" s="117"/>
      <c r="B17" s="78"/>
      <c r="C17" s="79"/>
      <c r="D17" s="79"/>
      <c r="E17" s="79"/>
      <c r="F17" s="81"/>
      <c r="G17" s="81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ht="16.5" customHeight="1">
      <c r="A18" s="117"/>
      <c r="B18" s="160" t="s">
        <v>162</v>
      </c>
      <c r="C18" s="161"/>
      <c r="D18" s="161"/>
      <c r="E18" s="161"/>
      <c r="F18" s="161"/>
      <c r="G18" s="161"/>
      <c r="H18" s="161"/>
      <c r="I18" s="161"/>
      <c r="J18" s="161"/>
      <c r="K18" s="162"/>
      <c r="L18" s="103"/>
      <c r="M18" s="103"/>
      <c r="N18" s="103"/>
      <c r="O18" s="103"/>
      <c r="P18" s="103"/>
      <c r="Q18" s="103"/>
    </row>
    <row r="19" spans="1:17" ht="20.100000000000001" customHeight="1">
      <c r="A19" s="117"/>
      <c r="B19" s="78"/>
      <c r="C19" s="79"/>
      <c r="D19" s="79"/>
      <c r="E19" s="79"/>
      <c r="F19" s="81"/>
      <c r="G19" s="81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ht="19.5" customHeight="1">
      <c r="A20" s="117"/>
      <c r="B20" s="160" t="s">
        <v>163</v>
      </c>
      <c r="C20" s="161"/>
      <c r="D20" s="161"/>
      <c r="E20" s="161"/>
      <c r="F20" s="161"/>
      <c r="G20" s="161"/>
      <c r="H20" s="161"/>
      <c r="I20" s="161"/>
      <c r="J20" s="161"/>
      <c r="K20" s="162"/>
      <c r="L20" s="103"/>
      <c r="M20" s="103"/>
      <c r="N20" s="103"/>
      <c r="O20" s="103"/>
      <c r="P20" s="103"/>
      <c r="Q20" s="103"/>
    </row>
    <row r="21" spans="1:17" ht="20.100000000000001" customHeight="1">
      <c r="A21" s="117"/>
      <c r="B21" s="78"/>
      <c r="C21" s="79"/>
      <c r="D21" s="79"/>
      <c r="E21" s="79"/>
      <c r="F21" s="81"/>
      <c r="G21" s="81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1:17" ht="18" customHeight="1">
      <c r="A22" s="117"/>
      <c r="B22" s="160" t="s">
        <v>164</v>
      </c>
      <c r="C22" s="161"/>
      <c r="D22" s="161"/>
      <c r="E22" s="161"/>
      <c r="F22" s="161"/>
      <c r="G22" s="161"/>
      <c r="H22" s="161"/>
      <c r="I22" s="161"/>
      <c r="J22" s="161"/>
      <c r="K22" s="162"/>
      <c r="L22" s="103"/>
      <c r="M22" s="103"/>
      <c r="N22" s="103"/>
      <c r="O22" s="103"/>
      <c r="P22" s="103"/>
      <c r="Q22" s="103"/>
    </row>
    <row r="23" spans="1:17" ht="20.100000000000001" customHeight="1">
      <c r="A23" s="117"/>
      <c r="B23" s="78"/>
      <c r="C23" s="79"/>
      <c r="D23" s="79"/>
      <c r="E23" s="79"/>
      <c r="F23" s="81"/>
      <c r="G23" s="81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ht="20.100000000000001" customHeight="1">
      <c r="A24" s="117"/>
      <c r="B24" s="43" t="s">
        <v>72</v>
      </c>
      <c r="C24" s="79"/>
      <c r="D24" s="79"/>
      <c r="E24" s="79"/>
      <c r="F24" s="81"/>
      <c r="G24" s="81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ht="20.100000000000001" customHeight="1">
      <c r="A25" s="117"/>
      <c r="B25" s="44" t="s">
        <v>125</v>
      </c>
      <c r="C25" s="79"/>
      <c r="D25" s="79"/>
      <c r="E25" s="79"/>
      <c r="F25" s="81"/>
      <c r="G25" s="81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ht="20.100000000000001" customHeight="1">
      <c r="A26" s="117"/>
      <c r="B26" s="44" t="s">
        <v>89</v>
      </c>
      <c r="C26" s="79"/>
      <c r="D26" s="79"/>
      <c r="E26" s="79"/>
      <c r="F26" s="81"/>
      <c r="G26" s="81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1:17" ht="20.100000000000001" customHeight="1">
      <c r="A27" s="117"/>
      <c r="B27" s="44" t="s">
        <v>126</v>
      </c>
      <c r="C27" s="79"/>
      <c r="D27" s="79"/>
      <c r="E27" s="79"/>
      <c r="F27" s="81"/>
      <c r="G27" s="81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17" ht="20.100000000000001" customHeight="1">
      <c r="A28" s="117"/>
      <c r="B28" s="44" t="s">
        <v>90</v>
      </c>
      <c r="C28" s="79"/>
      <c r="D28" s="79"/>
      <c r="E28" s="79"/>
      <c r="F28" s="81"/>
      <c r="G28" s="81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1:17" ht="20.100000000000001" customHeight="1">
      <c r="A29" s="117"/>
      <c r="B29" s="44" t="s">
        <v>91</v>
      </c>
      <c r="C29" s="79"/>
      <c r="D29" s="79"/>
      <c r="E29" s="79"/>
      <c r="F29" s="81"/>
      <c r="G29" s="81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17" ht="20.100000000000001" customHeight="1">
      <c r="A30" s="117"/>
      <c r="B30" s="44" t="s">
        <v>92</v>
      </c>
      <c r="C30" s="79"/>
      <c r="D30" s="79"/>
      <c r="E30" s="79"/>
      <c r="F30" s="81"/>
      <c r="G30" s="81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17" ht="20.100000000000001" customHeight="1">
      <c r="A31" s="117"/>
      <c r="B31" s="44" t="s">
        <v>93</v>
      </c>
      <c r="C31" s="79"/>
      <c r="D31" s="79"/>
      <c r="E31" s="79"/>
      <c r="F31" s="81"/>
      <c r="G31" s="81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17" ht="20.100000000000001" customHeight="1">
      <c r="A32" s="117"/>
      <c r="B32" s="44" t="s">
        <v>127</v>
      </c>
      <c r="C32" s="79"/>
      <c r="D32" s="79"/>
      <c r="E32" s="79"/>
      <c r="F32" s="81"/>
      <c r="G32" s="81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ht="20.100000000000001" customHeight="1">
      <c r="A33" s="117"/>
      <c r="B33" s="44" t="s">
        <v>128</v>
      </c>
      <c r="C33" s="79"/>
      <c r="D33" s="79"/>
      <c r="E33" s="79"/>
      <c r="F33" s="81"/>
      <c r="G33" s="81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ht="20.100000000000001" customHeight="1">
      <c r="A34" s="117"/>
      <c r="B34" s="44" t="s">
        <v>129</v>
      </c>
      <c r="C34" s="79"/>
      <c r="D34" s="79"/>
      <c r="E34" s="79"/>
      <c r="F34" s="81"/>
      <c r="G34" s="81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ht="19.95" customHeight="1">
      <c r="B35" s="44" t="s">
        <v>130</v>
      </c>
    </row>
    <row r="36" spans="1:17" ht="19.95" customHeight="1">
      <c r="B36" s="44" t="s">
        <v>131</v>
      </c>
    </row>
    <row r="37" spans="1:17" ht="19.95" customHeight="1">
      <c r="B37" s="44" t="s">
        <v>132</v>
      </c>
    </row>
    <row r="38" spans="1:17" ht="19.95" customHeight="1">
      <c r="B38" s="43" t="s">
        <v>74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topLeftCell="A7" workbookViewId="0">
      <selection activeCell="B23" sqref="B23:K23"/>
    </sheetView>
  </sheetViews>
  <sheetFormatPr defaultColWidth="16.33203125" defaultRowHeight="13.2"/>
  <cols>
    <col min="1" max="1" width="16.33203125" style="68"/>
    <col min="2" max="2" width="13.44140625" style="68" customWidth="1"/>
    <col min="3" max="3" width="15.5546875" style="68" customWidth="1"/>
    <col min="4" max="4" width="11.44140625" style="68" customWidth="1"/>
    <col min="5" max="5" width="16.33203125" style="68"/>
    <col min="6" max="6" width="10.77734375" style="68" customWidth="1"/>
    <col min="7" max="7" width="16.33203125" style="68"/>
    <col min="8" max="8" width="13.44140625" style="68" customWidth="1"/>
    <col min="9" max="9" width="15.33203125" style="68" customWidth="1"/>
    <col min="10" max="10" width="14" style="68" customWidth="1"/>
    <col min="11" max="11" width="18.109375" style="68" customWidth="1"/>
    <col min="12" max="12" width="11.88671875" style="68" customWidth="1"/>
    <col min="13" max="13" width="11.6640625" style="68" customWidth="1"/>
    <col min="14" max="15" width="13.33203125" style="68" customWidth="1"/>
    <col min="16" max="16" width="14.33203125" style="68" customWidth="1"/>
    <col min="17" max="17" width="13.33203125" style="68" customWidth="1"/>
    <col min="18" max="255" width="16.33203125" style="68"/>
    <col min="256" max="16384" width="16.33203125" style="69"/>
  </cols>
  <sheetData>
    <row r="1" spans="1:17" ht="15.6">
      <c r="A1" s="156" t="s">
        <v>38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ht="52.8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156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102</v>
      </c>
      <c r="M2" s="45" t="s">
        <v>103</v>
      </c>
      <c r="N2" s="45" t="s">
        <v>104</v>
      </c>
      <c r="O2" s="45" t="s">
        <v>157</v>
      </c>
      <c r="P2" s="45" t="s">
        <v>158</v>
      </c>
      <c r="Q2" s="45" t="s">
        <v>133</v>
      </c>
    </row>
    <row r="3" spans="1:17" ht="20.25" customHeight="1">
      <c r="A3" s="113" t="s">
        <v>15</v>
      </c>
      <c r="B3" s="70">
        <f>'(2) ICMS 10'!B3</f>
        <v>15</v>
      </c>
      <c r="C3" s="71">
        <f>'(2) ICMS 10'!C3</f>
        <v>10</v>
      </c>
      <c r="D3" s="71">
        <f>'(2) ICMS 10'!D3</f>
        <v>1</v>
      </c>
      <c r="E3" s="71">
        <f>B3*(C3-D3)</f>
        <v>135</v>
      </c>
      <c r="F3" s="108">
        <f>'(2) ICMS 10'!F3</f>
        <v>40.65</v>
      </c>
      <c r="G3" s="73">
        <f>E3/$E$6*100</f>
        <v>75</v>
      </c>
      <c r="H3" s="71">
        <f>(G3/100)*$C$8</f>
        <v>7.5</v>
      </c>
      <c r="I3" s="71">
        <f>(G3/100)*$C$9</f>
        <v>3</v>
      </c>
      <c r="J3" s="71">
        <f>(G3/100)*$C$10</f>
        <v>1.5</v>
      </c>
      <c r="K3" s="71">
        <f>(G3/100)*$C$11</f>
        <v>13.5</v>
      </c>
      <c r="L3" s="71">
        <f>E3+H3+I3+J3-K3</f>
        <v>133.5</v>
      </c>
      <c r="M3" s="109">
        <v>18</v>
      </c>
      <c r="N3" s="71">
        <f>M3/100*L3</f>
        <v>24.029999999999998</v>
      </c>
      <c r="O3" s="76">
        <f>L3*(1+F3/100)</f>
        <v>187.76774999999998</v>
      </c>
      <c r="P3" s="77">
        <v>18</v>
      </c>
      <c r="Q3" s="76">
        <f>(O3*(P3/100))-N3</f>
        <v>9.7681949999999951</v>
      </c>
    </row>
    <row r="4" spans="1:17" ht="20.100000000000001" customHeight="1">
      <c r="A4" s="114" t="s">
        <v>16</v>
      </c>
      <c r="B4" s="70">
        <f>'(2) ICMS 10'!B4</f>
        <v>3</v>
      </c>
      <c r="C4" s="71">
        <f>'(2) ICMS 10'!C4</f>
        <v>7</v>
      </c>
      <c r="D4" s="71">
        <f>'(2) ICMS 10'!D4</f>
        <v>0</v>
      </c>
      <c r="E4" s="79">
        <f>B4*(C4-D4)</f>
        <v>21</v>
      </c>
      <c r="F4" s="108">
        <f>'(2) ICMS 10'!F4</f>
        <v>39.799999999999997</v>
      </c>
      <c r="G4" s="81">
        <f>E4/$E$6*100</f>
        <v>11.666666666666666</v>
      </c>
      <c r="H4" s="79">
        <f>(G4/100)*$C$8</f>
        <v>1.1666666666666665</v>
      </c>
      <c r="I4" s="79">
        <f>(G4/100)*$C$9</f>
        <v>0.46666666666666662</v>
      </c>
      <c r="J4" s="79">
        <f>(G4/100)*$C$10</f>
        <v>0.23333333333333331</v>
      </c>
      <c r="K4" s="79">
        <f>(G4/100)*$C$11</f>
        <v>2.0999999999999996</v>
      </c>
      <c r="L4" s="79">
        <f>E4+H4+I4+J4-K4</f>
        <v>20.766666666666666</v>
      </c>
      <c r="M4" s="110">
        <v>18</v>
      </c>
      <c r="N4" s="79">
        <f>M4/100*L4</f>
        <v>3.7379999999999995</v>
      </c>
      <c r="O4" s="84">
        <f>L4*(1+F4/100)</f>
        <v>29.031799999999997</v>
      </c>
      <c r="P4" s="85">
        <v>18</v>
      </c>
      <c r="Q4" s="84">
        <f>(O4*(P4/100))-N4</f>
        <v>1.487724</v>
      </c>
    </row>
    <row r="5" spans="1:17" ht="20.100000000000001" customHeight="1">
      <c r="A5" s="115" t="s">
        <v>17</v>
      </c>
      <c r="B5" s="70">
        <f>'(2) ICMS 10'!B5</f>
        <v>6</v>
      </c>
      <c r="C5" s="71">
        <f>'(2) ICMS 10'!C5</f>
        <v>4</v>
      </c>
      <c r="D5" s="71">
        <f>'(2) ICMS 10'!D5</f>
        <v>0</v>
      </c>
      <c r="E5" s="87">
        <f>B5*(C5-D5)</f>
        <v>24</v>
      </c>
      <c r="F5" s="108">
        <f>'(2) ICMS 10'!F5</f>
        <v>50.7</v>
      </c>
      <c r="G5" s="89">
        <f>E5/$E$6*100</f>
        <v>13.333333333333334</v>
      </c>
      <c r="H5" s="87">
        <f>(G5/100)*$C$8</f>
        <v>1.3333333333333333</v>
      </c>
      <c r="I5" s="87">
        <f>(G5/100)*$C$9</f>
        <v>0.53333333333333333</v>
      </c>
      <c r="J5" s="87">
        <f>(G5/100)*$C$10</f>
        <v>0.26666666666666666</v>
      </c>
      <c r="K5" s="87">
        <f>(G5/100)*$C$11</f>
        <v>2.4</v>
      </c>
      <c r="L5" s="87">
        <f>E5+H5+I5+J5-K5</f>
        <v>23.733333333333334</v>
      </c>
      <c r="M5" s="111">
        <v>18</v>
      </c>
      <c r="N5" s="87">
        <f>M5/100*L5</f>
        <v>4.2720000000000002</v>
      </c>
      <c r="O5" s="92">
        <f>L5*(1+F5/100)</f>
        <v>35.766133333333336</v>
      </c>
      <c r="P5" s="93">
        <v>18</v>
      </c>
      <c r="Q5" s="92">
        <f>(O5*(P5/100))-N5</f>
        <v>2.1659040000000003</v>
      </c>
    </row>
    <row r="6" spans="1:17" ht="20.100000000000001" customHeight="1">
      <c r="A6" s="116"/>
      <c r="B6" s="94">
        <f>SUM(B3:B5)</f>
        <v>24</v>
      </c>
      <c r="C6" s="95"/>
      <c r="D6" s="95"/>
      <c r="E6" s="96">
        <f>SUM(E3:E5)</f>
        <v>180</v>
      </c>
      <c r="F6" s="97"/>
      <c r="G6" s="98">
        <f t="shared" ref="G6:L6" si="0">SUM(G3:G5)</f>
        <v>100</v>
      </c>
      <c r="H6" s="96">
        <f t="shared" si="0"/>
        <v>10</v>
      </c>
      <c r="I6" s="96">
        <f t="shared" si="0"/>
        <v>4</v>
      </c>
      <c r="J6" s="96">
        <f t="shared" si="0"/>
        <v>2</v>
      </c>
      <c r="K6" s="96">
        <f t="shared" si="0"/>
        <v>18</v>
      </c>
      <c r="L6" s="96">
        <f t="shared" si="0"/>
        <v>178</v>
      </c>
      <c r="M6" s="112"/>
      <c r="N6" s="96">
        <f>SUM(N3:N5)</f>
        <v>32.04</v>
      </c>
      <c r="O6" s="101">
        <f>SUM(O3:O5)</f>
        <v>252.56568333333331</v>
      </c>
      <c r="P6" s="102"/>
      <c r="Q6" s="101">
        <f>SUM(Q3:Q5)</f>
        <v>13.421822999999996</v>
      </c>
    </row>
    <row r="7" spans="1:17" ht="20.100000000000001" customHeight="1">
      <c r="A7" s="117"/>
      <c r="B7" s="78"/>
      <c r="C7" s="79"/>
      <c r="D7" s="79"/>
      <c r="E7" s="79"/>
      <c r="F7" s="81"/>
      <c r="G7" s="81"/>
      <c r="H7" s="103"/>
      <c r="I7" s="103"/>
      <c r="J7" s="103"/>
      <c r="K7" s="103"/>
      <c r="L7" s="103"/>
      <c r="M7" s="103"/>
      <c r="N7" s="103"/>
      <c r="O7" s="103"/>
      <c r="P7" s="103"/>
      <c r="Q7" s="103"/>
    </row>
    <row r="8" spans="1:17" ht="20.100000000000001" customHeight="1">
      <c r="A8" s="117"/>
      <c r="B8" s="104" t="s">
        <v>18</v>
      </c>
      <c r="C8" s="118">
        <f>'(2) ICMS 10'!C8</f>
        <v>10</v>
      </c>
      <c r="D8" s="79"/>
      <c r="E8" s="79"/>
      <c r="F8" s="81"/>
      <c r="G8" s="81"/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 spans="1:17" ht="20.100000000000001" customHeight="1">
      <c r="A9" s="117"/>
      <c r="B9" s="104" t="s">
        <v>19</v>
      </c>
      <c r="C9" s="118">
        <f>'(2) ICMS 10'!C9</f>
        <v>4</v>
      </c>
      <c r="D9" s="79"/>
      <c r="E9" s="79"/>
      <c r="F9" s="81"/>
      <c r="G9" s="81"/>
      <c r="H9" s="103"/>
      <c r="I9" s="103"/>
      <c r="J9" s="103"/>
      <c r="K9" s="103"/>
      <c r="L9" s="103"/>
      <c r="M9" s="103"/>
      <c r="N9" s="103"/>
      <c r="O9" s="103"/>
      <c r="P9" s="103"/>
      <c r="Q9" s="103"/>
    </row>
    <row r="10" spans="1:17">
      <c r="A10" s="117"/>
      <c r="B10" s="104" t="s">
        <v>20</v>
      </c>
      <c r="C10" s="118">
        <f>'(2) ICMS 10'!C10</f>
        <v>2</v>
      </c>
      <c r="D10" s="79"/>
      <c r="E10" s="79"/>
      <c r="F10" s="81"/>
      <c r="G10" s="81"/>
      <c r="H10" s="103"/>
      <c r="I10" s="103"/>
      <c r="J10" s="103"/>
      <c r="K10" s="103"/>
      <c r="L10" s="103"/>
      <c r="M10" s="103"/>
      <c r="N10" s="103"/>
      <c r="O10" s="103"/>
      <c r="P10" s="103"/>
      <c r="Q10" s="103"/>
    </row>
    <row r="11" spans="1:17" ht="26.4">
      <c r="A11" s="117"/>
      <c r="B11" s="104" t="s">
        <v>21</v>
      </c>
      <c r="C11" s="118">
        <f>'(2) ICMS 10'!C11</f>
        <v>18</v>
      </c>
      <c r="D11" s="79"/>
      <c r="E11" s="79"/>
      <c r="F11" s="81"/>
      <c r="G11" s="81"/>
      <c r="H11" s="103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ht="20.100000000000001" customHeight="1">
      <c r="A12" s="117"/>
      <c r="B12" s="78"/>
      <c r="C12" s="79"/>
      <c r="D12" s="79"/>
      <c r="E12" s="79"/>
      <c r="F12" s="81"/>
      <c r="G12" s="81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ht="20.100000000000001" customHeight="1">
      <c r="A13" s="117"/>
      <c r="B13" s="9" t="s">
        <v>22</v>
      </c>
      <c r="C13" s="105"/>
      <c r="D13" s="105"/>
      <c r="E13" s="105"/>
      <c r="F13" s="106"/>
      <c r="G13" s="106"/>
      <c r="H13" s="107"/>
      <c r="I13" s="107"/>
      <c r="J13" s="107"/>
      <c r="K13" s="107"/>
      <c r="L13" s="107"/>
      <c r="M13" s="107"/>
      <c r="N13" s="103"/>
      <c r="O13" s="103"/>
      <c r="P13" s="103"/>
      <c r="Q13" s="103"/>
    </row>
    <row r="14" spans="1:17" ht="20.100000000000001" customHeight="1">
      <c r="A14" s="117"/>
      <c r="B14" s="9" t="s">
        <v>23</v>
      </c>
      <c r="C14" s="79"/>
      <c r="D14" s="79"/>
      <c r="E14" s="79"/>
      <c r="F14" s="81"/>
      <c r="G14" s="81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ht="20.100000000000001" customHeight="1">
      <c r="A15" s="117"/>
      <c r="B15" s="9" t="s">
        <v>34</v>
      </c>
      <c r="C15" s="79"/>
      <c r="D15" s="79"/>
      <c r="E15" s="79"/>
      <c r="F15" s="81"/>
      <c r="G15" s="81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ht="20.100000000000001" customHeight="1">
      <c r="A16" s="117"/>
      <c r="B16" s="9" t="s">
        <v>42</v>
      </c>
      <c r="C16" s="79"/>
      <c r="D16" s="79"/>
      <c r="E16" s="79"/>
      <c r="F16" s="81"/>
      <c r="G16" s="81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ht="16.5" customHeight="1">
      <c r="A17" s="117"/>
      <c r="B17" s="163" t="s">
        <v>160</v>
      </c>
      <c r="C17" s="164"/>
      <c r="D17" s="164"/>
      <c r="E17" s="164"/>
      <c r="F17" s="164"/>
      <c r="G17" s="164"/>
      <c r="H17" s="164"/>
      <c r="I17" s="164"/>
      <c r="J17" s="164"/>
      <c r="K17" s="165"/>
      <c r="L17" s="103"/>
      <c r="M17" s="103"/>
      <c r="N17" s="103"/>
      <c r="O17" s="103"/>
      <c r="P17" s="103"/>
      <c r="Q17" s="103"/>
    </row>
    <row r="18" spans="1:17" ht="20.100000000000001" customHeight="1">
      <c r="A18" s="117"/>
      <c r="B18" s="78"/>
      <c r="C18" s="79"/>
      <c r="D18" s="79"/>
      <c r="E18" s="79"/>
      <c r="F18" s="81"/>
      <c r="G18" s="81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ht="18" customHeight="1">
      <c r="A19" s="117"/>
      <c r="B19" s="163" t="s">
        <v>35</v>
      </c>
      <c r="C19" s="164"/>
      <c r="D19" s="164"/>
      <c r="E19" s="164"/>
      <c r="F19" s="164"/>
      <c r="G19" s="164"/>
      <c r="H19" s="164"/>
      <c r="I19" s="164"/>
      <c r="J19" s="164"/>
      <c r="K19" s="165"/>
      <c r="L19" s="103"/>
      <c r="M19" s="103"/>
      <c r="N19" s="103"/>
      <c r="O19" s="103"/>
      <c r="P19" s="103"/>
      <c r="Q19" s="103"/>
    </row>
    <row r="20" spans="1:17" ht="20.100000000000001" customHeight="1">
      <c r="A20" s="117"/>
      <c r="B20" s="78"/>
      <c r="C20" s="79"/>
      <c r="D20" s="79"/>
      <c r="E20" s="79"/>
      <c r="F20" s="81"/>
      <c r="G20" s="81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1:17" ht="17.25" customHeight="1">
      <c r="A21" s="117"/>
      <c r="B21" s="163" t="s">
        <v>36</v>
      </c>
      <c r="C21" s="164"/>
      <c r="D21" s="164"/>
      <c r="E21" s="164"/>
      <c r="F21" s="164"/>
      <c r="G21" s="164"/>
      <c r="H21" s="164"/>
      <c r="I21" s="164"/>
      <c r="J21" s="164"/>
      <c r="K21" s="165"/>
      <c r="L21" s="103"/>
      <c r="M21" s="103"/>
      <c r="N21" s="103"/>
      <c r="O21" s="103"/>
      <c r="P21" s="103"/>
      <c r="Q21" s="103"/>
    </row>
    <row r="22" spans="1:17" ht="20.100000000000001" customHeight="1">
      <c r="A22" s="117"/>
      <c r="B22" s="78"/>
      <c r="C22" s="79"/>
      <c r="D22" s="79"/>
      <c r="E22" s="79"/>
      <c r="F22" s="81"/>
      <c r="G22" s="81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1:17" ht="15.75" customHeight="1">
      <c r="A23" s="117"/>
      <c r="B23" s="163" t="s">
        <v>37</v>
      </c>
      <c r="C23" s="164"/>
      <c r="D23" s="164"/>
      <c r="E23" s="164"/>
      <c r="F23" s="164"/>
      <c r="G23" s="164"/>
      <c r="H23" s="164"/>
      <c r="I23" s="164"/>
      <c r="J23" s="164"/>
      <c r="K23" s="165"/>
      <c r="L23" s="103"/>
      <c r="M23" s="103"/>
      <c r="N23" s="103"/>
      <c r="O23" s="103"/>
      <c r="P23" s="103"/>
      <c r="Q23" s="103"/>
    </row>
    <row r="24" spans="1:17" ht="20.100000000000001" customHeight="1">
      <c r="A24" s="117"/>
      <c r="B24" s="78"/>
      <c r="C24" s="79"/>
      <c r="D24" s="79"/>
      <c r="E24" s="79"/>
      <c r="F24" s="81"/>
      <c r="G24" s="81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ht="20.100000000000001" customHeight="1">
      <c r="A25" s="117"/>
      <c r="B25" s="43" t="s">
        <v>72</v>
      </c>
      <c r="C25" s="79"/>
      <c r="D25" s="79"/>
      <c r="E25" s="79"/>
      <c r="F25" s="81"/>
      <c r="G25" s="81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ht="20.100000000000001" customHeight="1">
      <c r="A26" s="117"/>
      <c r="B26" s="44" t="s">
        <v>134</v>
      </c>
      <c r="C26" s="79"/>
      <c r="D26" s="79"/>
      <c r="E26" s="79"/>
      <c r="F26" s="81"/>
      <c r="G26" s="81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1:17" ht="20.100000000000001" customHeight="1">
      <c r="A27" s="117"/>
      <c r="B27" s="44" t="s">
        <v>106</v>
      </c>
      <c r="C27" s="79"/>
      <c r="D27" s="79"/>
      <c r="E27" s="79"/>
      <c r="F27" s="81"/>
      <c r="G27" s="81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17" ht="20.100000000000001" customHeight="1">
      <c r="A28" s="117"/>
      <c r="B28" s="44" t="s">
        <v>135</v>
      </c>
      <c r="C28" s="79"/>
      <c r="D28" s="79"/>
      <c r="E28" s="79"/>
      <c r="F28" s="81"/>
      <c r="G28" s="81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1:17" ht="20.100000000000001" customHeight="1">
      <c r="A29" s="117"/>
      <c r="B29" s="44" t="s">
        <v>136</v>
      </c>
      <c r="C29" s="79"/>
      <c r="D29" s="79"/>
      <c r="E29" s="79"/>
      <c r="F29" s="81"/>
      <c r="G29" s="81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17" ht="20.100000000000001" customHeight="1">
      <c r="A30" s="117"/>
      <c r="B30" s="44" t="s">
        <v>137</v>
      </c>
      <c r="C30" s="79"/>
      <c r="D30" s="79"/>
      <c r="E30" s="79"/>
      <c r="F30" s="81"/>
      <c r="G30" s="81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17" ht="20.100000000000001" customHeight="1">
      <c r="A31" s="117"/>
      <c r="B31" s="44" t="s">
        <v>139</v>
      </c>
      <c r="C31" s="79"/>
      <c r="D31" s="79"/>
      <c r="E31" s="79"/>
      <c r="F31" s="81"/>
      <c r="G31" s="81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17" ht="20.100000000000001" customHeight="1">
      <c r="A32" s="117"/>
      <c r="B32" s="44" t="s">
        <v>140</v>
      </c>
      <c r="C32" s="79"/>
      <c r="D32" s="79"/>
      <c r="E32" s="79"/>
      <c r="F32" s="81"/>
      <c r="G32" s="81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ht="20.100000000000001" customHeight="1">
      <c r="A33" s="117"/>
      <c r="B33" s="44" t="s">
        <v>141</v>
      </c>
      <c r="C33" s="79"/>
      <c r="D33" s="79"/>
      <c r="E33" s="79"/>
      <c r="F33" s="81"/>
      <c r="G33" s="81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ht="20.100000000000001" customHeight="1">
      <c r="A34" s="117"/>
      <c r="B34" s="44" t="s">
        <v>142</v>
      </c>
      <c r="C34" s="79"/>
      <c r="D34" s="79"/>
      <c r="E34" s="79"/>
      <c r="F34" s="81"/>
      <c r="G34" s="81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ht="20.100000000000001" customHeight="1">
      <c r="A35" s="117"/>
      <c r="B35" s="43" t="s">
        <v>74</v>
      </c>
      <c r="C35" s="79"/>
      <c r="D35" s="79"/>
      <c r="E35" s="79"/>
      <c r="F35" s="81"/>
      <c r="G35" s="81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68"/>
    <col min="2" max="2" width="13.44140625" style="68" customWidth="1"/>
    <col min="3" max="3" width="15.5546875" style="68" customWidth="1"/>
    <col min="4" max="4" width="11.44140625" style="68" customWidth="1"/>
    <col min="5" max="5" width="16.33203125" style="68"/>
    <col min="6" max="6" width="9.6640625" style="68" customWidth="1"/>
    <col min="7" max="7" width="16.33203125" style="68"/>
    <col min="8" max="8" width="13.44140625" style="68" customWidth="1"/>
    <col min="9" max="9" width="15.33203125" style="68" customWidth="1"/>
    <col min="10" max="10" width="14" style="68" customWidth="1"/>
    <col min="11" max="11" width="18.109375" style="68" customWidth="1"/>
    <col min="12" max="12" width="11.88671875" style="68" customWidth="1"/>
    <col min="13" max="15" width="11.6640625" style="68" customWidth="1"/>
    <col min="16" max="17" width="13.33203125" style="68" customWidth="1"/>
    <col min="18" max="20" width="14.33203125" style="68" customWidth="1"/>
    <col min="21" max="21" width="13.33203125" style="68" customWidth="1"/>
    <col min="22" max="255" width="16.33203125" style="68"/>
    <col min="256" max="16384" width="16.33203125" style="69"/>
  </cols>
  <sheetData>
    <row r="1" spans="1:21" ht="15.6">
      <c r="A1" s="156" t="s">
        <v>43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</row>
    <row r="2" spans="1:21" ht="39.6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30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12</v>
      </c>
      <c r="M2" s="45" t="s">
        <v>25</v>
      </c>
      <c r="N2" s="45" t="s">
        <v>26</v>
      </c>
      <c r="O2" s="45" t="s">
        <v>13</v>
      </c>
      <c r="P2" s="45" t="s">
        <v>14</v>
      </c>
      <c r="Q2" s="45" t="s">
        <v>31</v>
      </c>
      <c r="R2" s="45" t="s">
        <v>44</v>
      </c>
      <c r="S2" s="45" t="s">
        <v>45</v>
      </c>
      <c r="T2" s="45" t="s">
        <v>32</v>
      </c>
      <c r="U2" s="45" t="s">
        <v>33</v>
      </c>
    </row>
    <row r="3" spans="1:21" ht="20.25" customHeight="1">
      <c r="A3" s="113" t="s">
        <v>15</v>
      </c>
      <c r="B3" s="70">
        <f>'(2) ICMS 30'!B3</f>
        <v>15</v>
      </c>
      <c r="C3" s="71">
        <f>'(2) ICMS 30'!C3</f>
        <v>10</v>
      </c>
      <c r="D3" s="71">
        <f>'(2) ICMS 30'!D3</f>
        <v>1</v>
      </c>
      <c r="E3" s="71">
        <f>B3*(C3-D3)</f>
        <v>135</v>
      </c>
      <c r="F3" s="72">
        <f>'(2) ICMS 30'!F3</f>
        <v>40.65</v>
      </c>
      <c r="G3" s="73">
        <f>E3/$E$6*100</f>
        <v>75</v>
      </c>
      <c r="H3" s="71">
        <f>(G3/100)*$C$8</f>
        <v>7.5</v>
      </c>
      <c r="I3" s="71">
        <f>(G3/100)*$C$9</f>
        <v>0.75</v>
      </c>
      <c r="J3" s="71">
        <f>(G3/100)*$C$10</f>
        <v>2.25</v>
      </c>
      <c r="K3" s="71">
        <f>(G3/100)*$C$11</f>
        <v>15</v>
      </c>
      <c r="L3" s="71">
        <f>E3+H3+I3+J3-K3</f>
        <v>130.5</v>
      </c>
      <c r="M3" s="77">
        <v>10</v>
      </c>
      <c r="N3" s="71">
        <f>L3-(M3/100*L3)</f>
        <v>117.45</v>
      </c>
      <c r="O3" s="109">
        <v>0</v>
      </c>
      <c r="P3" s="71">
        <f>O3/100*N3</f>
        <v>0</v>
      </c>
      <c r="Q3" s="71">
        <f>L3*(1+F3/100)</f>
        <v>183.54825</v>
      </c>
      <c r="R3" s="77">
        <v>0</v>
      </c>
      <c r="S3" s="71">
        <f>Q3-(R3/100*Q3)</f>
        <v>183.54825</v>
      </c>
      <c r="T3" s="109">
        <v>0</v>
      </c>
      <c r="U3" s="71">
        <f>(S3*(T3/100))-P3</f>
        <v>0</v>
      </c>
    </row>
    <row r="4" spans="1:21" ht="20.100000000000001" customHeight="1">
      <c r="A4" s="114" t="s">
        <v>16</v>
      </c>
      <c r="B4" s="70">
        <f>'(2) ICMS 30'!B4</f>
        <v>3</v>
      </c>
      <c r="C4" s="71">
        <f>'(2) ICMS 30'!C4</f>
        <v>7</v>
      </c>
      <c r="D4" s="71">
        <f>'(2) ICMS 30'!D4</f>
        <v>0</v>
      </c>
      <c r="E4" s="79">
        <f>B4*(C4-D4)</f>
        <v>21</v>
      </c>
      <c r="F4" s="72">
        <f>'(2) ICMS 30'!F4</f>
        <v>39.799999999999997</v>
      </c>
      <c r="G4" s="81">
        <f>E4/$E$6*100</f>
        <v>11.666666666666666</v>
      </c>
      <c r="H4" s="79">
        <f>(G4/100)*$C$8</f>
        <v>1.1666666666666665</v>
      </c>
      <c r="I4" s="79">
        <f>(G4/100)*$C$9</f>
        <v>0.11666666666666665</v>
      </c>
      <c r="J4" s="79">
        <f>(G4/100)*$C$10</f>
        <v>0.35</v>
      </c>
      <c r="K4" s="79">
        <f>(G4/100)*$C$11</f>
        <v>2.333333333333333</v>
      </c>
      <c r="L4" s="79">
        <f>E4+H4+I4+J4-K4</f>
        <v>20.300000000000004</v>
      </c>
      <c r="M4" s="85">
        <v>10</v>
      </c>
      <c r="N4" s="79">
        <f>L4-(M4/100*L4)</f>
        <v>18.270000000000003</v>
      </c>
      <c r="O4" s="110">
        <v>0</v>
      </c>
      <c r="P4" s="79">
        <f>O4/100*N4</f>
        <v>0</v>
      </c>
      <c r="Q4" s="79">
        <f>L4*(1+F4/100)</f>
        <v>28.379400000000004</v>
      </c>
      <c r="R4" s="85">
        <v>0</v>
      </c>
      <c r="S4" s="79">
        <f>Q4-(R4/100*Q4)</f>
        <v>28.379400000000004</v>
      </c>
      <c r="T4" s="110">
        <v>0</v>
      </c>
      <c r="U4" s="79">
        <f>(S4*(T4/100))-P4</f>
        <v>0</v>
      </c>
    </row>
    <row r="5" spans="1:21" ht="20.100000000000001" customHeight="1">
      <c r="A5" s="115" t="s">
        <v>17</v>
      </c>
      <c r="B5" s="70">
        <f>'(2) ICMS 30'!B5</f>
        <v>6</v>
      </c>
      <c r="C5" s="71">
        <f>'(2) ICMS 30'!C5</f>
        <v>4</v>
      </c>
      <c r="D5" s="71">
        <f>'(2) ICMS 30'!D5</f>
        <v>0</v>
      </c>
      <c r="E5" s="87">
        <f>B5*(C5-D5)</f>
        <v>24</v>
      </c>
      <c r="F5" s="72">
        <f>'(2) ICMS 30'!F5</f>
        <v>50.7</v>
      </c>
      <c r="G5" s="89">
        <f>E5/$E$6*100</f>
        <v>13.333333333333334</v>
      </c>
      <c r="H5" s="87">
        <f>(G5/100)*$C$8</f>
        <v>1.3333333333333333</v>
      </c>
      <c r="I5" s="87">
        <f>(G5/100)*$C$9</f>
        <v>0.13333333333333333</v>
      </c>
      <c r="J5" s="87">
        <f>(G5/100)*$C$10</f>
        <v>0.4</v>
      </c>
      <c r="K5" s="87">
        <f>(G5/100)*$C$11</f>
        <v>2.6666666666666665</v>
      </c>
      <c r="L5" s="87">
        <f>E5+H5+I5+J5-K5</f>
        <v>23.199999999999996</v>
      </c>
      <c r="M5" s="93">
        <v>10</v>
      </c>
      <c r="N5" s="87">
        <f>L5-(M5/100*L5)</f>
        <v>20.879999999999995</v>
      </c>
      <c r="O5" s="111">
        <v>0</v>
      </c>
      <c r="P5" s="87">
        <f>O5/100*N5</f>
        <v>0</v>
      </c>
      <c r="Q5" s="87">
        <f>L5*(1+F5/100)</f>
        <v>34.962399999999995</v>
      </c>
      <c r="R5" s="93">
        <v>0</v>
      </c>
      <c r="S5" s="87">
        <f>Q5-(R5/100*Q5)</f>
        <v>34.962399999999995</v>
      </c>
      <c r="T5" s="111">
        <v>0</v>
      </c>
      <c r="U5" s="87">
        <f>(S5*(T5/100))-P5</f>
        <v>0</v>
      </c>
    </row>
    <row r="6" spans="1:21" ht="20.100000000000001" customHeight="1">
      <c r="A6" s="116"/>
      <c r="B6" s="94">
        <f>SUM(B3:B5)</f>
        <v>24</v>
      </c>
      <c r="C6" s="95"/>
      <c r="D6" s="95"/>
      <c r="E6" s="96">
        <f>SUM(E3:E5)</f>
        <v>180</v>
      </c>
      <c r="F6" s="97"/>
      <c r="G6" s="98">
        <f t="shared" ref="G6:L6" si="0">SUM(G3:G5)</f>
        <v>100</v>
      </c>
      <c r="H6" s="96">
        <f t="shared" si="0"/>
        <v>10</v>
      </c>
      <c r="I6" s="96">
        <f t="shared" si="0"/>
        <v>1</v>
      </c>
      <c r="J6" s="96">
        <f t="shared" si="0"/>
        <v>3</v>
      </c>
      <c r="K6" s="96">
        <f t="shared" si="0"/>
        <v>20</v>
      </c>
      <c r="L6" s="96">
        <f t="shared" si="0"/>
        <v>174</v>
      </c>
      <c r="M6" s="112"/>
      <c r="N6" s="96">
        <f>SUM(N3:N5)</f>
        <v>156.6</v>
      </c>
      <c r="O6" s="112"/>
      <c r="P6" s="96">
        <f>SUM(P3:P5)</f>
        <v>0</v>
      </c>
      <c r="Q6" s="96">
        <f>SUM(Q3:Q5)</f>
        <v>246.89005</v>
      </c>
      <c r="R6" s="112"/>
      <c r="S6" s="96">
        <f>SUM(S3:S5)</f>
        <v>246.89005</v>
      </c>
      <c r="T6" s="112"/>
      <c r="U6" s="96">
        <f>SUM(U3:U5)</f>
        <v>0</v>
      </c>
    </row>
    <row r="7" spans="1:21" ht="20.100000000000001" customHeight="1">
      <c r="A7" s="117"/>
      <c r="B7" s="78"/>
      <c r="C7" s="79"/>
      <c r="D7" s="79"/>
      <c r="E7" s="79"/>
      <c r="F7" s="81"/>
      <c r="G7" s="81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21" ht="20.100000000000001" customHeight="1">
      <c r="A8" s="117"/>
      <c r="B8" s="104" t="s">
        <v>18</v>
      </c>
      <c r="C8" s="118">
        <v>10</v>
      </c>
      <c r="D8" s="79"/>
      <c r="E8" s="79"/>
      <c r="F8" s="81"/>
      <c r="G8" s="81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 ht="20.100000000000001" customHeight="1">
      <c r="A9" s="117"/>
      <c r="B9" s="104" t="s">
        <v>19</v>
      </c>
      <c r="C9" s="118">
        <v>1</v>
      </c>
      <c r="D9" s="79"/>
      <c r="E9" s="79"/>
      <c r="F9" s="81"/>
      <c r="G9" s="81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>
      <c r="A10" s="117"/>
      <c r="B10" s="104" t="s">
        <v>20</v>
      </c>
      <c r="C10" s="118">
        <v>3</v>
      </c>
      <c r="D10" s="79"/>
      <c r="E10" s="79"/>
      <c r="F10" s="81"/>
      <c r="G10" s="81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 ht="26.4">
      <c r="A11" s="117"/>
      <c r="B11" s="104" t="s">
        <v>21</v>
      </c>
      <c r="C11" s="118">
        <v>20</v>
      </c>
      <c r="D11" s="79"/>
      <c r="E11" s="79"/>
      <c r="F11" s="81"/>
      <c r="G11" s="81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 ht="20.100000000000001" customHeight="1">
      <c r="A12" s="117"/>
      <c r="B12" s="78"/>
      <c r="C12" s="79"/>
      <c r="D12" s="79"/>
      <c r="E12" s="79"/>
      <c r="F12" s="81"/>
      <c r="G12" s="81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 ht="20.100000000000001" customHeight="1">
      <c r="A13" s="117"/>
      <c r="B13" s="9" t="s">
        <v>22</v>
      </c>
      <c r="C13" s="105"/>
      <c r="D13" s="105"/>
      <c r="E13" s="105"/>
      <c r="F13" s="106"/>
      <c r="G13" s="106"/>
      <c r="H13" s="107"/>
      <c r="I13" s="107"/>
      <c r="J13" s="107"/>
      <c r="K13" s="107"/>
      <c r="L13" s="107"/>
      <c r="M13" s="107"/>
      <c r="N13" s="107"/>
      <c r="O13" s="107"/>
      <c r="P13" s="103"/>
      <c r="Q13" s="103"/>
      <c r="R13" s="107"/>
      <c r="S13" s="107"/>
      <c r="T13" s="103"/>
      <c r="U13" s="103"/>
    </row>
    <row r="14" spans="1:21" ht="20.100000000000001" customHeight="1">
      <c r="A14" s="117"/>
      <c r="B14" s="9" t="s">
        <v>23</v>
      </c>
      <c r="C14" s="79"/>
      <c r="D14" s="79"/>
      <c r="E14" s="79"/>
      <c r="F14" s="81"/>
      <c r="G14" s="81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 ht="20.100000000000001" customHeight="1">
      <c r="A15" s="117"/>
      <c r="B15" s="9" t="s">
        <v>34</v>
      </c>
      <c r="C15" s="79"/>
      <c r="D15" s="79"/>
      <c r="E15" s="79"/>
      <c r="F15" s="81"/>
      <c r="G15" s="81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ht="20.100000000000001" customHeight="1">
      <c r="A16" s="117"/>
      <c r="B16" s="9" t="s">
        <v>46</v>
      </c>
      <c r="C16" s="79"/>
      <c r="D16" s="79"/>
      <c r="E16" s="79"/>
      <c r="F16" s="81"/>
      <c r="G16" s="81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>
      <c r="A17" s="117"/>
      <c r="B17" s="163" t="s">
        <v>161</v>
      </c>
      <c r="C17" s="164"/>
      <c r="D17" s="164"/>
      <c r="E17" s="164"/>
      <c r="F17" s="164"/>
      <c r="G17" s="164"/>
      <c r="H17" s="164"/>
      <c r="I17" s="164"/>
      <c r="J17" s="164"/>
      <c r="K17" s="165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ht="20.100000000000001" customHeight="1">
      <c r="A18" s="117"/>
      <c r="B18" s="78"/>
      <c r="C18" s="79"/>
      <c r="D18" s="79"/>
      <c r="E18" s="79"/>
      <c r="F18" s="81"/>
      <c r="G18" s="81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>
      <c r="A19" s="117"/>
      <c r="B19" s="163" t="s">
        <v>35</v>
      </c>
      <c r="C19" s="164"/>
      <c r="D19" s="164"/>
      <c r="E19" s="164"/>
      <c r="F19" s="164"/>
      <c r="G19" s="164"/>
      <c r="H19" s="164"/>
      <c r="I19" s="164"/>
      <c r="J19" s="164"/>
      <c r="K19" s="165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ht="20.100000000000001" customHeight="1">
      <c r="A20" s="117"/>
      <c r="B20" s="78"/>
      <c r="C20" s="79"/>
      <c r="D20" s="79"/>
      <c r="E20" s="79"/>
      <c r="F20" s="81"/>
      <c r="G20" s="81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>
      <c r="A21" s="117"/>
      <c r="B21" s="163" t="s">
        <v>36</v>
      </c>
      <c r="C21" s="164"/>
      <c r="D21" s="164"/>
      <c r="E21" s="164"/>
      <c r="F21" s="164"/>
      <c r="G21" s="164"/>
      <c r="H21" s="164"/>
      <c r="I21" s="164"/>
      <c r="J21" s="164"/>
      <c r="K21" s="165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ht="20.100000000000001" customHeight="1">
      <c r="A22" s="117"/>
      <c r="B22" s="78"/>
      <c r="C22" s="79"/>
      <c r="D22" s="79"/>
      <c r="E22" s="79"/>
      <c r="F22" s="81"/>
      <c r="G22" s="81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>
      <c r="A23" s="117"/>
      <c r="B23" s="163" t="s">
        <v>37</v>
      </c>
      <c r="C23" s="164"/>
      <c r="D23" s="164"/>
      <c r="E23" s="164"/>
      <c r="F23" s="164"/>
      <c r="G23" s="164"/>
      <c r="H23" s="164"/>
      <c r="I23" s="164"/>
      <c r="J23" s="164"/>
      <c r="K23" s="165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ht="20.100000000000001" customHeight="1">
      <c r="A24" s="117"/>
      <c r="B24" s="78"/>
      <c r="C24" s="79"/>
      <c r="D24" s="79"/>
      <c r="E24" s="79"/>
      <c r="F24" s="81"/>
      <c r="G24" s="81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ht="20.100000000000001" customHeight="1">
      <c r="A25" s="117"/>
      <c r="B25" s="43" t="s">
        <v>72</v>
      </c>
      <c r="C25" s="79"/>
      <c r="D25" s="79"/>
      <c r="E25" s="79"/>
      <c r="F25" s="81"/>
      <c r="G25" s="81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ht="20.100000000000001" customHeight="1">
      <c r="A26" s="117"/>
      <c r="B26" s="44" t="s">
        <v>143</v>
      </c>
      <c r="C26" s="79"/>
      <c r="D26" s="79"/>
      <c r="E26" s="79"/>
      <c r="F26" s="81"/>
      <c r="G26" s="81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ht="20.100000000000001" customHeight="1">
      <c r="A27" s="117"/>
      <c r="B27" s="44" t="s">
        <v>106</v>
      </c>
      <c r="C27" s="79"/>
      <c r="D27" s="79"/>
      <c r="E27" s="79"/>
      <c r="F27" s="81"/>
      <c r="G27" s="81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ht="20.100000000000001" customHeight="1">
      <c r="A28" s="117"/>
      <c r="B28" s="44" t="s">
        <v>144</v>
      </c>
      <c r="C28" s="79"/>
      <c r="D28" s="79"/>
      <c r="E28" s="79"/>
      <c r="F28" s="81"/>
      <c r="G28" s="81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ht="20.100000000000001" customHeight="1">
      <c r="A29" s="117"/>
      <c r="B29" s="44" t="s">
        <v>108</v>
      </c>
      <c r="C29" s="79"/>
      <c r="D29" s="79"/>
      <c r="E29" s="79"/>
      <c r="F29" s="81"/>
      <c r="G29" s="81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ht="20.100000000000001" customHeight="1">
      <c r="A30" s="117"/>
      <c r="B30" s="44" t="s">
        <v>109</v>
      </c>
      <c r="C30" s="79"/>
      <c r="D30" s="79"/>
      <c r="E30" s="79"/>
      <c r="F30" s="81"/>
      <c r="G30" s="81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1:21" ht="20.100000000000001" customHeight="1">
      <c r="A31" s="117"/>
      <c r="B31" s="44" t="s">
        <v>110</v>
      </c>
      <c r="C31" s="79"/>
      <c r="D31" s="79"/>
      <c r="E31" s="79"/>
      <c r="F31" s="81"/>
      <c r="G31" s="81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1:21" ht="20.100000000000001" customHeight="1">
      <c r="A32" s="117"/>
      <c r="B32" s="44" t="s">
        <v>111</v>
      </c>
      <c r="C32" s="79"/>
      <c r="D32" s="79"/>
      <c r="E32" s="79"/>
      <c r="F32" s="81"/>
      <c r="G32" s="81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1:21" ht="20.100000000000001" customHeight="1">
      <c r="A33" s="117"/>
      <c r="B33" s="44" t="s">
        <v>112</v>
      </c>
      <c r="C33" s="79"/>
      <c r="D33" s="79"/>
      <c r="E33" s="79"/>
      <c r="F33" s="81"/>
      <c r="G33" s="81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1:21" ht="20.100000000000001" customHeight="1">
      <c r="A34" s="117"/>
      <c r="B34" s="44" t="s">
        <v>136</v>
      </c>
      <c r="C34" s="79"/>
      <c r="D34" s="79"/>
      <c r="E34" s="79"/>
      <c r="F34" s="81"/>
      <c r="G34" s="81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1:21" ht="20.100000000000001" customHeight="1">
      <c r="A35" s="117"/>
      <c r="B35" s="44" t="s">
        <v>145</v>
      </c>
      <c r="C35" s="79"/>
      <c r="D35" s="79"/>
      <c r="E35" s="79"/>
      <c r="F35" s="81"/>
      <c r="G35" s="81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1:21" ht="20.100000000000001" customHeight="1">
      <c r="A36" s="117"/>
      <c r="B36" s="44" t="s">
        <v>138</v>
      </c>
      <c r="C36" s="79"/>
      <c r="D36" s="79"/>
      <c r="E36" s="79"/>
      <c r="F36" s="81"/>
      <c r="G36" s="81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1:21" ht="19.95" customHeight="1">
      <c r="A37" s="119"/>
      <c r="B37" s="44" t="s">
        <v>146</v>
      </c>
    </row>
    <row r="38" spans="1:21" ht="19.95" customHeight="1">
      <c r="A38" s="119"/>
      <c r="B38" s="44" t="s">
        <v>140</v>
      </c>
    </row>
    <row r="39" spans="1:21" ht="19.95" customHeight="1">
      <c r="A39" s="119"/>
      <c r="B39" s="44" t="s">
        <v>147</v>
      </c>
    </row>
    <row r="40" spans="1:21" ht="19.95" customHeight="1">
      <c r="A40" s="119"/>
      <c r="B40" s="44" t="s">
        <v>148</v>
      </c>
    </row>
    <row r="41" spans="1:21" ht="19.95" customHeight="1">
      <c r="B41" s="43" t="s">
        <v>74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workbookViewId="0">
      <selection activeCell="M19" sqref="M19"/>
    </sheetView>
  </sheetViews>
  <sheetFormatPr defaultRowHeight="13.2"/>
  <cols>
    <col min="1" max="1" width="13.88671875" style="69" bestFit="1" customWidth="1"/>
    <col min="2" max="12" width="8.88671875" style="69"/>
    <col min="13" max="13" width="46.88671875" style="69" bestFit="1" customWidth="1"/>
    <col min="14" max="16384" width="8.88671875" style="69"/>
  </cols>
  <sheetData>
    <row r="1" spans="1:13" ht="37.799999999999997" customHeight="1">
      <c r="A1" s="166" t="s">
        <v>76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21" t="s">
        <v>72</v>
      </c>
    </row>
    <row r="2" spans="1:13" ht="14.4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 t="s">
        <v>165</v>
      </c>
    </row>
    <row r="3" spans="1:13" ht="14.4">
      <c r="A3" s="125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 t="s">
        <v>166</v>
      </c>
    </row>
    <row r="4" spans="1:13" ht="14.4">
      <c r="A4" s="125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4" t="s">
        <v>167</v>
      </c>
    </row>
    <row r="5" spans="1:13" ht="14.4">
      <c r="A5" s="125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4" t="s">
        <v>168</v>
      </c>
    </row>
    <row r="6" spans="1:13" ht="14.4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 t="s">
        <v>74</v>
      </c>
    </row>
    <row r="10" spans="1:13" ht="39" customHeight="1">
      <c r="A10" s="166" t="s">
        <v>71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21" t="s">
        <v>72</v>
      </c>
    </row>
    <row r="11" spans="1:13" ht="14.4">
      <c r="A11" s="125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4" t="s">
        <v>172</v>
      </c>
    </row>
    <row r="12" spans="1:13" ht="14.4">
      <c r="A12" s="125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4" t="s">
        <v>166</v>
      </c>
    </row>
    <row r="13" spans="1:13" ht="14.4">
      <c r="A13" s="125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4" t="s">
        <v>169</v>
      </c>
    </row>
    <row r="14" spans="1:13" ht="14.4">
      <c r="A14" s="125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4" t="s">
        <v>173</v>
      </c>
    </row>
    <row r="15" spans="1:13" ht="14.4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8" t="s">
        <v>74</v>
      </c>
    </row>
    <row r="19" spans="1:13" ht="64.8" customHeight="1">
      <c r="A19" s="166" t="s">
        <v>75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21" t="s">
        <v>72</v>
      </c>
    </row>
    <row r="20" spans="1:13" ht="14.4">
      <c r="A20" s="125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4" t="s">
        <v>174</v>
      </c>
    </row>
    <row r="21" spans="1:13" ht="14.4">
      <c r="A21" s="125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4" t="s">
        <v>170</v>
      </c>
    </row>
    <row r="22" spans="1:13" ht="14.4">
      <c r="A22" s="125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4" t="s">
        <v>171</v>
      </c>
    </row>
    <row r="23" spans="1:13" ht="14.4">
      <c r="A23" s="125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4" t="s">
        <v>175</v>
      </c>
    </row>
    <row r="24" spans="1:13" ht="14.4">
      <c r="A24" s="126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8" t="s">
        <v>74</v>
      </c>
    </row>
    <row r="28" spans="1:13" ht="129.6">
      <c r="A28" s="168" t="s">
        <v>150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29" t="s">
        <v>149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8D1-4C4A-4F88-8F0E-1D6603A5B7E1}">
  <dimension ref="A1:IU23"/>
  <sheetViews>
    <sheetView topLeftCell="A10" workbookViewId="0">
      <selection activeCell="C20" sqref="C20"/>
    </sheetView>
  </sheetViews>
  <sheetFormatPr defaultColWidth="16.33203125" defaultRowHeight="13.2"/>
  <cols>
    <col min="1" max="1" width="16.33203125" style="17"/>
    <col min="2" max="2" width="13.88671875" style="17" customWidth="1"/>
    <col min="3" max="3" width="15.5546875" style="17" customWidth="1"/>
    <col min="4" max="4" width="11.44140625" style="17" customWidth="1"/>
    <col min="5" max="6" width="16.33203125" style="17"/>
    <col min="7" max="7" width="13.44140625" style="17" customWidth="1"/>
    <col min="8" max="8" width="15.33203125" style="17" customWidth="1"/>
    <col min="9" max="9" width="14" style="17" customWidth="1"/>
    <col min="10" max="10" width="18.109375" style="17" customWidth="1"/>
    <col min="11" max="11" width="11.88671875" style="17" customWidth="1"/>
    <col min="12" max="12" width="11.6640625" style="17" customWidth="1"/>
    <col min="13" max="13" width="13.33203125" style="17" customWidth="1"/>
    <col min="14" max="255" width="16.33203125" style="17"/>
  </cols>
  <sheetData>
    <row r="1" spans="1:13" ht="27.6" customHeight="1">
      <c r="A1" s="156" t="s">
        <v>176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39" customHeight="1">
      <c r="A2" s="45" t="s">
        <v>1</v>
      </c>
      <c r="B2" s="45" t="s">
        <v>2</v>
      </c>
      <c r="C2" s="45" t="s">
        <v>3</v>
      </c>
      <c r="D2" s="45" t="s">
        <v>4</v>
      </c>
      <c r="E2" s="45" t="s">
        <v>5</v>
      </c>
      <c r="F2" s="45" t="s">
        <v>6</v>
      </c>
      <c r="G2" s="45" t="s">
        <v>7</v>
      </c>
      <c r="H2" s="45" t="s">
        <v>8</v>
      </c>
      <c r="I2" s="45" t="s">
        <v>9</v>
      </c>
      <c r="J2" s="45" t="s">
        <v>10</v>
      </c>
      <c r="K2" s="45" t="s">
        <v>102</v>
      </c>
      <c r="L2" s="45" t="s">
        <v>177</v>
      </c>
      <c r="M2" s="45" t="s">
        <v>178</v>
      </c>
    </row>
    <row r="3" spans="1:13" ht="20.25" customHeight="1">
      <c r="A3" s="46" t="s">
        <v>15</v>
      </c>
      <c r="B3" s="2">
        <f>'(2) ICMS 70'!B3</f>
        <v>15</v>
      </c>
      <c r="C3" s="3">
        <f>'(2) ICMS 70'!C3</f>
        <v>10</v>
      </c>
      <c r="D3" s="3">
        <f>'(2) ICMS 70'!D3</f>
        <v>1</v>
      </c>
      <c r="E3" s="3">
        <f>B3*(C3-D3)</f>
        <v>135</v>
      </c>
      <c r="F3" s="51">
        <f>E3/$E$6*100</f>
        <v>75</v>
      </c>
      <c r="G3" s="55">
        <f>(F3/100)*$C$8</f>
        <v>7.5</v>
      </c>
      <c r="H3" s="55">
        <f>(F3/100)*$C$9</f>
        <v>0.75</v>
      </c>
      <c r="I3" s="55">
        <f>(F3/100)*$C$10</f>
        <v>2.25</v>
      </c>
      <c r="J3" s="55">
        <f>(F3/100)*$C$11</f>
        <v>15</v>
      </c>
      <c r="K3" s="61">
        <f>E3+G3+H3+I3-J3</f>
        <v>130.5</v>
      </c>
      <c r="L3" s="62">
        <v>1.25</v>
      </c>
      <c r="M3" s="61">
        <f>L3/100*K3</f>
        <v>1.6312500000000001</v>
      </c>
    </row>
    <row r="4" spans="1:13" ht="20.100000000000001" customHeight="1">
      <c r="A4" s="47" t="s">
        <v>16</v>
      </c>
      <c r="B4" s="2">
        <f>'(2) ICMS 70'!B4</f>
        <v>3</v>
      </c>
      <c r="C4" s="3">
        <f>'(2) ICMS 70'!C4</f>
        <v>7</v>
      </c>
      <c r="D4" s="3">
        <f>'(2) ICMS 70'!D4</f>
        <v>0</v>
      </c>
      <c r="E4" s="5">
        <f>B4*(C4-D4)</f>
        <v>21</v>
      </c>
      <c r="F4" s="52">
        <f>E4/$E$6*100</f>
        <v>11.666666666666666</v>
      </c>
      <c r="G4" s="56">
        <f>(F4/100)*$C$8</f>
        <v>1.1666666666666665</v>
      </c>
      <c r="H4" s="56">
        <f>(F4/100)*$C$9</f>
        <v>0.11666666666666665</v>
      </c>
      <c r="I4" s="56">
        <f>(F4/100)*$C$10</f>
        <v>0.35</v>
      </c>
      <c r="J4" s="56">
        <f>(F4/100)*$C$11</f>
        <v>2.333333333333333</v>
      </c>
      <c r="K4" s="61">
        <f>E4+G4+H4+I4-J4</f>
        <v>20.300000000000004</v>
      </c>
      <c r="L4" s="63">
        <v>1.25</v>
      </c>
      <c r="M4" s="64">
        <f>L4/100*K4</f>
        <v>0.25375000000000009</v>
      </c>
    </row>
    <row r="5" spans="1:13" ht="20.100000000000001" customHeight="1">
      <c r="A5" s="48" t="s">
        <v>17</v>
      </c>
      <c r="B5" s="2">
        <f>'(2) ICMS 70'!B5</f>
        <v>6</v>
      </c>
      <c r="C5" s="3">
        <f>'(2) ICMS 70'!C5</f>
        <v>4</v>
      </c>
      <c r="D5" s="3">
        <f>'(2) ICMS 70'!D5</f>
        <v>0</v>
      </c>
      <c r="E5" s="21">
        <f>B5*(C5-D5)</f>
        <v>24</v>
      </c>
      <c r="F5" s="53">
        <f>E5/$E$6*100</f>
        <v>13.333333333333334</v>
      </c>
      <c r="G5" s="57">
        <f>(F5/100)*$C$8</f>
        <v>1.3333333333333333</v>
      </c>
      <c r="H5" s="57">
        <f>(F5/100)*$C$9</f>
        <v>0.13333333333333333</v>
      </c>
      <c r="I5" s="57">
        <f>(F5/100)*$C$10</f>
        <v>0.4</v>
      </c>
      <c r="J5" s="57">
        <f>(F5/100)*$C$11</f>
        <v>2.6666666666666665</v>
      </c>
      <c r="K5" s="61">
        <f>E5+G5+H5+I5-J5</f>
        <v>23.199999999999996</v>
      </c>
      <c r="L5" s="65">
        <v>1.25</v>
      </c>
      <c r="M5" s="66">
        <f>L5/100*K5</f>
        <v>0.28999999999999998</v>
      </c>
    </row>
    <row r="6" spans="1:13" ht="20.100000000000001" customHeight="1">
      <c r="A6" s="49"/>
      <c r="B6" s="22">
        <f>SUM(B3:B5)</f>
        <v>24</v>
      </c>
      <c r="C6" s="18"/>
      <c r="D6" s="18"/>
      <c r="E6" s="23">
        <f t="shared" ref="E6:K6" si="0">SUM(E3:E5)</f>
        <v>180</v>
      </c>
      <c r="F6" s="24">
        <f t="shared" si="0"/>
        <v>100</v>
      </c>
      <c r="G6" s="23">
        <f t="shared" si="0"/>
        <v>10</v>
      </c>
      <c r="H6" s="23">
        <f t="shared" si="0"/>
        <v>1</v>
      </c>
      <c r="I6" s="23">
        <f t="shared" si="0"/>
        <v>3</v>
      </c>
      <c r="J6" s="23">
        <f t="shared" si="0"/>
        <v>20</v>
      </c>
      <c r="K6" s="23">
        <f t="shared" si="0"/>
        <v>174</v>
      </c>
      <c r="L6" s="19"/>
      <c r="M6" s="23">
        <f>SUM(M3:M5)</f>
        <v>2.1750000000000003</v>
      </c>
    </row>
    <row r="7" spans="1:13" ht="20.100000000000001" customHeight="1">
      <c r="A7" s="50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</row>
    <row r="8" spans="1:13" ht="20.100000000000001" customHeight="1">
      <c r="A8" s="50"/>
      <c r="B8" s="8" t="s">
        <v>18</v>
      </c>
      <c r="C8" s="54">
        <f>'(2) ICMS 70'!C8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</row>
    <row r="9" spans="1:13" ht="20.100000000000001" customHeight="1">
      <c r="A9" s="50"/>
      <c r="B9" s="8" t="s">
        <v>19</v>
      </c>
      <c r="C9" s="54">
        <f>'(2) ICMS 70'!C9</f>
        <v>1</v>
      </c>
      <c r="D9" s="5"/>
      <c r="E9" s="5"/>
      <c r="F9" s="6"/>
      <c r="G9" s="7"/>
      <c r="H9" s="7"/>
      <c r="I9" s="7"/>
      <c r="J9" s="7"/>
      <c r="K9" s="7"/>
      <c r="L9" s="7"/>
      <c r="M9" s="7"/>
    </row>
    <row r="10" spans="1:13" ht="20.100000000000001" customHeight="1">
      <c r="A10" s="50"/>
      <c r="B10" s="8" t="s">
        <v>20</v>
      </c>
      <c r="C10" s="54">
        <f>'(2) ICMS 70'!C10</f>
        <v>3</v>
      </c>
      <c r="D10" s="5"/>
      <c r="E10" s="5"/>
      <c r="F10" s="6"/>
      <c r="G10" s="7"/>
      <c r="H10" s="7"/>
      <c r="I10" s="7"/>
      <c r="J10" s="7"/>
      <c r="K10" s="7"/>
      <c r="L10" s="7"/>
      <c r="M10" s="7"/>
    </row>
    <row r="11" spans="1:13" ht="28.5" customHeight="1">
      <c r="A11" s="50"/>
      <c r="B11" s="8" t="s">
        <v>21</v>
      </c>
      <c r="C11" s="54">
        <f>'(2) ICMS 70'!C11</f>
        <v>20</v>
      </c>
      <c r="D11" s="5"/>
      <c r="E11" s="5"/>
      <c r="F11" s="6"/>
      <c r="G11" s="7"/>
      <c r="H11" s="7"/>
      <c r="I11" s="7"/>
      <c r="J11" s="7"/>
      <c r="K11" s="7"/>
      <c r="L11" s="7"/>
      <c r="M11" s="7"/>
    </row>
    <row r="12" spans="1:13" ht="20.100000000000001" customHeight="1">
      <c r="A12" s="50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</row>
    <row r="13" spans="1:13" ht="20.100000000000001" customHeight="1">
      <c r="A13" s="50"/>
      <c r="B13" s="157" t="s">
        <v>86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9"/>
      <c r="M13" s="7"/>
    </row>
    <row r="14" spans="1:13" ht="20.100000000000001" customHeight="1">
      <c r="A14" s="50"/>
      <c r="B14" s="4"/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</row>
    <row r="15" spans="1:13" ht="20.100000000000001" customHeight="1">
      <c r="A15" s="50"/>
      <c r="B15" s="37" t="s">
        <v>72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</row>
    <row r="16" spans="1:13" ht="20.100000000000001" customHeight="1">
      <c r="A16" s="50"/>
      <c r="B16" s="38" t="s">
        <v>77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</row>
    <row r="17" spans="1:13" ht="20.100000000000001" customHeight="1">
      <c r="A17" s="50"/>
      <c r="B17" s="38" t="s">
        <v>73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</row>
    <row r="18" spans="1:13" ht="20.100000000000001" customHeight="1">
      <c r="A18" s="50"/>
      <c r="B18" s="38" t="s">
        <v>78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</row>
    <row r="19" spans="1:13" ht="20.100000000000001" customHeight="1">
      <c r="A19" s="50"/>
      <c r="B19" s="38" t="s">
        <v>79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</row>
    <row r="20" spans="1:13" ht="20.100000000000001" customHeight="1">
      <c r="A20" s="50"/>
      <c r="B20" s="38" t="s">
        <v>80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</row>
    <row r="21" spans="1:13" ht="20.100000000000001" customHeight="1">
      <c r="A21" s="50"/>
      <c r="B21" s="38" t="s">
        <v>81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</row>
    <row r="22" spans="1:13" ht="20.100000000000001" customHeight="1">
      <c r="A22" s="50"/>
      <c r="B22" s="39" t="s">
        <v>74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</row>
    <row r="23" spans="1:13" ht="20.100000000000001" customHeight="1">
      <c r="A23" s="50"/>
      <c r="B23" s="4"/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</row>
  </sheetData>
  <mergeCells count="2">
    <mergeCell ref="A1:M1"/>
    <mergeCell ref="B13:L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DF26-43A1-4071-88BE-443F1840E0EE}">
  <dimension ref="A1:IU42"/>
  <sheetViews>
    <sheetView topLeftCell="A13" workbookViewId="0">
      <selection activeCell="I22" sqref="I22:J22"/>
    </sheetView>
  </sheetViews>
  <sheetFormatPr defaultColWidth="16.33203125" defaultRowHeight="13.2"/>
  <cols>
    <col min="1" max="1" width="20.33203125" style="68" customWidth="1"/>
    <col min="2" max="2" width="15.5546875" style="68" customWidth="1"/>
    <col min="3" max="3" width="11.44140625" style="68" customWidth="1"/>
    <col min="4" max="5" width="16.33203125" style="68"/>
    <col min="6" max="6" width="13.44140625" style="68" customWidth="1"/>
    <col min="7" max="7" width="15.33203125" style="68" customWidth="1"/>
    <col min="8" max="8" width="14" style="68" customWidth="1"/>
    <col min="9" max="9" width="18.109375" style="68" customWidth="1"/>
    <col min="10" max="10" width="14.6640625" style="68" customWidth="1"/>
    <col min="11" max="11" width="13" style="68" customWidth="1"/>
    <col min="12" max="12" width="11.6640625" style="68" customWidth="1"/>
    <col min="13" max="13" width="13.33203125" style="68" customWidth="1"/>
    <col min="14" max="255" width="16.33203125" style="68"/>
    <col min="256" max="16384" width="16.33203125" style="69"/>
  </cols>
  <sheetData>
    <row r="1" spans="1:14" ht="15.6">
      <c r="A1" s="156" t="s">
        <v>179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14">
      <c r="A2" s="130"/>
      <c r="B2" s="133"/>
      <c r="C2" s="133"/>
      <c r="D2" s="133"/>
      <c r="E2" s="134"/>
      <c r="F2" s="120"/>
      <c r="G2" s="120"/>
      <c r="H2" s="120"/>
      <c r="I2" s="120"/>
      <c r="J2" s="120"/>
      <c r="K2" s="120"/>
      <c r="L2" s="120"/>
      <c r="M2" s="120"/>
    </row>
    <row r="3" spans="1:14">
      <c r="A3" s="135"/>
      <c r="B3" s="133"/>
      <c r="C3" s="133"/>
      <c r="D3" s="133"/>
      <c r="E3" s="134"/>
      <c r="F3" s="120"/>
      <c r="G3" s="120"/>
      <c r="H3" s="120"/>
      <c r="I3" s="120"/>
      <c r="J3" s="120"/>
      <c r="K3" s="120"/>
      <c r="L3" s="120"/>
      <c r="M3" s="120"/>
    </row>
    <row r="4" spans="1:14">
      <c r="A4" s="130"/>
      <c r="B4" s="133"/>
      <c r="C4" s="133"/>
      <c r="D4" s="133"/>
      <c r="E4" s="134"/>
      <c r="F4" s="120"/>
      <c r="G4" s="120"/>
      <c r="H4" s="120"/>
      <c r="I4" s="120"/>
      <c r="J4" s="120"/>
      <c r="K4" s="120"/>
      <c r="L4" s="120"/>
      <c r="M4" s="120"/>
    </row>
    <row r="5" spans="1:14" ht="46.5" customHeight="1">
      <c r="A5" s="170" t="s">
        <v>180</v>
      </c>
      <c r="B5" s="170"/>
      <c r="C5" s="170"/>
      <c r="D5" s="170"/>
      <c r="E5" s="170"/>
      <c r="F5" s="170"/>
      <c r="G5" s="170"/>
      <c r="H5" s="170"/>
      <c r="I5" s="136" t="s">
        <v>72</v>
      </c>
      <c r="J5" s="123"/>
      <c r="K5" s="120"/>
      <c r="L5" s="120"/>
      <c r="M5" s="120"/>
    </row>
    <row r="6" spans="1:14" ht="14.4">
      <c r="A6" s="132"/>
      <c r="B6" s="137"/>
      <c r="C6" s="137"/>
      <c r="D6" s="137"/>
      <c r="E6" s="138"/>
      <c r="F6" s="123"/>
      <c r="G6" s="123"/>
      <c r="H6" s="123"/>
      <c r="I6" s="131" t="s">
        <v>181</v>
      </c>
      <c r="J6" s="123"/>
      <c r="K6" s="120"/>
      <c r="L6" s="120"/>
      <c r="M6" s="120"/>
    </row>
    <row r="7" spans="1:14" ht="14.4">
      <c r="A7" s="132"/>
      <c r="B7" s="137"/>
      <c r="C7" s="137"/>
      <c r="D7" s="137"/>
      <c r="E7" s="138"/>
      <c r="F7" s="123"/>
      <c r="G7" s="123"/>
      <c r="H7" s="123"/>
      <c r="I7" s="131" t="s">
        <v>166</v>
      </c>
      <c r="J7" s="123"/>
      <c r="K7" s="120"/>
      <c r="L7" s="120"/>
      <c r="M7" s="120"/>
    </row>
    <row r="8" spans="1:14" ht="14.4">
      <c r="A8" s="132"/>
      <c r="B8" s="137"/>
      <c r="C8" s="137"/>
      <c r="D8" s="137"/>
      <c r="E8" s="138"/>
      <c r="F8" s="123"/>
      <c r="G8" s="123"/>
      <c r="H8" s="123"/>
      <c r="I8" s="131" t="s">
        <v>182</v>
      </c>
      <c r="J8" s="123"/>
      <c r="K8" s="120"/>
      <c r="L8" s="120"/>
      <c r="M8" s="120"/>
    </row>
    <row r="9" spans="1:14" ht="14.4">
      <c r="A9" s="132"/>
      <c r="B9" s="137"/>
      <c r="C9" s="137"/>
      <c r="D9" s="137"/>
      <c r="E9" s="138"/>
      <c r="F9" s="123"/>
      <c r="G9" s="123"/>
      <c r="H9" s="123"/>
      <c r="I9" s="131" t="s">
        <v>183</v>
      </c>
      <c r="J9" s="123"/>
      <c r="K9" s="120"/>
      <c r="L9" s="120"/>
      <c r="M9" s="120"/>
    </row>
    <row r="10" spans="1:14" ht="14.4">
      <c r="A10" s="132"/>
      <c r="B10" s="137"/>
      <c r="C10" s="137"/>
      <c r="D10" s="137"/>
      <c r="E10" s="138"/>
      <c r="F10" s="123"/>
      <c r="G10" s="123"/>
      <c r="H10" s="123"/>
      <c r="I10" s="136" t="s">
        <v>74</v>
      </c>
      <c r="J10" s="123"/>
      <c r="K10" s="120"/>
      <c r="L10" s="120"/>
      <c r="M10" s="120"/>
    </row>
    <row r="11" spans="1:14">
      <c r="A11" s="130"/>
      <c r="B11" s="133"/>
      <c r="C11" s="133"/>
      <c r="D11" s="133"/>
      <c r="E11" s="134"/>
      <c r="F11" s="120"/>
      <c r="G11" s="120"/>
      <c r="H11" s="120"/>
      <c r="I11" s="120"/>
      <c r="J11" s="120"/>
      <c r="K11" s="120"/>
      <c r="L11" s="120"/>
      <c r="M11" s="120"/>
    </row>
    <row r="12" spans="1:14" ht="32.25" customHeight="1">
      <c r="A12" s="170" t="s">
        <v>184</v>
      </c>
      <c r="B12" s="170"/>
      <c r="C12" s="170"/>
      <c r="D12" s="170"/>
      <c r="E12" s="170"/>
      <c r="F12" s="170"/>
      <c r="G12" s="170"/>
      <c r="H12" s="170"/>
      <c r="I12" s="136" t="s">
        <v>72</v>
      </c>
      <c r="J12" s="123"/>
      <c r="K12" s="120"/>
      <c r="L12" s="120"/>
      <c r="M12" s="120"/>
    </row>
    <row r="13" spans="1:14" ht="14.4">
      <c r="A13" s="132"/>
      <c r="B13" s="137"/>
      <c r="C13" s="137"/>
      <c r="D13" s="137"/>
      <c r="E13" s="138"/>
      <c r="F13" s="123"/>
      <c r="G13" s="123"/>
      <c r="H13" s="123"/>
      <c r="I13" s="131" t="s">
        <v>185</v>
      </c>
      <c r="J13" s="123"/>
      <c r="K13" s="120"/>
      <c r="L13" s="120"/>
      <c r="M13" s="120"/>
    </row>
    <row r="14" spans="1:14" ht="14.4">
      <c r="A14" s="132"/>
      <c r="B14" s="137"/>
      <c r="C14" s="137"/>
      <c r="D14" s="137"/>
      <c r="E14" s="138"/>
      <c r="F14" s="123"/>
      <c r="G14" s="123"/>
      <c r="H14" s="123"/>
      <c r="I14" s="131" t="s">
        <v>166</v>
      </c>
      <c r="J14" s="123"/>
      <c r="K14" s="120"/>
      <c r="L14" s="120"/>
      <c r="M14" s="120"/>
    </row>
    <row r="15" spans="1:14" ht="14.4">
      <c r="A15" s="132"/>
      <c r="B15" s="137"/>
      <c r="C15" s="137"/>
      <c r="D15" s="137"/>
      <c r="E15" s="138"/>
      <c r="F15" s="123"/>
      <c r="G15" s="123"/>
      <c r="H15" s="123"/>
      <c r="I15" s="131" t="s">
        <v>186</v>
      </c>
      <c r="J15" s="123"/>
      <c r="K15" s="120"/>
      <c r="L15" s="120"/>
      <c r="M15" s="120"/>
    </row>
    <row r="16" spans="1:14" ht="14.4">
      <c r="A16" s="132"/>
      <c r="B16" s="137"/>
      <c r="C16" s="137"/>
      <c r="D16" s="137"/>
      <c r="E16" s="138"/>
      <c r="F16" s="123"/>
      <c r="G16" s="123"/>
      <c r="H16" s="123"/>
      <c r="I16" s="131" t="s">
        <v>187</v>
      </c>
      <c r="J16" s="123"/>
      <c r="K16" s="120"/>
      <c r="L16" s="120"/>
      <c r="M16" s="120"/>
    </row>
    <row r="17" spans="1:13" ht="14.4">
      <c r="A17" s="132"/>
      <c r="B17" s="137"/>
      <c r="C17" s="137"/>
      <c r="D17" s="137"/>
      <c r="E17" s="138"/>
      <c r="F17" s="123"/>
      <c r="G17" s="123"/>
      <c r="H17" s="123"/>
      <c r="I17" s="136" t="s">
        <v>74</v>
      </c>
      <c r="J17" s="123"/>
      <c r="K17" s="120"/>
      <c r="L17" s="120"/>
      <c r="M17" s="120"/>
    </row>
    <row r="18" spans="1:13">
      <c r="A18" s="130"/>
      <c r="B18" s="133"/>
      <c r="C18" s="133"/>
      <c r="D18" s="133"/>
      <c r="E18" s="134"/>
      <c r="F18" s="120"/>
      <c r="G18" s="120"/>
      <c r="H18" s="120"/>
      <c r="I18" s="120"/>
      <c r="J18" s="120"/>
      <c r="K18" s="120"/>
      <c r="L18" s="120"/>
      <c r="M18" s="120"/>
    </row>
    <row r="19" spans="1:13" ht="20.25" customHeight="1">
      <c r="A19" s="170" t="s">
        <v>188</v>
      </c>
      <c r="B19" s="170"/>
      <c r="C19" s="170"/>
      <c r="D19" s="170"/>
      <c r="E19" s="170"/>
      <c r="F19" s="170"/>
      <c r="G19" s="170"/>
      <c r="H19" s="170"/>
      <c r="I19" s="136" t="s">
        <v>72</v>
      </c>
      <c r="J19" s="123"/>
      <c r="K19" s="120"/>
      <c r="L19" s="120"/>
      <c r="M19" s="120"/>
    </row>
    <row r="20" spans="1:13" ht="14.4">
      <c r="A20" s="132"/>
      <c r="B20" s="137"/>
      <c r="C20" s="137"/>
      <c r="D20" s="137"/>
      <c r="E20" s="138"/>
      <c r="F20" s="123"/>
      <c r="G20" s="123"/>
      <c r="H20" s="123"/>
      <c r="I20" s="131" t="s">
        <v>189</v>
      </c>
      <c r="J20" s="123"/>
      <c r="K20" s="120"/>
      <c r="L20" s="120"/>
      <c r="M20" s="120"/>
    </row>
    <row r="21" spans="1:13" ht="14.4">
      <c r="A21" s="132"/>
      <c r="B21" s="132"/>
      <c r="C21" s="132"/>
      <c r="D21" s="132"/>
      <c r="E21" s="132"/>
      <c r="F21" s="132"/>
      <c r="G21" s="132"/>
      <c r="H21" s="132"/>
      <c r="I21" s="131" t="s">
        <v>166</v>
      </c>
      <c r="J21" s="132"/>
      <c r="K21" s="130"/>
      <c r="L21" s="130"/>
      <c r="M21" s="130"/>
    </row>
    <row r="22" spans="1:13" ht="14.4">
      <c r="A22" s="132"/>
      <c r="B22" s="132"/>
      <c r="C22" s="132"/>
      <c r="D22" s="132"/>
      <c r="E22" s="132"/>
      <c r="F22" s="132"/>
      <c r="G22" s="132"/>
      <c r="H22" s="132"/>
      <c r="I22" s="131" t="s">
        <v>190</v>
      </c>
      <c r="J22" s="132"/>
      <c r="K22" s="130"/>
      <c r="L22" s="130"/>
      <c r="M22" s="130"/>
    </row>
    <row r="23" spans="1:13" ht="14.4">
      <c r="A23" s="132"/>
      <c r="B23" s="132"/>
      <c r="C23" s="132"/>
      <c r="D23" s="132"/>
      <c r="E23" s="132"/>
      <c r="F23" s="132"/>
      <c r="G23" s="132"/>
      <c r="H23" s="132"/>
      <c r="I23" s="131" t="s">
        <v>191</v>
      </c>
      <c r="J23" s="132"/>
      <c r="K23" s="130"/>
      <c r="L23" s="130"/>
      <c r="M23" s="130"/>
    </row>
    <row r="24" spans="1:13" ht="14.4">
      <c r="A24" s="132"/>
      <c r="B24" s="132"/>
      <c r="C24" s="132"/>
      <c r="D24" s="132"/>
      <c r="E24" s="132"/>
      <c r="F24" s="132"/>
      <c r="G24" s="132"/>
      <c r="H24" s="132"/>
      <c r="I24" s="136" t="s">
        <v>74</v>
      </c>
      <c r="J24" s="132"/>
      <c r="K24" s="130"/>
      <c r="L24" s="130"/>
      <c r="M24" s="130"/>
    </row>
    <row r="25" spans="1:13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</row>
    <row r="26" spans="1:13" ht="36" customHeight="1">
      <c r="A26" s="170" t="s">
        <v>192</v>
      </c>
      <c r="B26" s="170"/>
      <c r="C26" s="170"/>
      <c r="D26" s="170"/>
      <c r="E26" s="170"/>
      <c r="F26" s="170"/>
      <c r="G26" s="170"/>
      <c r="H26" s="170"/>
      <c r="I26" s="136" t="s">
        <v>72</v>
      </c>
      <c r="J26" s="132"/>
      <c r="K26" s="130"/>
      <c r="L26" s="130"/>
      <c r="M26" s="130"/>
    </row>
    <row r="27" spans="1:13" ht="14.4">
      <c r="A27" s="132"/>
      <c r="B27" s="132"/>
      <c r="C27" s="132"/>
      <c r="D27" s="132"/>
      <c r="E27" s="132"/>
      <c r="F27" s="132"/>
      <c r="G27" s="132"/>
      <c r="H27" s="132"/>
      <c r="I27" s="131" t="s">
        <v>193</v>
      </c>
      <c r="J27" s="132"/>
      <c r="K27" s="130"/>
      <c r="L27" s="130"/>
      <c r="M27" s="130"/>
    </row>
    <row r="28" spans="1:13" ht="14.4">
      <c r="A28" s="132"/>
      <c r="B28" s="132"/>
      <c r="C28" s="132"/>
      <c r="D28" s="132"/>
      <c r="E28" s="132"/>
      <c r="F28" s="132"/>
      <c r="G28" s="132"/>
      <c r="H28" s="132"/>
      <c r="I28" s="131" t="s">
        <v>166</v>
      </c>
      <c r="J28" s="132"/>
      <c r="K28" s="130"/>
      <c r="L28" s="130"/>
      <c r="M28" s="130"/>
    </row>
    <row r="29" spans="1:13" ht="14.4">
      <c r="A29" s="132"/>
      <c r="B29" s="132"/>
      <c r="C29" s="132"/>
      <c r="D29" s="132"/>
      <c r="E29" s="132"/>
      <c r="F29" s="132"/>
      <c r="G29" s="132"/>
      <c r="H29" s="132"/>
      <c r="I29" s="131" t="s">
        <v>194</v>
      </c>
      <c r="J29" s="132"/>
      <c r="K29" s="130"/>
      <c r="L29" s="130"/>
      <c r="M29" s="130"/>
    </row>
    <row r="30" spans="1:13" ht="14.4">
      <c r="A30" s="132"/>
      <c r="B30" s="132"/>
      <c r="C30" s="132"/>
      <c r="D30" s="132"/>
      <c r="E30" s="132"/>
      <c r="F30" s="132"/>
      <c r="G30" s="132"/>
      <c r="H30" s="132"/>
      <c r="I30" s="131" t="s">
        <v>195</v>
      </c>
      <c r="J30" s="132"/>
      <c r="K30" s="130"/>
      <c r="L30" s="130"/>
      <c r="M30" s="130"/>
    </row>
    <row r="31" spans="1:13" ht="14.4">
      <c r="A31" s="132"/>
      <c r="B31" s="132"/>
      <c r="C31" s="132"/>
      <c r="D31" s="132"/>
      <c r="E31" s="132"/>
      <c r="F31" s="132"/>
      <c r="G31" s="132"/>
      <c r="H31" s="132"/>
      <c r="I31" s="136" t="s">
        <v>74</v>
      </c>
      <c r="J31" s="132"/>
      <c r="K31" s="130"/>
      <c r="L31" s="130"/>
      <c r="M31" s="130"/>
    </row>
    <row r="32" spans="1:13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</row>
    <row r="33" spans="1:1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</row>
    <row r="34" spans="1:13" ht="30" customHeight="1">
      <c r="A34" s="170" t="s">
        <v>196</v>
      </c>
      <c r="B34" s="170"/>
      <c r="C34" s="170"/>
      <c r="D34" s="170"/>
      <c r="E34" s="170"/>
      <c r="F34" s="170"/>
      <c r="G34" s="170"/>
      <c r="H34" s="170"/>
      <c r="I34" s="136" t="s">
        <v>72</v>
      </c>
      <c r="J34" s="132"/>
      <c r="K34" s="130"/>
      <c r="L34" s="130"/>
      <c r="M34" s="130"/>
    </row>
    <row r="35" spans="1:13" ht="14.4">
      <c r="A35" s="132"/>
      <c r="B35" s="132"/>
      <c r="C35" s="132"/>
      <c r="D35" s="132"/>
      <c r="E35" s="132"/>
      <c r="F35" s="132"/>
      <c r="G35" s="132"/>
      <c r="H35" s="132"/>
      <c r="I35" s="131" t="s">
        <v>197</v>
      </c>
      <c r="J35" s="132"/>
      <c r="K35" s="130"/>
      <c r="L35" s="130"/>
      <c r="M35" s="130"/>
    </row>
    <row r="36" spans="1:13" ht="14.4">
      <c r="A36" s="132"/>
      <c r="B36" s="132"/>
      <c r="C36" s="132"/>
      <c r="D36" s="132"/>
      <c r="E36" s="132"/>
      <c r="F36" s="132"/>
      <c r="G36" s="132"/>
      <c r="H36" s="132"/>
      <c r="I36" s="131" t="s">
        <v>166</v>
      </c>
      <c r="J36" s="132"/>
      <c r="K36" s="130"/>
      <c r="L36" s="130"/>
      <c r="M36" s="130"/>
    </row>
    <row r="37" spans="1:13" ht="14.4">
      <c r="A37" s="132"/>
      <c r="B37" s="132"/>
      <c r="C37" s="132"/>
      <c r="D37" s="132"/>
      <c r="E37" s="132"/>
      <c r="F37" s="132"/>
      <c r="G37" s="132"/>
      <c r="H37" s="132"/>
      <c r="I37" s="131" t="s">
        <v>198</v>
      </c>
      <c r="J37" s="132"/>
      <c r="K37" s="130"/>
      <c r="L37" s="130"/>
      <c r="M37" s="130"/>
    </row>
    <row r="38" spans="1:13" ht="14.4">
      <c r="A38" s="132"/>
      <c r="B38" s="132"/>
      <c r="C38" s="132"/>
      <c r="D38" s="132"/>
      <c r="E38" s="132"/>
      <c r="F38" s="132"/>
      <c r="G38" s="132"/>
      <c r="H38" s="132"/>
      <c r="I38" s="131" t="s">
        <v>199</v>
      </c>
      <c r="J38" s="132"/>
      <c r="K38" s="130"/>
      <c r="L38" s="130"/>
      <c r="M38" s="130"/>
    </row>
    <row r="39" spans="1:13" ht="14.4">
      <c r="A39" s="132"/>
      <c r="B39" s="132"/>
      <c r="C39" s="132"/>
      <c r="D39" s="132"/>
      <c r="E39" s="132"/>
      <c r="F39" s="132"/>
      <c r="G39" s="132"/>
      <c r="H39" s="132"/>
      <c r="I39" s="136" t="s">
        <v>74</v>
      </c>
      <c r="J39" s="132"/>
      <c r="K39" s="130"/>
      <c r="L39" s="130"/>
      <c r="M39" s="130"/>
    </row>
    <row r="40" spans="1:13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</row>
    <row r="41" spans="1:13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</row>
    <row r="42" spans="1:13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</row>
  </sheetData>
  <mergeCells count="6">
    <mergeCell ref="A34:H34"/>
    <mergeCell ref="A1:N1"/>
    <mergeCell ref="A5:H5"/>
    <mergeCell ref="A12:H12"/>
    <mergeCell ref="A19:H19"/>
    <mergeCell ref="A26:H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  <vt:lpstr>(4) CSOSN 101</vt:lpstr>
      <vt:lpstr>(4)CSOSN 102 103 300 400 500</vt:lpstr>
      <vt:lpstr>(5) CSOSN 201 202 203</vt:lpstr>
      <vt:lpstr>IPI50</vt:lpstr>
      <vt:lpstr>PIS COFINS 01 02</vt:lpstr>
      <vt:lpstr>PIS COFINS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2021-10-05T20:03:57Z</dcterms:modified>
</cp:coreProperties>
</file>