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Ing. Software con AI\Excel\SESIÓN 2\"/>
    </mc:Choice>
  </mc:AlternateContent>
  <xr:revisionPtr revIDLastSave="0" documentId="13_ncr:1_{356F953F-75E6-478E-A948-8C625470180A}" xr6:coauthVersionLast="47" xr6:coauthVersionMax="47" xr10:uidLastSave="{00000000-0000-0000-0000-000000000000}"/>
  <bookViews>
    <workbookView xWindow="-120" yWindow="-120" windowWidth="20730" windowHeight="11160" firstSheet="5" activeTab="11" xr2:uid="{00000000-000D-0000-FFFF-FFFF00000000}"/>
  </bookViews>
  <sheets>
    <sheet name="RANGOS" sheetId="1" r:id="rId1"/>
    <sheet name="ROTULOS" sheetId="2" r:id="rId2"/>
    <sheet name="BUSCARV" sheetId="3" r:id="rId3"/>
    <sheet name="BUSCARV-2" sheetId="4" r:id="rId4"/>
    <sheet name="BUSCARV-3" sheetId="5" r:id="rId5"/>
    <sheet name="DATA" sheetId="6" r:id="rId6"/>
    <sheet name="BUSCARV-4" sheetId="7" r:id="rId7"/>
    <sheet name="BUSCARH" sheetId="8" r:id="rId8"/>
    <sheet name="COINCIDIR" sheetId="9" r:id="rId9"/>
    <sheet name="ELEGIR" sheetId="10" r:id="rId10"/>
    <sheet name="INDICE" sheetId="11" r:id="rId11"/>
    <sheet name="INDICE-COINCIDIR" sheetId="12" r:id="rId12"/>
  </sheets>
  <definedNames>
    <definedName name="CHoras">RANGOS!$B$5</definedName>
    <definedName name="Dcto">ROTULOS!$C$6:$C$11</definedName>
    <definedName name="Monto">ROTULOS!$B$6:$B$11</definedName>
    <definedName name="PHora">RANGOS!$B$3</definedName>
    <definedName name="PMensual">RANGOS!$B$7</definedName>
  </definedNames>
  <calcPr calcId="191029"/>
  <extLst>
    <ext uri="GoogleSheetsCustomDataVersion1">
      <go:sheetsCustomData xmlns:go="http://customooxmlschemas.google.com/" r:id="rId15" roundtripDataSignature="AMtx7mhLlA3isi1jeaMY12crV7jS5s2ZvA=="/>
    </ext>
  </extLst>
</workbook>
</file>

<file path=xl/calcChain.xml><?xml version="1.0" encoding="utf-8"?>
<calcChain xmlns="http://schemas.openxmlformats.org/spreadsheetml/2006/main">
  <c r="F27" i="12" l="1"/>
  <c r="F20" i="12"/>
  <c r="F21" i="12"/>
  <c r="F22" i="12"/>
  <c r="F23" i="12"/>
  <c r="F24" i="12"/>
  <c r="F25" i="12"/>
  <c r="F26" i="12"/>
  <c r="F19" i="12"/>
  <c r="D20" i="12"/>
  <c r="D21" i="12"/>
  <c r="D22" i="12"/>
  <c r="D23" i="12"/>
  <c r="D24" i="12"/>
  <c r="D25" i="12"/>
  <c r="D26" i="12"/>
  <c r="D19" i="12"/>
  <c r="J20" i="12"/>
  <c r="J21" i="12"/>
  <c r="J22" i="12"/>
  <c r="J23" i="12"/>
  <c r="J24" i="12"/>
  <c r="J25" i="12"/>
  <c r="J26" i="12"/>
  <c r="J19" i="12"/>
  <c r="I20" i="12"/>
  <c r="I21" i="12"/>
  <c r="I22" i="12"/>
  <c r="I23" i="12"/>
  <c r="I24" i="12"/>
  <c r="I25" i="12"/>
  <c r="I26" i="12"/>
  <c r="I19" i="12"/>
  <c r="H20" i="12"/>
  <c r="H21" i="12"/>
  <c r="H22" i="12"/>
  <c r="H23" i="12"/>
  <c r="H24" i="12"/>
  <c r="H25" i="12"/>
  <c r="H26" i="12"/>
  <c r="H19" i="12"/>
  <c r="C21" i="11"/>
  <c r="B10" i="10"/>
  <c r="C15" i="9"/>
  <c r="C11" i="8"/>
  <c r="C10" i="8"/>
  <c r="C9" i="8"/>
  <c r="C11" i="7"/>
  <c r="C12" i="7"/>
  <c r="C13" i="7"/>
  <c r="C14" i="7"/>
  <c r="C10" i="7"/>
  <c r="C9" i="7"/>
  <c r="B6" i="5"/>
  <c r="B5" i="5"/>
  <c r="F12" i="4"/>
  <c r="F13" i="4"/>
  <c r="F14" i="4"/>
  <c r="F15" i="4"/>
  <c r="F16" i="4"/>
  <c r="F17" i="4"/>
  <c r="F18" i="4"/>
  <c r="F19" i="4"/>
  <c r="F20" i="4"/>
  <c r="F21" i="4"/>
  <c r="F22" i="4"/>
  <c r="F11" i="4"/>
  <c r="E13" i="4"/>
  <c r="E14" i="4"/>
  <c r="E15" i="4"/>
  <c r="E16" i="4"/>
  <c r="E17" i="4"/>
  <c r="E18" i="4"/>
  <c r="E19" i="4"/>
  <c r="E20" i="4"/>
  <c r="E21" i="4"/>
  <c r="E22" i="4"/>
  <c r="E12" i="4"/>
  <c r="E11" i="4"/>
  <c r="D26" i="3"/>
  <c r="D24" i="3"/>
  <c r="D23" i="3"/>
  <c r="D22" i="3"/>
  <c r="D20" i="3"/>
  <c r="C12" i="2"/>
  <c r="B12" i="2"/>
  <c r="B7" i="1"/>
  <c r="C11" i="2"/>
  <c r="C10" i="2"/>
  <c r="C9" i="2"/>
  <c r="C8" i="2"/>
  <c r="C7" i="2"/>
  <c r="C6" i="2"/>
</calcChain>
</file>

<file path=xl/sharedStrings.xml><?xml version="1.0" encoding="utf-8"?>
<sst xmlns="http://schemas.openxmlformats.org/spreadsheetml/2006/main" count="302" uniqueCount="234">
  <si>
    <t>PAGO MENSUAL POR TRABAJADOR</t>
  </si>
  <si>
    <t>Pago por hora</t>
  </si>
  <si>
    <t>Cantidad de horas trabajadas al mes</t>
  </si>
  <si>
    <t>Pago Mensual</t>
  </si>
  <si>
    <t>Ingresos 2009</t>
  </si>
  <si>
    <t>Dcto :</t>
  </si>
  <si>
    <t>Conceptos</t>
  </si>
  <si>
    <t>Monto</t>
  </si>
  <si>
    <t>Dcto</t>
  </si>
  <si>
    <t>Ventas de productos</t>
  </si>
  <si>
    <t>Alquiler del local</t>
  </si>
  <si>
    <t>Ventas de servicios</t>
  </si>
  <si>
    <t>Aportes de socios</t>
  </si>
  <si>
    <t>Intereses de prestamos</t>
  </si>
  <si>
    <t>Utilidades</t>
  </si>
  <si>
    <t>TOTALES</t>
  </si>
  <si>
    <t>VENTAS 2010</t>
  </si>
  <si>
    <t>MONTOS DE VENTAS</t>
  </si>
  <si>
    <t>CODIGO</t>
  </si>
  <si>
    <t>EMPLEADO</t>
  </si>
  <si>
    <t>ENERO</t>
  </si>
  <si>
    <t>FEBRERO</t>
  </si>
  <si>
    <t>MARZO</t>
  </si>
  <si>
    <t>E-001</t>
  </si>
  <si>
    <t>Angie Moreno Leycer</t>
  </si>
  <si>
    <t>E-002</t>
  </si>
  <si>
    <t>Arturo Mena Villar</t>
  </si>
  <si>
    <t>E-003</t>
  </si>
  <si>
    <t>Bryam Alva Rivera</t>
  </si>
  <si>
    <t>E-004</t>
  </si>
  <si>
    <t>Daniel Vega Acosta</t>
  </si>
  <si>
    <t>E-005</t>
  </si>
  <si>
    <t>Jose Segovia Rivera</t>
  </si>
  <si>
    <t>E-006</t>
  </si>
  <si>
    <t>Juan Saldaña Rojas</t>
  </si>
  <si>
    <t>E-007</t>
  </si>
  <si>
    <t>Julio Acosta Uribe</t>
  </si>
  <si>
    <t>E-008</t>
  </si>
  <si>
    <t>Mauricio Diaz Ubillus</t>
  </si>
  <si>
    <t>E-009</t>
  </si>
  <si>
    <t>Milagros Zevallos Diaz</t>
  </si>
  <si>
    <t>E-010</t>
  </si>
  <si>
    <t>Monica Villanueva Diaz</t>
  </si>
  <si>
    <t>E-011</t>
  </si>
  <si>
    <t>Roger Zenteno Cardenas</t>
  </si>
  <si>
    <t>E-012</t>
  </si>
  <si>
    <t>Sebastian Chanca Perez</t>
  </si>
  <si>
    <t>Reporte de Ventas:</t>
  </si>
  <si>
    <t>Código</t>
  </si>
  <si>
    <t>Empleado</t>
  </si>
  <si>
    <t>Montos de Ventas</t>
  </si>
  <si>
    <t>Enero</t>
  </si>
  <si>
    <t>Febrero</t>
  </si>
  <si>
    <t>Marzo</t>
  </si>
  <si>
    <t>Monto Total</t>
  </si>
  <si>
    <t>Categoria</t>
  </si>
  <si>
    <t>Nombre</t>
  </si>
  <si>
    <t>Bonificacion</t>
  </si>
  <si>
    <t>A</t>
  </si>
  <si>
    <t>Estable</t>
  </si>
  <si>
    <t>B</t>
  </si>
  <si>
    <t>Contratado</t>
  </si>
  <si>
    <t>C</t>
  </si>
  <si>
    <t>Practicante</t>
  </si>
  <si>
    <t>Id</t>
  </si>
  <si>
    <t>Sueldo Básico</t>
  </si>
  <si>
    <t>Bonif.</t>
  </si>
  <si>
    <t>Sueldo Neto</t>
  </si>
  <si>
    <t>C-001</t>
  </si>
  <si>
    <t>Alison Quintana</t>
  </si>
  <si>
    <t>C-002</t>
  </si>
  <si>
    <t>Arturo Mena</t>
  </si>
  <si>
    <t>C-003</t>
  </si>
  <si>
    <t>Bryam Alva</t>
  </si>
  <si>
    <t>C-004</t>
  </si>
  <si>
    <t>Claudia Arce</t>
  </si>
  <si>
    <t>C-005</t>
  </si>
  <si>
    <t>Daniel Vega</t>
  </si>
  <si>
    <t>C-006</t>
  </si>
  <si>
    <t>Davis Quispe</t>
  </si>
  <si>
    <t>C-007</t>
  </si>
  <si>
    <t>Enrrique Ascoy</t>
  </si>
  <si>
    <t>C-008</t>
  </si>
  <si>
    <t>Felipe Castillo</t>
  </si>
  <si>
    <t>C-009</t>
  </si>
  <si>
    <t>Gisella Calderon</t>
  </si>
  <si>
    <t>C-010</t>
  </si>
  <si>
    <t>Gisella Villanueva</t>
  </si>
  <si>
    <t>C-011</t>
  </si>
  <si>
    <t>Guadalupe Davila</t>
  </si>
  <si>
    <t>C-012</t>
  </si>
  <si>
    <t>Jimmy Rodas</t>
  </si>
  <si>
    <t>Consulta Personal</t>
  </si>
  <si>
    <t>Ingresar aquí su código:</t>
  </si>
  <si>
    <t>Nombre Completo:</t>
  </si>
  <si>
    <t>Condición:</t>
  </si>
  <si>
    <t>Condición</t>
  </si>
  <si>
    <t>RH-1020</t>
  </si>
  <si>
    <t>Alison Quintana Lopez</t>
  </si>
  <si>
    <t>RH-1021</t>
  </si>
  <si>
    <t>Arturo Mena Vargas</t>
  </si>
  <si>
    <t>RH-1022</t>
  </si>
  <si>
    <t>Bryam Alva Rosales</t>
  </si>
  <si>
    <t>RH-1023</t>
  </si>
  <si>
    <t>Claudia Arce Baltazar</t>
  </si>
  <si>
    <t>RH-1024</t>
  </si>
  <si>
    <t>Daniel Vega Rodas</t>
  </si>
  <si>
    <t>RH-1025</t>
  </si>
  <si>
    <t>Davis Quispe Mendez</t>
  </si>
  <si>
    <t>RH-1026</t>
  </si>
  <si>
    <t>Enrrique Ascoy Vargas</t>
  </si>
  <si>
    <t>RH-1027</t>
  </si>
  <si>
    <t>Felipe Castillo Rivas</t>
  </si>
  <si>
    <t>RH-1028</t>
  </si>
  <si>
    <t>Gisella Calderon Toledo</t>
  </si>
  <si>
    <t>RH-1029</t>
  </si>
  <si>
    <t>Gisella Villanueva Garcia</t>
  </si>
  <si>
    <t>RH-1030</t>
  </si>
  <si>
    <t>Guadalupe Davila Quiroz</t>
  </si>
  <si>
    <t>RH-1031</t>
  </si>
  <si>
    <t>Jimmy Rodas Segovia</t>
  </si>
  <si>
    <t>Comisiones 2010</t>
  </si>
  <si>
    <t>Monto Comisión</t>
  </si>
  <si>
    <t>Mensaje</t>
  </si>
  <si>
    <t>Tiene 5%</t>
  </si>
  <si>
    <t>Tiene 8%</t>
  </si>
  <si>
    <t>Tiene 12%</t>
  </si>
  <si>
    <t>Monto Logrado</t>
  </si>
  <si>
    <t>Listado de Cursos</t>
  </si>
  <si>
    <t>W7</t>
  </si>
  <si>
    <t>WD</t>
  </si>
  <si>
    <t>Excel</t>
  </si>
  <si>
    <t>PP</t>
  </si>
  <si>
    <t>AC</t>
  </si>
  <si>
    <t>OL</t>
  </si>
  <si>
    <t>Curso</t>
  </si>
  <si>
    <t>Windows7</t>
  </si>
  <si>
    <t>Word</t>
  </si>
  <si>
    <t>PowerPoint</t>
  </si>
  <si>
    <t>Access</t>
  </si>
  <si>
    <t>Outlook</t>
  </si>
  <si>
    <t>Precio</t>
  </si>
  <si>
    <t>Turno</t>
  </si>
  <si>
    <t>Mañana</t>
  </si>
  <si>
    <t>Tarde</t>
  </si>
  <si>
    <t>Noche</t>
  </si>
  <si>
    <t xml:space="preserve">Código  </t>
  </si>
  <si>
    <t xml:space="preserve">Nombre Curso  </t>
  </si>
  <si>
    <t xml:space="preserve">Precio  </t>
  </si>
  <si>
    <t xml:space="preserve">Turno  </t>
  </si>
  <si>
    <t>BANCOS DEL PERU</t>
  </si>
  <si>
    <t>POSICIÓN</t>
  </si>
  <si>
    <t>NOMBRE DEL BANCO</t>
  </si>
  <si>
    <t>Banco Central de Reserva del Perú</t>
  </si>
  <si>
    <t>Banco de Comercio</t>
  </si>
  <si>
    <t>Banco de Crédito</t>
  </si>
  <si>
    <t>Banco del Trabajo</t>
  </si>
  <si>
    <t>Banco Financiero del Perú</t>
  </si>
  <si>
    <t>Banco Interamericano de Finanzas</t>
  </si>
  <si>
    <t>Banco Sudamericano</t>
  </si>
  <si>
    <t>BBVA Banco Continental</t>
  </si>
  <si>
    <t>InterBank</t>
  </si>
  <si>
    <t>Nombre del Banco</t>
  </si>
  <si>
    <t>Posición</t>
  </si>
  <si>
    <t>=COINCIDIR("b";{"a";"b";"c"};0)</t>
  </si>
  <si>
    <t>BANCOS</t>
  </si>
  <si>
    <t>POSICION</t>
  </si>
  <si>
    <t>BANCO</t>
  </si>
  <si>
    <t>=ELEGIR(3;"Lima";"Ancash";"Piura";"Tacna";"Arequipa")</t>
  </si>
  <si>
    <t>Nombre y Apellido</t>
  </si>
  <si>
    <t>WINDOWS</t>
  </si>
  <si>
    <t>WORD</t>
  </si>
  <si>
    <t>EXCEL</t>
  </si>
  <si>
    <t>POWER POINT</t>
  </si>
  <si>
    <t>ACCESS</t>
  </si>
  <si>
    <t>Ricardo Perez Rivas</t>
  </si>
  <si>
    <t>Monica Jimenez Vasquez</t>
  </si>
  <si>
    <t>Maria Gonzalez Prado</t>
  </si>
  <si>
    <t>Miriam Rodriguez Vera</t>
  </si>
  <si>
    <t>Julio Contreras Cardenas</t>
  </si>
  <si>
    <t>Eduardo Suarez Saenz</t>
  </si>
  <si>
    <t>Rosario Fernadez Huarcaya</t>
  </si>
  <si>
    <t>Angelica Urbina Cruz</t>
  </si>
  <si>
    <t>Resumen de Nota</t>
  </si>
  <si>
    <t>Alumno</t>
  </si>
  <si>
    <t>Maria Gonzales</t>
  </si>
  <si>
    <t>Nota</t>
  </si>
  <si>
    <t>MARCAS</t>
  </si>
  <si>
    <t>LG</t>
  </si>
  <si>
    <t>SAMSUNG</t>
  </si>
  <si>
    <t>SONY</t>
  </si>
  <si>
    <t>PANASONIC</t>
  </si>
  <si>
    <t>Artículo</t>
  </si>
  <si>
    <t>Precio en $</t>
  </si>
  <si>
    <t>Televisor</t>
  </si>
  <si>
    <t>Equipo de sonido</t>
  </si>
  <si>
    <t>Refrigerador</t>
  </si>
  <si>
    <t>Plancha</t>
  </si>
  <si>
    <t>Licuadora</t>
  </si>
  <si>
    <t>Lavadora</t>
  </si>
  <si>
    <t>Cocina</t>
  </si>
  <si>
    <t>Ventilador</t>
  </si>
  <si>
    <t>Detalle de Orden de Pedido</t>
  </si>
  <si>
    <t>FILA</t>
  </si>
  <si>
    <t>COLUMNA</t>
  </si>
  <si>
    <t>Articulo</t>
  </si>
  <si>
    <t>Marca</t>
  </si>
  <si>
    <t>Cantidad</t>
  </si>
  <si>
    <t>Total</t>
  </si>
  <si>
    <t>POSICION ARTICULO</t>
  </si>
  <si>
    <t>POSICION MARCA</t>
  </si>
  <si>
    <t>INDICE</t>
  </si>
  <si>
    <t>TOTAL &gt;&gt;&gt;</t>
  </si>
  <si>
    <t>-</t>
  </si>
  <si>
    <t>Pasos para Aplicar BuscarV</t>
  </si>
  <si>
    <t>1. =BuscarV()</t>
  </si>
  <si>
    <t>2. Colocar codigo de busqueda</t>
  </si>
  <si>
    <t>3. Seleccionar todos los datos sin encabezados</t>
  </si>
  <si>
    <t>4. Colocar el numero de la columna donde está el dato a buscar</t>
  </si>
  <si>
    <t>5. Colocar 0 si es un valor exacto</t>
  </si>
  <si>
    <t>Colocar 1 si es un valor con texto</t>
  </si>
  <si>
    <t>1. Coincidir</t>
  </si>
  <si>
    <t>2. Seleccionar valor buscado o codigo</t>
  </si>
  <si>
    <t>3. Seleccionar tabla sin los encabezados</t>
  </si>
  <si>
    <t>Si se cambia el nombre tambien se cambia la posición.</t>
  </si>
  <si>
    <t>4. 0 si es valor exacto</t>
  </si>
  <si>
    <t>1. Elegir()</t>
  </si>
  <si>
    <t>2. Colocar el codigo de la posición</t>
  </si>
  <si>
    <t>3. Colocar uno por uno los datos de la tabla a buscar</t>
  </si>
  <si>
    <t>4. Enter :v</t>
  </si>
  <si>
    <t>2. Seleccionar toda la tabla sin encabezados</t>
  </si>
  <si>
    <t>1. =indice()</t>
  </si>
  <si>
    <t>3: Seleccionar la fila</t>
  </si>
  <si>
    <t>4. Seleccionar la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</si>
</sst>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S/.&quot;* #,##0.00"/>
    <numFmt numFmtId="165" formatCode="&quot;$.&quot;* #,##0.00"/>
    <numFmt numFmtId="166" formatCode="_-[$S/-280A]\ * #,##0.00_-;\-[$S/-280A]\ * #,##0.00_-;_-[$S/-280A]\ * &quot;-&quot;??_-;_-@_-"/>
  </numFmts>
  <fonts count="28">
    <font>
      <sz val="11"/>
      <color rgb="FF000000"/>
      <name val="Calibri"/>
    </font>
    <font>
      <b/>
      <sz val="14"/>
      <color rgb="FF000000"/>
      <name val="Aharoni"/>
    </font>
    <font>
      <b/>
      <sz val="14"/>
      <color rgb="FF000000"/>
      <name val="Calibri"/>
    </font>
    <font>
      <b/>
      <sz val="16"/>
      <color rgb="FF000000"/>
      <name val="Calibri"/>
    </font>
    <font>
      <sz val="18"/>
      <color rgb="FF000000"/>
      <name val="Adobe gothic std b"/>
    </font>
    <font>
      <b/>
      <sz val="11"/>
      <color rgb="FF000000"/>
      <name val="Calibri"/>
    </font>
    <font>
      <b/>
      <sz val="16"/>
      <color rgb="FF000000"/>
      <name val="Questrial"/>
    </font>
    <font>
      <b/>
      <sz val="12"/>
      <color rgb="FFFFFFFF"/>
      <name val="Calibri"/>
    </font>
    <font>
      <sz val="11"/>
      <name val="Calibri"/>
    </font>
    <font>
      <b/>
      <sz val="10"/>
      <color rgb="FFFFFFFF"/>
      <name val="Arial"/>
    </font>
    <font>
      <sz val="9"/>
      <name val="Arial"/>
    </font>
    <font>
      <b/>
      <sz val="9"/>
      <color rgb="FF0F243E"/>
      <name val="Georgia"/>
    </font>
    <font>
      <sz val="11"/>
      <color rgb="FF548DD4"/>
      <name val="Algerian"/>
    </font>
    <font>
      <b/>
      <sz val="11"/>
      <color rgb="FF000000"/>
      <name val="Charlemagne std"/>
    </font>
    <font>
      <b/>
      <sz val="18"/>
      <color rgb="FF000000"/>
      <name val="Engravers mt"/>
    </font>
    <font>
      <sz val="16"/>
      <color rgb="FF000000"/>
      <name val="Aharoni"/>
    </font>
    <font>
      <b/>
      <sz val="11"/>
      <color rgb="FFFFFFFF"/>
      <name val="Calibri"/>
    </font>
    <font>
      <sz val="16"/>
      <color rgb="FF000000"/>
      <name val="Algerian"/>
    </font>
    <font>
      <sz val="18"/>
      <color rgb="FF000000"/>
      <name val="Calibri"/>
    </font>
    <font>
      <b/>
      <sz val="18"/>
      <color rgb="FF000000"/>
      <name val="Adobe heiti std r"/>
    </font>
    <font>
      <sz val="24"/>
      <color rgb="FF000000"/>
      <name val="Calibri"/>
    </font>
    <font>
      <sz val="12"/>
      <color rgb="FFFFFFFF"/>
      <name val="Calibri"/>
    </font>
    <font>
      <sz val="12"/>
      <color rgb="FF000000"/>
      <name val="Calibri"/>
    </font>
    <font>
      <sz val="11"/>
      <color rgb="FF000000"/>
      <name val="Arial Black"/>
    </font>
    <font>
      <b/>
      <sz val="11"/>
      <color rgb="FFFF0000"/>
      <name val="Calibri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2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C4BD97"/>
        <bgColor rgb="FFC4BD97"/>
      </patternFill>
    </fill>
    <fill>
      <patternFill patternType="solid">
        <fgColor rgb="FFFBD4B4"/>
        <bgColor rgb="FFFBD4B4"/>
      </patternFill>
    </fill>
    <fill>
      <patternFill patternType="solid">
        <fgColor rgb="FFEEECE1"/>
        <bgColor rgb="FFEEECE1"/>
      </patternFill>
    </fill>
    <fill>
      <patternFill patternType="solid">
        <fgColor rgb="FF974806"/>
        <bgColor rgb="FF974806"/>
      </patternFill>
    </fill>
    <fill>
      <patternFill patternType="solid">
        <fgColor rgb="FFEAF1DD"/>
        <bgColor rgb="FFEAF1DD"/>
      </patternFill>
    </fill>
    <fill>
      <patternFill patternType="solid">
        <fgColor rgb="FF17365D"/>
        <bgColor rgb="FF17365D"/>
      </patternFill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FDE9D9"/>
        <bgColor rgb="FFFDE9D9"/>
      </patternFill>
    </fill>
    <fill>
      <patternFill patternType="solid">
        <fgColor rgb="FF31859B"/>
        <bgColor rgb="FF31859B"/>
      </patternFill>
    </fill>
    <fill>
      <patternFill patternType="solid">
        <fgColor rgb="FFC2D69B"/>
        <bgColor rgb="FFC2D69B"/>
      </patternFill>
    </fill>
    <fill>
      <patternFill patternType="solid">
        <fgColor rgb="FF000000"/>
        <bgColor rgb="FF000000"/>
      </patternFill>
    </fill>
    <fill>
      <patternFill patternType="solid">
        <fgColor rgb="FF244061"/>
        <bgColor rgb="FF244061"/>
      </patternFill>
    </fill>
  </fills>
  <borders count="5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95B3D7"/>
      </left>
      <right/>
      <top style="medium">
        <color rgb="FF95B3D7"/>
      </top>
      <bottom style="medium">
        <color rgb="FF95B3D7"/>
      </bottom>
      <diagonal/>
    </border>
    <border>
      <left style="medium">
        <color rgb="FF95B3D7"/>
      </left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 style="medium">
        <color rgb="FF95B3D7"/>
      </left>
      <right/>
      <top/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/>
      <top style="medium">
        <color rgb="FF95B3D7"/>
      </top>
      <bottom style="medium">
        <color rgb="FF95B3D7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/>
    <xf numFmtId="164" fontId="2" fillId="2" borderId="1" xfId="0" applyNumberFormat="1" applyFont="1" applyFill="1" applyBorder="1"/>
    <xf numFmtId="0" fontId="0" fillId="0" borderId="2" xfId="0" applyFont="1" applyBorder="1"/>
    <xf numFmtId="0" fontId="0" fillId="0" borderId="3" xfId="0" applyFont="1" applyBorder="1"/>
    <xf numFmtId="164" fontId="3" fillId="3" borderId="1" xfId="0" applyNumberFormat="1" applyFont="1" applyFill="1" applyBorder="1"/>
    <xf numFmtId="0" fontId="4" fillId="0" borderId="0" xfId="0" applyFont="1"/>
    <xf numFmtId="0" fontId="5" fillId="0" borderId="0" xfId="0" applyFont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0" fillId="0" borderId="7" xfId="0" applyFont="1" applyBorder="1"/>
    <xf numFmtId="4" fontId="0" fillId="0" borderId="8" xfId="0" applyNumberFormat="1" applyFont="1" applyBorder="1"/>
    <xf numFmtId="4" fontId="0" fillId="0" borderId="9" xfId="0" applyNumberFormat="1" applyFont="1" applyBorder="1"/>
    <xf numFmtId="0" fontId="0" fillId="0" borderId="10" xfId="0" applyFont="1" applyBorder="1"/>
    <xf numFmtId="4" fontId="0" fillId="0" borderId="11" xfId="0" applyNumberFormat="1" applyFont="1" applyBorder="1"/>
    <xf numFmtId="4" fontId="0" fillId="0" borderId="12" xfId="0" applyNumberFormat="1" applyFont="1" applyBorder="1"/>
    <xf numFmtId="0" fontId="0" fillId="0" borderId="13" xfId="0" applyFont="1" applyBorder="1"/>
    <xf numFmtId="4" fontId="0" fillId="0" borderId="14" xfId="0" applyNumberFormat="1" applyFont="1" applyBorder="1"/>
    <xf numFmtId="4" fontId="0" fillId="0" borderId="15" xfId="0" applyNumberFormat="1" applyFont="1" applyBorder="1"/>
    <xf numFmtId="0" fontId="5" fillId="6" borderId="16" xfId="0" applyFont="1" applyFill="1" applyBorder="1" applyAlignment="1">
      <alignment horizontal="center" vertical="center" wrapText="1"/>
    </xf>
    <xf numFmtId="4" fontId="0" fillId="7" borderId="1" xfId="0" applyNumberFormat="1" applyFont="1" applyFill="1" applyBorder="1" applyAlignment="1">
      <alignment horizontal="center" vertical="center" wrapText="1"/>
    </xf>
    <xf numFmtId="4" fontId="0" fillId="7" borderId="17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7" fillId="8" borderId="11" xfId="0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/>
    </xf>
    <xf numFmtId="0" fontId="0" fillId="9" borderId="11" xfId="0" applyFont="1" applyFill="1" applyBorder="1"/>
    <xf numFmtId="164" fontId="0" fillId="9" borderId="11" xfId="0" applyNumberFormat="1" applyFont="1" applyFill="1" applyBorder="1"/>
    <xf numFmtId="0" fontId="5" fillId="0" borderId="0" xfId="0" applyFont="1"/>
    <xf numFmtId="0" fontId="0" fillId="6" borderId="1" xfId="0" applyFont="1" applyFill="1" applyBorder="1"/>
    <xf numFmtId="0" fontId="0" fillId="7" borderId="24" xfId="0" applyFont="1" applyFill="1" applyBorder="1"/>
    <xf numFmtId="0" fontId="5" fillId="0" borderId="0" xfId="0" applyFont="1" applyAlignment="1">
      <alignment horizontal="right"/>
    </xf>
    <xf numFmtId="0" fontId="9" fillId="10" borderId="25" xfId="0" applyFont="1" applyFill="1" applyBorder="1"/>
    <xf numFmtId="0" fontId="9" fillId="10" borderId="26" xfId="0" applyFont="1" applyFill="1" applyBorder="1"/>
    <xf numFmtId="0" fontId="10" fillId="2" borderId="11" xfId="0" applyFont="1" applyFill="1" applyBorder="1"/>
    <xf numFmtId="0" fontId="10" fillId="2" borderId="11" xfId="0" applyFont="1" applyFill="1" applyBorder="1" applyAlignment="1">
      <alignment horizontal="left"/>
    </xf>
    <xf numFmtId="10" fontId="10" fillId="2" borderId="11" xfId="0" applyNumberFormat="1" applyFont="1" applyFill="1" applyBorder="1"/>
    <xf numFmtId="0" fontId="10" fillId="3" borderId="11" xfId="0" applyFont="1" applyFill="1" applyBorder="1"/>
    <xf numFmtId="0" fontId="10" fillId="3" borderId="11" xfId="0" applyFont="1" applyFill="1" applyBorder="1" applyAlignment="1">
      <alignment horizontal="left"/>
    </xf>
    <xf numFmtId="10" fontId="10" fillId="3" borderId="11" xfId="0" applyNumberFormat="1" applyFont="1" applyFill="1" applyBorder="1"/>
    <xf numFmtId="0" fontId="0" fillId="2" borderId="11" xfId="0" applyFont="1" applyFill="1" applyBorder="1"/>
    <xf numFmtId="0" fontId="0" fillId="2" borderId="11" xfId="0" applyFont="1" applyFill="1" applyBorder="1" applyAlignment="1">
      <alignment horizontal="left"/>
    </xf>
    <xf numFmtId="10" fontId="0" fillId="2" borderId="11" xfId="0" applyNumberFormat="1" applyFont="1" applyFill="1" applyBorder="1"/>
    <xf numFmtId="0" fontId="11" fillId="11" borderId="27" xfId="0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 wrapText="1"/>
    </xf>
    <xf numFmtId="0" fontId="11" fillId="11" borderId="28" xfId="0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 wrapText="1"/>
    </xf>
    <xf numFmtId="0" fontId="11" fillId="11" borderId="29" xfId="0" applyFont="1" applyFill="1" applyBorder="1" applyAlignment="1">
      <alignment horizontal="center" vertical="center" wrapText="1"/>
    </xf>
    <xf numFmtId="0" fontId="11" fillId="11" borderId="17" xfId="0" applyFont="1" applyFill="1" applyBorder="1" applyAlignment="1">
      <alignment horizontal="center" vertical="center" wrapText="1"/>
    </xf>
    <xf numFmtId="0" fontId="0" fillId="0" borderId="30" xfId="0" applyFont="1" applyBorder="1" applyAlignment="1">
      <alignment horizontal="center"/>
    </xf>
    <xf numFmtId="0" fontId="0" fillId="0" borderId="31" xfId="0" applyFont="1" applyBorder="1"/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Font="1" applyBorder="1"/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7" xfId="0" applyFont="1" applyBorder="1"/>
    <xf numFmtId="0" fontId="0" fillId="0" borderId="38" xfId="0" applyFont="1" applyBorder="1" applyAlignment="1">
      <alignment horizontal="center"/>
    </xf>
    <xf numFmtId="0" fontId="12" fillId="0" borderId="0" xfId="0" applyFont="1"/>
    <xf numFmtId="0" fontId="13" fillId="12" borderId="1" xfId="0" applyFont="1" applyFill="1" applyBorder="1" applyAlignment="1">
      <alignment horizontal="center"/>
    </xf>
    <xf numFmtId="0" fontId="0" fillId="12" borderId="1" xfId="0" applyFont="1" applyFill="1" applyBorder="1"/>
    <xf numFmtId="0" fontId="11" fillId="11" borderId="6" xfId="0" applyFont="1" applyFill="1" applyBorder="1" applyAlignment="1">
      <alignment horizontal="center" vertical="center" wrapText="1"/>
    </xf>
    <xf numFmtId="0" fontId="0" fillId="0" borderId="39" xfId="0" applyFont="1" applyBorder="1"/>
    <xf numFmtId="0" fontId="0" fillId="0" borderId="40" xfId="0" applyFont="1" applyBorder="1" applyAlignment="1">
      <alignment horizontal="center"/>
    </xf>
    <xf numFmtId="0" fontId="0" fillId="0" borderId="19" xfId="0" applyFont="1" applyBorder="1"/>
    <xf numFmtId="0" fontId="0" fillId="0" borderId="4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2" xfId="0" applyFont="1" applyBorder="1"/>
    <xf numFmtId="0" fontId="0" fillId="0" borderId="43" xfId="0" applyFont="1" applyBorder="1" applyAlignment="1">
      <alignment horizontal="center"/>
    </xf>
    <xf numFmtId="0" fontId="14" fillId="0" borderId="0" xfId="0" applyFont="1"/>
    <xf numFmtId="0" fontId="5" fillId="6" borderId="11" xfId="0" applyFont="1" applyFill="1" applyBorder="1" applyAlignment="1">
      <alignment horizontal="center"/>
    </xf>
    <xf numFmtId="0" fontId="0" fillId="13" borderId="11" xfId="0" applyFont="1" applyFill="1" applyBorder="1"/>
    <xf numFmtId="0" fontId="0" fillId="13" borderId="11" xfId="0" applyFont="1" applyFill="1" applyBorder="1" applyAlignment="1">
      <alignment horizontal="center"/>
    </xf>
    <xf numFmtId="0" fontId="11" fillId="11" borderId="44" xfId="0" applyFont="1" applyFill="1" applyBorder="1" applyAlignment="1">
      <alignment horizontal="center" vertical="center" wrapText="1"/>
    </xf>
    <xf numFmtId="4" fontId="0" fillId="0" borderId="32" xfId="0" applyNumberFormat="1" applyFont="1" applyBorder="1"/>
    <xf numFmtId="0" fontId="0" fillId="0" borderId="11" xfId="0" applyFont="1" applyBorder="1" applyAlignment="1">
      <alignment horizontal="center"/>
    </xf>
    <xf numFmtId="4" fontId="0" fillId="0" borderId="35" xfId="0" applyNumberFormat="1" applyFont="1" applyBorder="1"/>
    <xf numFmtId="4" fontId="0" fillId="0" borderId="38" xfId="0" applyNumberFormat="1" applyFont="1" applyBorder="1"/>
    <xf numFmtId="0" fontId="15" fillId="0" borderId="0" xfId="0" applyFont="1"/>
    <xf numFmtId="0" fontId="16" fillId="14" borderId="11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5" fillId="7" borderId="40" xfId="0" applyFont="1" applyFill="1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0" fontId="5" fillId="12" borderId="43" xfId="0" applyFont="1" applyFill="1" applyBorder="1" applyAlignment="1">
      <alignment horizontal="center"/>
    </xf>
    <xf numFmtId="0" fontId="17" fillId="0" borderId="0" xfId="0" applyFont="1"/>
    <xf numFmtId="0" fontId="16" fillId="10" borderId="45" xfId="0" applyFont="1" applyFill="1" applyBorder="1" applyAlignment="1">
      <alignment horizontal="center"/>
    </xf>
    <xf numFmtId="0" fontId="5" fillId="11" borderId="11" xfId="0" applyFont="1" applyFill="1" applyBorder="1" applyAlignment="1">
      <alignment horizontal="center"/>
    </xf>
    <xf numFmtId="0" fontId="0" fillId="0" borderId="11" xfId="0" applyFont="1" applyBorder="1"/>
    <xf numFmtId="0" fontId="5" fillId="3" borderId="11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0" fillId="0" borderId="0" xfId="0" quotePrefix="1" applyFont="1"/>
    <xf numFmtId="0" fontId="19" fillId="0" borderId="0" xfId="0" applyFont="1"/>
    <xf numFmtId="0" fontId="20" fillId="0" borderId="18" xfId="0" applyFont="1" applyBorder="1" applyAlignment="1">
      <alignment horizontal="center"/>
    </xf>
    <xf numFmtId="0" fontId="1" fillId="0" borderId="0" xfId="0" quotePrefix="1" applyFont="1"/>
    <xf numFmtId="0" fontId="21" fillId="16" borderId="47" xfId="0" applyFont="1" applyFill="1" applyBorder="1" applyAlignment="1">
      <alignment horizontal="center" vertical="center" wrapText="1"/>
    </xf>
    <xf numFmtId="0" fontId="22" fillId="12" borderId="48" xfId="0" applyFont="1" applyFill="1" applyBorder="1" applyAlignment="1">
      <alignment horizontal="center" vertical="center"/>
    </xf>
    <xf numFmtId="0" fontId="7" fillId="16" borderId="47" xfId="0" applyFont="1" applyFill="1" applyBorder="1" applyAlignment="1">
      <alignment horizontal="center" vertical="center" wrapText="1"/>
    </xf>
    <xf numFmtId="165" fontId="22" fillId="12" borderId="48" xfId="0" applyNumberFormat="1" applyFont="1" applyFill="1" applyBorder="1" applyAlignment="1">
      <alignment horizontal="center" vertical="center"/>
    </xf>
    <xf numFmtId="0" fontId="23" fillId="0" borderId="0" xfId="0" applyFont="1"/>
    <xf numFmtId="0" fontId="24" fillId="0" borderId="0" xfId="0" applyFont="1" applyAlignment="1">
      <alignment horizontal="center"/>
    </xf>
    <xf numFmtId="0" fontId="7" fillId="17" borderId="47" xfId="0" applyFont="1" applyFill="1" applyBorder="1" applyAlignment="1">
      <alignment horizontal="center" vertical="center" wrapText="1"/>
    </xf>
    <xf numFmtId="0" fontId="7" fillId="17" borderId="45" xfId="0" applyFont="1" applyFill="1" applyBorder="1" applyAlignment="1">
      <alignment horizontal="center" vertical="center" wrapText="1"/>
    </xf>
    <xf numFmtId="0" fontId="22" fillId="9" borderId="48" xfId="0" applyFont="1" applyFill="1" applyBorder="1" applyAlignment="1">
      <alignment horizontal="left" vertical="center"/>
    </xf>
    <xf numFmtId="0" fontId="22" fillId="9" borderId="48" xfId="0" applyFont="1" applyFill="1" applyBorder="1" applyAlignment="1">
      <alignment horizontal="center" vertical="center"/>
    </xf>
    <xf numFmtId="165" fontId="22" fillId="9" borderId="48" xfId="0" applyNumberFormat="1" applyFont="1" applyFill="1" applyBorder="1" applyAlignment="1">
      <alignment horizontal="center" vertical="center"/>
    </xf>
    <xf numFmtId="0" fontId="8" fillId="0" borderId="0" xfId="0" applyFont="1" applyAlignment="1"/>
    <xf numFmtId="166" fontId="0" fillId="7" borderId="11" xfId="0" applyNumberFormat="1" applyFont="1" applyFill="1" applyBorder="1"/>
    <xf numFmtId="166" fontId="0" fillId="3" borderId="11" xfId="0" applyNumberFormat="1" applyFont="1" applyFill="1" applyBorder="1"/>
    <xf numFmtId="0" fontId="25" fillId="0" borderId="0" xfId="0" applyFont="1" applyAlignment="1"/>
    <xf numFmtId="0" fontId="26" fillId="0" borderId="0" xfId="0" applyFont="1" applyAlignment="1"/>
    <xf numFmtId="0" fontId="7" fillId="8" borderId="18" xfId="0" applyFont="1" applyFill="1" applyBorder="1" applyAlignment="1">
      <alignment horizontal="center"/>
    </xf>
    <xf numFmtId="0" fontId="8" fillId="0" borderId="19" xfId="0" applyFont="1" applyBorder="1"/>
    <xf numFmtId="0" fontId="8" fillId="0" borderId="20" xfId="0" applyFont="1" applyBorder="1"/>
    <xf numFmtId="0" fontId="0" fillId="9" borderId="21" xfId="0" applyFont="1" applyFill="1" applyBorder="1" applyAlignment="1">
      <alignment horizontal="center"/>
    </xf>
    <xf numFmtId="0" fontId="8" fillId="0" borderId="22" xfId="0" applyFont="1" applyBorder="1"/>
    <xf numFmtId="0" fontId="8" fillId="0" borderId="23" xfId="0" applyFont="1" applyBorder="1"/>
    <xf numFmtId="0" fontId="7" fillId="16" borderId="49" xfId="0" applyFont="1" applyFill="1" applyBorder="1" applyAlignment="1">
      <alignment horizontal="center" vertical="center" wrapText="1"/>
    </xf>
    <xf numFmtId="0" fontId="8" fillId="0" borderId="50" xfId="0" applyFont="1" applyBorder="1"/>
    <xf numFmtId="0" fontId="8" fillId="0" borderId="51" xfId="0" applyFont="1" applyBorder="1"/>
    <xf numFmtId="0" fontId="5" fillId="7" borderId="52" xfId="0" applyFont="1" applyFill="1" applyBorder="1" applyAlignment="1">
      <alignment horizontal="center" vertical="center" wrapText="1"/>
    </xf>
    <xf numFmtId="0" fontId="8" fillId="0" borderId="53" xfId="0" applyFont="1" applyBorder="1"/>
    <xf numFmtId="0" fontId="8" fillId="0" borderId="54" xfId="0" applyFont="1" applyBorder="1"/>
    <xf numFmtId="0" fontId="27" fillId="9" borderId="4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38600" cy="5334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328461" y="3514671"/>
          <a:ext cx="4035079" cy="53065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1" cap="none">
              <a:solidFill>
                <a:schemeClr val="accent1"/>
              </a:solidFill>
            </a:rPr>
            <a:t>EMPRESA SYSTEMS M&amp;M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-19050</xdr:rowOff>
    </xdr:from>
    <xdr:ext cx="2695575" cy="5048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4014963" y="3545994"/>
          <a:ext cx="2662074" cy="468013"/>
        </a:xfrm>
        <a:prstGeom prst="rect">
          <a:avLst/>
        </a:prstGeom>
        <a:solidFill>
          <a:schemeClr val="accent1"/>
        </a:solidFill>
        <a:ln w="38100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 cap="none">
              <a:solidFill>
                <a:srgbClr val="85B1FF"/>
              </a:solidFill>
              <a:latin typeface="Calibri"/>
              <a:ea typeface="Calibri"/>
              <a:cs typeface="Calibri"/>
              <a:sym typeface="Calibri"/>
            </a:rPr>
            <a:t>LISTADO DE NOTAS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3248025" cy="5619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>
          <a:off x="3740208" y="3514671"/>
          <a:ext cx="3211584" cy="530658"/>
        </a:xfrm>
        <a:prstGeom prst="rect">
          <a:avLst/>
        </a:prstGeom>
        <a:solidFill>
          <a:schemeClr val="accent5"/>
        </a:solidFill>
        <a:ln w="38100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1" cap="none">
              <a:solidFill>
                <a:srgbClr val="F8F8F8"/>
              </a:solidFill>
              <a:latin typeface="Calibri"/>
              <a:ea typeface="Calibri"/>
              <a:cs typeface="Calibri"/>
              <a:sym typeface="Calibri"/>
            </a:rPr>
            <a:t>Listado de Precios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zoomScaleNormal="100" workbookViewId="0">
      <selection activeCell="B8" sqref="B8"/>
    </sheetView>
  </sheetViews>
  <sheetFormatPr baseColWidth="10" defaultColWidth="14.42578125" defaultRowHeight="15" customHeight="1"/>
  <cols>
    <col min="1" max="1" width="34.28515625" customWidth="1"/>
    <col min="2" max="2" width="15.7109375" customWidth="1"/>
    <col min="3" max="26" width="10.7109375" customWidth="1"/>
  </cols>
  <sheetData>
    <row r="1" spans="1:2" ht="18.75">
      <c r="A1" s="1" t="s">
        <v>0</v>
      </c>
    </row>
    <row r="3" spans="1:2" ht="18.75">
      <c r="A3" s="2" t="s">
        <v>1</v>
      </c>
      <c r="B3" s="3">
        <v>25</v>
      </c>
    </row>
    <row r="4" spans="1:2" ht="8.25" customHeight="1">
      <c r="A4" s="4"/>
      <c r="B4" s="5"/>
    </row>
    <row r="5" spans="1:2" ht="18.75">
      <c r="A5" s="2" t="s">
        <v>2</v>
      </c>
      <c r="B5" s="3">
        <v>100</v>
      </c>
    </row>
    <row r="6" spans="1:2" ht="7.5" customHeight="1">
      <c r="A6" s="4"/>
      <c r="B6" s="5"/>
    </row>
    <row r="7" spans="1:2" ht="21">
      <c r="A7" s="2" t="s">
        <v>3</v>
      </c>
      <c r="B7" s="6">
        <f>PHora*CHoras</f>
        <v>2500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00"/>
  <sheetViews>
    <sheetView workbookViewId="0">
      <selection activeCell="C7" sqref="C7"/>
    </sheetView>
  </sheetViews>
  <sheetFormatPr baseColWidth="10" defaultColWidth="14.42578125" defaultRowHeight="15" customHeight="1"/>
  <cols>
    <col min="1" max="1" width="50.85546875" customWidth="1"/>
    <col min="2" max="2" width="38.5703125" customWidth="1"/>
    <col min="3" max="3" width="31.7109375" customWidth="1"/>
    <col min="4" max="26" width="10.7109375" customWidth="1"/>
  </cols>
  <sheetData>
    <row r="1" spans="1:3" ht="23.25">
      <c r="A1" s="95" t="s">
        <v>165</v>
      </c>
    </row>
    <row r="3" spans="1:3">
      <c r="A3" s="87" t="s">
        <v>152</v>
      </c>
      <c r="C3" t="s">
        <v>226</v>
      </c>
    </row>
    <row r="4" spans="1:3">
      <c r="A4" s="89" t="s">
        <v>155</v>
      </c>
      <c r="C4" t="s">
        <v>227</v>
      </c>
    </row>
    <row r="5" spans="1:3">
      <c r="A5" s="89" t="s">
        <v>157</v>
      </c>
      <c r="C5" t="s">
        <v>228</v>
      </c>
    </row>
    <row r="6" spans="1:3">
      <c r="A6" s="89" t="s">
        <v>160</v>
      </c>
      <c r="C6" t="s">
        <v>229</v>
      </c>
    </row>
    <row r="7" spans="1:3">
      <c r="A7" s="89" t="s">
        <v>161</v>
      </c>
    </row>
    <row r="9" spans="1:3">
      <c r="A9" s="90" t="s">
        <v>166</v>
      </c>
      <c r="B9" s="91" t="s">
        <v>167</v>
      </c>
    </row>
    <row r="10" spans="1:3" ht="31.5">
      <c r="A10" s="96">
        <v>3</v>
      </c>
      <c r="B10" s="93" t="str">
        <f>CHOOSE(A10,A4,A5,A6,A7)</f>
        <v>BBVA Banco Continental</v>
      </c>
    </row>
    <row r="12" spans="1:3" ht="18.75">
      <c r="A12" s="97" t="s">
        <v>168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selection activeCell="H8" sqref="H8"/>
    </sheetView>
  </sheetViews>
  <sheetFormatPr baseColWidth="10" defaultColWidth="14.42578125" defaultRowHeight="15" customHeight="1"/>
  <cols>
    <col min="1" max="1" width="30.85546875" customWidth="1"/>
    <col min="2" max="4" width="10.7109375" customWidth="1"/>
    <col min="5" max="5" width="13.5703125" customWidth="1"/>
    <col min="6" max="26" width="10.7109375" customWidth="1"/>
  </cols>
  <sheetData>
    <row r="1" spans="1:8">
      <c r="A1" s="30"/>
    </row>
    <row r="4" spans="1:8" ht="31.5">
      <c r="A4" s="98" t="s">
        <v>169</v>
      </c>
      <c r="B4" s="98" t="s">
        <v>170</v>
      </c>
      <c r="C4" s="98" t="s">
        <v>171</v>
      </c>
      <c r="D4" s="98" t="s">
        <v>172</v>
      </c>
      <c r="E4" s="98" t="s">
        <v>173</v>
      </c>
      <c r="F4" s="98" t="s">
        <v>174</v>
      </c>
    </row>
    <row r="5" spans="1:8" ht="15.75">
      <c r="A5" s="99" t="s">
        <v>175</v>
      </c>
      <c r="B5" s="99">
        <v>19</v>
      </c>
      <c r="C5" s="99">
        <v>18</v>
      </c>
      <c r="D5" s="99">
        <v>17</v>
      </c>
      <c r="E5" s="99">
        <v>19</v>
      </c>
      <c r="F5" s="99">
        <v>17</v>
      </c>
      <c r="H5" t="s">
        <v>231</v>
      </c>
    </row>
    <row r="6" spans="1:8" ht="15.75">
      <c r="A6" s="99" t="s">
        <v>176</v>
      </c>
      <c r="B6" s="99">
        <v>18</v>
      </c>
      <c r="C6" s="99">
        <v>17</v>
      </c>
      <c r="D6" s="99">
        <v>18</v>
      </c>
      <c r="E6" s="99">
        <v>20</v>
      </c>
      <c r="F6" s="99">
        <v>16</v>
      </c>
      <c r="H6" t="s">
        <v>230</v>
      </c>
    </row>
    <row r="7" spans="1:8" ht="15.75">
      <c r="A7" s="99" t="s">
        <v>177</v>
      </c>
      <c r="B7" s="99">
        <v>20</v>
      </c>
      <c r="C7" s="99">
        <v>19</v>
      </c>
      <c r="D7" s="99">
        <v>16</v>
      </c>
      <c r="E7" s="99">
        <v>17</v>
      </c>
      <c r="F7" s="99">
        <v>15</v>
      </c>
      <c r="H7" t="s">
        <v>232</v>
      </c>
    </row>
    <row r="8" spans="1:8" ht="15.75">
      <c r="A8" s="99" t="s">
        <v>178</v>
      </c>
      <c r="B8" s="99">
        <v>18</v>
      </c>
      <c r="C8" s="99">
        <v>16</v>
      </c>
      <c r="D8" s="99">
        <v>17</v>
      </c>
      <c r="E8" s="99">
        <v>15</v>
      </c>
      <c r="F8" s="99">
        <v>14</v>
      </c>
      <c r="H8" t="s">
        <v>233</v>
      </c>
    </row>
    <row r="9" spans="1:8" ht="15.75">
      <c r="A9" s="99" t="s">
        <v>179</v>
      </c>
      <c r="B9" s="99">
        <v>17</v>
      </c>
      <c r="C9" s="99">
        <v>17</v>
      </c>
      <c r="D9" s="99">
        <v>16</v>
      </c>
      <c r="E9" s="99">
        <v>14</v>
      </c>
      <c r="F9" s="99">
        <v>18</v>
      </c>
    </row>
    <row r="10" spans="1:8" ht="15.75">
      <c r="A10" s="99" t="s">
        <v>180</v>
      </c>
      <c r="B10" s="99">
        <v>16</v>
      </c>
      <c r="C10" s="99">
        <v>18</v>
      </c>
      <c r="D10" s="99">
        <v>15</v>
      </c>
      <c r="E10" s="99">
        <v>16</v>
      </c>
      <c r="F10" s="99">
        <v>17</v>
      </c>
    </row>
    <row r="11" spans="1:8" ht="15.75">
      <c r="A11" s="99" t="s">
        <v>181</v>
      </c>
      <c r="B11" s="99">
        <v>15</v>
      </c>
      <c r="C11" s="99">
        <v>16</v>
      </c>
      <c r="D11" s="99">
        <v>17</v>
      </c>
      <c r="E11" s="99">
        <v>19</v>
      </c>
      <c r="F11" s="99">
        <v>18</v>
      </c>
    </row>
    <row r="12" spans="1:8" ht="15.75">
      <c r="A12" s="99" t="s">
        <v>182</v>
      </c>
      <c r="B12" s="99">
        <v>18</v>
      </c>
      <c r="C12" s="99">
        <v>15</v>
      </c>
      <c r="D12" s="99">
        <v>14</v>
      </c>
      <c r="E12" s="99">
        <v>18</v>
      </c>
      <c r="F12" s="99">
        <v>16</v>
      </c>
    </row>
    <row r="15" spans="1:8">
      <c r="A15" s="33" t="s">
        <v>183</v>
      </c>
    </row>
    <row r="17" spans="2:3">
      <c r="B17" s="30" t="s">
        <v>184</v>
      </c>
      <c r="C17" t="s">
        <v>185</v>
      </c>
    </row>
    <row r="18" spans="2:3" ht="6.75" customHeight="1"/>
    <row r="19" spans="2:3">
      <c r="B19" s="30" t="s">
        <v>135</v>
      </c>
      <c r="C19" t="s">
        <v>137</v>
      </c>
    </row>
    <row r="20" spans="2:3">
      <c r="B20" s="30"/>
    </row>
    <row r="21" spans="2:3" ht="15.75" customHeight="1">
      <c r="B21" s="30" t="s">
        <v>186</v>
      </c>
      <c r="C21" s="62">
        <f>INDEX(A5:F12,3,3)</f>
        <v>19</v>
      </c>
    </row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5:J1000"/>
  <sheetViews>
    <sheetView tabSelected="1" topLeftCell="A10" workbookViewId="0">
      <selection activeCell="F28" sqref="F28"/>
    </sheetView>
  </sheetViews>
  <sheetFormatPr baseColWidth="10" defaultColWidth="14.42578125" defaultRowHeight="15" customHeight="1"/>
  <cols>
    <col min="1" max="1" width="3.28515625" customWidth="1"/>
    <col min="2" max="2" width="26.5703125" customWidth="1"/>
    <col min="3" max="3" width="13.85546875" customWidth="1"/>
    <col min="4" max="4" width="12.42578125" customWidth="1"/>
    <col min="5" max="5" width="10.7109375" customWidth="1"/>
    <col min="6" max="6" width="14" customWidth="1"/>
    <col min="7" max="7" width="4.28515625" customWidth="1"/>
    <col min="8" max="9" width="15.28515625" customWidth="1"/>
    <col min="10" max="10" width="16.85546875" customWidth="1"/>
    <col min="11" max="26" width="10.7109375" customWidth="1"/>
  </cols>
  <sheetData>
    <row r="5" spans="2:6">
      <c r="C5" s="120" t="s">
        <v>187</v>
      </c>
      <c r="D5" s="121"/>
      <c r="E5" s="121"/>
      <c r="F5" s="122"/>
    </row>
    <row r="6" spans="2:6" ht="15.75">
      <c r="C6" s="100" t="s">
        <v>188</v>
      </c>
      <c r="D6" s="100" t="s">
        <v>189</v>
      </c>
      <c r="E6" s="100" t="s">
        <v>190</v>
      </c>
      <c r="F6" s="100" t="s">
        <v>191</v>
      </c>
    </row>
    <row r="7" spans="2:6" ht="15.75">
      <c r="B7" s="100" t="s">
        <v>192</v>
      </c>
      <c r="C7" s="123" t="s">
        <v>193</v>
      </c>
      <c r="D7" s="124"/>
      <c r="E7" s="124"/>
      <c r="F7" s="125"/>
    </row>
    <row r="8" spans="2:6" ht="15.75">
      <c r="B8" s="99" t="s">
        <v>194</v>
      </c>
      <c r="C8" s="101">
        <v>300</v>
      </c>
      <c r="D8" s="101">
        <v>320</v>
      </c>
      <c r="E8" s="101">
        <v>420</v>
      </c>
      <c r="F8" s="101">
        <v>380</v>
      </c>
    </row>
    <row r="9" spans="2:6" ht="15.75">
      <c r="B9" s="99" t="s">
        <v>195</v>
      </c>
      <c r="C9" s="101">
        <v>350</v>
      </c>
      <c r="D9" s="101">
        <v>380</v>
      </c>
      <c r="E9" s="101">
        <v>400</v>
      </c>
      <c r="F9" s="101">
        <v>390</v>
      </c>
    </row>
    <row r="10" spans="2:6" ht="15.75">
      <c r="B10" s="99" t="s">
        <v>196</v>
      </c>
      <c r="C10" s="101">
        <v>700</v>
      </c>
      <c r="D10" s="101">
        <v>600</v>
      </c>
      <c r="E10" s="101">
        <v>550</v>
      </c>
      <c r="F10" s="101">
        <v>460</v>
      </c>
    </row>
    <row r="11" spans="2:6" ht="15.75">
      <c r="B11" s="99" t="s">
        <v>197</v>
      </c>
      <c r="C11" s="101">
        <v>15</v>
      </c>
      <c r="D11" s="101">
        <v>16</v>
      </c>
      <c r="E11" s="101">
        <v>14</v>
      </c>
      <c r="F11" s="101">
        <v>15</v>
      </c>
    </row>
    <row r="12" spans="2:6" ht="15.75">
      <c r="B12" s="99" t="s">
        <v>198</v>
      </c>
      <c r="C12" s="101">
        <v>20</v>
      </c>
      <c r="D12" s="101">
        <v>17</v>
      </c>
      <c r="E12" s="101">
        <v>16</v>
      </c>
      <c r="F12" s="101">
        <v>14</v>
      </c>
    </row>
    <row r="13" spans="2:6" ht="15.75">
      <c r="B13" s="99" t="s">
        <v>199</v>
      </c>
      <c r="C13" s="101">
        <v>300</v>
      </c>
      <c r="D13" s="101">
        <v>250</v>
      </c>
      <c r="E13" s="101">
        <v>280</v>
      </c>
      <c r="F13" s="101">
        <v>375</v>
      </c>
    </row>
    <row r="14" spans="2:6" ht="15.75">
      <c r="B14" s="99" t="s">
        <v>200</v>
      </c>
      <c r="C14" s="101">
        <v>400</v>
      </c>
      <c r="D14" s="101">
        <v>360</v>
      </c>
      <c r="E14" s="101">
        <v>380</v>
      </c>
      <c r="F14" s="101">
        <v>360</v>
      </c>
    </row>
    <row r="15" spans="2:6" ht="15.75">
      <c r="B15" s="99" t="s">
        <v>201</v>
      </c>
      <c r="C15" s="101">
        <v>12</v>
      </c>
      <c r="D15" s="101">
        <v>15</v>
      </c>
      <c r="E15" s="101">
        <v>14</v>
      </c>
      <c r="F15" s="101">
        <v>17</v>
      </c>
    </row>
    <row r="17" spans="2:10" ht="18.75">
      <c r="B17" s="102" t="s">
        <v>202</v>
      </c>
      <c r="H17" s="103" t="s">
        <v>203</v>
      </c>
      <c r="I17" s="103" t="s">
        <v>204</v>
      </c>
    </row>
    <row r="18" spans="2:10" ht="31.5">
      <c r="B18" s="104" t="s">
        <v>205</v>
      </c>
      <c r="C18" s="104" t="s">
        <v>206</v>
      </c>
      <c r="D18" s="104" t="s">
        <v>193</v>
      </c>
      <c r="E18" s="104" t="s">
        <v>207</v>
      </c>
      <c r="F18" s="104" t="s">
        <v>208</v>
      </c>
      <c r="H18" s="105" t="s">
        <v>209</v>
      </c>
      <c r="I18" s="105" t="s">
        <v>210</v>
      </c>
      <c r="J18" s="105" t="s">
        <v>211</v>
      </c>
    </row>
    <row r="19" spans="2:10" ht="16.5" thickBot="1">
      <c r="B19" s="106" t="s">
        <v>196</v>
      </c>
      <c r="C19" s="107" t="s">
        <v>189</v>
      </c>
      <c r="D19" s="108">
        <f>INDEX($C$8:$F$15,MATCH(B19,$B$8:$B$15,0),MATCH(C19,$C$6:$F$6,0))</f>
        <v>600</v>
      </c>
      <c r="E19" s="107">
        <v>2</v>
      </c>
      <c r="F19" s="108">
        <f>D19*E19</f>
        <v>1200</v>
      </c>
      <c r="H19" s="89">
        <f>MATCH(B19,$B$8:$B$15,0)</f>
        <v>3</v>
      </c>
      <c r="I19" s="89">
        <f>MATCH(C19,$C$6:$F$6,0)</f>
        <v>2</v>
      </c>
      <c r="J19" s="89">
        <f>INDEX($C$8:$F$15,H19,I19)</f>
        <v>600</v>
      </c>
    </row>
    <row r="20" spans="2:10" ht="16.5" thickBot="1">
      <c r="B20" s="106" t="s">
        <v>199</v>
      </c>
      <c r="C20" s="107" t="s">
        <v>190</v>
      </c>
      <c r="D20" s="108">
        <f t="shared" ref="D20:D26" si="0">INDEX($C$8:$F$15,MATCH(B20,$B$8:$B$15,0),MATCH(C20,$C$6:$F$6,0))</f>
        <v>280</v>
      </c>
      <c r="E20" s="107">
        <v>3</v>
      </c>
      <c r="F20" s="108">
        <f t="shared" ref="F20:F27" si="1">D20*E20</f>
        <v>840</v>
      </c>
      <c r="H20" s="89">
        <f t="shared" ref="H20:H26" si="2">MATCH(B20,$B$8:$B$15,0)</f>
        <v>6</v>
      </c>
      <c r="I20" s="89">
        <f t="shared" ref="I20:I26" si="3">MATCH(C20,$C$6:$F$6,0)</f>
        <v>3</v>
      </c>
      <c r="J20" s="89">
        <f t="shared" ref="J20:J26" si="4">INDEX($C$8:$F$15,H20,I20)</f>
        <v>280</v>
      </c>
    </row>
    <row r="21" spans="2:10" ht="15.75" customHeight="1" thickBot="1">
      <c r="B21" s="106" t="s">
        <v>200</v>
      </c>
      <c r="C21" s="107" t="s">
        <v>190</v>
      </c>
      <c r="D21" s="108">
        <f t="shared" si="0"/>
        <v>380</v>
      </c>
      <c r="E21" s="107">
        <v>1</v>
      </c>
      <c r="F21" s="108">
        <f t="shared" si="1"/>
        <v>380</v>
      </c>
      <c r="H21" s="89">
        <f t="shared" si="2"/>
        <v>7</v>
      </c>
      <c r="I21" s="89">
        <f t="shared" si="3"/>
        <v>3</v>
      </c>
      <c r="J21" s="89">
        <f t="shared" si="4"/>
        <v>380</v>
      </c>
    </row>
    <row r="22" spans="2:10" ht="15.75" customHeight="1" thickBot="1">
      <c r="B22" s="106" t="s">
        <v>201</v>
      </c>
      <c r="C22" s="107" t="s">
        <v>191</v>
      </c>
      <c r="D22" s="108">
        <f t="shared" si="0"/>
        <v>17</v>
      </c>
      <c r="E22" s="107">
        <v>2</v>
      </c>
      <c r="F22" s="108">
        <f t="shared" si="1"/>
        <v>34</v>
      </c>
      <c r="H22" s="89">
        <f t="shared" si="2"/>
        <v>8</v>
      </c>
      <c r="I22" s="89">
        <f t="shared" si="3"/>
        <v>4</v>
      </c>
      <c r="J22" s="89">
        <f t="shared" si="4"/>
        <v>17</v>
      </c>
    </row>
    <row r="23" spans="2:10" ht="15.75" customHeight="1" thickBot="1">
      <c r="B23" s="106" t="s">
        <v>197</v>
      </c>
      <c r="C23" s="107" t="s">
        <v>188</v>
      </c>
      <c r="D23" s="108">
        <f t="shared" si="0"/>
        <v>15</v>
      </c>
      <c r="E23" s="107">
        <v>1</v>
      </c>
      <c r="F23" s="108">
        <f t="shared" si="1"/>
        <v>15</v>
      </c>
      <c r="H23" s="89">
        <f t="shared" si="2"/>
        <v>4</v>
      </c>
      <c r="I23" s="89">
        <f t="shared" si="3"/>
        <v>1</v>
      </c>
      <c r="J23" s="89">
        <f t="shared" si="4"/>
        <v>15</v>
      </c>
    </row>
    <row r="24" spans="2:10" ht="15.75" customHeight="1" thickBot="1">
      <c r="B24" s="126" t="s">
        <v>198</v>
      </c>
      <c r="C24" s="107" t="s">
        <v>191</v>
      </c>
      <c r="D24" s="108">
        <f t="shared" si="0"/>
        <v>14</v>
      </c>
      <c r="E24" s="107">
        <v>3</v>
      </c>
      <c r="F24" s="108">
        <f t="shared" si="1"/>
        <v>42</v>
      </c>
      <c r="H24" s="89">
        <f t="shared" si="2"/>
        <v>5</v>
      </c>
      <c r="I24" s="89">
        <f t="shared" si="3"/>
        <v>4</v>
      </c>
      <c r="J24" s="89">
        <f t="shared" si="4"/>
        <v>14</v>
      </c>
    </row>
    <row r="25" spans="2:10" ht="15.75" customHeight="1" thickBot="1">
      <c r="B25" s="106" t="s">
        <v>195</v>
      </c>
      <c r="C25" s="107" t="s">
        <v>188</v>
      </c>
      <c r="D25" s="108">
        <f t="shared" si="0"/>
        <v>350</v>
      </c>
      <c r="E25" s="107">
        <v>2</v>
      </c>
      <c r="F25" s="108">
        <f t="shared" si="1"/>
        <v>700</v>
      </c>
      <c r="H25" s="89">
        <f t="shared" si="2"/>
        <v>2</v>
      </c>
      <c r="I25" s="89">
        <f t="shared" si="3"/>
        <v>1</v>
      </c>
      <c r="J25" s="89">
        <f t="shared" si="4"/>
        <v>350</v>
      </c>
    </row>
    <row r="26" spans="2:10" ht="15.75" customHeight="1" thickBot="1">
      <c r="B26" s="106" t="s">
        <v>196</v>
      </c>
      <c r="C26" s="107" t="s">
        <v>188</v>
      </c>
      <c r="D26" s="108">
        <f t="shared" si="0"/>
        <v>700</v>
      </c>
      <c r="E26" s="107">
        <v>2</v>
      </c>
      <c r="F26" s="108">
        <f t="shared" si="1"/>
        <v>1400</v>
      </c>
      <c r="H26" s="89">
        <f t="shared" si="2"/>
        <v>3</v>
      </c>
      <c r="I26" s="89">
        <f t="shared" si="3"/>
        <v>1</v>
      </c>
      <c r="J26" s="89">
        <f t="shared" si="4"/>
        <v>700</v>
      </c>
    </row>
    <row r="27" spans="2:10" ht="15.75" customHeight="1" thickBot="1">
      <c r="E27" s="30" t="s">
        <v>212</v>
      </c>
      <c r="F27" s="108">
        <f>SUM(F19:F26)</f>
        <v>4611</v>
      </c>
    </row>
    <row r="28" spans="2:10" ht="15.75" customHeight="1">
      <c r="D28" s="109" t="s">
        <v>213</v>
      </c>
    </row>
    <row r="29" spans="2:10" ht="15.75" customHeight="1"/>
    <row r="30" spans="2:10" ht="15.75" customHeight="1"/>
    <row r="31" spans="2:10" ht="15.75" customHeight="1"/>
    <row r="32" spans="2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5:F5"/>
    <mergeCell ref="C7:F7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A6" sqref="A6:C11"/>
    </sheetView>
  </sheetViews>
  <sheetFormatPr baseColWidth="10" defaultColWidth="14.42578125" defaultRowHeight="15" customHeight="1"/>
  <cols>
    <col min="1" max="1" width="25.28515625" customWidth="1"/>
    <col min="2" max="2" width="14.5703125" customWidth="1"/>
    <col min="3" max="3" width="12.7109375" customWidth="1"/>
    <col min="4" max="26" width="10.7109375" customWidth="1"/>
  </cols>
  <sheetData>
    <row r="1" spans="1:3" ht="23.25">
      <c r="A1" s="7" t="s">
        <v>4</v>
      </c>
    </row>
    <row r="3" spans="1:3" ht="18.75">
      <c r="B3" s="8" t="s">
        <v>5</v>
      </c>
      <c r="C3" s="9">
        <v>0.03</v>
      </c>
    </row>
    <row r="4" spans="1:3" ht="12" customHeight="1"/>
    <row r="5" spans="1:3" ht="21.75" customHeight="1">
      <c r="A5" s="10" t="s">
        <v>6</v>
      </c>
      <c r="B5" s="11" t="s">
        <v>7</v>
      </c>
      <c r="C5" s="12" t="s">
        <v>8</v>
      </c>
    </row>
    <row r="6" spans="1:3">
      <c r="A6" s="13" t="s">
        <v>9</v>
      </c>
      <c r="B6" s="14">
        <v>1500</v>
      </c>
      <c r="C6" s="15">
        <f t="shared" ref="C6:C11" si="0">B6*$C$3</f>
        <v>45</v>
      </c>
    </row>
    <row r="7" spans="1:3">
      <c r="A7" s="16" t="s">
        <v>10</v>
      </c>
      <c r="B7" s="17">
        <v>2300</v>
      </c>
      <c r="C7" s="18">
        <f t="shared" si="0"/>
        <v>69</v>
      </c>
    </row>
    <row r="8" spans="1:3">
      <c r="A8" s="16" t="s">
        <v>11</v>
      </c>
      <c r="B8" s="17">
        <v>1200</v>
      </c>
      <c r="C8" s="18">
        <f t="shared" si="0"/>
        <v>36</v>
      </c>
    </row>
    <row r="9" spans="1:3">
      <c r="A9" s="16" t="s">
        <v>12</v>
      </c>
      <c r="B9" s="17">
        <v>5000</v>
      </c>
      <c r="C9" s="18">
        <f t="shared" si="0"/>
        <v>150</v>
      </c>
    </row>
    <row r="10" spans="1:3">
      <c r="A10" s="16" t="s">
        <v>13</v>
      </c>
      <c r="B10" s="17">
        <v>600</v>
      </c>
      <c r="C10" s="18">
        <f t="shared" si="0"/>
        <v>18</v>
      </c>
    </row>
    <row r="11" spans="1:3">
      <c r="A11" s="19" t="s">
        <v>14</v>
      </c>
      <c r="B11" s="20">
        <v>4200</v>
      </c>
      <c r="C11" s="21">
        <f t="shared" si="0"/>
        <v>126</v>
      </c>
    </row>
    <row r="12" spans="1:3" ht="28.5" customHeight="1">
      <c r="A12" s="22" t="s">
        <v>15</v>
      </c>
      <c r="B12" s="23">
        <f>SUM(Monto)</f>
        <v>14800</v>
      </c>
      <c r="C12" s="24">
        <f>SUM(Dcto)</f>
        <v>444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I12" sqref="I12"/>
    </sheetView>
  </sheetViews>
  <sheetFormatPr baseColWidth="10" defaultColWidth="14.42578125" defaultRowHeight="15" customHeight="1"/>
  <cols>
    <col min="1" max="1" width="8.7109375" customWidth="1"/>
    <col min="2" max="2" width="25" customWidth="1"/>
    <col min="3" max="3" width="1.28515625" customWidth="1"/>
    <col min="4" max="4" width="19.5703125" customWidth="1"/>
    <col min="5" max="5" width="14.140625" customWidth="1"/>
    <col min="6" max="6" width="21.85546875" customWidth="1"/>
    <col min="7" max="7" width="3.42578125" customWidth="1"/>
    <col min="8" max="26" width="10.7109375" customWidth="1"/>
  </cols>
  <sheetData>
    <row r="1" spans="1:9" ht="20.25">
      <c r="B1" s="25" t="s">
        <v>16</v>
      </c>
      <c r="C1" s="25"/>
    </row>
    <row r="2" spans="1:9" ht="15.75">
      <c r="D2" s="114" t="s">
        <v>17</v>
      </c>
      <c r="E2" s="115"/>
      <c r="F2" s="116"/>
    </row>
    <row r="3" spans="1:9" ht="15.75">
      <c r="A3" s="26" t="s">
        <v>18</v>
      </c>
      <c r="B3" s="26" t="s">
        <v>19</v>
      </c>
      <c r="C3" s="26"/>
      <c r="D3" s="26" t="s">
        <v>20</v>
      </c>
      <c r="E3" s="26" t="s">
        <v>21</v>
      </c>
      <c r="F3" s="26" t="s">
        <v>22</v>
      </c>
    </row>
    <row r="4" spans="1:9">
      <c r="A4" s="27" t="s">
        <v>23</v>
      </c>
      <c r="B4" s="28" t="s">
        <v>24</v>
      </c>
      <c r="C4" s="117"/>
      <c r="D4" s="29">
        <v>2060</v>
      </c>
      <c r="E4" s="29">
        <v>2300</v>
      </c>
      <c r="F4" s="29">
        <v>2520</v>
      </c>
    </row>
    <row r="5" spans="1:9">
      <c r="A5" s="27" t="s">
        <v>25</v>
      </c>
      <c r="B5" s="28" t="s">
        <v>26</v>
      </c>
      <c r="C5" s="118"/>
      <c r="D5" s="29">
        <v>3000</v>
      </c>
      <c r="E5" s="29">
        <v>3200</v>
      </c>
      <c r="F5" s="29">
        <v>3500</v>
      </c>
      <c r="H5" t="s">
        <v>214</v>
      </c>
    </row>
    <row r="6" spans="1:9">
      <c r="A6" s="27" t="s">
        <v>27</v>
      </c>
      <c r="B6" s="28" t="s">
        <v>28</v>
      </c>
      <c r="C6" s="118"/>
      <c r="D6" s="29">
        <v>2063</v>
      </c>
      <c r="E6" s="29">
        <v>2200</v>
      </c>
      <c r="F6" s="29">
        <v>2650</v>
      </c>
      <c r="H6" t="s">
        <v>215</v>
      </c>
    </row>
    <row r="7" spans="1:9">
      <c r="A7" s="27" t="s">
        <v>29</v>
      </c>
      <c r="B7" s="28" t="s">
        <v>30</v>
      </c>
      <c r="C7" s="118"/>
      <c r="D7" s="29">
        <v>1300</v>
      </c>
      <c r="E7" s="29">
        <v>1500</v>
      </c>
      <c r="F7" s="29">
        <v>2603</v>
      </c>
      <c r="H7" t="s">
        <v>216</v>
      </c>
    </row>
    <row r="8" spans="1:9">
      <c r="A8" s="27" t="s">
        <v>31</v>
      </c>
      <c r="B8" s="28" t="s">
        <v>32</v>
      </c>
      <c r="C8" s="118"/>
      <c r="D8" s="29">
        <v>1250</v>
      </c>
      <c r="E8" s="29">
        <v>1300</v>
      </c>
      <c r="F8" s="29">
        <v>2302</v>
      </c>
      <c r="H8" t="s">
        <v>217</v>
      </c>
    </row>
    <row r="9" spans="1:9">
      <c r="A9" s="27" t="s">
        <v>33</v>
      </c>
      <c r="B9" s="28" t="s">
        <v>34</v>
      </c>
      <c r="C9" s="118"/>
      <c r="D9" s="29">
        <v>1500</v>
      </c>
      <c r="E9" s="29">
        <v>2000</v>
      </c>
      <c r="F9" s="29">
        <v>2300</v>
      </c>
      <c r="H9" t="s">
        <v>218</v>
      </c>
    </row>
    <row r="10" spans="1:9">
      <c r="A10" s="27" t="s">
        <v>35</v>
      </c>
      <c r="B10" s="28" t="s">
        <v>36</v>
      </c>
      <c r="C10" s="118"/>
      <c r="D10" s="29">
        <v>3510</v>
      </c>
      <c r="E10" s="29">
        <v>3800</v>
      </c>
      <c r="F10" s="29">
        <v>4300</v>
      </c>
      <c r="H10" t="s">
        <v>219</v>
      </c>
    </row>
    <row r="11" spans="1:9">
      <c r="A11" s="27" t="s">
        <v>37</v>
      </c>
      <c r="B11" s="28" t="s">
        <v>38</v>
      </c>
      <c r="C11" s="118"/>
      <c r="D11" s="29">
        <v>1800</v>
      </c>
      <c r="E11" s="29">
        <v>2000</v>
      </c>
      <c r="F11" s="29">
        <v>2400</v>
      </c>
      <c r="I11" s="113" t="s">
        <v>220</v>
      </c>
    </row>
    <row r="12" spans="1:9">
      <c r="A12" s="27" t="s">
        <v>39</v>
      </c>
      <c r="B12" s="28" t="s">
        <v>40</v>
      </c>
      <c r="C12" s="118"/>
      <c r="D12" s="29">
        <v>3000</v>
      </c>
      <c r="E12" s="29">
        <v>2500</v>
      </c>
      <c r="F12" s="29">
        <v>2600</v>
      </c>
    </row>
    <row r="13" spans="1:9">
      <c r="A13" s="27" t="s">
        <v>41</v>
      </c>
      <c r="B13" s="28" t="s">
        <v>42</v>
      </c>
      <c r="C13" s="118"/>
      <c r="D13" s="29">
        <v>4200</v>
      </c>
      <c r="E13" s="29">
        <v>4500</v>
      </c>
      <c r="F13" s="29">
        <v>5200</v>
      </c>
    </row>
    <row r="14" spans="1:9">
      <c r="A14" s="27" t="s">
        <v>43</v>
      </c>
      <c r="B14" s="28" t="s">
        <v>44</v>
      </c>
      <c r="C14" s="118"/>
      <c r="D14" s="29">
        <v>2500</v>
      </c>
      <c r="E14" s="29">
        <v>2300</v>
      </c>
      <c r="F14" s="29">
        <v>2500</v>
      </c>
    </row>
    <row r="15" spans="1:9">
      <c r="A15" s="27" t="s">
        <v>45</v>
      </c>
      <c r="B15" s="28" t="s">
        <v>46</v>
      </c>
      <c r="C15" s="119"/>
      <c r="D15" s="29">
        <v>2300</v>
      </c>
      <c r="E15" s="29">
        <v>2500</v>
      </c>
      <c r="F15" s="29">
        <v>2650</v>
      </c>
    </row>
    <row r="17" spans="2:8">
      <c r="B17" s="30" t="s">
        <v>47</v>
      </c>
      <c r="C17" s="30"/>
    </row>
    <row r="18" spans="2:8">
      <c r="B18" s="30"/>
      <c r="C18" s="30"/>
    </row>
    <row r="19" spans="2:8">
      <c r="B19" s="30" t="s">
        <v>48</v>
      </c>
      <c r="C19" s="30"/>
      <c r="D19" s="31" t="s">
        <v>29</v>
      </c>
      <c r="F19" s="30"/>
      <c r="H19" s="30"/>
    </row>
    <row r="20" spans="2:8">
      <c r="B20" s="30" t="s">
        <v>49</v>
      </c>
      <c r="C20" s="30"/>
      <c r="D20" s="32" t="str">
        <f>VLOOKUP(D19,A4:F15,2,0)</f>
        <v>Daniel Vega Acosta</v>
      </c>
    </row>
    <row r="21" spans="2:8" ht="15.75" customHeight="1">
      <c r="B21" s="30" t="s">
        <v>50</v>
      </c>
      <c r="C21" s="30"/>
    </row>
    <row r="22" spans="2:8" ht="15.75" customHeight="1">
      <c r="B22" s="33" t="s">
        <v>51</v>
      </c>
      <c r="C22" s="33"/>
      <c r="D22" s="110">
        <f>VLOOKUP(D19,A4:F15,4,0)</f>
        <v>1300</v>
      </c>
    </row>
    <row r="23" spans="2:8" ht="15.75" customHeight="1">
      <c r="B23" s="33" t="s">
        <v>52</v>
      </c>
      <c r="C23" s="33"/>
      <c r="D23" s="110">
        <f>VLOOKUP(D19,A4:F15,5,0)</f>
        <v>1500</v>
      </c>
    </row>
    <row r="24" spans="2:8" ht="15.75" customHeight="1">
      <c r="B24" s="33" t="s">
        <v>53</v>
      </c>
      <c r="C24" s="33"/>
      <c r="D24" s="110">
        <f>VLOOKUP(D19,A4:F15,6,0)</f>
        <v>2603</v>
      </c>
    </row>
    <row r="25" spans="2:8" ht="15.75" customHeight="1">
      <c r="F25" s="112"/>
    </row>
    <row r="26" spans="2:8" ht="15.75" customHeight="1">
      <c r="B26" s="33" t="s">
        <v>54</v>
      </c>
      <c r="D26" s="111">
        <f>SUM(D22:D24)</f>
        <v>5403</v>
      </c>
    </row>
    <row r="27" spans="2:8" ht="15.75" customHeight="1"/>
    <row r="28" spans="2:8" ht="15.75" customHeight="1"/>
    <row r="29" spans="2:8" ht="15.75" customHeight="1"/>
    <row r="30" spans="2:8" ht="15.75" customHeight="1"/>
    <row r="31" spans="2:8" ht="15.75" customHeight="1"/>
    <row r="32" spans="2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2:F2"/>
    <mergeCell ref="C4:C15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H1000"/>
  <sheetViews>
    <sheetView topLeftCell="A4" workbookViewId="0">
      <selection activeCell="H18" sqref="H18"/>
    </sheetView>
  </sheetViews>
  <sheetFormatPr baseColWidth="10" defaultColWidth="14.42578125" defaultRowHeight="15" customHeight="1"/>
  <cols>
    <col min="1" max="1" width="10.7109375" customWidth="1"/>
    <col min="2" max="2" width="17" customWidth="1"/>
    <col min="3" max="3" width="12.28515625" customWidth="1"/>
    <col min="4" max="26" width="10.7109375" customWidth="1"/>
  </cols>
  <sheetData>
    <row r="5" spans="1:6">
      <c r="A5" s="34" t="s">
        <v>55</v>
      </c>
      <c r="B5" s="34" t="s">
        <v>56</v>
      </c>
      <c r="C5" s="35" t="s">
        <v>57</v>
      </c>
    </row>
    <row r="6" spans="1:6">
      <c r="A6" s="36" t="s">
        <v>58</v>
      </c>
      <c r="B6" s="37" t="s">
        <v>59</v>
      </c>
      <c r="C6" s="38">
        <v>0.08</v>
      </c>
    </row>
    <row r="7" spans="1:6">
      <c r="A7" s="39" t="s">
        <v>60</v>
      </c>
      <c r="B7" s="40" t="s">
        <v>61</v>
      </c>
      <c r="C7" s="41">
        <v>0.06</v>
      </c>
    </row>
    <row r="8" spans="1:6">
      <c r="A8" s="42" t="s">
        <v>62</v>
      </c>
      <c r="B8" s="43" t="s">
        <v>63</v>
      </c>
      <c r="C8" s="44">
        <v>0.03</v>
      </c>
    </row>
    <row r="10" spans="1:6" ht="24">
      <c r="A10" s="45" t="s">
        <v>64</v>
      </c>
      <c r="B10" s="46" t="s">
        <v>49</v>
      </c>
      <c r="C10" s="47" t="s">
        <v>55</v>
      </c>
      <c r="D10" s="48" t="s">
        <v>65</v>
      </c>
      <c r="E10" s="49" t="s">
        <v>66</v>
      </c>
      <c r="F10" s="50" t="s">
        <v>67</v>
      </c>
    </row>
    <row r="11" spans="1:6" ht="15.75" thickBot="1">
      <c r="A11" s="51" t="s">
        <v>68</v>
      </c>
      <c r="B11" s="52" t="s">
        <v>69</v>
      </c>
      <c r="C11" s="53" t="s">
        <v>60</v>
      </c>
      <c r="D11" s="14">
        <v>1000</v>
      </c>
      <c r="E11" s="14">
        <f>VLOOKUP(C11,$A$6:$C$8,3,0)*D11</f>
        <v>60</v>
      </c>
      <c r="F11" s="15">
        <f>SUM(D11:E11)</f>
        <v>1060</v>
      </c>
    </row>
    <row r="12" spans="1:6" ht="15.75" thickBot="1">
      <c r="A12" s="54" t="s">
        <v>70</v>
      </c>
      <c r="B12" s="55" t="s">
        <v>71</v>
      </c>
      <c r="C12" s="56" t="s">
        <v>58</v>
      </c>
      <c r="D12" s="17">
        <v>1800</v>
      </c>
      <c r="E12" s="14">
        <f>VLOOKUP(C12,$A$6:$C$8,3,0)*D12</f>
        <v>144</v>
      </c>
      <c r="F12" s="15">
        <f t="shared" ref="F12:F22" si="0">SUM(D12:E12)</f>
        <v>1944</v>
      </c>
    </row>
    <row r="13" spans="1:6" ht="15.75" thickBot="1">
      <c r="A13" s="54" t="s">
        <v>72</v>
      </c>
      <c r="B13" s="55" t="s">
        <v>73</v>
      </c>
      <c r="C13" s="56" t="s">
        <v>60</v>
      </c>
      <c r="D13" s="17">
        <v>1200</v>
      </c>
      <c r="E13" s="14">
        <f t="shared" ref="E13:E22" si="1">VLOOKUP(C13,$A$6:$C$8,3,0)*D13</f>
        <v>72</v>
      </c>
      <c r="F13" s="15">
        <f t="shared" si="0"/>
        <v>1272</v>
      </c>
    </row>
    <row r="14" spans="1:6" ht="15.75" thickBot="1">
      <c r="A14" s="54" t="s">
        <v>74</v>
      </c>
      <c r="B14" s="55" t="s">
        <v>75</v>
      </c>
      <c r="C14" s="56" t="s">
        <v>58</v>
      </c>
      <c r="D14" s="17">
        <v>2000</v>
      </c>
      <c r="E14" s="14">
        <f t="shared" si="1"/>
        <v>160</v>
      </c>
      <c r="F14" s="15">
        <f t="shared" si="0"/>
        <v>2160</v>
      </c>
    </row>
    <row r="15" spans="1:6" ht="15.75" thickBot="1">
      <c r="A15" s="54" t="s">
        <v>76</v>
      </c>
      <c r="B15" s="55" t="s">
        <v>77</v>
      </c>
      <c r="C15" s="56" t="s">
        <v>62</v>
      </c>
      <c r="D15" s="17">
        <v>800</v>
      </c>
      <c r="E15" s="14">
        <f t="shared" si="1"/>
        <v>24</v>
      </c>
      <c r="F15" s="15">
        <f t="shared" si="0"/>
        <v>824</v>
      </c>
    </row>
    <row r="16" spans="1:6" ht="15.75" thickBot="1">
      <c r="A16" s="54" t="s">
        <v>78</v>
      </c>
      <c r="B16" s="55" t="s">
        <v>79</v>
      </c>
      <c r="C16" s="56" t="s">
        <v>58</v>
      </c>
      <c r="D16" s="17">
        <v>2500</v>
      </c>
      <c r="E16" s="14">
        <f t="shared" si="1"/>
        <v>200</v>
      </c>
      <c r="F16" s="15">
        <f t="shared" si="0"/>
        <v>2700</v>
      </c>
    </row>
    <row r="17" spans="1:8" ht="15.75" thickBot="1">
      <c r="A17" s="54" t="s">
        <v>80</v>
      </c>
      <c r="B17" s="55" t="s">
        <v>81</v>
      </c>
      <c r="C17" s="56" t="s">
        <v>60</v>
      </c>
      <c r="D17" s="17">
        <v>1250</v>
      </c>
      <c r="E17" s="14">
        <f t="shared" si="1"/>
        <v>75</v>
      </c>
      <c r="F17" s="15">
        <f t="shared" si="0"/>
        <v>1325</v>
      </c>
    </row>
    <row r="18" spans="1:8" ht="15.75" thickBot="1">
      <c r="A18" s="54" t="s">
        <v>82</v>
      </c>
      <c r="B18" s="55" t="s">
        <v>83</v>
      </c>
      <c r="C18" s="56" t="s">
        <v>58</v>
      </c>
      <c r="D18" s="17">
        <v>3000</v>
      </c>
      <c r="E18" s="14">
        <f t="shared" si="1"/>
        <v>240</v>
      </c>
      <c r="F18" s="15">
        <f t="shared" si="0"/>
        <v>3240</v>
      </c>
      <c r="H18" s="112"/>
    </row>
    <row r="19" spans="1:8" ht="15.75" thickBot="1">
      <c r="A19" s="54" t="s">
        <v>84</v>
      </c>
      <c r="B19" s="55" t="s">
        <v>85</v>
      </c>
      <c r="C19" s="56" t="s">
        <v>62</v>
      </c>
      <c r="D19" s="17">
        <v>850</v>
      </c>
      <c r="E19" s="14">
        <f t="shared" si="1"/>
        <v>25.5</v>
      </c>
      <c r="F19" s="15">
        <f t="shared" si="0"/>
        <v>875.5</v>
      </c>
    </row>
    <row r="20" spans="1:8" ht="15.75" thickBot="1">
      <c r="A20" s="54" t="s">
        <v>86</v>
      </c>
      <c r="B20" s="55" t="s">
        <v>87</v>
      </c>
      <c r="C20" s="56" t="s">
        <v>58</v>
      </c>
      <c r="D20" s="17">
        <v>2100</v>
      </c>
      <c r="E20" s="14">
        <f t="shared" si="1"/>
        <v>168</v>
      </c>
      <c r="F20" s="15">
        <f t="shared" si="0"/>
        <v>2268</v>
      </c>
    </row>
    <row r="21" spans="1:8" ht="15.75" customHeight="1" thickBot="1">
      <c r="A21" s="54" t="s">
        <v>88</v>
      </c>
      <c r="B21" s="55" t="s">
        <v>89</v>
      </c>
      <c r="C21" s="56" t="s">
        <v>58</v>
      </c>
      <c r="D21" s="17">
        <v>2300</v>
      </c>
      <c r="E21" s="14">
        <f t="shared" si="1"/>
        <v>184</v>
      </c>
      <c r="F21" s="15">
        <f t="shared" si="0"/>
        <v>2484</v>
      </c>
    </row>
    <row r="22" spans="1:8" ht="15.75" customHeight="1" thickBot="1">
      <c r="A22" s="57" t="s">
        <v>90</v>
      </c>
      <c r="B22" s="58" t="s">
        <v>91</v>
      </c>
      <c r="C22" s="59" t="s">
        <v>62</v>
      </c>
      <c r="D22" s="20">
        <v>700</v>
      </c>
      <c r="E22" s="14">
        <f t="shared" si="1"/>
        <v>21</v>
      </c>
      <c r="F22" s="15">
        <f t="shared" si="0"/>
        <v>721</v>
      </c>
    </row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>
      <selection activeCell="B7" sqref="B7"/>
    </sheetView>
  </sheetViews>
  <sheetFormatPr baseColWidth="10" defaultColWidth="14.42578125" defaultRowHeight="15" customHeight="1"/>
  <cols>
    <col min="1" max="1" width="23.7109375" customWidth="1"/>
    <col min="2" max="2" width="41.5703125" customWidth="1"/>
    <col min="3" max="26" width="10.7109375" customWidth="1"/>
  </cols>
  <sheetData>
    <row r="1" spans="1:2" ht="15.75">
      <c r="A1" s="60" t="s">
        <v>92</v>
      </c>
    </row>
    <row r="3" spans="1:2">
      <c r="A3" s="30" t="s">
        <v>93</v>
      </c>
      <c r="B3" s="61" t="s">
        <v>103</v>
      </c>
    </row>
    <row r="5" spans="1:2">
      <c r="A5" s="30" t="s">
        <v>94</v>
      </c>
      <c r="B5" s="62" t="str">
        <f>VLOOKUP(B3,DATA!A2:C13,2,0)</f>
        <v>Claudia Arce Baltazar</v>
      </c>
    </row>
    <row r="6" spans="1:2">
      <c r="A6" s="30" t="s">
        <v>95</v>
      </c>
      <c r="B6" s="62" t="str">
        <f>VLOOKUP(B3,DATA!A2:C13,3,0)</f>
        <v>Practicante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activeCell="A5" sqref="A5"/>
    </sheetView>
  </sheetViews>
  <sheetFormatPr baseColWidth="10" defaultColWidth="14.42578125" defaultRowHeight="15" customHeight="1"/>
  <cols>
    <col min="1" max="1" width="10.7109375" customWidth="1"/>
    <col min="2" max="2" width="27" customWidth="1"/>
    <col min="3" max="26" width="10.7109375" customWidth="1"/>
  </cols>
  <sheetData>
    <row r="1" spans="1:3">
      <c r="A1" s="48" t="s">
        <v>48</v>
      </c>
      <c r="B1" s="46" t="s">
        <v>49</v>
      </c>
      <c r="C1" s="63" t="s">
        <v>96</v>
      </c>
    </row>
    <row r="2" spans="1:3">
      <c r="A2" s="51" t="s">
        <v>97</v>
      </c>
      <c r="B2" s="64" t="s">
        <v>98</v>
      </c>
      <c r="C2" s="65" t="s">
        <v>59</v>
      </c>
    </row>
    <row r="3" spans="1:3">
      <c r="A3" s="51" t="s">
        <v>99</v>
      </c>
      <c r="B3" s="66" t="s">
        <v>100</v>
      </c>
      <c r="C3" s="67" t="s">
        <v>61</v>
      </c>
    </row>
    <row r="4" spans="1:3">
      <c r="A4" s="51" t="s">
        <v>101</v>
      </c>
      <c r="B4" s="66" t="s">
        <v>102</v>
      </c>
      <c r="C4" s="67" t="s">
        <v>61</v>
      </c>
    </row>
    <row r="5" spans="1:3">
      <c r="A5" s="51" t="s">
        <v>103</v>
      </c>
      <c r="B5" s="66" t="s">
        <v>104</v>
      </c>
      <c r="C5" s="67" t="s">
        <v>63</v>
      </c>
    </row>
    <row r="6" spans="1:3">
      <c r="A6" s="51" t="s">
        <v>105</v>
      </c>
      <c r="B6" s="66" t="s">
        <v>106</v>
      </c>
      <c r="C6" s="67" t="s">
        <v>59</v>
      </c>
    </row>
    <row r="7" spans="1:3">
      <c r="A7" s="51" t="s">
        <v>107</v>
      </c>
      <c r="B7" s="66" t="s">
        <v>108</v>
      </c>
      <c r="C7" s="67" t="s">
        <v>59</v>
      </c>
    </row>
    <row r="8" spans="1:3">
      <c r="A8" s="51" t="s">
        <v>109</v>
      </c>
      <c r="B8" s="66" t="s">
        <v>110</v>
      </c>
      <c r="C8" s="67" t="s">
        <v>63</v>
      </c>
    </row>
    <row r="9" spans="1:3">
      <c r="A9" s="51" t="s">
        <v>111</v>
      </c>
      <c r="B9" s="66" t="s">
        <v>112</v>
      </c>
      <c r="C9" s="67" t="s">
        <v>61</v>
      </c>
    </row>
    <row r="10" spans="1:3">
      <c r="A10" s="51" t="s">
        <v>113</v>
      </c>
      <c r="B10" s="66" t="s">
        <v>114</v>
      </c>
      <c r="C10" s="67" t="s">
        <v>61</v>
      </c>
    </row>
    <row r="11" spans="1:3">
      <c r="A11" s="51" t="s">
        <v>115</v>
      </c>
      <c r="B11" s="66" t="s">
        <v>116</v>
      </c>
      <c r="C11" s="67" t="s">
        <v>59</v>
      </c>
    </row>
    <row r="12" spans="1:3">
      <c r="A12" s="51" t="s">
        <v>117</v>
      </c>
      <c r="B12" s="66" t="s">
        <v>118</v>
      </c>
      <c r="C12" s="67" t="s">
        <v>59</v>
      </c>
    </row>
    <row r="13" spans="1:3">
      <c r="A13" s="68" t="s">
        <v>119</v>
      </c>
      <c r="B13" s="69" t="s">
        <v>120</v>
      </c>
      <c r="C13" s="70" t="s">
        <v>63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>
      <selection activeCell="C9" sqref="C9"/>
    </sheetView>
  </sheetViews>
  <sheetFormatPr baseColWidth="10" defaultColWidth="14.42578125" defaultRowHeight="15" customHeight="1"/>
  <cols>
    <col min="1" max="1" width="20.85546875" customWidth="1"/>
    <col min="2" max="2" width="14.28515625" customWidth="1"/>
    <col min="3" max="3" width="17.7109375" customWidth="1"/>
    <col min="4" max="26" width="10.7109375" customWidth="1"/>
  </cols>
  <sheetData>
    <row r="1" spans="1:10" ht="22.5">
      <c r="A1" s="71" t="s">
        <v>121</v>
      </c>
    </row>
    <row r="3" spans="1:10">
      <c r="A3" s="72" t="s">
        <v>122</v>
      </c>
      <c r="B3" s="72" t="s">
        <v>123</v>
      </c>
    </row>
    <row r="4" spans="1:10">
      <c r="A4" s="73">
        <v>500</v>
      </c>
      <c r="B4" s="74" t="s">
        <v>124</v>
      </c>
    </row>
    <row r="5" spans="1:10">
      <c r="A5" s="73">
        <v>1000</v>
      </c>
      <c r="B5" s="74" t="s">
        <v>125</v>
      </c>
    </row>
    <row r="6" spans="1:10">
      <c r="A6" s="73">
        <v>1600</v>
      </c>
      <c r="B6" s="74" t="s">
        <v>126</v>
      </c>
    </row>
    <row r="8" spans="1:10" ht="24">
      <c r="A8" s="46" t="s">
        <v>49</v>
      </c>
      <c r="B8" s="75" t="s">
        <v>127</v>
      </c>
      <c r="C8" s="75" t="s">
        <v>123</v>
      </c>
    </row>
    <row r="9" spans="1:10">
      <c r="A9" s="64" t="s">
        <v>98</v>
      </c>
      <c r="B9" s="76">
        <v>550</v>
      </c>
      <c r="C9" s="77" t="str">
        <f>VLOOKUP(B9,$A$4:$B$6,2,1)</f>
        <v>Tiene 5%</v>
      </c>
      <c r="J9" s="112"/>
    </row>
    <row r="10" spans="1:10">
      <c r="A10" s="66" t="s">
        <v>100</v>
      </c>
      <c r="B10" s="78">
        <v>1200</v>
      </c>
      <c r="C10" s="77" t="str">
        <f>VLOOKUP(B10,$A$4:$B$6,2,1)</f>
        <v>Tiene 8%</v>
      </c>
    </row>
    <row r="11" spans="1:10">
      <c r="A11" s="66" t="s">
        <v>102</v>
      </c>
      <c r="B11" s="78">
        <v>600</v>
      </c>
      <c r="C11" s="77" t="str">
        <f t="shared" ref="C11:C14" si="0">VLOOKUP(B11,$A$4:$B$6,2,1)</f>
        <v>Tiene 5%</v>
      </c>
    </row>
    <row r="12" spans="1:10">
      <c r="A12" s="66" t="s">
        <v>104</v>
      </c>
      <c r="B12" s="78">
        <v>1500</v>
      </c>
      <c r="C12" s="77" t="str">
        <f t="shared" si="0"/>
        <v>Tiene 8%</v>
      </c>
    </row>
    <row r="13" spans="1:10">
      <c r="A13" s="66" t="s">
        <v>106</v>
      </c>
      <c r="B13" s="78">
        <v>1800</v>
      </c>
      <c r="C13" s="77" t="str">
        <f t="shared" si="0"/>
        <v>Tiene 12%</v>
      </c>
    </row>
    <row r="14" spans="1:10">
      <c r="A14" s="66" t="s">
        <v>108</v>
      </c>
      <c r="B14" s="79">
        <v>2300</v>
      </c>
      <c r="C14" s="77" t="str">
        <f t="shared" si="0"/>
        <v>Tiene 12%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>
      <selection activeCell="C12" sqref="C12"/>
    </sheetView>
  </sheetViews>
  <sheetFormatPr baseColWidth="10" defaultColWidth="14.42578125" defaultRowHeight="15" customHeight="1"/>
  <cols>
    <col min="1" max="1" width="10.7109375" customWidth="1"/>
    <col min="2" max="2" width="15.42578125" customWidth="1"/>
    <col min="3" max="3" width="18.28515625" customWidth="1"/>
    <col min="4" max="26" width="10.7109375" customWidth="1"/>
  </cols>
  <sheetData>
    <row r="1" spans="1:7" ht="20.25">
      <c r="A1" s="80" t="s">
        <v>128</v>
      </c>
    </row>
    <row r="3" spans="1:7">
      <c r="A3" s="81" t="s">
        <v>48</v>
      </c>
      <c r="B3" s="77" t="s">
        <v>129</v>
      </c>
      <c r="C3" s="77" t="s">
        <v>130</v>
      </c>
      <c r="D3" s="77" t="s">
        <v>131</v>
      </c>
      <c r="E3" s="77" t="s">
        <v>132</v>
      </c>
      <c r="F3" s="77" t="s">
        <v>133</v>
      </c>
      <c r="G3" s="77" t="s">
        <v>134</v>
      </c>
    </row>
    <row r="4" spans="1:7">
      <c r="A4" s="81" t="s">
        <v>135</v>
      </c>
      <c r="B4" s="77" t="s">
        <v>136</v>
      </c>
      <c r="C4" s="77" t="s">
        <v>137</v>
      </c>
      <c r="D4" s="77" t="s">
        <v>131</v>
      </c>
      <c r="E4" s="77" t="s">
        <v>138</v>
      </c>
      <c r="F4" s="77" t="s">
        <v>139</v>
      </c>
      <c r="G4" s="77" t="s">
        <v>140</v>
      </c>
    </row>
    <row r="5" spans="1:7">
      <c r="A5" s="81" t="s">
        <v>141</v>
      </c>
      <c r="B5" s="77">
        <v>225</v>
      </c>
      <c r="C5" s="77">
        <v>230</v>
      </c>
      <c r="D5" s="77">
        <v>250</v>
      </c>
      <c r="E5" s="77">
        <v>210</v>
      </c>
      <c r="F5" s="77">
        <v>220</v>
      </c>
      <c r="G5" s="77">
        <v>200</v>
      </c>
    </row>
    <row r="6" spans="1:7">
      <c r="A6" s="81" t="s">
        <v>142</v>
      </c>
      <c r="B6" s="77" t="s">
        <v>143</v>
      </c>
      <c r="C6" s="77" t="s">
        <v>143</v>
      </c>
      <c r="D6" s="77" t="s">
        <v>144</v>
      </c>
      <c r="E6" s="77" t="s">
        <v>143</v>
      </c>
      <c r="F6" s="77" t="s">
        <v>144</v>
      </c>
      <c r="G6" s="77" t="s">
        <v>145</v>
      </c>
    </row>
    <row r="8" spans="1:7">
      <c r="B8" s="82" t="s">
        <v>146</v>
      </c>
      <c r="C8" s="83"/>
    </row>
    <row r="9" spans="1:7">
      <c r="B9" s="82" t="s">
        <v>147</v>
      </c>
      <c r="C9" s="84" t="str">
        <f>HLOOKUP(D3,B3:G6,2,0)</f>
        <v>Excel</v>
      </c>
    </row>
    <row r="10" spans="1:7">
      <c r="B10" s="82" t="s">
        <v>148</v>
      </c>
      <c r="C10" s="84">
        <f>HLOOKUP(D3,B3:G6,3,0)</f>
        <v>250</v>
      </c>
    </row>
    <row r="11" spans="1:7">
      <c r="B11" s="82" t="s">
        <v>149</v>
      </c>
      <c r="C11" s="85" t="str">
        <f>HLOOKUP(D3,B3:G6,4,0)</f>
        <v>Tarde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workbookViewId="0">
      <selection activeCell="C16" sqref="C16"/>
    </sheetView>
  </sheetViews>
  <sheetFormatPr baseColWidth="10" defaultColWidth="14.42578125" defaultRowHeight="15" customHeight="1"/>
  <cols>
    <col min="1" max="1" width="9.7109375" customWidth="1"/>
    <col min="2" max="2" width="35.140625" customWidth="1"/>
    <col min="3" max="26" width="10.7109375" customWidth="1"/>
  </cols>
  <sheetData>
    <row r="1" spans="1:5" ht="21.75">
      <c r="A1" s="86" t="s">
        <v>150</v>
      </c>
    </row>
    <row r="3" spans="1:5">
      <c r="A3" s="87" t="s">
        <v>151</v>
      </c>
      <c r="B3" s="87" t="s">
        <v>152</v>
      </c>
    </row>
    <row r="4" spans="1:5">
      <c r="A4" s="88">
        <v>1</v>
      </c>
      <c r="B4" s="89" t="s">
        <v>153</v>
      </c>
    </row>
    <row r="5" spans="1:5">
      <c r="A5" s="88">
        <v>2</v>
      </c>
      <c r="B5" s="89" t="s">
        <v>154</v>
      </c>
    </row>
    <row r="6" spans="1:5">
      <c r="A6" s="88">
        <v>3</v>
      </c>
      <c r="B6" s="89" t="s">
        <v>155</v>
      </c>
      <c r="E6" t="s">
        <v>221</v>
      </c>
    </row>
    <row r="7" spans="1:5">
      <c r="A7" s="88">
        <v>4</v>
      </c>
      <c r="B7" s="89" t="s">
        <v>156</v>
      </c>
      <c r="E7" t="s">
        <v>222</v>
      </c>
    </row>
    <row r="8" spans="1:5">
      <c r="A8" s="88">
        <v>5</v>
      </c>
      <c r="B8" s="89" t="s">
        <v>157</v>
      </c>
      <c r="E8" t="s">
        <v>223</v>
      </c>
    </row>
    <row r="9" spans="1:5">
      <c r="A9" s="88">
        <v>6</v>
      </c>
      <c r="B9" s="89" t="s">
        <v>158</v>
      </c>
      <c r="E9" t="s">
        <v>225</v>
      </c>
    </row>
    <row r="10" spans="1:5">
      <c r="A10" s="88">
        <v>7</v>
      </c>
      <c r="B10" s="89" t="s">
        <v>159</v>
      </c>
    </row>
    <row r="11" spans="1:5">
      <c r="A11" s="88">
        <v>8</v>
      </c>
      <c r="B11" s="89" t="s">
        <v>160</v>
      </c>
    </row>
    <row r="12" spans="1:5">
      <c r="A12" s="88">
        <v>9</v>
      </c>
      <c r="B12" s="89" t="s">
        <v>161</v>
      </c>
    </row>
    <row r="14" spans="1:5">
      <c r="B14" s="90" t="s">
        <v>162</v>
      </c>
      <c r="C14" s="91" t="s">
        <v>163</v>
      </c>
    </row>
    <row r="15" spans="1:5" ht="23.25">
      <c r="B15" s="92" t="s">
        <v>159</v>
      </c>
      <c r="C15" s="93">
        <f>MATCH(B15,B4:B12,0)</f>
        <v>7</v>
      </c>
    </row>
    <row r="16" spans="1:5" ht="15" customHeight="1">
      <c r="B16" t="s">
        <v>224</v>
      </c>
    </row>
    <row r="19" spans="1:1">
      <c r="A19" s="94" t="s">
        <v>164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5</vt:i4>
      </vt:variant>
    </vt:vector>
  </HeadingPairs>
  <TitlesOfParts>
    <vt:vector size="17" baseType="lpstr">
      <vt:lpstr>RANGOS</vt:lpstr>
      <vt:lpstr>ROTULOS</vt:lpstr>
      <vt:lpstr>BUSCARV</vt:lpstr>
      <vt:lpstr>BUSCARV-2</vt:lpstr>
      <vt:lpstr>BUSCARV-3</vt:lpstr>
      <vt:lpstr>DATA</vt:lpstr>
      <vt:lpstr>BUSCARV-4</vt:lpstr>
      <vt:lpstr>BUSCARH</vt:lpstr>
      <vt:lpstr>COINCIDIR</vt:lpstr>
      <vt:lpstr>ELEGIR</vt:lpstr>
      <vt:lpstr>INDICE</vt:lpstr>
      <vt:lpstr>INDICE-COINCIDIR</vt:lpstr>
      <vt:lpstr>CHoras</vt:lpstr>
      <vt:lpstr>Dcto</vt:lpstr>
      <vt:lpstr>Monto</vt:lpstr>
      <vt:lpstr>PHora</vt:lpstr>
      <vt:lpstr>PMensual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Perez</dc:creator>
  <cp:lastModifiedBy>usuario</cp:lastModifiedBy>
  <dcterms:created xsi:type="dcterms:W3CDTF">2010-11-10T17:09:54Z</dcterms:created>
  <dcterms:modified xsi:type="dcterms:W3CDTF">2021-05-29T21:07:54Z</dcterms:modified>
</cp:coreProperties>
</file>