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8.xml.rels" ContentType="application/vnd.openxmlformats-package.relationships+xml"/>
  <Override PartName="/xl/worksheets/_rels/sheet5.xml.rels" ContentType="application/vnd.openxmlformats-package.relationships+xml"/>
  <Override PartName="/xl/worksheets/_rels/sheet7.xml.rels" ContentType="application/vnd.openxmlformats-package.relationships+xml"/>
  <Override PartName="/xl/worksheets/_rels/sheet1.xml.rels" ContentType="application/vnd.openxmlformats-package.relationships+xml"/>
  <Override PartName="/xl/worksheets/_rels/sheet6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tables/table2.xml" ContentType="application/vnd.openxmlformats-officedocument.spreadsheetml.table+xml"/>
  <Override PartName="/xl/tables/table13.xml" ContentType="application/vnd.openxmlformats-officedocument.spreadsheetml.table+xml"/>
  <Override PartName="/xl/tables/table8.xml" ContentType="application/vnd.openxmlformats-officedocument.spreadsheetml.table+xml"/>
  <Override PartName="/xl/tables/table14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5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.xml" ContentType="application/vnd.openxmlformats-officedocument.spreadsheetml.table+xml"/>
  <Override PartName="/xl/tables/table22.xml" ContentType="application/vnd.openxmlformats-officedocument.spreadsheetml.table+xml"/>
  <Override PartName="/xl/tables/table19.xml" ContentType="application/vnd.openxmlformats-officedocument.spreadsheetml.table+xml"/>
  <Override PartName="/xl/tables/table21.xml" ContentType="application/vnd.openxmlformats-officedocument.spreadsheetml.table+xml"/>
  <Override PartName="/xl/tables/table4.xml" ContentType="application/vnd.openxmlformats-officedocument.spreadsheetml.table+xml"/>
  <Override PartName="/xl/tables/table3.xml" ContentType="application/vnd.openxmlformats-officedocument.spreadsheetml.table+xml"/>
  <Override PartName="/xl/tables/table20.xml" ContentType="application/vnd.openxmlformats-officedocument.spreadsheetml.table+xml"/>
  <Override PartName="/xl/tables/table18.xml" ContentType="application/vnd.openxmlformats-officedocument.spreadsheetml.table+xml"/>
  <Override PartName="/xl/tables/table17.xml" ContentType="application/vnd.openxmlformats-officedocument.spreadsheetml.table+xml"/>
  <Override PartName="/xl/tables/table6.xml" ContentType="application/vnd.openxmlformats-officedocument.spreadsheetml.table+xml"/>
  <Override PartName="/xl/tables/table11.xml" ContentType="application/vnd.openxmlformats-officedocument.spreadsheetml.table+xml"/>
  <Override PartName="/xl/tables/table7.xml" ContentType="application/vnd.openxmlformats-officedocument.spreadsheetml.table+xml"/>
  <Override PartName="/xl/tables/table1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AAC" sheetId="1" state="visible" r:id="rId2"/>
    <sheet name="ACC_hidro" sheetId="2" state="visible" r:id="rId3"/>
    <sheet name="ACC_mass" sheetId="3" state="visible" r:id="rId4"/>
    <sheet name="PseAAC_hidro" sheetId="4" state="visible" r:id="rId5"/>
    <sheet name="PseAAC_hidro_mass" sheetId="5" state="visible" r:id="rId6"/>
    <sheet name="PseAAC_mass" sheetId="6" state="visible" r:id="rId7"/>
    <sheet name="Deep_learning" sheetId="7" state="visible" r:id="rId8"/>
    <sheet name="Comparativa" sheetId="8" state="visible" r:id="rId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<sst xmlns="http://schemas.openxmlformats.org/spreadsheetml/2006/main" count="564" uniqueCount="70">
  <si>
    <t xml:space="preserve">Composición de aminoácidos (AAC) E_coli_ds1</t>
  </si>
  <si>
    <t xml:space="preserve">k -vecinos más cercanos (KNN)</t>
  </si>
  <si>
    <t xml:space="preserve">N° Efectores</t>
  </si>
  <si>
    <t xml:space="preserve">N° No efectores</t>
  </si>
  <si>
    <t xml:space="preserve">Total</t>
  </si>
  <si>
    <t xml:space="preserve">(no_efec_cor = no efectores correctos, efec_cor = efectores correctos, PNE = Precisión no efectores, PE = Precisión efectores).</t>
  </si>
  <si>
    <t xml:space="preserve">KNN</t>
  </si>
  <si>
    <t xml:space="preserve">no_efec_cor</t>
  </si>
  <si>
    <t xml:space="preserve">no_efec_inc</t>
  </si>
  <si>
    <t xml:space="preserve">efec_cor</t>
  </si>
  <si>
    <t xml:space="preserve">efect_inc</t>
  </si>
  <si>
    <t xml:space="preserve">Correctos</t>
  </si>
  <si>
    <t xml:space="preserve">Incorrectos</t>
  </si>
  <si>
    <t xml:space="preserve">Exactitud</t>
  </si>
  <si>
    <t xml:space="preserve">% efe_cor</t>
  </si>
  <si>
    <t xml:space="preserve">% efe_inc</t>
  </si>
  <si>
    <t xml:space="preserve">% no_efe_cor</t>
  </si>
  <si>
    <t xml:space="preserve">% no_efect_inc</t>
  </si>
  <si>
    <t xml:space="preserve">% corectos</t>
  </si>
  <si>
    <t xml:space="preserve">% incorrectos</t>
  </si>
  <si>
    <t xml:space="preserve">PNE</t>
  </si>
  <si>
    <t xml:space="preserve">PE</t>
  </si>
  <si>
    <t xml:space="preserve">Presición</t>
  </si>
  <si>
    <t xml:space="preserve">efec</t>
  </si>
  <si>
    <t xml:space="preserve">no_efe</t>
  </si>
  <si>
    <t xml:space="preserve">total_sec</t>
  </si>
  <si>
    <t xml:space="preserve">Máquinas de vectores de soporte (SVM)</t>
  </si>
  <si>
    <t xml:space="preserve">costo</t>
  </si>
  <si>
    <t xml:space="preserve">gama</t>
  </si>
  <si>
    <t xml:space="preserve">N° efec</t>
  </si>
  <si>
    <t xml:space="preserve">N° no_efe</t>
  </si>
  <si>
    <t xml:space="preserve">Covarianza de auto cruzamiento (ACC) hidro E_coli_ds1</t>
  </si>
  <si>
    <t xml:space="preserve">Covarianza de auto cruzamiento (ACC) mass E_coli_ds1</t>
  </si>
  <si>
    <t xml:space="preserve">Composición de pseudo aminoácidos (PseAAC) hidro E_coli_ds1</t>
  </si>
  <si>
    <t xml:space="preserve">Composición de pseudo aminoácidos (PseAAC) hidro_mass E_coli_ds1</t>
  </si>
  <si>
    <t xml:space="preserve">Composición de pseudo aminoácidos (PseAAC) mass E_coli_ds1</t>
  </si>
  <si>
    <t xml:space="preserve">Deep learning E_coli_ds1</t>
  </si>
  <si>
    <t xml:space="preserve">Modelo [8, 7, 6, 5, 4, 3, 2]</t>
  </si>
  <si>
    <t xml:space="preserve">índice</t>
  </si>
  <si>
    <t xml:space="preserve">AAC</t>
  </si>
  <si>
    <t xml:space="preserve">ACC_hidro</t>
  </si>
  <si>
    <t xml:space="preserve">ACC_mass</t>
  </si>
  <si>
    <t xml:space="preserve">PseAAC_hidro</t>
  </si>
  <si>
    <t xml:space="preserve">PseAAC_hidro_mass</t>
  </si>
  <si>
    <t xml:space="preserve">PseAAC_mass</t>
  </si>
  <si>
    <t xml:space="preserve">Modelo [8, 6, 4, 3, 2]</t>
  </si>
  <si>
    <t xml:space="preserve">Modelo [8, 6, 4, 3]</t>
  </si>
  <si>
    <t xml:space="preserve">Modelo  [8, 6, 4]</t>
  </si>
  <si>
    <t xml:space="preserve">Modelo  [8, 6]</t>
  </si>
  <si>
    <t xml:space="preserve">Modelo 1</t>
  </si>
  <si>
    <t xml:space="preserve">[8, 7, 6, 5, 4, 3, 2]</t>
  </si>
  <si>
    <t xml:space="preserve">Modelo 2</t>
  </si>
  <si>
    <t xml:space="preserve">[8, 6, 4, 3, 2]</t>
  </si>
  <si>
    <t xml:space="preserve">Modelo 3</t>
  </si>
  <si>
    <t xml:space="preserve">[8, 6, 4, 3]</t>
  </si>
  <si>
    <t xml:space="preserve">Modelo 4 </t>
  </si>
  <si>
    <t xml:space="preserve">[8, 6, 4]</t>
  </si>
  <si>
    <t xml:space="preserve">Modelo 5</t>
  </si>
  <si>
    <t xml:space="preserve">[8, 6]</t>
  </si>
  <si>
    <t xml:space="preserve">Modelo 4</t>
  </si>
  <si>
    <t xml:space="preserve">Promedio</t>
  </si>
  <si>
    <t xml:space="preserve">E_coli_ds1</t>
  </si>
  <si>
    <t xml:space="preserve">Composición de pseudo aminoácidos (PseAAC)</t>
  </si>
  <si>
    <t xml:space="preserve">Comparativa</t>
  </si>
  <si>
    <t xml:space="preserve">Exact_KNN</t>
  </si>
  <si>
    <t xml:space="preserve">Pres_KNN</t>
  </si>
  <si>
    <t xml:space="preserve">Exact_SVM</t>
  </si>
  <si>
    <t xml:space="preserve">Pres_SVM</t>
  </si>
  <si>
    <t xml:space="preserve">Exact_Deep</t>
  </si>
  <si>
    <t xml:space="preserve">Pres_Deep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</si>
</sst>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%"/>
    <numFmt numFmtId="166" formatCode="0.0000%"/>
    <numFmt numFmtId="167" formatCode="0.000"/>
    <numFmt numFmtId="168" formatCode="General"/>
  </numFmts>
  <fonts count="1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5"/>
      <color rgb="FF44546A"/>
      <name val="Calibri"/>
      <family val="2"/>
      <charset val="1"/>
    </font>
    <font>
      <b val="true"/>
      <sz val="11"/>
      <color rgb="FF3F3F76"/>
      <name val="Calibri"/>
      <family val="2"/>
      <charset val="1"/>
    </font>
    <font>
      <sz val="11"/>
      <color rgb="FF3F3F76"/>
      <name val="Calibri"/>
      <family val="2"/>
      <charset val="1"/>
    </font>
    <font>
      <sz val="11"/>
      <color rgb="FF006100"/>
      <name val="Calibri"/>
      <family val="2"/>
      <charset val="1"/>
    </font>
    <font>
      <sz val="11"/>
      <color rgb="FF9C5700"/>
      <name val="Calibri"/>
      <family val="2"/>
      <charset val="1"/>
    </font>
    <font>
      <i val="true"/>
      <sz val="10"/>
      <color rgb="FF44546A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b val="true"/>
      <sz val="12"/>
      <color rgb="FF3F3F76"/>
      <name val="Calibri"/>
      <family val="2"/>
      <charset val="1"/>
    </font>
    <font>
      <b val="true"/>
      <sz val="11"/>
      <color rgb="FF006100"/>
      <name val="Calibri"/>
      <family val="2"/>
      <charset val="1"/>
    </font>
    <font>
      <sz val="11"/>
      <color rgb="FFFFFFFF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FFCC99"/>
        <bgColor rgb="FFFFFF99"/>
      </patternFill>
    </fill>
    <fill>
      <patternFill patternType="solid">
        <fgColor rgb="FFC6EFCE"/>
        <bgColor rgb="FFDAE3F3"/>
      </patternFill>
    </fill>
    <fill>
      <patternFill patternType="solid">
        <fgColor rgb="FF70AD47"/>
        <bgColor rgb="FF548235"/>
      </patternFill>
    </fill>
    <fill>
      <patternFill patternType="solid">
        <fgColor rgb="FF4472C4"/>
        <bgColor rgb="FF44546A"/>
      </patternFill>
    </fill>
    <fill>
      <patternFill patternType="solid">
        <fgColor rgb="FFB4C7E7"/>
        <bgColor rgb="FF99CCFF"/>
      </patternFill>
    </fill>
    <fill>
      <patternFill patternType="solid">
        <fgColor rgb="FFDAE3F3"/>
        <bgColor rgb="FFC6EFCE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 style="thin">
        <color rgb="FFB2B2B2"/>
      </left>
      <right/>
      <top/>
      <bottom/>
      <diagonal/>
    </border>
    <border diagonalUp="false" diagonalDown="false">
      <left style="thin">
        <color rgb="FF7F7F7F"/>
      </left>
      <right/>
      <top/>
      <bottom/>
      <diagonal/>
    </border>
    <border diagonalUp="false" diagonalDown="false">
      <left/>
      <right/>
      <top style="medium">
        <color rgb="FF8EA9DB"/>
      </top>
      <bottom style="medium">
        <color rgb="FF8EA9DB"/>
      </bottom>
      <diagonal/>
    </border>
    <border diagonalUp="false" diagonalDown="false">
      <left/>
      <right/>
      <top/>
      <bottom style="thin">
        <color rgb="FF7F7F7F"/>
      </bottom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/>
      <diagonal/>
    </border>
    <border diagonalUp="false" diagonalDown="false">
      <left style="thin">
        <color rgb="FFFFFFFF"/>
      </left>
      <right/>
      <top style="thin">
        <color rgb="FFFFFFFF"/>
      </top>
      <bottom style="thin">
        <color rgb="FFFFFFFF"/>
      </bottom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/>
      <diagonal/>
    </border>
    <border diagonalUp="false" diagonalDown="false">
      <left style="thin">
        <color rgb="FFFFFFFF"/>
      </left>
      <right/>
      <top style="thin">
        <color rgb="FFFFFFFF"/>
      </top>
      <bottom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1" applyFont="true" applyBorder="true" applyAlignment="true" applyProtection="false">
      <alignment horizontal="general" vertical="bottom" textRotation="0" wrapText="false" indent="0" shrinkToFit="false"/>
    </xf>
    <xf numFmtId="164" fontId="6" fillId="3" borderId="2" applyFont="true" applyBorder="true" applyAlignment="true" applyProtection="false">
      <alignment horizontal="general" vertical="bottom" textRotation="0" wrapText="false" indent="0" shrinkToFit="false"/>
    </xf>
    <xf numFmtId="164" fontId="7" fillId="4" borderId="0" applyFont="true" applyBorder="false" applyAlignment="true" applyProtection="false">
      <alignment horizontal="general" vertical="bottom" textRotation="0" wrapText="false" indent="0" shrinkToFit="false"/>
    </xf>
    <xf numFmtId="164" fontId="13" fillId="5" borderId="0" applyFont="true" applyBorder="false" applyAlignment="true" applyProtection="false">
      <alignment horizontal="general" vertical="bottom" textRotation="0" wrapText="false" indent="0" shrinkToFit="false"/>
    </xf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3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4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4" borderId="0" xfId="2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2" borderId="1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6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3" borderId="7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4" borderId="0" xfId="2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7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8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8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7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7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7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5" borderId="0" xfId="23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Note" xfId="20"/>
    <cellStyle name="Excel Built-in Input" xfId="21"/>
    <cellStyle name="Excel Built-in Good" xfId="22"/>
    <cellStyle name="Excel Built-in Accent6" xfId="23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548235"/>
      <rgbColor rgb="FF800080"/>
      <rgbColor rgb="FF008080"/>
      <rgbColor rgb="FFB2B2B2"/>
      <rgbColor rgb="FF7F7F7F"/>
      <rgbColor rgb="FF8EA9DB"/>
      <rgbColor rgb="FF7030A0"/>
      <rgbColor rgb="FFFFFFCC"/>
      <rgbColor rgb="FFDAE3F3"/>
      <rgbColor rgb="FF660066"/>
      <rgbColor rgb="FFFF8080"/>
      <rgbColor rgb="FF0066CC"/>
      <rgbColor rgb="FFB4C7E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FF6600"/>
      <rgbColor rgb="FF44546A"/>
      <rgbColor rgb="FF70AD47"/>
      <rgbColor rgb="FF003366"/>
      <rgbColor rgb="FF339966"/>
      <rgbColor rgb="FF003300"/>
      <rgbColor rgb="FF333300"/>
      <rgbColor rgb="FF843C0B"/>
      <rgbColor rgb="FF9C5700"/>
      <rgbColor rgb="FF3F3F76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a1013" displayName="Tabla1013" ref="A25:G31" headerRowCount="1" totalsRowCount="0" totalsRowShown="0">
  <autoFilter ref="A25:G31"/>
  <tableColumns count="7">
    <tableColumn id="1" name="índice"/>
    <tableColumn id="2" name="Exact_KNN"/>
    <tableColumn id="3" name="Pres_KNN"/>
    <tableColumn id="4" name="Exact_SVM"/>
    <tableColumn id="5" name="Pres_SVM"/>
    <tableColumn id="6" name="Exact_Deep"/>
    <tableColumn id="7" name="Pres_Deep"/>
  </tableColumns>
</table>
</file>

<file path=xl/tables/table10.xml><?xml version="1.0" encoding="utf-8"?>
<table xmlns="http://schemas.openxmlformats.org/spreadsheetml/2006/main" id="10" name="Tabla35108131534" displayName="Tabla35108131534" ref="A26:U38" headerRowCount="1" totalsRowCount="0" totalsRowShown="0">
  <autoFilter ref="A26:U38"/>
  <tableColumns count="21">
    <tableColumn id="1" name="costo"/>
    <tableColumn id="2" name="gama"/>
    <tableColumn id="3" name="no_efec_cor"/>
    <tableColumn id="4" name="no_efec_inc"/>
    <tableColumn id="5" name="efec_cor"/>
    <tableColumn id="6" name="efect_inc"/>
    <tableColumn id="7" name="Correctos"/>
    <tableColumn id="8" name="Incorrectos"/>
    <tableColumn id="9" name="Exactitud"/>
    <tableColumn id="10" name="% efe_cor"/>
    <tableColumn id="11" name="% efe_inc"/>
    <tableColumn id="12" name="% no_efe_cor"/>
    <tableColumn id="13" name="% no_efect_inc"/>
    <tableColumn id="14" name="% corectos"/>
    <tableColumn id="15" name="% incorrectos"/>
    <tableColumn id="16" name="PNE"/>
    <tableColumn id="17" name="PE"/>
    <tableColumn id="18" name="Presición"/>
    <tableColumn id="19" name="efec"/>
    <tableColumn id="20" name="no_efe"/>
    <tableColumn id="21" name="total_sec"/>
  </tableColumns>
</table>
</file>

<file path=xl/tables/table11.xml><?xml version="1.0" encoding="utf-8"?>
<table xmlns="http://schemas.openxmlformats.org/spreadsheetml/2006/main" id="11" name="Tabla3510813153413" displayName="Tabla3510813153413" ref="A26:U40" headerRowCount="1" totalsRowCount="0" totalsRowShown="0">
  <autoFilter ref="A26:U40"/>
  <tableColumns count="21">
    <tableColumn id="1" name="costo"/>
    <tableColumn id="2" name="gama"/>
    <tableColumn id="3" name="no_efec_cor"/>
    <tableColumn id="4" name="no_efec_inc"/>
    <tableColumn id="5" name="efec_cor"/>
    <tableColumn id="6" name="efect_inc"/>
    <tableColumn id="7" name="Correctos"/>
    <tableColumn id="8" name="Incorrectos"/>
    <tableColumn id="9" name="Exactitud"/>
    <tableColumn id="10" name="% efe_cor"/>
    <tableColumn id="11" name="% efe_inc"/>
    <tableColumn id="12" name="% no_efe_cor"/>
    <tableColumn id="13" name="% no_efect_inc"/>
    <tableColumn id="14" name="% corectos"/>
    <tableColumn id="15" name="% incorrectos"/>
    <tableColumn id="16" name="PNE"/>
    <tableColumn id="17" name="PE"/>
    <tableColumn id="18" name="Presición"/>
    <tableColumn id="19" name="N° efec"/>
    <tableColumn id="20" name="N° no_efe"/>
    <tableColumn id="21" name="total_sec"/>
  </tableColumns>
</table>
</file>

<file path=xl/tables/table12.xml><?xml version="1.0" encoding="utf-8"?>
<table xmlns="http://schemas.openxmlformats.org/spreadsheetml/2006/main" id="12" name="Tabla3510813153420" displayName="Tabla3510813153420" ref="A9:T18" headerRowCount="1" totalsRowCount="0" totalsRowShown="0">
  <autoFilter ref="A9:T18"/>
  <tableColumns count="20">
    <tableColumn id="1" name="KNN"/>
    <tableColumn id="2" name="no_efec_cor"/>
    <tableColumn id="3" name="no_efec_inc"/>
    <tableColumn id="4" name="efec_cor"/>
    <tableColumn id="5" name="efect_inc"/>
    <tableColumn id="6" name="Correctos"/>
    <tableColumn id="7" name="Incorrectos"/>
    <tableColumn id="8" name="Exactitud"/>
    <tableColumn id="9" name="% efe_cor"/>
    <tableColumn id="10" name="% efe_inc"/>
    <tableColumn id="11" name="% no_efe_cor"/>
    <tableColumn id="12" name="% no_efect_inc"/>
    <tableColumn id="13" name="% corectos"/>
    <tableColumn id="14" name="% incorrectos"/>
    <tableColumn id="15" name="PNE"/>
    <tableColumn id="16" name="PE"/>
    <tableColumn id="17" name="Presición"/>
    <tableColumn id="18" name="efec"/>
    <tableColumn id="19" name="no_efe"/>
    <tableColumn id="20" name="total_sec"/>
  </tableColumns>
</table>
</file>

<file path=xl/tables/table13.xml><?xml version="1.0" encoding="utf-8"?>
<table xmlns="http://schemas.openxmlformats.org/spreadsheetml/2006/main" id="13" name="Tabla3510813153423" displayName="Tabla3510813153423" ref="A25:U39" headerRowCount="1" totalsRowCount="0" totalsRowShown="0">
  <autoFilter ref="A25:U39"/>
  <tableColumns count="21">
    <tableColumn id="1" name="costo"/>
    <tableColumn id="2" name="gama"/>
    <tableColumn id="3" name="no_efec_cor"/>
    <tableColumn id="4" name="no_efec_inc"/>
    <tableColumn id="5" name="efec_cor"/>
    <tableColumn id="6" name="efect_inc"/>
    <tableColumn id="7" name="Correctos"/>
    <tableColumn id="8" name="Incorrectos"/>
    <tableColumn id="9" name="Exactitud"/>
    <tableColumn id="10" name="% efe_cor"/>
    <tableColumn id="11" name="% efe_inc"/>
    <tableColumn id="12" name="% no_efe_cor"/>
    <tableColumn id="13" name="% no_efect_inc"/>
    <tableColumn id="14" name="% corectos"/>
    <tableColumn id="15" name="% incorrectos"/>
    <tableColumn id="16" name="PNE"/>
    <tableColumn id="17" name="PE"/>
    <tableColumn id="18" name="Presición"/>
    <tableColumn id="19" name="efec"/>
    <tableColumn id="20" name="no_efe"/>
    <tableColumn id="21" name="total_sec"/>
  </tableColumns>
</table>
</file>

<file path=xl/tables/table14.xml><?xml version="1.0" encoding="utf-8"?>
<table xmlns="http://schemas.openxmlformats.org/spreadsheetml/2006/main" id="14" name="Tabla3510813153424" displayName="Tabla3510813153424" ref="A25:U37" headerRowCount="1" totalsRowCount="0" totalsRowShown="0">
  <autoFilter ref="A25:U37"/>
  <tableColumns count="21">
    <tableColumn id="1" name="costo"/>
    <tableColumn id="2" name="gama"/>
    <tableColumn id="3" name="no_efec_cor"/>
    <tableColumn id="4" name="no_efec_inc"/>
    <tableColumn id="5" name="efec_cor"/>
    <tableColumn id="6" name="efect_inc"/>
    <tableColumn id="7" name="Correctos"/>
    <tableColumn id="8" name="Incorrectos"/>
    <tableColumn id="9" name="Exactitud"/>
    <tableColumn id="10" name="% efe_cor"/>
    <tableColumn id="11" name="% efe_inc"/>
    <tableColumn id="12" name="% no_efe_cor"/>
    <tableColumn id="13" name="% no_efect_inc"/>
    <tableColumn id="14" name="% corectos"/>
    <tableColumn id="15" name="% incorrectos"/>
    <tableColumn id="16" name="PNE"/>
    <tableColumn id="17" name="PE"/>
    <tableColumn id="18" name="Presición"/>
    <tableColumn id="19" name="efec"/>
    <tableColumn id="20" name="no_efe"/>
    <tableColumn id="21" name="total_sec"/>
  </tableColumns>
</table>
</file>

<file path=xl/tables/table15.xml><?xml version="1.0" encoding="utf-8"?>
<table xmlns="http://schemas.openxmlformats.org/spreadsheetml/2006/main" id="15" name="Tabla3510813153425" displayName="Tabla3510813153425" ref="A25:U54" headerRowCount="1" totalsRowCount="0" totalsRowShown="0">
  <autoFilter ref="A25:U54"/>
  <tableColumns count="21">
    <tableColumn id="1" name="costo"/>
    <tableColumn id="2" name="gama"/>
    <tableColumn id="3" name="no_efec_cor"/>
    <tableColumn id="4" name="no_efec_inc"/>
    <tableColumn id="5" name="efec_cor"/>
    <tableColumn id="6" name="efect_inc"/>
    <tableColumn id="7" name="Correctos"/>
    <tableColumn id="8" name="Incorrectos"/>
    <tableColumn id="9" name="Exactitud"/>
    <tableColumn id="10" name="% efe_cor"/>
    <tableColumn id="11" name="% efe_inc"/>
    <tableColumn id="12" name="% no_efe_cor"/>
    <tableColumn id="13" name="% no_efect_inc"/>
    <tableColumn id="14" name="% corectos"/>
    <tableColumn id="15" name="% incorrectos"/>
    <tableColumn id="16" name="PNE"/>
    <tableColumn id="17" name="PE"/>
    <tableColumn id="18" name="Presición"/>
    <tableColumn id="19" name="efec"/>
    <tableColumn id="20" name="no_efe"/>
    <tableColumn id="21" name="total_sec"/>
  </tableColumns>
</table>
</file>

<file path=xl/tables/table16.xml><?xml version="1.0" encoding="utf-8"?>
<table xmlns="http://schemas.openxmlformats.org/spreadsheetml/2006/main" id="16" name="Tabla3510813153426" displayName="Tabla3510813153426" ref="A25:U39" headerRowCount="1" totalsRowCount="0" totalsRowShown="0">
  <autoFilter ref="A25:U39"/>
  <tableColumns count="21">
    <tableColumn id="1" name="costo"/>
    <tableColumn id="2" name="gama"/>
    <tableColumn id="3" name="no_efec_cor"/>
    <tableColumn id="4" name="no_efec_inc"/>
    <tableColumn id="5" name="efec_cor"/>
    <tableColumn id="6" name="efect_inc"/>
    <tableColumn id="7" name="Correctos"/>
    <tableColumn id="8" name="Incorrectos"/>
    <tableColumn id="9" name="Exactitud"/>
    <tableColumn id="10" name="% efe_cor"/>
    <tableColumn id="11" name="% efe_inc"/>
    <tableColumn id="12" name="% no_efe_cor"/>
    <tableColumn id="13" name="% no_efect_inc"/>
    <tableColumn id="14" name="% corectos"/>
    <tableColumn id="15" name="% incorrectos"/>
    <tableColumn id="16" name="PNE"/>
    <tableColumn id="17" name="PE"/>
    <tableColumn id="18" name="Presición"/>
    <tableColumn id="19" name="efec"/>
    <tableColumn id="20" name="no_efe"/>
    <tableColumn id="21" name="total_sec"/>
  </tableColumns>
</table>
</file>

<file path=xl/tables/table17.xml><?xml version="1.0" encoding="utf-8"?>
<table xmlns="http://schemas.openxmlformats.org/spreadsheetml/2006/main" id="17" name="Tabla35108131536" displayName="Tabla35108131536" ref="A19:T25" headerRowCount="1" totalsRowCount="0" totalsRowShown="0">
  <autoFilter ref="A19:T25"/>
  <tableColumns count="20">
    <tableColumn id="1" name="índice"/>
    <tableColumn id="2" name="no_efec_cor"/>
    <tableColumn id="3" name="no_efec_inc"/>
    <tableColumn id="4" name="efec_cor"/>
    <tableColumn id="5" name="efect_inc"/>
    <tableColumn id="6" name="Correctos"/>
    <tableColumn id="7" name="Incorrectos"/>
    <tableColumn id="8" name="Exactitud"/>
    <tableColumn id="9" name="% efe_cor"/>
    <tableColumn id="10" name="% efe_inc"/>
    <tableColumn id="11" name="% no_efe_cor"/>
    <tableColumn id="12" name="% no_efect_inc"/>
    <tableColumn id="13" name="% corectos"/>
    <tableColumn id="14" name="% incorrectos"/>
    <tableColumn id="15" name="PNE"/>
    <tableColumn id="16" name="PE"/>
    <tableColumn id="17" name="Presición"/>
    <tableColumn id="18" name="efec"/>
    <tableColumn id="19" name="no_efe"/>
    <tableColumn id="20" name="total_sec"/>
  </tableColumns>
</table>
</file>

<file path=xl/tables/table18.xml><?xml version="1.0" encoding="utf-8"?>
<table xmlns="http://schemas.openxmlformats.org/spreadsheetml/2006/main" id="18" name="Tabla3510813153610" displayName="Tabla3510813153610" ref="A49:T55" headerRowCount="1" totalsRowCount="0" totalsRowShown="0">
  <autoFilter ref="A49:T55"/>
  <tableColumns count="20">
    <tableColumn id="1" name="índice"/>
    <tableColumn id="2" name="no_efec_cor"/>
    <tableColumn id="3" name="no_efec_inc"/>
    <tableColumn id="4" name="efec_cor"/>
    <tableColumn id="5" name="efect_inc"/>
    <tableColumn id="6" name="Correctos"/>
    <tableColumn id="7" name="Incorrectos"/>
    <tableColumn id="8" name="Exactitud"/>
    <tableColumn id="9" name="% efe_cor"/>
    <tableColumn id="10" name="% efe_inc"/>
    <tableColumn id="11" name="% no_efe_cor"/>
    <tableColumn id="12" name="% no_efect_inc"/>
    <tableColumn id="13" name="% corectos"/>
    <tableColumn id="14" name="% incorrectos"/>
    <tableColumn id="15" name="PNE"/>
    <tableColumn id="16" name="PE"/>
    <tableColumn id="17" name="Presición"/>
    <tableColumn id="18" name="efec"/>
    <tableColumn id="19" name="no_efe"/>
    <tableColumn id="20" name="total_sec"/>
  </tableColumns>
</table>
</file>

<file path=xl/tables/table19.xml><?xml version="1.0" encoding="utf-8"?>
<table xmlns="http://schemas.openxmlformats.org/spreadsheetml/2006/main" id="19" name="Tabla351081315361014" displayName="Tabla351081315361014" ref="A5:U11" headerRowCount="1" totalsRowCount="0" totalsRowShown="0">
  <autoFilter ref="A5:U11"/>
  <tableColumns count="21">
    <tableColumn id="1" name="índice"/>
    <tableColumn id="2" name="KNN"/>
    <tableColumn id="3" name="no_efec_cor"/>
    <tableColumn id="4" name="no_efec_inc"/>
    <tableColumn id="5" name="efec_cor"/>
    <tableColumn id="6" name="efect_inc"/>
    <tableColumn id="7" name="Correctos"/>
    <tableColumn id="8" name="Incorrectos"/>
    <tableColumn id="9" name="Exactitud"/>
    <tableColumn id="10" name="% efe_cor"/>
    <tableColumn id="11" name="% efe_inc"/>
    <tableColumn id="12" name="% no_efe_cor"/>
    <tableColumn id="13" name="% no_efect_inc"/>
    <tableColumn id="14" name="% corectos"/>
    <tableColumn id="15" name="% incorrectos"/>
    <tableColumn id="16" name="PNE"/>
    <tableColumn id="17" name="PE"/>
    <tableColumn id="18" name="Presición"/>
    <tableColumn id="19" name="efec"/>
    <tableColumn id="20" name="no_efe"/>
    <tableColumn id="21" name="total_sec"/>
  </tableColumns>
</table>
</file>

<file path=xl/tables/table2.xml><?xml version="1.0" encoding="utf-8"?>
<table xmlns="http://schemas.openxmlformats.org/spreadsheetml/2006/main" id="2" name="Tabla1018" displayName="Tabla1018" ref="A65:G72" headerRowCount="1" totalsRowCount="0" totalsRowShown="0">
  <autoFilter ref="A65:G72"/>
  <tableColumns count="7">
    <tableColumn id="1" name="índice"/>
    <tableColumn id="2" name="Modelo 1"/>
    <tableColumn id="3" name="Modelo 2"/>
    <tableColumn id="4" name="Modelo 3"/>
    <tableColumn id="5" name="Modelo 4"/>
    <tableColumn id="6" name="Modelo 5"/>
    <tableColumn id="7" name="Promedio"/>
  </tableColumns>
</table>
</file>

<file path=xl/tables/table20.xml><?xml version="1.0" encoding="utf-8"?>
<table xmlns="http://schemas.openxmlformats.org/spreadsheetml/2006/main" id="20" name="Tabla35108131536101415" displayName="Tabla35108131536101415" ref="A15:V21" headerRowCount="1" totalsRowCount="0" totalsRowShown="0">
  <autoFilter ref="A15:V21"/>
  <tableColumns count="22">
    <tableColumn id="1" name="índice"/>
    <tableColumn id="2" name="costo"/>
    <tableColumn id="3" name="gama"/>
    <tableColumn id="4" name="no_efec_cor"/>
    <tableColumn id="5" name="no_efec_inc"/>
    <tableColumn id="6" name="efec_cor"/>
    <tableColumn id="7" name="efect_inc"/>
    <tableColumn id="8" name="Correctos"/>
    <tableColumn id="9" name="Incorrectos"/>
    <tableColumn id="10" name="Exactitud"/>
    <tableColumn id="11" name="% efe_cor"/>
    <tableColumn id="12" name="% efe_inc"/>
    <tableColumn id="13" name="% no_efe_cor"/>
    <tableColumn id="14" name="% no_efect_inc"/>
    <tableColumn id="15" name="% corectos"/>
    <tableColumn id="16" name="% incorrectos"/>
    <tableColumn id="17" name="PNE"/>
    <tableColumn id="18" name="PE"/>
    <tableColumn id="19" name="Presición"/>
    <tableColumn id="20" name="efec"/>
    <tableColumn id="21" name="no_efe"/>
    <tableColumn id="22" name="total_sec"/>
  </tableColumns>
</table>
</file>

<file path=xl/tables/table21.xml><?xml version="1.0" encoding="utf-8"?>
<table xmlns="http://schemas.openxmlformats.org/spreadsheetml/2006/main" id="21" name="Tabla351081315368" displayName="Tabla351081315368" ref="A29:T35" headerRowCount="1" totalsRowCount="0" totalsRowShown="0">
  <autoFilter ref="A29:T35"/>
  <tableColumns count="20">
    <tableColumn id="1" name="índice"/>
    <tableColumn id="2" name="no_efec_cor"/>
    <tableColumn id="3" name="no_efec_inc"/>
    <tableColumn id="4" name="efec_cor"/>
    <tableColumn id="5" name="efect_inc"/>
    <tableColumn id="6" name="Correctos"/>
    <tableColumn id="7" name="Incorrectos"/>
    <tableColumn id="8" name="Exactitud"/>
    <tableColumn id="9" name="% efe_cor"/>
    <tableColumn id="10" name="% efe_inc"/>
    <tableColumn id="11" name="% no_efe_cor"/>
    <tableColumn id="12" name="% no_efect_inc"/>
    <tableColumn id="13" name="% corectos"/>
    <tableColumn id="14" name="% incorrectos"/>
    <tableColumn id="15" name="PNE"/>
    <tableColumn id="16" name="PE"/>
    <tableColumn id="17" name="Presición"/>
    <tableColumn id="18" name="efec"/>
    <tableColumn id="19" name="no_efe"/>
    <tableColumn id="20" name="total_sec"/>
  </tableColumns>
</table>
</file>

<file path=xl/tables/table22.xml><?xml version="1.0" encoding="utf-8"?>
<table xmlns="http://schemas.openxmlformats.org/spreadsheetml/2006/main" id="22" name="Tabla351081315369" displayName="Tabla351081315369" ref="A39:T45" headerRowCount="1" totalsRowCount="0" totalsRowShown="0">
  <autoFilter ref="A39:T45"/>
  <tableColumns count="20">
    <tableColumn id="1" name="índice"/>
    <tableColumn id="2" name="no_efec_cor"/>
    <tableColumn id="3" name="no_efec_inc"/>
    <tableColumn id="4" name="efec_cor"/>
    <tableColumn id="5" name="efect_inc"/>
    <tableColumn id="6" name="Correctos"/>
    <tableColumn id="7" name="Incorrectos"/>
    <tableColumn id="8" name="Exactitud"/>
    <tableColumn id="9" name="% efe_cor"/>
    <tableColumn id="10" name="% efe_inc"/>
    <tableColumn id="11" name="% no_efe_cor"/>
    <tableColumn id="12" name="% no_efect_inc"/>
    <tableColumn id="13" name="% corectos"/>
    <tableColumn id="14" name="% incorrectos"/>
    <tableColumn id="15" name="PNE"/>
    <tableColumn id="16" name="PE"/>
    <tableColumn id="17" name="Presición"/>
    <tableColumn id="18" name="efec"/>
    <tableColumn id="19" name="no_efe"/>
    <tableColumn id="20" name="total_sec"/>
  </tableColumns>
</table>
</file>

<file path=xl/tables/table3.xml><?xml version="1.0" encoding="utf-8"?>
<table xmlns="http://schemas.openxmlformats.org/spreadsheetml/2006/main" id="3" name="Tabla11" displayName="Tabla11" ref="I65:O72" headerRowCount="1" totalsRowCount="0" totalsRowShown="0">
  <autoFilter ref="I65:O72"/>
  <tableColumns count="7">
    <tableColumn id="1" name="índice"/>
    <tableColumn id="2" name="Modelo 1"/>
    <tableColumn id="3" name="Modelo 2"/>
    <tableColumn id="4" name="Modelo 3"/>
    <tableColumn id="5" name="Modelo 4"/>
    <tableColumn id="6" name="Modelo 5"/>
    <tableColumn id="7" name="Promedio"/>
  </tableColumns>
</table>
</file>

<file path=xl/tables/table4.xml><?xml version="1.0" encoding="utf-8"?>
<table xmlns="http://schemas.openxmlformats.org/spreadsheetml/2006/main" id="4" name="Tabla3510813153" displayName="Tabla3510813153" ref="A9:T15" headerRowCount="1" totalsRowCount="0" totalsRowShown="0">
  <autoFilter ref="A9:T15"/>
  <tableColumns count="20">
    <tableColumn id="1" name="índice"/>
    <tableColumn id="2" name="no_efec_cor"/>
    <tableColumn id="3" name="no_efec_inc"/>
    <tableColumn id="4" name="efec_cor"/>
    <tableColumn id="5" name="efect_inc"/>
    <tableColumn id="6" name="Correctos"/>
    <tableColumn id="7" name="Incorrectos"/>
    <tableColumn id="8" name="Exactitud"/>
    <tableColumn id="9" name="% efe_cor"/>
    <tableColumn id="10" name="% efe_inc"/>
    <tableColumn id="11" name="% no_efe_cor"/>
    <tableColumn id="12" name="% no_efect_inc"/>
    <tableColumn id="13" name="% corectos"/>
    <tableColumn id="14" name="% incorrectos"/>
    <tableColumn id="15" name="PNE"/>
    <tableColumn id="16" name="PE"/>
    <tableColumn id="17" name="Presición"/>
    <tableColumn id="18" name="efec"/>
    <tableColumn id="19" name="no_efe"/>
    <tableColumn id="20" name="total_sec"/>
  </tableColumns>
</table>
</file>

<file path=xl/tables/table5.xml><?xml version="1.0" encoding="utf-8"?>
<table xmlns="http://schemas.openxmlformats.org/spreadsheetml/2006/main" id="5" name="Tabla35108131532" displayName="Tabla35108131532" ref="A9:T18" headerRowCount="1" totalsRowCount="0" totalsRowShown="0">
  <autoFilter ref="A9:T18"/>
  <tableColumns count="20">
    <tableColumn id="1" name="KNN"/>
    <tableColumn id="2" name="no_efec_cor"/>
    <tableColumn id="3" name="no_efec_inc"/>
    <tableColumn id="4" name="efec_cor"/>
    <tableColumn id="5" name="efect_inc"/>
    <tableColumn id="6" name="Correctos"/>
    <tableColumn id="7" name="Incorrectos"/>
    <tableColumn id="8" name="Exactitud"/>
    <tableColumn id="9" name="% efe_cor"/>
    <tableColumn id="10" name="% efe_inc"/>
    <tableColumn id="11" name="% no_efe_cor"/>
    <tableColumn id="12" name="% no_efect_inc"/>
    <tableColumn id="13" name="% corectos"/>
    <tableColumn id="14" name="% incorrectos"/>
    <tableColumn id="15" name="PNE"/>
    <tableColumn id="16" name="PE"/>
    <tableColumn id="17" name="Presición"/>
    <tableColumn id="18" name="efec"/>
    <tableColumn id="19" name="no_efe"/>
    <tableColumn id="20" name="total_sec"/>
  </tableColumns>
</table>
</file>

<file path=xl/tables/table6.xml><?xml version="1.0" encoding="utf-8"?>
<table xmlns="http://schemas.openxmlformats.org/spreadsheetml/2006/main" id="6" name="Tabla3510813153212" displayName="Tabla3510813153212" ref="A9:T18" headerRowCount="1" totalsRowCount="0" totalsRowShown="0">
  <autoFilter ref="A9:T18"/>
  <tableColumns count="20">
    <tableColumn id="1" name="KNN"/>
    <tableColumn id="2" name="no_efec_cor"/>
    <tableColumn id="3" name="no_efec_inc"/>
    <tableColumn id="4" name="efec_cor"/>
    <tableColumn id="5" name="efect_inc"/>
    <tableColumn id="6" name="Correctos"/>
    <tableColumn id="7" name="Incorrectos"/>
    <tableColumn id="8" name="Exactitud"/>
    <tableColumn id="9" name="% efe_cor"/>
    <tableColumn id="10" name="% efe_inc"/>
    <tableColumn id="11" name="% no_efe_cor"/>
    <tableColumn id="12" name="% no_efect_inc"/>
    <tableColumn id="13" name="% corectos"/>
    <tableColumn id="14" name="% incorrectos"/>
    <tableColumn id="15" name="PNE"/>
    <tableColumn id="16" name="PE"/>
    <tableColumn id="17" name="Presición"/>
    <tableColumn id="18" name="efec"/>
    <tableColumn id="19" name="no_efe"/>
    <tableColumn id="20" name="total_sec"/>
  </tableColumns>
</table>
</file>

<file path=xl/tables/table7.xml><?xml version="1.0" encoding="utf-8"?>
<table xmlns="http://schemas.openxmlformats.org/spreadsheetml/2006/main" id="7" name="Tabla3510813153221" displayName="Tabla3510813153221" ref="A9:T18" headerRowCount="1" totalsRowCount="0" totalsRowShown="0">
  <autoFilter ref="A9:T18"/>
  <tableColumns count="20">
    <tableColumn id="1" name="KNN"/>
    <tableColumn id="2" name="no_efec_cor"/>
    <tableColumn id="3" name="no_efec_inc"/>
    <tableColumn id="4" name="efec_cor"/>
    <tableColumn id="5" name="efect_inc"/>
    <tableColumn id="6" name="Correctos"/>
    <tableColumn id="7" name="Incorrectos"/>
    <tableColumn id="8" name="Exactitud"/>
    <tableColumn id="9" name="% efe_cor"/>
    <tableColumn id="10" name="% efe_inc"/>
    <tableColumn id="11" name="% no_efe_cor"/>
    <tableColumn id="12" name="% no_efect_inc"/>
    <tableColumn id="13" name="% corectos"/>
    <tableColumn id="14" name="% incorrectos"/>
    <tableColumn id="15" name="PNE"/>
    <tableColumn id="16" name="PE"/>
    <tableColumn id="17" name="Presición"/>
    <tableColumn id="18" name="efec"/>
    <tableColumn id="19" name="no_efe"/>
    <tableColumn id="20" name="total_sec"/>
  </tableColumns>
</table>
</file>

<file path=xl/tables/table8.xml><?xml version="1.0" encoding="utf-8"?>
<table xmlns="http://schemas.openxmlformats.org/spreadsheetml/2006/main" id="8" name="Tabla351081315325" displayName="Tabla351081315325" ref="A9:T18" headerRowCount="1" totalsRowCount="0" totalsRowShown="0">
  <autoFilter ref="A9:T18"/>
  <tableColumns count="20">
    <tableColumn id="1" name="KNN"/>
    <tableColumn id="2" name="no_efec_cor"/>
    <tableColumn id="3" name="no_efec_inc"/>
    <tableColumn id="4" name="efec_cor"/>
    <tableColumn id="5" name="efect_inc"/>
    <tableColumn id="6" name="Correctos"/>
    <tableColumn id="7" name="Incorrectos"/>
    <tableColumn id="8" name="Exactitud"/>
    <tableColumn id="9" name="% efe_cor"/>
    <tableColumn id="10" name="% efe_inc"/>
    <tableColumn id="11" name="% no_efe_cor"/>
    <tableColumn id="12" name="% no_efect_inc"/>
    <tableColumn id="13" name="% corectos"/>
    <tableColumn id="14" name="% incorrectos"/>
    <tableColumn id="15" name="PNE"/>
    <tableColumn id="16" name="PE"/>
    <tableColumn id="17" name="Presición"/>
    <tableColumn id="18" name="efec"/>
    <tableColumn id="19" name="no_efe"/>
    <tableColumn id="20" name="total_sec"/>
  </tableColumns>
</table>
</file>

<file path=xl/tables/table9.xml><?xml version="1.0" encoding="utf-8"?>
<table xmlns="http://schemas.openxmlformats.org/spreadsheetml/2006/main" id="9" name="Tabla351081315327" displayName="Tabla351081315327" ref="A9:T18" headerRowCount="1" totalsRowCount="0" totalsRowShown="0">
  <autoFilter ref="A9:T18"/>
  <tableColumns count="20">
    <tableColumn id="1" name="KNN"/>
    <tableColumn id="2" name="no_efec_cor"/>
    <tableColumn id="3" name="no_efec_inc"/>
    <tableColumn id="4" name="efec_cor"/>
    <tableColumn id="5" name="efect_inc"/>
    <tableColumn id="6" name="Correctos"/>
    <tableColumn id="7" name="Incorrectos"/>
    <tableColumn id="8" name="Exactitud"/>
    <tableColumn id="9" name="% efe_cor"/>
    <tableColumn id="10" name="% efe_inc"/>
    <tableColumn id="11" name="% no_efe_cor"/>
    <tableColumn id="12" name="% no_efect_inc"/>
    <tableColumn id="13" name="% corectos"/>
    <tableColumn id="14" name="% incorrectos"/>
    <tableColumn id="15" name="PNE"/>
    <tableColumn id="16" name="PE"/>
    <tableColumn id="17" name="Presición"/>
    <tableColumn id="18" name="efec"/>
    <tableColumn id="19" name="no_efe"/>
    <tableColumn id="20" name="total_sec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6.xml"/><Relationship Id="rId2" Type="http://schemas.openxmlformats.org/officeDocument/2006/relationships/table" Target="../tables/table1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table" Target="../tables/table7.xml"/><Relationship Id="rId2" Type="http://schemas.openxmlformats.org/officeDocument/2006/relationships/table" Target="../tables/table16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table" Target="../tables/table12.xml"/><Relationship Id="rId2" Type="http://schemas.openxmlformats.org/officeDocument/2006/relationships/table" Target="../tables/table15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table" Target="../tables/table5.xml"/><Relationship Id="rId2" Type="http://schemas.openxmlformats.org/officeDocument/2006/relationships/table" Target="../tables/table10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table" Target="../tables/table9.xml"/><Relationship Id="rId2" Type="http://schemas.openxmlformats.org/officeDocument/2006/relationships/table" Target="../tables/table14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table" Target="../tables/table8.xml"/><Relationship Id="rId2" Type="http://schemas.openxmlformats.org/officeDocument/2006/relationships/table" Target="../tables/table13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table" Target="../tables/table2.xml"/><Relationship Id="rId2" Type="http://schemas.openxmlformats.org/officeDocument/2006/relationships/table" Target="../tables/table3.xml"/><Relationship Id="rId3" Type="http://schemas.openxmlformats.org/officeDocument/2006/relationships/table" Target="../tables/table4.xml"/><Relationship Id="rId4" Type="http://schemas.openxmlformats.org/officeDocument/2006/relationships/table" Target="../tables/table17.xml"/><Relationship Id="rId5" Type="http://schemas.openxmlformats.org/officeDocument/2006/relationships/table" Target="../tables/table18.xml"/><Relationship Id="rId6" Type="http://schemas.openxmlformats.org/officeDocument/2006/relationships/table" Target="../tables/table21.xml"/><Relationship Id="rId7" Type="http://schemas.openxmlformats.org/officeDocument/2006/relationships/table" Target="../tables/table22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19.xml"/><Relationship Id="rId3" Type="http://schemas.openxmlformats.org/officeDocument/2006/relationships/table" Target="../tables/table20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548235"/>
    <pageSetUpPr fitToPage="false"/>
  </sheetPr>
  <dimension ref="A1:U55"/>
  <sheetViews>
    <sheetView showFormulas="false" showGridLines="true" showRowColHeaders="true" showZeros="true" rightToLeft="false" tabSelected="false" showOutlineSymbols="true" defaultGridColor="true" view="normal" topLeftCell="A22" colorId="64" zoomScale="100" zoomScaleNormal="100" zoomScalePageLayoutView="100" workbookViewId="0">
      <selection pane="topLeft" activeCell="B34" activeCellId="1" sqref="A82:C98 B34"/>
    </sheetView>
  </sheetViews>
  <sheetFormatPr defaultColWidth="10.54296875" defaultRowHeight="15" zeroHeight="false" outlineLevelRow="0" outlineLevelCol="0"/>
  <sheetData>
    <row r="1" customFormat="false" ht="19.5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customFormat="false" ht="15" hidden="false" customHeight="false" outlineLevel="0" collapsed="false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4" customFormat="false" ht="15" hidden="false" customHeight="false" outlineLevel="0" collapsed="false">
      <c r="A4" s="3" t="s">
        <v>2</v>
      </c>
      <c r="B4" s="3"/>
      <c r="C4" s="4" t="n">
        <v>4276</v>
      </c>
    </row>
    <row r="5" customFormat="false" ht="15" hidden="false" customHeight="false" outlineLevel="0" collapsed="false">
      <c r="A5" s="3" t="s">
        <v>3</v>
      </c>
      <c r="B5" s="3"/>
      <c r="C5" s="4" t="n">
        <v>4181</v>
      </c>
    </row>
    <row r="6" customFormat="false" ht="15" hidden="false" customHeight="false" outlineLevel="0" collapsed="false">
      <c r="A6" s="3" t="s">
        <v>4</v>
      </c>
      <c r="B6" s="3"/>
      <c r="C6" s="4" t="n">
        <f aca="false">SUM(C4:C5)</f>
        <v>8457</v>
      </c>
    </row>
    <row r="8" customFormat="false" ht="15.75" hidden="false" customHeight="false" outlineLevel="0" collapsed="false">
      <c r="A8" s="5" t="s">
        <v>5</v>
      </c>
      <c r="B8" s="5"/>
      <c r="C8" s="5"/>
      <c r="D8" s="5"/>
      <c r="E8" s="5"/>
      <c r="F8" s="5"/>
      <c r="G8" s="5"/>
      <c r="H8" s="5"/>
      <c r="I8" s="5"/>
      <c r="J8" s="6"/>
      <c r="K8" s="6"/>
    </row>
    <row r="9" customFormat="false" ht="15.75" hidden="false" customHeight="false" outlineLevel="0" collapsed="false">
      <c r="A9" s="7" t="s">
        <v>6</v>
      </c>
      <c r="B9" s="8" t="s">
        <v>7</v>
      </c>
      <c r="C9" s="8" t="s">
        <v>8</v>
      </c>
      <c r="D9" s="8" t="s">
        <v>9</v>
      </c>
      <c r="E9" s="8" t="s">
        <v>10</v>
      </c>
      <c r="F9" s="8" t="s">
        <v>11</v>
      </c>
      <c r="G9" s="8" t="s">
        <v>12</v>
      </c>
      <c r="H9" s="7" t="s">
        <v>13</v>
      </c>
      <c r="I9" s="7" t="s">
        <v>14</v>
      </c>
      <c r="J9" s="7" t="s">
        <v>15</v>
      </c>
      <c r="K9" s="7" t="s">
        <v>16</v>
      </c>
      <c r="L9" s="7" t="s">
        <v>17</v>
      </c>
      <c r="M9" s="7" t="s">
        <v>18</v>
      </c>
      <c r="N9" s="7" t="s">
        <v>19</v>
      </c>
      <c r="O9" s="7" t="s">
        <v>20</v>
      </c>
      <c r="P9" s="7" t="s">
        <v>21</v>
      </c>
      <c r="Q9" s="7" t="s">
        <v>22</v>
      </c>
      <c r="R9" s="7" t="s">
        <v>23</v>
      </c>
      <c r="S9" s="7" t="s">
        <v>24</v>
      </c>
      <c r="T9" s="7" t="s">
        <v>25</v>
      </c>
    </row>
    <row r="10" customFormat="false" ht="13.8" hidden="false" customHeight="false" outlineLevel="0" collapsed="false">
      <c r="A10" s="0" t="n">
        <v>1</v>
      </c>
      <c r="B10" s="0" t="n">
        <v>2231</v>
      </c>
      <c r="C10" s="0" t="n">
        <v>1950</v>
      </c>
      <c r="D10" s="0" t="n">
        <v>2863</v>
      </c>
      <c r="E10" s="0" t="n">
        <v>1413</v>
      </c>
      <c r="F10" s="0" t="n">
        <f aca="false">Tabla3510813153212[[#This Row],[no_efec_cor]]+Tabla3510813153212[[#This Row],[efec_cor]]</f>
        <v>5094</v>
      </c>
      <c r="G10" s="0" t="n">
        <f aca="false">Tabla3510813153212[[#This Row],[no_efec_inc]]+Tabla3510813153212[[#This Row],[efect_inc]]</f>
        <v>3363</v>
      </c>
      <c r="H10" s="9" t="n">
        <f aca="false">Tabla3510813153212[[#This Row],[Correctos]]/Tabla3510813153212[[#This Row],[total_sec]]</f>
        <v>0.602341255764456</v>
      </c>
      <c r="I10" s="9" t="n">
        <f aca="false">Tabla3510813153212[[#This Row],[efec_cor]]/Tabla3510813153212[[#This Row],[efec]]</f>
        <v>0.66955098222638</v>
      </c>
      <c r="J10" s="9" t="n">
        <f aca="false">Tabla3510813153212[[#This Row],[efect_inc]]/Tabla3510813153212[[#This Row],[efec]]</f>
        <v>0.33044901777362</v>
      </c>
      <c r="K10" s="9" t="n">
        <f aca="false">Tabla3510813153212[[#This Row],[no_efec_cor]]/Tabla3510813153212[[#This Row],[no_efe]]</f>
        <v>0.533604400861038</v>
      </c>
      <c r="L10" s="9" t="n">
        <f aca="false">Tabla3510813153212[[#This Row],[no_efec_inc]]/Tabla3510813153212[[#This Row],[no_efe]]</f>
        <v>0.466395599138962</v>
      </c>
      <c r="M10" s="9" t="n">
        <f aca="false">(Tabla3510813153212[[#This Row],[% efe_cor]]+Tabla3510813153212[[#This Row],[% no_efe_cor]])/2</f>
        <v>0.601577691543709</v>
      </c>
      <c r="N10" s="10" t="n">
        <f aca="false">(Tabla3510813153212[[#This Row],[% efe_inc]]+Tabla3510813153212[[#This Row],[% no_efect_inc]])/2</f>
        <v>0.398422308456291</v>
      </c>
      <c r="O10" s="11" t="n">
        <f aca="false">Tabla3510813153212[[#This Row],[no_efec_cor]]/(Tabla3510813153212[[#This Row],[efect_inc]]+Tabla3510813153212[[#This Row],[no_efec_cor]])</f>
        <v>0.612239297475302</v>
      </c>
      <c r="P10" s="11" t="n">
        <f aca="false">Tabla3510813153212[[#This Row],[efec_cor]]/(Tabla3510813153212[[#This Row],[efec_cor]]+Tabla3510813153212[[#This Row],[no_efec_inc]])</f>
        <v>0.594847288593393</v>
      </c>
      <c r="Q10" s="11" t="n">
        <f aca="false">(Tabla3510813153212[[#This Row],[PNE]]+Tabla3510813153212[[#This Row],[PE]])/2</f>
        <v>0.603543293034347</v>
      </c>
      <c r="R10" s="0" t="n">
        <v>4276</v>
      </c>
      <c r="S10" s="0" t="n">
        <v>4181</v>
      </c>
      <c r="T10" s="0" t="n">
        <f aca="false">Tabla3510813153212[[#This Row],[efec]]+Tabla3510813153212[[#This Row],[no_efe]]</f>
        <v>8457</v>
      </c>
    </row>
    <row r="11" customFormat="false" ht="13.8" hidden="false" customHeight="false" outlineLevel="0" collapsed="false">
      <c r="A11" s="0" t="n">
        <v>5</v>
      </c>
      <c r="B11" s="0" t="n">
        <v>2175</v>
      </c>
      <c r="C11" s="0" t="n">
        <v>2006</v>
      </c>
      <c r="D11" s="0" t="n">
        <v>2912</v>
      </c>
      <c r="E11" s="0" t="n">
        <v>1364</v>
      </c>
      <c r="F11" s="0" t="n">
        <f aca="false">Tabla3510813153212[[#This Row],[no_efec_cor]]+Tabla3510813153212[[#This Row],[efec_cor]]</f>
        <v>5087</v>
      </c>
      <c r="G11" s="0" t="n">
        <f aca="false">Tabla3510813153212[[#This Row],[no_efec_inc]]+Tabla3510813153212[[#This Row],[efect_inc]]</f>
        <v>3370</v>
      </c>
      <c r="H11" s="9" t="n">
        <f aca="false">Tabla3510813153212[[#This Row],[Correctos]]/Tabla3510813153212[[#This Row],[total_sec]]</f>
        <v>0.601513539080052</v>
      </c>
      <c r="I11" s="9" t="n">
        <f aca="false">Tabla3510813153212[[#This Row],[efec_cor]]/Tabla3510813153212[[#This Row],[efec]]</f>
        <v>0.681010289990646</v>
      </c>
      <c r="J11" s="9" t="n">
        <f aca="false">Tabla3510813153212[[#This Row],[efect_inc]]/Tabla3510813153212[[#This Row],[efec]]</f>
        <v>0.318989710009355</v>
      </c>
      <c r="K11" s="9" t="n">
        <f aca="false">Tabla3510813153212[[#This Row],[no_efec_cor]]/Tabla3510813153212[[#This Row],[no_efe]]</f>
        <v>0.520210475962688</v>
      </c>
      <c r="L11" s="9" t="n">
        <f aca="false">Tabla3510813153212[[#This Row],[no_efec_inc]]/Tabla3510813153212[[#This Row],[no_efe]]</f>
        <v>0.479789524037312</v>
      </c>
      <c r="M11" s="9" t="n">
        <f aca="false">(Tabla3510813153212[[#This Row],[% efe_cor]]+Tabla3510813153212[[#This Row],[% no_efe_cor]])/2</f>
        <v>0.600610382976667</v>
      </c>
      <c r="N11" s="10" t="n">
        <f aca="false">(Tabla3510813153212[[#This Row],[% efe_inc]]+Tabla3510813153212[[#This Row],[% no_efect_inc]])/2</f>
        <v>0.399389617023333</v>
      </c>
      <c r="O11" s="11" t="n">
        <f aca="false">Tabla3510813153212[[#This Row],[no_efec_cor]]/(Tabla3510813153212[[#This Row],[efect_inc]]+Tabla3510813153212[[#This Row],[no_efec_cor]])</f>
        <v>0.614580389940661</v>
      </c>
      <c r="P11" s="11" t="n">
        <f aca="false">Tabla3510813153212[[#This Row],[efec_cor]]/(Tabla3510813153212[[#This Row],[efec_cor]]+Tabla3510813153212[[#This Row],[no_efec_inc]])</f>
        <v>0.59211061407076</v>
      </c>
      <c r="Q11" s="11" t="n">
        <f aca="false">(Tabla3510813153212[[#This Row],[PNE]]+Tabla3510813153212[[#This Row],[PE]])/2</f>
        <v>0.603345502005711</v>
      </c>
      <c r="R11" s="0" t="n">
        <v>4276</v>
      </c>
      <c r="S11" s="0" t="n">
        <v>4181</v>
      </c>
      <c r="T11" s="0" t="n">
        <f aca="false">Tabla3510813153212[[#This Row],[efec]]+Tabla3510813153212[[#This Row],[no_efe]]</f>
        <v>8457</v>
      </c>
    </row>
    <row r="12" customFormat="false" ht="13.8" hidden="false" customHeight="false" outlineLevel="0" collapsed="false">
      <c r="A12" s="0" t="n">
        <v>10</v>
      </c>
      <c r="B12" s="0" t="n">
        <v>1622</v>
      </c>
      <c r="C12" s="0" t="n">
        <v>2559</v>
      </c>
      <c r="D12" s="0" t="n">
        <v>3232</v>
      </c>
      <c r="E12" s="0" t="n">
        <v>1044</v>
      </c>
      <c r="F12" s="0" t="n">
        <f aca="false">Tabla3510813153212[[#This Row],[no_efec_cor]]+Tabla3510813153212[[#This Row],[efec_cor]]</f>
        <v>4854</v>
      </c>
      <c r="G12" s="0" t="n">
        <f aca="false">Tabla3510813153212[[#This Row],[no_efec_inc]]+Tabla3510813153212[[#This Row],[efect_inc]]</f>
        <v>3603</v>
      </c>
      <c r="H12" s="9" t="n">
        <f aca="false">Tabla3510813153212[[#This Row],[Correctos]]/Tabla3510813153212[[#This Row],[total_sec]]</f>
        <v>0.57396239801348</v>
      </c>
      <c r="I12" s="9" t="n">
        <f aca="false">Tabla3510813153212[[#This Row],[efec_cor]]/Tabla3510813153212[[#This Row],[efec]]</f>
        <v>0.755846585594013</v>
      </c>
      <c r="J12" s="9" t="n">
        <f aca="false">Tabla3510813153212[[#This Row],[efect_inc]]/Tabla3510813153212[[#This Row],[efec]]</f>
        <v>0.244153414405987</v>
      </c>
      <c r="K12" s="9" t="n">
        <f aca="false">Tabla3510813153212[[#This Row],[no_efec_cor]]/Tabla3510813153212[[#This Row],[no_efe]]</f>
        <v>0.387945467591485</v>
      </c>
      <c r="L12" s="9" t="n">
        <f aca="false">Tabla3510813153212[[#This Row],[no_efec_inc]]/Tabla3510813153212[[#This Row],[no_efe]]</f>
        <v>0.612054532408515</v>
      </c>
      <c r="M12" s="9" t="n">
        <f aca="false">(Tabla3510813153212[[#This Row],[% efe_cor]]+Tabla3510813153212[[#This Row],[% no_efe_cor]])/2</f>
        <v>0.571896026592749</v>
      </c>
      <c r="N12" s="10" t="n">
        <f aca="false">(Tabla3510813153212[[#This Row],[% efe_inc]]+Tabla3510813153212[[#This Row],[% no_efect_inc]])/2</f>
        <v>0.428103973407251</v>
      </c>
      <c r="O12" s="11" t="n">
        <f aca="false">Tabla3510813153212[[#This Row],[no_efec_cor]]/(Tabla3510813153212[[#This Row],[efect_inc]]+Tabla3510813153212[[#This Row],[no_efec_cor]])</f>
        <v>0.608402100525131</v>
      </c>
      <c r="P12" s="11" t="n">
        <f aca="false">Tabla3510813153212[[#This Row],[efec_cor]]/(Tabla3510813153212[[#This Row],[efec_cor]]+Tabla3510813153212[[#This Row],[no_efec_inc]])</f>
        <v>0.558107408046969</v>
      </c>
      <c r="Q12" s="11" t="n">
        <f aca="false">(Tabla3510813153212[[#This Row],[PNE]]+Tabla3510813153212[[#This Row],[PE]])/2</f>
        <v>0.58325475428605</v>
      </c>
      <c r="R12" s="0" t="n">
        <v>4276</v>
      </c>
      <c r="S12" s="0" t="n">
        <v>4181</v>
      </c>
      <c r="T12" s="0" t="n">
        <f aca="false">Tabla3510813153212[[#This Row],[efec]]+Tabla3510813153212[[#This Row],[no_efe]]</f>
        <v>8457</v>
      </c>
    </row>
    <row r="13" customFormat="false" ht="13.8" hidden="false" customHeight="false" outlineLevel="0" collapsed="false">
      <c r="A13" s="0" t="n">
        <v>15</v>
      </c>
      <c r="B13" s="0" t="n">
        <v>1928</v>
      </c>
      <c r="C13" s="0" t="n">
        <v>2253</v>
      </c>
      <c r="D13" s="0" t="n">
        <v>2977</v>
      </c>
      <c r="E13" s="0" t="n">
        <v>1299</v>
      </c>
      <c r="F13" s="0" t="n">
        <f aca="false">Tabla3510813153212[[#This Row],[no_efec_cor]]+Tabla3510813153212[[#This Row],[efec_cor]]</f>
        <v>4905</v>
      </c>
      <c r="G13" s="0" t="n">
        <f aca="false">Tabla3510813153212[[#This Row],[no_efec_inc]]+Tabla3510813153212[[#This Row],[efect_inc]]</f>
        <v>3552</v>
      </c>
      <c r="H13" s="9" t="n">
        <f aca="false">Tabla3510813153212[[#This Row],[Correctos]]/Tabla3510813153212[[#This Row],[total_sec]]</f>
        <v>0.579992905285562</v>
      </c>
      <c r="I13" s="9" t="n">
        <f aca="false">Tabla3510813153212[[#This Row],[efec_cor]]/Tabla3510813153212[[#This Row],[efec]]</f>
        <v>0.69621141253508</v>
      </c>
      <c r="J13" s="9" t="n">
        <f aca="false">Tabla3510813153212[[#This Row],[efect_inc]]/Tabla3510813153212[[#This Row],[efec]]</f>
        <v>0.30378858746492</v>
      </c>
      <c r="K13" s="9" t="n">
        <f aca="false">Tabla3510813153212[[#This Row],[no_efec_cor]]/Tabla3510813153212[[#This Row],[no_efe]]</f>
        <v>0.461133700071753</v>
      </c>
      <c r="L13" s="9" t="n">
        <f aca="false">Tabla3510813153212[[#This Row],[no_efec_inc]]/Tabla3510813153212[[#This Row],[no_efe]]</f>
        <v>0.538866299928247</v>
      </c>
      <c r="M13" s="9" t="n">
        <f aca="false">(Tabla3510813153212[[#This Row],[% efe_cor]]+Tabla3510813153212[[#This Row],[% no_efe_cor]])/2</f>
        <v>0.578672556303416</v>
      </c>
      <c r="N13" s="10" t="n">
        <f aca="false">(Tabla3510813153212[[#This Row],[% efe_inc]]+Tabla3510813153212[[#This Row],[% no_efect_inc]])/2</f>
        <v>0.421327443696584</v>
      </c>
      <c r="O13" s="11" t="n">
        <f aca="false">Tabla3510813153212[[#This Row],[no_efec_cor]]/(Tabla3510813153212[[#This Row],[efect_inc]]+Tabla3510813153212[[#This Row],[no_efec_cor]])</f>
        <v>0.597458940192129</v>
      </c>
      <c r="P13" s="11" t="n">
        <f aca="false">Tabla3510813153212[[#This Row],[efec_cor]]/(Tabla3510813153212[[#This Row],[efec_cor]]+Tabla3510813153212[[#This Row],[no_efec_inc]])</f>
        <v>0.569216061185468</v>
      </c>
      <c r="Q13" s="11" t="n">
        <f aca="false">(Tabla3510813153212[[#This Row],[PNE]]+Tabla3510813153212[[#This Row],[PE]])/2</f>
        <v>0.583337500688799</v>
      </c>
      <c r="R13" s="0" t="n">
        <v>4276</v>
      </c>
      <c r="S13" s="0" t="n">
        <v>4181</v>
      </c>
      <c r="T13" s="0" t="n">
        <f aca="false">Tabla3510813153212[[#This Row],[efec]]+Tabla3510813153212[[#This Row],[no_efe]]</f>
        <v>8457</v>
      </c>
    </row>
    <row r="14" customFormat="false" ht="13.8" hidden="false" customHeight="false" outlineLevel="0" collapsed="false">
      <c r="A14" s="0" t="n">
        <v>20</v>
      </c>
      <c r="B14" s="0" t="n">
        <v>1601</v>
      </c>
      <c r="C14" s="0" t="n">
        <v>2580</v>
      </c>
      <c r="D14" s="0" t="n">
        <v>3247</v>
      </c>
      <c r="E14" s="0" t="n">
        <v>1029</v>
      </c>
      <c r="F14" s="0" t="n">
        <f aca="false">Tabla3510813153212[[#This Row],[no_efec_cor]]+Tabla3510813153212[[#This Row],[efec_cor]]</f>
        <v>4848</v>
      </c>
      <c r="G14" s="0" t="n">
        <f aca="false">Tabla3510813153212[[#This Row],[no_efec_inc]]+Tabla3510813153212[[#This Row],[efect_inc]]</f>
        <v>3609</v>
      </c>
      <c r="H14" s="9" t="n">
        <f aca="false">Tabla3510813153212[[#This Row],[Correctos]]/Tabla3510813153212[[#This Row],[total_sec]]</f>
        <v>0.573252926569706</v>
      </c>
      <c r="I14" s="9" t="n">
        <f aca="false">Tabla3510813153212[[#This Row],[efec_cor]]/Tabla3510813153212[[#This Row],[efec]]</f>
        <v>0.759354536950421</v>
      </c>
      <c r="J14" s="9" t="n">
        <f aca="false">Tabla3510813153212[[#This Row],[efect_inc]]/Tabla3510813153212[[#This Row],[efec]]</f>
        <v>0.240645463049579</v>
      </c>
      <c r="K14" s="9" t="n">
        <f aca="false">Tabla3510813153212[[#This Row],[no_efec_cor]]/Tabla3510813153212[[#This Row],[no_efe]]</f>
        <v>0.382922745754604</v>
      </c>
      <c r="L14" s="9" t="n">
        <f aca="false">Tabla3510813153212[[#This Row],[no_efec_inc]]/Tabla3510813153212[[#This Row],[no_efe]]</f>
        <v>0.617077254245396</v>
      </c>
      <c r="M14" s="9" t="n">
        <f aca="false">(Tabla3510813153212[[#This Row],[% efe_cor]]+Tabla3510813153212[[#This Row],[% no_efe_cor]])/2</f>
        <v>0.571138641352513</v>
      </c>
      <c r="N14" s="10" t="n">
        <f aca="false">(Tabla3510813153212[[#This Row],[% efe_inc]]+Tabla3510813153212[[#This Row],[% no_efect_inc]])/2</f>
        <v>0.428861358647487</v>
      </c>
      <c r="O14" s="11" t="n">
        <f aca="false">Tabla3510813153212[[#This Row],[no_efec_cor]]/(Tabla3510813153212[[#This Row],[efect_inc]]+Tabla3510813153212[[#This Row],[no_efec_cor]])</f>
        <v>0.608745247148289</v>
      </c>
      <c r="P14" s="11" t="n">
        <f aca="false">Tabla3510813153212[[#This Row],[efec_cor]]/(Tabla3510813153212[[#This Row],[efec_cor]]+Tabla3510813153212[[#This Row],[no_efec_inc]])</f>
        <v>0.557233567873691</v>
      </c>
      <c r="Q14" s="11" t="n">
        <f aca="false">(Tabla3510813153212[[#This Row],[PNE]]+Tabla3510813153212[[#This Row],[PE]])/2</f>
        <v>0.58298940751099</v>
      </c>
      <c r="R14" s="0" t="n">
        <v>4276</v>
      </c>
      <c r="S14" s="0" t="n">
        <v>4181</v>
      </c>
      <c r="T14" s="0" t="n">
        <f aca="false">Tabla3510813153212[[#This Row],[efec]]+Tabla3510813153212[[#This Row],[no_efe]]</f>
        <v>8457</v>
      </c>
    </row>
    <row r="15" customFormat="false" ht="13.8" hidden="false" customHeight="false" outlineLevel="0" collapsed="false">
      <c r="A15" s="0" t="n">
        <v>25</v>
      </c>
      <c r="B15" s="0" t="n">
        <v>1803</v>
      </c>
      <c r="C15" s="0" t="n">
        <v>2378</v>
      </c>
      <c r="D15" s="0" t="n">
        <v>3066</v>
      </c>
      <c r="E15" s="0" t="n">
        <v>1210</v>
      </c>
      <c r="F15" s="0" t="n">
        <f aca="false">Tabla3510813153212[[#This Row],[no_efec_cor]]+Tabla3510813153212[[#This Row],[efec_cor]]</f>
        <v>4869</v>
      </c>
      <c r="G15" s="0" t="n">
        <f aca="false">Tabla3510813153212[[#This Row],[no_efec_inc]]+Tabla3510813153212[[#This Row],[efect_inc]]</f>
        <v>3588</v>
      </c>
      <c r="H15" s="9" t="n">
        <f aca="false">Tabla3510813153212[[#This Row],[Correctos]]/Tabla3510813153212[[#This Row],[total_sec]]</f>
        <v>0.575736076622916</v>
      </c>
      <c r="I15" s="9" t="n">
        <f aca="false">Tabla3510813153212[[#This Row],[efec_cor]]/Tabla3510813153212[[#This Row],[efec]]</f>
        <v>0.717025257249766</v>
      </c>
      <c r="J15" s="9" t="n">
        <f aca="false">Tabla3510813153212[[#This Row],[efect_inc]]/Tabla3510813153212[[#This Row],[efec]]</f>
        <v>0.282974742750234</v>
      </c>
      <c r="K15" s="9" t="n">
        <f aca="false">Tabla3510813153212[[#This Row],[no_efec_cor]]/Tabla3510813153212[[#This Row],[no_efe]]</f>
        <v>0.431236546280794</v>
      </c>
      <c r="L15" s="9" t="n">
        <f aca="false">Tabla3510813153212[[#This Row],[no_efec_inc]]/Tabla3510813153212[[#This Row],[no_efe]]</f>
        <v>0.568763453719206</v>
      </c>
      <c r="M15" s="9" t="n">
        <f aca="false">(Tabla3510813153212[[#This Row],[% efe_cor]]+Tabla3510813153212[[#This Row],[% no_efe_cor]])/2</f>
        <v>0.57413090176528</v>
      </c>
      <c r="N15" s="10" t="n">
        <f aca="false">(Tabla3510813153212[[#This Row],[% efe_inc]]+Tabla3510813153212[[#This Row],[% no_efect_inc]])/2</f>
        <v>0.42586909823472</v>
      </c>
      <c r="O15" s="11" t="n">
        <f aca="false">Tabla3510813153212[[#This Row],[no_efec_cor]]/(Tabla3510813153212[[#This Row],[efect_inc]]+Tabla3510813153212[[#This Row],[no_efec_cor]])</f>
        <v>0.59840690341852</v>
      </c>
      <c r="P15" s="11" t="n">
        <f aca="false">Tabla3510813153212[[#This Row],[efec_cor]]/(Tabla3510813153212[[#This Row],[efec_cor]]+Tabla3510813153212[[#This Row],[no_efec_inc]])</f>
        <v>0.563188831741367</v>
      </c>
      <c r="Q15" s="11" t="n">
        <f aca="false">(Tabla3510813153212[[#This Row],[PNE]]+Tabla3510813153212[[#This Row],[PE]])/2</f>
        <v>0.580797867579943</v>
      </c>
      <c r="R15" s="0" t="n">
        <v>4276</v>
      </c>
      <c r="S15" s="0" t="n">
        <v>4181</v>
      </c>
      <c r="T15" s="0" t="n">
        <f aca="false">Tabla3510813153212[[#This Row],[efec]]+Tabla3510813153212[[#This Row],[no_efe]]</f>
        <v>8457</v>
      </c>
    </row>
    <row r="16" customFormat="false" ht="13.8" hidden="false" customHeight="false" outlineLevel="0" collapsed="false">
      <c r="A16" s="0" t="n">
        <v>30</v>
      </c>
      <c r="B16" s="0" t="n">
        <v>1551</v>
      </c>
      <c r="C16" s="0" t="n">
        <v>2630</v>
      </c>
      <c r="D16" s="0" t="n">
        <v>3286</v>
      </c>
      <c r="E16" s="0" t="n">
        <v>990</v>
      </c>
      <c r="F16" s="0" t="n">
        <f aca="false">Tabla3510813153212[[#This Row],[no_efec_cor]]+Tabla3510813153212[[#This Row],[efec_cor]]</f>
        <v>4837</v>
      </c>
      <c r="G16" s="0" t="n">
        <f aca="false">Tabla3510813153212[[#This Row],[no_efec_inc]]+Tabla3510813153212[[#This Row],[efect_inc]]</f>
        <v>3620</v>
      </c>
      <c r="H16" s="9" t="n">
        <f aca="false">Tabla3510813153212[[#This Row],[Correctos]]/Tabla3510813153212[[#This Row],[total_sec]]</f>
        <v>0.571952228922786</v>
      </c>
      <c r="I16" s="9" t="n">
        <f aca="false">Tabla3510813153212[[#This Row],[efec_cor]]/Tabla3510813153212[[#This Row],[efec]]</f>
        <v>0.768475210477081</v>
      </c>
      <c r="J16" s="9" t="n">
        <f aca="false">Tabla3510813153212[[#This Row],[efect_inc]]/Tabla3510813153212[[#This Row],[efec]]</f>
        <v>0.231524789522919</v>
      </c>
      <c r="K16" s="9" t="n">
        <f aca="false">Tabla3510813153212[[#This Row],[no_efec_cor]]/Tabla3510813153212[[#This Row],[no_efe]]</f>
        <v>0.37096388423822</v>
      </c>
      <c r="L16" s="9" t="n">
        <f aca="false">Tabla3510813153212[[#This Row],[no_efec_inc]]/Tabla3510813153212[[#This Row],[no_efe]]</f>
        <v>0.629036115761779</v>
      </c>
      <c r="M16" s="9" t="n">
        <f aca="false">(Tabla3510813153212[[#This Row],[% efe_cor]]+Tabla3510813153212[[#This Row],[% no_efe_cor]])/2</f>
        <v>0.569719547357651</v>
      </c>
      <c r="N16" s="10" t="n">
        <f aca="false">(Tabla3510813153212[[#This Row],[% efe_inc]]+Tabla3510813153212[[#This Row],[% no_efect_inc]])/2</f>
        <v>0.430280452642349</v>
      </c>
      <c r="O16" s="11" t="n">
        <f aca="false">Tabla3510813153212[[#This Row],[no_efec_cor]]/(Tabla3510813153212[[#This Row],[efect_inc]]+Tabla3510813153212[[#This Row],[no_efec_cor]])</f>
        <v>0.61038961038961</v>
      </c>
      <c r="P16" s="11" t="n">
        <f aca="false">Tabla3510813153212[[#This Row],[efec_cor]]/(Tabla3510813153212[[#This Row],[efec_cor]]+Tabla3510813153212[[#This Row],[no_efec_inc]])</f>
        <v>0.555442866801893</v>
      </c>
      <c r="Q16" s="11" t="n">
        <f aca="false">(Tabla3510813153212[[#This Row],[PNE]]+Tabla3510813153212[[#This Row],[PE]])/2</f>
        <v>0.582916238595752</v>
      </c>
      <c r="R16" s="0" t="n">
        <v>4276</v>
      </c>
      <c r="S16" s="0" t="n">
        <v>4181</v>
      </c>
      <c r="T16" s="0" t="n">
        <f aca="false">Tabla3510813153212[[#This Row],[efec]]+Tabla3510813153212[[#This Row],[no_efe]]</f>
        <v>8457</v>
      </c>
    </row>
    <row r="17" customFormat="false" ht="13.8" hidden="false" customHeight="false" outlineLevel="0" collapsed="false">
      <c r="A17" s="0" t="n">
        <v>35</v>
      </c>
      <c r="B17" s="0" t="n">
        <v>1697</v>
      </c>
      <c r="C17" s="0" t="n">
        <v>2484</v>
      </c>
      <c r="D17" s="0" t="n">
        <v>3156</v>
      </c>
      <c r="E17" s="0" t="n">
        <v>1120</v>
      </c>
      <c r="F17" s="0" t="n">
        <f aca="false">Tabla3510813153212[[#This Row],[no_efec_cor]]+Tabla3510813153212[[#This Row],[efec_cor]]</f>
        <v>4853</v>
      </c>
      <c r="G17" s="0" t="n">
        <f aca="false">Tabla3510813153212[[#This Row],[no_efec_inc]]+Tabla3510813153212[[#This Row],[efect_inc]]</f>
        <v>3604</v>
      </c>
      <c r="H17" s="9" t="n">
        <f aca="false">Tabla3510813153212[[#This Row],[Correctos]]/Tabla3510813153212[[#This Row],[total_sec]]</f>
        <v>0.573844152772851</v>
      </c>
      <c r="I17" s="9" t="n">
        <f aca="false">Tabla3510813153212[[#This Row],[efec_cor]]/Tabla3510813153212[[#This Row],[efec]]</f>
        <v>0.738072965388213</v>
      </c>
      <c r="J17" s="9" t="n">
        <f aca="false">Tabla3510813153212[[#This Row],[efect_inc]]/Tabla3510813153212[[#This Row],[efec]]</f>
        <v>0.261927034611787</v>
      </c>
      <c r="K17" s="9" t="n">
        <f aca="false">Tabla3510813153212[[#This Row],[no_efec_cor]]/Tabla3510813153212[[#This Row],[no_efe]]</f>
        <v>0.405883759866061</v>
      </c>
      <c r="L17" s="9" t="n">
        <f aca="false">Tabla3510813153212[[#This Row],[no_efec_inc]]/Tabla3510813153212[[#This Row],[no_efe]]</f>
        <v>0.594116240133939</v>
      </c>
      <c r="M17" s="9" t="n">
        <f aca="false">(Tabla3510813153212[[#This Row],[% efe_cor]]+Tabla3510813153212[[#This Row],[% no_efe_cor]])/2</f>
        <v>0.571978362627137</v>
      </c>
      <c r="N17" s="10" t="n">
        <f aca="false">(Tabla3510813153212[[#This Row],[% efe_inc]]+Tabla3510813153212[[#This Row],[% no_efect_inc]])/2</f>
        <v>0.428021637372863</v>
      </c>
      <c r="O17" s="11" t="n">
        <f aca="false">Tabla3510813153212[[#This Row],[no_efec_cor]]/(Tabla3510813153212[[#This Row],[efect_inc]]+Tabla3510813153212[[#This Row],[no_efec_cor]])</f>
        <v>0.602413915512957</v>
      </c>
      <c r="P17" s="11" t="n">
        <f aca="false">Tabla3510813153212[[#This Row],[efec_cor]]/(Tabla3510813153212[[#This Row],[efec_cor]]+Tabla3510813153212[[#This Row],[no_efec_inc]])</f>
        <v>0.559574468085106</v>
      </c>
      <c r="Q17" s="11" t="n">
        <f aca="false">(Tabla3510813153212[[#This Row],[PNE]]+Tabla3510813153212[[#This Row],[PE]])/2</f>
        <v>0.580994191799032</v>
      </c>
      <c r="R17" s="0" t="n">
        <v>4276</v>
      </c>
      <c r="S17" s="0" t="n">
        <v>4181</v>
      </c>
      <c r="T17" s="0" t="n">
        <f aca="false">Tabla3510813153212[[#This Row],[efec]]+Tabla3510813153212[[#This Row],[no_efe]]</f>
        <v>8457</v>
      </c>
    </row>
    <row r="18" customFormat="false" ht="13.8" hidden="false" customHeight="false" outlineLevel="0" collapsed="false">
      <c r="A18" s="0" t="n">
        <v>39</v>
      </c>
      <c r="B18" s="0" t="n">
        <v>1671</v>
      </c>
      <c r="C18" s="0" t="n">
        <v>2510</v>
      </c>
      <c r="D18" s="0" t="n">
        <v>3195</v>
      </c>
      <c r="E18" s="0" t="n">
        <v>1081</v>
      </c>
      <c r="F18" s="0" t="n">
        <f aca="false">Tabla3510813153212[[#This Row],[no_efec_cor]]+Tabla3510813153212[[#This Row],[efec_cor]]</f>
        <v>4866</v>
      </c>
      <c r="G18" s="0" t="n">
        <f aca="false">Tabla3510813153212[[#This Row],[no_efec_inc]]+Tabla3510813153212[[#This Row],[efect_inc]]</f>
        <v>3591</v>
      </c>
      <c r="H18" s="9" t="n">
        <f aca="false">Tabla3510813153212[[#This Row],[Correctos]]/Tabla3510813153212[[#This Row],[total_sec]]</f>
        <v>0.575381340901029</v>
      </c>
      <c r="I18" s="9" t="n">
        <f aca="false">Tabla3510813153212[[#This Row],[efec_cor]]/Tabla3510813153212[[#This Row],[efec]]</f>
        <v>0.747193638914874</v>
      </c>
      <c r="J18" s="9" t="n">
        <f aca="false">Tabla3510813153212[[#This Row],[efect_inc]]/Tabla3510813153212[[#This Row],[efec]]</f>
        <v>0.252806361085126</v>
      </c>
      <c r="K18" s="9" t="n">
        <f aca="false">Tabla3510813153212[[#This Row],[no_efec_cor]]/Tabla3510813153212[[#This Row],[no_efe]]</f>
        <v>0.399665151877541</v>
      </c>
      <c r="L18" s="9" t="n">
        <f aca="false">Tabla3510813153212[[#This Row],[no_efec_inc]]/Tabla3510813153212[[#This Row],[no_efe]]</f>
        <v>0.600334848122459</v>
      </c>
      <c r="M18" s="9" t="n">
        <f aca="false">(Tabla3510813153212[[#This Row],[% efe_cor]]+Tabla3510813153212[[#This Row],[% no_efe_cor]])/2</f>
        <v>0.573429395396208</v>
      </c>
      <c r="N18" s="10" t="n">
        <f aca="false">(Tabla3510813153212[[#This Row],[% efe_inc]]+Tabla3510813153212[[#This Row],[% no_efect_inc]])/2</f>
        <v>0.426570604603792</v>
      </c>
      <c r="O18" s="11" t="n">
        <f aca="false">Tabla3510813153212[[#This Row],[no_efec_cor]]/(Tabla3510813153212[[#This Row],[efect_inc]]+Tabla3510813153212[[#This Row],[no_efec_cor]])</f>
        <v>0.607194767441861</v>
      </c>
      <c r="P18" s="11" t="n">
        <f aca="false">Tabla3510813153212[[#This Row],[efec_cor]]/(Tabla3510813153212[[#This Row],[efec_cor]]+Tabla3510813153212[[#This Row],[no_efec_inc]])</f>
        <v>0.560035056967572</v>
      </c>
      <c r="Q18" s="11" t="n">
        <f aca="false">(Tabla3510813153212[[#This Row],[PNE]]+Tabla3510813153212[[#This Row],[PE]])/2</f>
        <v>0.583614912204716</v>
      </c>
      <c r="R18" s="0" t="n">
        <v>4276</v>
      </c>
      <c r="S18" s="0" t="n">
        <v>4181</v>
      </c>
      <c r="T18" s="0" t="n">
        <f aca="false">Tabla3510813153212[[#This Row],[efec]]+Tabla3510813153212[[#This Row],[no_efe]]</f>
        <v>8457</v>
      </c>
    </row>
    <row r="21" customFormat="false" ht="19.5" hidden="false" customHeight="false" outlineLevel="0" collapsed="false">
      <c r="A21" s="1" t="s">
        <v>0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</row>
    <row r="22" customFormat="false" ht="15" hidden="false" customHeight="false" outlineLevel="0" collapsed="false">
      <c r="A22" s="2" t="s">
        <v>26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</row>
    <row r="24" customFormat="false" ht="15" hidden="false" customHeight="false" outlineLevel="0" collapsed="false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</row>
    <row r="25" customFormat="false" ht="15.75" hidden="false" customHeight="false" outlineLevel="0" collapsed="false">
      <c r="A25" s="5" t="s">
        <v>5</v>
      </c>
      <c r="B25" s="5"/>
      <c r="C25" s="5"/>
      <c r="D25" s="5"/>
      <c r="E25" s="5"/>
      <c r="F25" s="5"/>
      <c r="G25" s="5"/>
      <c r="H25" s="5"/>
      <c r="I25" s="5"/>
      <c r="J25" s="6"/>
      <c r="K25" s="6"/>
    </row>
    <row r="26" customFormat="false" ht="15.75" hidden="false" customHeight="false" outlineLevel="0" collapsed="false">
      <c r="A26" s="7" t="s">
        <v>27</v>
      </c>
      <c r="B26" s="7" t="s">
        <v>28</v>
      </c>
      <c r="C26" s="8" t="s">
        <v>7</v>
      </c>
      <c r="D26" s="8" t="s">
        <v>8</v>
      </c>
      <c r="E26" s="8" t="s">
        <v>9</v>
      </c>
      <c r="F26" s="8" t="s">
        <v>10</v>
      </c>
      <c r="G26" s="8" t="s">
        <v>11</v>
      </c>
      <c r="H26" s="8" t="s">
        <v>12</v>
      </c>
      <c r="I26" s="7" t="s">
        <v>13</v>
      </c>
      <c r="J26" s="7" t="s">
        <v>14</v>
      </c>
      <c r="K26" s="7" t="s">
        <v>15</v>
      </c>
      <c r="L26" s="7" t="s">
        <v>16</v>
      </c>
      <c r="M26" s="7" t="s">
        <v>17</v>
      </c>
      <c r="N26" s="7" t="s">
        <v>18</v>
      </c>
      <c r="O26" s="7" t="s">
        <v>19</v>
      </c>
      <c r="P26" s="7" t="s">
        <v>20</v>
      </c>
      <c r="Q26" s="7" t="s">
        <v>21</v>
      </c>
      <c r="R26" s="7" t="s">
        <v>22</v>
      </c>
      <c r="S26" s="7" t="s">
        <v>29</v>
      </c>
      <c r="T26" s="7" t="s">
        <v>30</v>
      </c>
      <c r="U26" s="7" t="s">
        <v>25</v>
      </c>
    </row>
    <row r="27" customFormat="false" ht="13.8" hidden="false" customHeight="false" outlineLevel="0" collapsed="false">
      <c r="A27" s="0" t="n">
        <v>1</v>
      </c>
      <c r="B27" s="0" t="n">
        <v>0</v>
      </c>
      <c r="C27" s="0" t="n">
        <v>2868</v>
      </c>
      <c r="D27" s="0" t="n">
        <v>1313</v>
      </c>
      <c r="E27" s="0" t="n">
        <v>1928</v>
      </c>
      <c r="F27" s="0" t="n">
        <v>2348</v>
      </c>
      <c r="G27" s="0" t="n">
        <f aca="false">Tabla3510813153413[[#This Row],[no_efec_cor]]+Tabla3510813153413[[#This Row],[efec_cor]]</f>
        <v>4796</v>
      </c>
      <c r="H27" s="0" t="n">
        <f aca="false">Tabla3510813153413[[#This Row],[no_efec_inc]]+Tabla3510813153413[[#This Row],[efect_inc]]</f>
        <v>3661</v>
      </c>
      <c r="I27" s="9" t="n">
        <f aca="false">Tabla3510813153413[[#This Row],[Correctos]]/Tabla3510813153413[[#This Row],[total_sec]]</f>
        <v>0.567104174056994</v>
      </c>
      <c r="J27" s="9" t="n">
        <f aca="false">Tabla3510813153413[[#This Row],[efec_cor]]/Tabla3510813153413[[#This Row],[N° efec]]</f>
        <v>0.45088868101029</v>
      </c>
      <c r="K27" s="9" t="n">
        <f aca="false">Tabla3510813153413[[#This Row],[efect_inc]]/Tabla3510813153413[[#This Row],[N° efec]]</f>
        <v>0.54911131898971</v>
      </c>
      <c r="L27" s="9" t="n">
        <f aca="false">Tabla3510813153413[[#This Row],[no_efec_cor]]/Tabla3510813153413[[#This Row],[N° no_efe]]</f>
        <v>0.685960296579766</v>
      </c>
      <c r="M27" s="9" t="n">
        <f aca="false">Tabla3510813153413[[#This Row],[no_efec_inc]]/Tabla3510813153413[[#This Row],[N° no_efe]]</f>
        <v>0.314039703420234</v>
      </c>
      <c r="N27" s="9" t="n">
        <f aca="false">(Tabla3510813153413[[#This Row],[% efe_cor]]+Tabla3510813153413[[#This Row],[% no_efe_cor]])/2</f>
        <v>0.568424488795028</v>
      </c>
      <c r="O27" s="10" t="n">
        <f aca="false">(Tabla3510813153413[[#This Row],[% efe_inc]]+Tabla3510813153413[[#This Row],[% no_efect_inc]])/2</f>
        <v>0.431575511204972</v>
      </c>
      <c r="P27" s="11" t="n">
        <f aca="false">Tabla3510813153413[[#This Row],[no_efec_cor]]/(Tabla3510813153413[[#This Row],[efect_inc]]+Tabla3510813153413[[#This Row],[no_efec_cor]])</f>
        <v>0.549846625766871</v>
      </c>
      <c r="Q27" s="11" t="n">
        <f aca="false">Tabla3510813153413[[#This Row],[efec_cor]]/(Tabla3510813153413[[#This Row],[efec_cor]]+Tabla3510813153413[[#This Row],[no_efec_inc]])</f>
        <v>0.594878124035791</v>
      </c>
      <c r="R27" s="11" t="n">
        <f aca="false">(Tabla3510813153413[[#This Row],[PNE]]+Tabla3510813153413[[#This Row],[PE]])/2</f>
        <v>0.572362374901331</v>
      </c>
      <c r="S27" s="0" t="n">
        <v>4276</v>
      </c>
      <c r="T27" s="0" t="n">
        <v>4181</v>
      </c>
      <c r="U27" s="0" t="n">
        <f aca="false">Tabla3510813153413[[#This Row],[N° efec]]+Tabla3510813153413[[#This Row],[N° no_efe]]</f>
        <v>8457</v>
      </c>
    </row>
    <row r="28" customFormat="false" ht="13.8" hidden="false" customHeight="false" outlineLevel="0" collapsed="false">
      <c r="A28" s="0" t="n">
        <v>1</v>
      </c>
      <c r="B28" s="0" t="n">
        <v>0.1</v>
      </c>
      <c r="C28" s="0" t="n">
        <v>2274</v>
      </c>
      <c r="D28" s="0" t="n">
        <v>1907</v>
      </c>
      <c r="E28" s="0" t="n">
        <v>2662</v>
      </c>
      <c r="F28" s="0" t="n">
        <v>1614</v>
      </c>
      <c r="G28" s="0" t="n">
        <f aca="false">Tabla3510813153413[[#This Row],[no_efec_cor]]+Tabla3510813153413[[#This Row],[efec_cor]]</f>
        <v>4936</v>
      </c>
      <c r="H28" s="0" t="n">
        <f aca="false">Tabla3510813153413[[#This Row],[no_efec_inc]]+Tabla3510813153413[[#This Row],[efect_inc]]</f>
        <v>3521</v>
      </c>
      <c r="I28" s="9" t="n">
        <f aca="false">Tabla3510813153413[[#This Row],[Correctos]]/Tabla3510813153413[[#This Row],[total_sec]]</f>
        <v>0.583658507745063</v>
      </c>
      <c r="J28" s="9" t="n">
        <f aca="false">Tabla3510813153413[[#This Row],[efec_cor]]/Tabla3510813153413[[#This Row],[N° efec]]</f>
        <v>0.622544434050514</v>
      </c>
      <c r="K28" s="9" t="n">
        <f aca="false">Tabla3510813153413[[#This Row],[efect_inc]]/Tabla3510813153413[[#This Row],[N° efec]]</f>
        <v>0.377455565949485</v>
      </c>
      <c r="L28" s="9" t="n">
        <f aca="false">Tabla3510813153413[[#This Row],[no_efec_cor]]/Tabla3510813153413[[#This Row],[N° no_efe]]</f>
        <v>0.543889021765128</v>
      </c>
      <c r="M28" s="9" t="n">
        <f aca="false">Tabla3510813153413[[#This Row],[no_efec_inc]]/Tabla3510813153413[[#This Row],[N° no_efe]]</f>
        <v>0.456110978234872</v>
      </c>
      <c r="N28" s="9" t="n">
        <f aca="false">(Tabla3510813153413[[#This Row],[% efe_cor]]+Tabla3510813153413[[#This Row],[% no_efe_cor]])/2</f>
        <v>0.583216727907821</v>
      </c>
      <c r="O28" s="10" t="n">
        <f aca="false">(Tabla3510813153413[[#This Row],[% efe_inc]]+Tabla3510813153413[[#This Row],[% no_efect_inc]])/2</f>
        <v>0.416783272092179</v>
      </c>
      <c r="P28" s="11" t="n">
        <f aca="false">Tabla3510813153413[[#This Row],[no_efec_cor]]/(Tabla3510813153413[[#This Row],[efect_inc]]+Tabla3510813153413[[#This Row],[no_efec_cor]])</f>
        <v>0.584876543209877</v>
      </c>
      <c r="Q28" s="11" t="n">
        <f aca="false">Tabla3510813153413[[#This Row],[efec_cor]]/(Tabla3510813153413[[#This Row],[efec_cor]]+Tabla3510813153413[[#This Row],[no_efec_inc]])</f>
        <v>0.582622017947034</v>
      </c>
      <c r="R28" s="11" t="n">
        <f aca="false">(Tabla3510813153413[[#This Row],[PNE]]+Tabla3510813153413[[#This Row],[PE]])/2</f>
        <v>0.583749280578455</v>
      </c>
      <c r="S28" s="0" t="n">
        <v>4276</v>
      </c>
      <c r="T28" s="0" t="n">
        <v>4181</v>
      </c>
      <c r="U28" s="0" t="n">
        <f aca="false">Tabla3510813153413[[#This Row],[N° efec]]+Tabla3510813153413[[#This Row],[N° no_efe]]</f>
        <v>8457</v>
      </c>
    </row>
    <row r="29" customFormat="false" ht="13.8" hidden="false" customHeight="false" outlineLevel="0" collapsed="false">
      <c r="A29" s="0" t="n">
        <v>1</v>
      </c>
      <c r="B29" s="0" t="n">
        <v>0.5</v>
      </c>
      <c r="C29" s="0" t="n">
        <v>2055</v>
      </c>
      <c r="D29" s="0" t="n">
        <v>2126</v>
      </c>
      <c r="E29" s="0" t="n">
        <v>3073</v>
      </c>
      <c r="F29" s="0" t="n">
        <v>1203</v>
      </c>
      <c r="G29" s="0" t="n">
        <f aca="false">Tabla3510813153413[[#This Row],[no_efec_cor]]+Tabla3510813153413[[#This Row],[efec_cor]]</f>
        <v>5128</v>
      </c>
      <c r="H29" s="0" t="n">
        <f aca="false">Tabla3510813153413[[#This Row],[no_efec_inc]]+Tabla3510813153413[[#This Row],[efect_inc]]</f>
        <v>3329</v>
      </c>
      <c r="I29" s="9" t="n">
        <f aca="false">Tabla3510813153413[[#This Row],[Correctos]]/Tabla3510813153413[[#This Row],[total_sec]]</f>
        <v>0.606361593945844</v>
      </c>
      <c r="J29" s="9" t="n">
        <f aca="false">Tabla3510813153413[[#This Row],[efec_cor]]/Tabla3510813153413[[#This Row],[N° efec]]</f>
        <v>0.71866230121609</v>
      </c>
      <c r="K29" s="9" t="n">
        <f aca="false">Tabla3510813153413[[#This Row],[efect_inc]]/Tabla3510813153413[[#This Row],[N° efec]]</f>
        <v>0.28133769878391</v>
      </c>
      <c r="L29" s="9" t="n">
        <f aca="false">Tabla3510813153413[[#This Row],[no_efec_cor]]/Tabla3510813153413[[#This Row],[N° no_efe]]</f>
        <v>0.491509208323368</v>
      </c>
      <c r="M29" s="9" t="n">
        <f aca="false">Tabla3510813153413[[#This Row],[no_efec_inc]]/Tabla3510813153413[[#This Row],[N° no_efe]]</f>
        <v>0.508490791676632</v>
      </c>
      <c r="N29" s="9" t="n">
        <f aca="false">(Tabla3510813153413[[#This Row],[% efe_cor]]+Tabla3510813153413[[#This Row],[% no_efe_cor]])/2</f>
        <v>0.605085754769729</v>
      </c>
      <c r="O29" s="10" t="n">
        <f aca="false">(Tabla3510813153413[[#This Row],[% efe_inc]]+Tabla3510813153413[[#This Row],[% no_efect_inc]])/2</f>
        <v>0.394914245230271</v>
      </c>
      <c r="P29" s="11" t="n">
        <f aca="false">Tabla3510813153413[[#This Row],[no_efec_cor]]/(Tabla3510813153413[[#This Row],[efect_inc]]+Tabla3510813153413[[#This Row],[no_efec_cor]])</f>
        <v>0.630755064456722</v>
      </c>
      <c r="Q29" s="11" t="n">
        <f aca="false">Tabla3510813153413[[#This Row],[efec_cor]]/(Tabla3510813153413[[#This Row],[efec_cor]]+Tabla3510813153413[[#This Row],[no_efec_inc]])</f>
        <v>0.591075206770533</v>
      </c>
      <c r="R29" s="11" t="n">
        <f aca="false">(Tabla3510813153413[[#This Row],[PNE]]+Tabla3510813153413[[#This Row],[PE]])/2</f>
        <v>0.610915135613627</v>
      </c>
      <c r="S29" s="0" t="n">
        <v>4276</v>
      </c>
      <c r="T29" s="0" t="n">
        <v>4181</v>
      </c>
      <c r="U29" s="0" t="n">
        <f aca="false">Tabla3510813153413[[#This Row],[N° efec]]+Tabla3510813153413[[#This Row],[N° no_efe]]</f>
        <v>8457</v>
      </c>
    </row>
    <row r="30" customFormat="false" ht="13.8" hidden="false" customHeight="false" outlineLevel="0" collapsed="false">
      <c r="A30" s="0" t="n">
        <v>1</v>
      </c>
      <c r="B30" s="0" t="n">
        <v>1</v>
      </c>
      <c r="C30" s="0" t="n">
        <v>2296</v>
      </c>
      <c r="D30" s="0" t="n">
        <v>1885</v>
      </c>
      <c r="E30" s="0" t="n">
        <v>2927</v>
      </c>
      <c r="F30" s="0" t="n">
        <v>1349</v>
      </c>
      <c r="G30" s="0" t="n">
        <f aca="false">Tabla3510813153413[[#This Row],[no_efec_cor]]+Tabla3510813153413[[#This Row],[efec_cor]]</f>
        <v>5223</v>
      </c>
      <c r="H30" s="0" t="n">
        <f aca="false">Tabla3510813153413[[#This Row],[no_efec_inc]]+Tabla3510813153413[[#This Row],[efect_inc]]</f>
        <v>3234</v>
      </c>
      <c r="I30" s="9" t="n">
        <f aca="false">Tabla3510813153413[[#This Row],[Correctos]]/Tabla3510813153413[[#This Row],[total_sec]]</f>
        <v>0.617594891805605</v>
      </c>
      <c r="J30" s="9" t="n">
        <f aca="false">Tabla3510813153413[[#This Row],[efec_cor]]/Tabla3510813153413[[#This Row],[N° efec]]</f>
        <v>0.684518241347053</v>
      </c>
      <c r="K30" s="9" t="n">
        <f aca="false">Tabla3510813153413[[#This Row],[efect_inc]]/Tabla3510813153413[[#This Row],[N° efec]]</f>
        <v>0.315481758652947</v>
      </c>
      <c r="L30" s="9" t="n">
        <f aca="false">Tabla3510813153413[[#This Row],[no_efec_cor]]/Tabla3510813153413[[#This Row],[N° no_efe]]</f>
        <v>0.549150920832337</v>
      </c>
      <c r="M30" s="9" t="n">
        <f aca="false">Tabla3510813153413[[#This Row],[no_efec_inc]]/Tabla3510813153413[[#This Row],[N° no_efe]]</f>
        <v>0.450849079167663</v>
      </c>
      <c r="N30" s="9" t="n">
        <f aca="false">(Tabla3510813153413[[#This Row],[% efe_cor]]+Tabla3510813153413[[#This Row],[% no_efe_cor]])/2</f>
        <v>0.616834581089695</v>
      </c>
      <c r="O30" s="10" t="n">
        <f aca="false">(Tabla3510813153413[[#This Row],[% efe_inc]]+Tabla3510813153413[[#This Row],[% no_efect_inc]])/2</f>
        <v>0.383165418910305</v>
      </c>
      <c r="P30" s="11" t="n">
        <f aca="false">Tabla3510813153413[[#This Row],[no_efec_cor]]/(Tabla3510813153413[[#This Row],[efect_inc]]+Tabla3510813153413[[#This Row],[no_efec_cor]])</f>
        <v>0.629903978052126</v>
      </c>
      <c r="Q30" s="11" t="n">
        <f aca="false">Tabla3510813153413[[#This Row],[efec_cor]]/(Tabla3510813153413[[#This Row],[efec_cor]]+Tabla3510813153413[[#This Row],[no_efec_inc]])</f>
        <v>0.608270989193682</v>
      </c>
      <c r="R30" s="11" t="n">
        <f aca="false">(Tabla3510813153413[[#This Row],[PNE]]+Tabla3510813153413[[#This Row],[PE]])/2</f>
        <v>0.619087483622904</v>
      </c>
      <c r="S30" s="0" t="n">
        <v>4276</v>
      </c>
      <c r="T30" s="0" t="n">
        <v>4181</v>
      </c>
      <c r="U30" s="0" t="n">
        <f aca="false">Tabla3510813153413[[#This Row],[N° efec]]+Tabla3510813153413[[#This Row],[N° no_efe]]</f>
        <v>8457</v>
      </c>
    </row>
    <row r="31" customFormat="false" ht="13.8" hidden="false" customHeight="false" outlineLevel="0" collapsed="false">
      <c r="A31" s="0" t="n">
        <v>1</v>
      </c>
      <c r="B31" s="0" t="n">
        <v>2</v>
      </c>
      <c r="C31" s="0" t="n">
        <v>2588</v>
      </c>
      <c r="D31" s="0" t="n">
        <v>1593</v>
      </c>
      <c r="E31" s="0" t="n">
        <v>2691</v>
      </c>
      <c r="F31" s="0" t="n">
        <v>1585</v>
      </c>
      <c r="G31" s="0" t="n">
        <f aca="false">Tabla3510813153413[[#This Row],[no_efec_cor]]+Tabla3510813153413[[#This Row],[efec_cor]]</f>
        <v>5279</v>
      </c>
      <c r="H31" s="0" t="n">
        <f aca="false">Tabla3510813153413[[#This Row],[no_efec_inc]]+Tabla3510813153413[[#This Row],[efect_inc]]</f>
        <v>3178</v>
      </c>
      <c r="I31" s="9" t="n">
        <f aca="false">Tabla3510813153413[[#This Row],[Correctos]]/Tabla3510813153413[[#This Row],[total_sec]]</f>
        <v>0.624216625280832</v>
      </c>
      <c r="J31" s="9" t="n">
        <f aca="false">Tabla3510813153413[[#This Row],[efec_cor]]/Tabla3510813153413[[#This Row],[N° efec]]</f>
        <v>0.62932647333957</v>
      </c>
      <c r="K31" s="9" t="n">
        <f aca="false">Tabla3510813153413[[#This Row],[efect_inc]]/Tabla3510813153413[[#This Row],[N° efec]]</f>
        <v>0.37067352666043</v>
      </c>
      <c r="L31" s="9" t="n">
        <f aca="false">Tabla3510813153413[[#This Row],[no_efec_cor]]/Tabla3510813153413[[#This Row],[N° no_efe]]</f>
        <v>0.618990672088017</v>
      </c>
      <c r="M31" s="9" t="n">
        <f aca="false">Tabla3510813153413[[#This Row],[no_efec_inc]]/Tabla3510813153413[[#This Row],[N° no_efe]]</f>
        <v>0.381009327911983</v>
      </c>
      <c r="N31" s="9" t="n">
        <f aca="false">(Tabla3510813153413[[#This Row],[% efe_cor]]+Tabla3510813153413[[#This Row],[% no_efe_cor]])/2</f>
        <v>0.624158572713793</v>
      </c>
      <c r="O31" s="10" t="n">
        <f aca="false">(Tabla3510813153413[[#This Row],[% efe_inc]]+Tabla3510813153413[[#This Row],[% no_efect_inc]])/2</f>
        <v>0.375841427286206</v>
      </c>
      <c r="P31" s="11" t="n">
        <f aca="false">Tabla3510813153413[[#This Row],[no_efec_cor]]/(Tabla3510813153413[[#This Row],[efect_inc]]+Tabla3510813153413[[#This Row],[no_efec_cor]])</f>
        <v>0.620177330457704</v>
      </c>
      <c r="Q31" s="11" t="n">
        <f aca="false">Tabla3510813153413[[#This Row],[efec_cor]]/(Tabla3510813153413[[#This Row],[efec_cor]]+Tabla3510813153413[[#This Row],[no_efec_inc]])</f>
        <v>0.628151260504202</v>
      </c>
      <c r="R31" s="11" t="n">
        <f aca="false">(Tabla3510813153413[[#This Row],[PNE]]+Tabla3510813153413[[#This Row],[PE]])/2</f>
        <v>0.624164295480953</v>
      </c>
      <c r="S31" s="0" t="n">
        <v>4276</v>
      </c>
      <c r="T31" s="0" t="n">
        <v>4181</v>
      </c>
      <c r="U31" s="0" t="n">
        <f aca="false">Tabla3510813153413[[#This Row],[N° efec]]+Tabla3510813153413[[#This Row],[N° no_efe]]</f>
        <v>8457</v>
      </c>
    </row>
    <row r="32" customFormat="false" ht="13.8" hidden="false" customHeight="false" outlineLevel="0" collapsed="false">
      <c r="A32" s="0" t="n">
        <v>1</v>
      </c>
      <c r="B32" s="0" t="n">
        <v>3</v>
      </c>
      <c r="C32" s="0" t="n">
        <v>2743</v>
      </c>
      <c r="D32" s="0" t="n">
        <v>1438</v>
      </c>
      <c r="E32" s="0" t="n">
        <v>2596</v>
      </c>
      <c r="F32" s="0" t="n">
        <v>1680</v>
      </c>
      <c r="G32" s="0" t="n">
        <f aca="false">Tabla3510813153413[[#This Row],[no_efec_cor]]+Tabla3510813153413[[#This Row],[efec_cor]]</f>
        <v>5339</v>
      </c>
      <c r="H32" s="0" t="n">
        <f aca="false">Tabla3510813153413[[#This Row],[no_efec_inc]]+Tabla3510813153413[[#This Row],[efect_inc]]</f>
        <v>3118</v>
      </c>
      <c r="I32" s="9" t="n">
        <f aca="false">Tabla3510813153413[[#This Row],[Correctos]]/Tabla3510813153413[[#This Row],[total_sec]]</f>
        <v>0.631311339718576</v>
      </c>
      <c r="J32" s="9" t="n">
        <f aca="false">Tabla3510813153413[[#This Row],[efec_cor]]/Tabla3510813153413[[#This Row],[N° efec]]</f>
        <v>0.60710944808232</v>
      </c>
      <c r="K32" s="9" t="n">
        <f aca="false">Tabla3510813153413[[#This Row],[efect_inc]]/Tabla3510813153413[[#This Row],[N° efec]]</f>
        <v>0.39289055191768</v>
      </c>
      <c r="L32" s="9" t="n">
        <f aca="false">Tabla3510813153413[[#This Row],[no_efec_cor]]/Tabla3510813153413[[#This Row],[N° no_efe]]</f>
        <v>0.656063142788806</v>
      </c>
      <c r="M32" s="9" t="n">
        <f aca="false">Tabla3510813153413[[#This Row],[no_efec_inc]]/Tabla3510813153413[[#This Row],[N° no_efe]]</f>
        <v>0.343936857211193</v>
      </c>
      <c r="N32" s="9" t="n">
        <f aca="false">(Tabla3510813153413[[#This Row],[% efe_cor]]+Tabla3510813153413[[#This Row],[% no_efe_cor]])/2</f>
        <v>0.631586295435563</v>
      </c>
      <c r="O32" s="10" t="n">
        <f aca="false">(Tabla3510813153413[[#This Row],[% efe_inc]]+Tabla3510813153413[[#This Row],[% no_efect_inc]])/2</f>
        <v>0.368413704564437</v>
      </c>
      <c r="P32" s="11" t="n">
        <f aca="false">Tabla3510813153413[[#This Row],[no_efec_cor]]/(Tabla3510813153413[[#This Row],[efect_inc]]+Tabla3510813153413[[#This Row],[no_efec_cor]])</f>
        <v>0.620167307257518</v>
      </c>
      <c r="Q32" s="11" t="n">
        <f aca="false">Tabla3510813153413[[#This Row],[efec_cor]]/(Tabla3510813153413[[#This Row],[efec_cor]]+Tabla3510813153413[[#This Row],[no_efec_inc]])</f>
        <v>0.643529995042142</v>
      </c>
      <c r="R32" s="11" t="n">
        <f aca="false">(Tabla3510813153413[[#This Row],[PNE]]+Tabla3510813153413[[#This Row],[PE]])/2</f>
        <v>0.63184865114983</v>
      </c>
      <c r="S32" s="0" t="n">
        <v>4276</v>
      </c>
      <c r="T32" s="0" t="n">
        <v>4181</v>
      </c>
      <c r="U32" s="0" t="n">
        <f aca="false">Tabla3510813153413[[#This Row],[N° efec]]+Tabla3510813153413[[#This Row],[N° no_efe]]</f>
        <v>8457</v>
      </c>
    </row>
    <row r="33" customFormat="false" ht="13.8" hidden="false" customHeight="false" outlineLevel="0" collapsed="false">
      <c r="A33" s="0" t="n">
        <v>1</v>
      </c>
      <c r="B33" s="0" t="n">
        <v>5</v>
      </c>
      <c r="C33" s="0" t="n">
        <v>2938</v>
      </c>
      <c r="D33" s="0" t="n">
        <v>1243</v>
      </c>
      <c r="E33" s="0" t="n">
        <v>2514</v>
      </c>
      <c r="F33" s="0" t="n">
        <v>1762</v>
      </c>
      <c r="G33" s="0" t="n">
        <f aca="false">Tabla3510813153413[[#This Row],[no_efec_cor]]+Tabla3510813153413[[#This Row],[efec_cor]]</f>
        <v>5452</v>
      </c>
      <c r="H33" s="0" t="n">
        <f aca="false">Tabla3510813153413[[#This Row],[no_efec_inc]]+Tabla3510813153413[[#This Row],[efect_inc]]</f>
        <v>3005</v>
      </c>
      <c r="I33" s="9" t="n">
        <f aca="false">Tabla3510813153413[[#This Row],[Correctos]]/Tabla3510813153413[[#This Row],[total_sec]]</f>
        <v>0.644673051909661</v>
      </c>
      <c r="J33" s="9" t="n">
        <f aca="false">Tabla3510813153413[[#This Row],[efec_cor]]/Tabla3510813153413[[#This Row],[N° efec]]</f>
        <v>0.587932647333957</v>
      </c>
      <c r="K33" s="9" t="n">
        <f aca="false">Tabla3510813153413[[#This Row],[efect_inc]]/Tabla3510813153413[[#This Row],[N° efec]]</f>
        <v>0.412067352666043</v>
      </c>
      <c r="L33" s="9" t="n">
        <f aca="false">Tabla3510813153413[[#This Row],[no_efec_cor]]/Tabla3510813153413[[#This Row],[N° no_efe]]</f>
        <v>0.702702702702703</v>
      </c>
      <c r="M33" s="9" t="n">
        <f aca="false">Tabla3510813153413[[#This Row],[no_efec_inc]]/Tabla3510813153413[[#This Row],[N° no_efe]]</f>
        <v>0.297297297297297</v>
      </c>
      <c r="N33" s="9" t="n">
        <f aca="false">(Tabla3510813153413[[#This Row],[% efe_cor]]+Tabla3510813153413[[#This Row],[% no_efe_cor]])/2</f>
        <v>0.64531767501833</v>
      </c>
      <c r="O33" s="10" t="n">
        <f aca="false">(Tabla3510813153413[[#This Row],[% efe_inc]]+Tabla3510813153413[[#This Row],[% no_efect_inc]])/2</f>
        <v>0.35468232498167</v>
      </c>
      <c r="P33" s="11" t="n">
        <f aca="false">Tabla3510813153413[[#This Row],[no_efec_cor]]/(Tabla3510813153413[[#This Row],[efect_inc]]+Tabla3510813153413[[#This Row],[no_efec_cor]])</f>
        <v>0.625106382978723</v>
      </c>
      <c r="Q33" s="11" t="n">
        <f aca="false">Tabla3510813153413[[#This Row],[efec_cor]]/(Tabla3510813153413[[#This Row],[efec_cor]]+Tabla3510813153413[[#This Row],[no_efec_inc]])</f>
        <v>0.669150918285866</v>
      </c>
      <c r="R33" s="11" t="n">
        <f aca="false">(Tabla3510813153413[[#This Row],[PNE]]+Tabla3510813153413[[#This Row],[PE]])/2</f>
        <v>0.647128650632295</v>
      </c>
      <c r="S33" s="0" t="n">
        <v>4276</v>
      </c>
      <c r="T33" s="0" t="n">
        <v>4181</v>
      </c>
      <c r="U33" s="0" t="n">
        <f aca="false">Tabla3510813153413[[#This Row],[N° efec]]+Tabla3510813153413[[#This Row],[N° no_efe]]</f>
        <v>8457</v>
      </c>
    </row>
    <row r="34" customFormat="false" ht="13.8" hidden="false" customHeight="false" outlineLevel="0" collapsed="false">
      <c r="A34" s="0" t="n">
        <v>2</v>
      </c>
      <c r="B34" s="0" t="n">
        <v>0.5</v>
      </c>
      <c r="C34" s="0" t="n">
        <v>2125</v>
      </c>
      <c r="D34" s="0" t="n">
        <v>1950</v>
      </c>
      <c r="E34" s="0" t="n">
        <v>2863</v>
      </c>
      <c r="F34" s="0" t="n">
        <v>1413</v>
      </c>
      <c r="G34" s="0" t="n">
        <f aca="false">Tabla3510813153413[[#This Row],[no_efec_cor]]+Tabla3510813153413[[#This Row],[efec_cor]]</f>
        <v>4988</v>
      </c>
      <c r="H34" s="0" t="n">
        <f aca="false">Tabla3510813153413[[#This Row],[no_efec_inc]]+Tabla3510813153413[[#This Row],[efect_inc]]</f>
        <v>3363</v>
      </c>
      <c r="I34" s="9" t="n">
        <f aca="false">Tabla3510813153413[[#This Row],[Correctos]]/Tabla3510813153413[[#This Row],[total_sec]]</f>
        <v>0.589807260257775</v>
      </c>
      <c r="J34" s="9" t="n">
        <f aca="false">Tabla3510813153413[[#This Row],[efec_cor]]/Tabla3510813153413[[#This Row],[N° efec]]</f>
        <v>0.66955098222638</v>
      </c>
      <c r="K34" s="9" t="n">
        <f aca="false">Tabla3510813153413[[#This Row],[efect_inc]]/Tabla3510813153413[[#This Row],[N° efec]]</f>
        <v>0.33044901777362</v>
      </c>
      <c r="L34" s="9" t="n">
        <f aca="false">Tabla3510813153413[[#This Row],[no_efec_cor]]/Tabla3510813153413[[#This Row],[N° no_efe]]</f>
        <v>0.508251614446305</v>
      </c>
      <c r="M34" s="9" t="n">
        <f aca="false">Tabla3510813153413[[#This Row],[no_efec_inc]]/Tabla3510813153413[[#This Row],[N° no_efe]]</f>
        <v>0.466395599138962</v>
      </c>
      <c r="N34" s="9" t="n">
        <f aca="false">(Tabla3510813153413[[#This Row],[% efe_cor]]+Tabla3510813153413[[#This Row],[% no_efe_cor]])/2</f>
        <v>0.588901298336342</v>
      </c>
      <c r="O34" s="10" t="n">
        <f aca="false">(Tabla3510813153413[[#This Row],[% efe_inc]]+Tabla3510813153413[[#This Row],[% no_efect_inc]])/2</f>
        <v>0.398422308456291</v>
      </c>
      <c r="P34" s="11" t="n">
        <f aca="false">Tabla3510813153413[[#This Row],[no_efec_cor]]/(Tabla3510813153413[[#This Row],[efect_inc]]+Tabla3510813153413[[#This Row],[no_efec_cor]])</f>
        <v>0.600621820237422</v>
      </c>
      <c r="Q34" s="11" t="n">
        <f aca="false">Tabla3510813153413[[#This Row],[efec_cor]]/(Tabla3510813153413[[#This Row],[efec_cor]]+Tabla3510813153413[[#This Row],[no_efec_inc]])</f>
        <v>0.594847288593393</v>
      </c>
      <c r="R34" s="11" t="n">
        <f aca="false">(Tabla3510813153413[[#This Row],[PNE]]+Tabla3510813153413[[#This Row],[PE]])/2</f>
        <v>0.597734554415408</v>
      </c>
      <c r="S34" s="0" t="n">
        <v>4276</v>
      </c>
      <c r="T34" s="0" t="n">
        <v>4181</v>
      </c>
      <c r="U34" s="0" t="n">
        <f aca="false">Tabla3510813153413[[#This Row],[N° efec]]+Tabla3510813153413[[#This Row],[N° no_efe]]</f>
        <v>8457</v>
      </c>
    </row>
    <row r="35" customFormat="false" ht="13.8" hidden="false" customHeight="false" outlineLevel="0" collapsed="false">
      <c r="A35" s="0" t="n">
        <v>2</v>
      </c>
      <c r="B35" s="0" t="n">
        <v>5</v>
      </c>
      <c r="C35" s="0" t="n">
        <v>2795</v>
      </c>
      <c r="D35" s="0" t="n">
        <v>1386</v>
      </c>
      <c r="E35" s="0" t="n">
        <v>2621</v>
      </c>
      <c r="F35" s="0" t="n">
        <v>1655</v>
      </c>
      <c r="G35" s="0" t="n">
        <f aca="false">Tabla3510813153413[[#This Row],[no_efec_cor]]+Tabla3510813153413[[#This Row],[efec_cor]]</f>
        <v>5416</v>
      </c>
      <c r="H35" s="0" t="n">
        <f aca="false">Tabla3510813153413[[#This Row],[no_efec_inc]]+Tabla3510813153413[[#This Row],[efect_inc]]</f>
        <v>3041</v>
      </c>
      <c r="I35" s="9" t="n">
        <f aca="false">Tabla3510813153413[[#This Row],[Correctos]]/Tabla3510813153413[[#This Row],[total_sec]]</f>
        <v>0.640416223247014</v>
      </c>
      <c r="J35" s="9" t="n">
        <f aca="false">Tabla3510813153413[[#This Row],[efec_cor]]/Tabla3510813153413[[#This Row],[N° efec]]</f>
        <v>0.612956033676333</v>
      </c>
      <c r="K35" s="9" t="n">
        <f aca="false">Tabla3510813153413[[#This Row],[efect_inc]]/Tabla3510813153413[[#This Row],[N° efec]]</f>
        <v>0.387043966323667</v>
      </c>
      <c r="L35" s="9" t="n">
        <f aca="false">Tabla3510813153413[[#This Row],[no_efec_cor]]/Tabla3510813153413[[#This Row],[N° no_efe]]</f>
        <v>0.668500358765845</v>
      </c>
      <c r="M35" s="9" t="n">
        <f aca="false">Tabla3510813153413[[#This Row],[no_efec_inc]]/Tabla3510813153413[[#This Row],[N° no_efe]]</f>
        <v>0.331499641234154</v>
      </c>
      <c r="N35" s="9" t="n">
        <f aca="false">(Tabla3510813153413[[#This Row],[% efe_cor]]+Tabla3510813153413[[#This Row],[% no_efe_cor]])/2</f>
        <v>0.640728196221089</v>
      </c>
      <c r="O35" s="10" t="n">
        <f aca="false">(Tabla3510813153413[[#This Row],[% efe_inc]]+Tabla3510813153413[[#This Row],[% no_efect_inc]])/2</f>
        <v>0.359271803778911</v>
      </c>
      <c r="P35" s="11" t="n">
        <f aca="false">Tabla3510813153413[[#This Row],[no_efec_cor]]/(Tabla3510813153413[[#This Row],[efect_inc]]+Tabla3510813153413[[#This Row],[no_efec_cor]])</f>
        <v>0.628089887640449</v>
      </c>
      <c r="Q35" s="11" t="n">
        <f aca="false">Tabla3510813153413[[#This Row],[efec_cor]]/(Tabla3510813153413[[#This Row],[efec_cor]]+Tabla3510813153413[[#This Row],[no_efec_inc]])</f>
        <v>0.654105315697529</v>
      </c>
      <c r="R35" s="11" t="n">
        <f aca="false">(Tabla3510813153413[[#This Row],[PNE]]+Tabla3510813153413[[#This Row],[PE]])/2</f>
        <v>0.641097601668989</v>
      </c>
      <c r="S35" s="0" t="n">
        <v>4276</v>
      </c>
      <c r="T35" s="0" t="n">
        <v>4181</v>
      </c>
      <c r="U35" s="0" t="n">
        <f aca="false">Tabla3510813153413[[#This Row],[N° efec]]+Tabla3510813153413[[#This Row],[N° no_efe]]</f>
        <v>8457</v>
      </c>
    </row>
    <row r="36" customFormat="false" ht="13.8" hidden="false" customHeight="false" outlineLevel="0" collapsed="false">
      <c r="A36" s="0" t="n">
        <v>0.5</v>
      </c>
      <c r="B36" s="0" t="n">
        <v>5</v>
      </c>
      <c r="C36" s="0" t="n">
        <v>3137</v>
      </c>
      <c r="D36" s="0" t="n">
        <v>1044</v>
      </c>
      <c r="E36" s="0" t="n">
        <v>2349</v>
      </c>
      <c r="F36" s="0" t="n">
        <v>1927</v>
      </c>
      <c r="G36" s="0" t="n">
        <f aca="false">Tabla3510813153413[[#This Row],[no_efec_cor]]+Tabla3510813153413[[#This Row],[efec_cor]]</f>
        <v>5486</v>
      </c>
      <c r="H36" s="0" t="n">
        <f aca="false">Tabla3510813153413[[#This Row],[no_efec_inc]]+Tabla3510813153413[[#This Row],[efect_inc]]</f>
        <v>2971</v>
      </c>
      <c r="I36" s="9" t="n">
        <f aca="false">Tabla3510813153413[[#This Row],[Correctos]]/Tabla3510813153413[[#This Row],[total_sec]]</f>
        <v>0.648693390091049</v>
      </c>
      <c r="J36" s="9" t="n">
        <f aca="false">Tabla3510813153413[[#This Row],[efec_cor]]/Tabla3510813153413[[#This Row],[N° efec]]</f>
        <v>0.549345182413471</v>
      </c>
      <c r="K36" s="9" t="n">
        <f aca="false">Tabla3510813153413[[#This Row],[efect_inc]]/Tabla3510813153413[[#This Row],[N° efec]]</f>
        <v>0.450654817586529</v>
      </c>
      <c r="L36" s="9" t="n">
        <f aca="false">Tabla3510813153413[[#This Row],[no_efec_cor]]/Tabla3510813153413[[#This Row],[N° no_efe]]</f>
        <v>0.75029897153791</v>
      </c>
      <c r="M36" s="9" t="n">
        <f aca="false">Tabla3510813153413[[#This Row],[no_efec_inc]]/Tabla3510813153413[[#This Row],[N° no_efe]]</f>
        <v>0.24970102846209</v>
      </c>
      <c r="N36" s="9" t="n">
        <f aca="false">(Tabla3510813153413[[#This Row],[% efe_cor]]+Tabla3510813153413[[#This Row],[% no_efe_cor]])/2</f>
        <v>0.64982207697569</v>
      </c>
      <c r="O36" s="10" t="n">
        <f aca="false">(Tabla3510813153413[[#This Row],[% efe_inc]]+Tabla3510813153413[[#This Row],[% no_efect_inc]])/2</f>
        <v>0.35017792302431</v>
      </c>
      <c r="P36" s="11" t="n">
        <f aca="false">Tabla3510813153413[[#This Row],[no_efec_cor]]/(Tabla3510813153413[[#This Row],[efect_inc]]+Tabla3510813153413[[#This Row],[no_efec_cor]])</f>
        <v>0.619470774091627</v>
      </c>
      <c r="Q36" s="11" t="n">
        <f aca="false">Tabla3510813153413[[#This Row],[efec_cor]]/(Tabla3510813153413[[#This Row],[efec_cor]]+Tabla3510813153413[[#This Row],[no_efec_inc]])</f>
        <v>0.692307692307692</v>
      </c>
      <c r="R36" s="11" t="n">
        <f aca="false">(Tabla3510813153413[[#This Row],[PNE]]+Tabla3510813153413[[#This Row],[PE]])/2</f>
        <v>0.65588923319966</v>
      </c>
      <c r="S36" s="0" t="n">
        <v>4276</v>
      </c>
      <c r="T36" s="0" t="n">
        <v>4181</v>
      </c>
      <c r="U36" s="0" t="n">
        <f aca="false">Tabla3510813153413[[#This Row],[N° efec]]+Tabla3510813153413[[#This Row],[N° no_efe]]</f>
        <v>8457</v>
      </c>
    </row>
    <row r="37" customFormat="false" ht="13.8" hidden="false" customHeight="false" outlineLevel="0" collapsed="false">
      <c r="A37" s="0" t="n">
        <v>0.5</v>
      </c>
      <c r="B37" s="0" t="n">
        <v>8</v>
      </c>
      <c r="C37" s="0" t="n">
        <v>3417</v>
      </c>
      <c r="D37" s="0" t="n">
        <v>764</v>
      </c>
      <c r="E37" s="0" t="n">
        <v>2126</v>
      </c>
      <c r="F37" s="0" t="n">
        <v>2150</v>
      </c>
      <c r="G37" s="0" t="n">
        <f aca="false">Tabla3510813153413[[#This Row],[no_efec_cor]]+Tabla3510813153413[[#This Row],[efec_cor]]</f>
        <v>5543</v>
      </c>
      <c r="H37" s="0" t="n">
        <f aca="false">Tabla3510813153413[[#This Row],[no_efec_inc]]+Tabla3510813153413[[#This Row],[efect_inc]]</f>
        <v>2914</v>
      </c>
      <c r="I37" s="9" t="n">
        <f aca="false">Tabla3510813153413[[#This Row],[Correctos]]/Tabla3510813153413[[#This Row],[total_sec]]</f>
        <v>0.655433368806906</v>
      </c>
      <c r="J37" s="9" t="n">
        <f aca="false">Tabla3510813153413[[#This Row],[efec_cor]]/Tabla3510813153413[[#This Row],[N° efec]]</f>
        <v>0.497193638914874</v>
      </c>
      <c r="K37" s="9" t="n">
        <f aca="false">Tabla3510813153413[[#This Row],[efect_inc]]/Tabla3510813153413[[#This Row],[N° efec]]</f>
        <v>0.502806361085126</v>
      </c>
      <c r="L37" s="9" t="n">
        <f aca="false">Tabla3510813153413[[#This Row],[no_efec_cor]]/Tabla3510813153413[[#This Row],[N° no_efe]]</f>
        <v>0.817268596029658</v>
      </c>
      <c r="M37" s="9" t="n">
        <f aca="false">Tabla3510813153413[[#This Row],[no_efec_inc]]/Tabla3510813153413[[#This Row],[N° no_efe]]</f>
        <v>0.182731403970342</v>
      </c>
      <c r="N37" s="9" t="n">
        <f aca="false">(Tabla3510813153413[[#This Row],[% efe_cor]]+Tabla3510813153413[[#This Row],[% no_efe_cor]])/2</f>
        <v>0.657231117472266</v>
      </c>
      <c r="O37" s="10" t="n">
        <f aca="false">(Tabla3510813153413[[#This Row],[% efe_inc]]+Tabla3510813153413[[#This Row],[% no_efect_inc]])/2</f>
        <v>0.342768882527734</v>
      </c>
      <c r="P37" s="11" t="n">
        <f aca="false">Tabla3510813153413[[#This Row],[no_efec_cor]]/(Tabla3510813153413[[#This Row],[efect_inc]]+Tabla3510813153413[[#This Row],[no_efec_cor]])</f>
        <v>0.613795581102928</v>
      </c>
      <c r="Q37" s="11" t="n">
        <f aca="false">Tabla3510813153413[[#This Row],[efec_cor]]/(Tabla3510813153413[[#This Row],[efec_cor]]+Tabla3510813153413[[#This Row],[no_efec_inc]])</f>
        <v>0.735640138408304</v>
      </c>
      <c r="R37" s="11" t="n">
        <f aca="false">(Tabla3510813153413[[#This Row],[PNE]]+Tabla3510813153413[[#This Row],[PE]])/2</f>
        <v>0.674717859755616</v>
      </c>
      <c r="S37" s="0" t="n">
        <v>4276</v>
      </c>
      <c r="T37" s="0" t="n">
        <v>4181</v>
      </c>
      <c r="U37" s="0" t="n">
        <f aca="false">Tabla3510813153413[[#This Row],[N° efec]]+Tabla3510813153413[[#This Row],[N° no_efe]]</f>
        <v>8457</v>
      </c>
    </row>
    <row r="38" customFormat="false" ht="13.8" hidden="false" customHeight="false" outlineLevel="0" collapsed="false">
      <c r="A38" s="0" t="n">
        <v>0.5</v>
      </c>
      <c r="B38" s="0" t="n">
        <v>10</v>
      </c>
      <c r="C38" s="0" t="n">
        <v>3564</v>
      </c>
      <c r="D38" s="0" t="n">
        <v>617</v>
      </c>
      <c r="E38" s="0" t="n">
        <v>1974</v>
      </c>
      <c r="F38" s="0" t="n">
        <v>2302</v>
      </c>
      <c r="G38" s="0" t="n">
        <f aca="false">Tabla3510813153413[[#This Row],[no_efec_cor]]+Tabla3510813153413[[#This Row],[efec_cor]]</f>
        <v>5538</v>
      </c>
      <c r="H38" s="0" t="n">
        <f aca="false">Tabla3510813153413[[#This Row],[no_efec_inc]]+Tabla3510813153413[[#This Row],[efect_inc]]</f>
        <v>2919</v>
      </c>
      <c r="I38" s="9" t="n">
        <f aca="false">Tabla3510813153413[[#This Row],[Correctos]]/Tabla3510813153413[[#This Row],[total_sec]]</f>
        <v>0.65484214260376</v>
      </c>
      <c r="J38" s="9" t="n">
        <f aca="false">Tabla3510813153413[[#This Row],[efec_cor]]/Tabla3510813153413[[#This Row],[N° efec]]</f>
        <v>0.461646398503274</v>
      </c>
      <c r="K38" s="9" t="n">
        <f aca="false">Tabla3510813153413[[#This Row],[efect_inc]]/Tabla3510813153413[[#This Row],[N° efec]]</f>
        <v>0.538353601496726</v>
      </c>
      <c r="L38" s="9" t="n">
        <f aca="false">Tabla3510813153413[[#This Row],[no_efec_cor]]/Tabla3510813153413[[#This Row],[N° no_efe]]</f>
        <v>0.852427648887826</v>
      </c>
      <c r="M38" s="9" t="n">
        <f aca="false">Tabla3510813153413[[#This Row],[no_efec_inc]]/Tabla3510813153413[[#This Row],[N° no_efe]]</f>
        <v>0.147572351112174</v>
      </c>
      <c r="N38" s="9" t="n">
        <f aca="false">(Tabla3510813153413[[#This Row],[% efe_cor]]+Tabla3510813153413[[#This Row],[% no_efe_cor]])/2</f>
        <v>0.65703702369555</v>
      </c>
      <c r="O38" s="10" t="n">
        <f aca="false">(Tabla3510813153413[[#This Row],[% efe_inc]]+Tabla3510813153413[[#This Row],[% no_efect_inc]])/2</f>
        <v>0.34296297630445</v>
      </c>
      <c r="P38" s="11" t="n">
        <f aca="false">Tabla3510813153413[[#This Row],[no_efec_cor]]/(Tabla3510813153413[[#This Row],[efect_inc]]+Tabla3510813153413[[#This Row],[no_efec_cor]])</f>
        <v>0.607569041936584</v>
      </c>
      <c r="Q38" s="11" t="n">
        <f aca="false">Tabla3510813153413[[#This Row],[efec_cor]]/(Tabla3510813153413[[#This Row],[efec_cor]]+Tabla3510813153413[[#This Row],[no_efec_inc]])</f>
        <v>0.761868004631416</v>
      </c>
      <c r="R38" s="11" t="n">
        <f aca="false">(Tabla3510813153413[[#This Row],[PNE]]+Tabla3510813153413[[#This Row],[PE]])/2</f>
        <v>0.684718523284</v>
      </c>
      <c r="S38" s="0" t="n">
        <v>4276</v>
      </c>
      <c r="T38" s="0" t="n">
        <v>4181</v>
      </c>
      <c r="U38" s="0" t="n">
        <f aca="false">Tabla3510813153413[[#This Row],[N° efec]]+Tabla3510813153413[[#This Row],[N° no_efe]]</f>
        <v>8457</v>
      </c>
    </row>
    <row r="39" customFormat="false" ht="13.8" hidden="false" customHeight="false" outlineLevel="0" collapsed="false">
      <c r="A39" s="0" t="n">
        <v>1</v>
      </c>
      <c r="B39" s="0" t="n">
        <v>10</v>
      </c>
      <c r="C39" s="0" t="n">
        <v>3245</v>
      </c>
      <c r="D39" s="0" t="n">
        <v>936</v>
      </c>
      <c r="E39" s="0" t="n">
        <v>2324</v>
      </c>
      <c r="F39" s="0" t="n">
        <v>1952</v>
      </c>
      <c r="G39" s="0" t="n">
        <f aca="false">Tabla3510813153413[[#This Row],[no_efec_cor]]+Tabla3510813153413[[#This Row],[efec_cor]]</f>
        <v>5569</v>
      </c>
      <c r="H39" s="0" t="n">
        <f aca="false">Tabla3510813153413[[#This Row],[no_efec_inc]]+Tabla3510813153413[[#This Row],[efect_inc]]</f>
        <v>2888</v>
      </c>
      <c r="I39" s="9" t="n">
        <f aca="false">Tabla3510813153413[[#This Row],[Correctos]]/Tabla3510813153413[[#This Row],[total_sec]]</f>
        <v>0.658507745063261</v>
      </c>
      <c r="J39" s="9" t="n">
        <f aca="false">Tabla3510813153413[[#This Row],[efec_cor]]/Tabla3510813153413[[#This Row],[N° efec]]</f>
        <v>0.543498596819457</v>
      </c>
      <c r="K39" s="9" t="n">
        <f aca="false">Tabla3510813153413[[#This Row],[efect_inc]]/Tabla3510813153413[[#This Row],[N° efec]]</f>
        <v>0.456501403180543</v>
      </c>
      <c r="L39" s="9" t="n">
        <f aca="false">Tabla3510813153413[[#This Row],[no_efec_cor]]/Tabla3510813153413[[#This Row],[N° no_efe]]</f>
        <v>0.776130112413298</v>
      </c>
      <c r="M39" s="9" t="n">
        <f aca="false">Tabla3510813153413[[#This Row],[no_efec_inc]]/Tabla3510813153413[[#This Row],[N° no_efe]]</f>
        <v>0.223869887586702</v>
      </c>
      <c r="N39" s="9" t="n">
        <f aca="false">(Tabla3510813153413[[#This Row],[% efe_cor]]+Tabla3510813153413[[#This Row],[% no_efe_cor]])/2</f>
        <v>0.659814354616378</v>
      </c>
      <c r="O39" s="10" t="n">
        <f aca="false">(Tabla3510813153413[[#This Row],[% efe_inc]]+Tabla3510813153413[[#This Row],[% no_efect_inc]])/2</f>
        <v>0.340185645383622</v>
      </c>
      <c r="P39" s="11" t="n">
        <f aca="false">Tabla3510813153413[[#This Row],[no_efec_cor]]/(Tabla3510813153413[[#This Row],[efect_inc]]+Tabla3510813153413[[#This Row],[no_efec_cor]])</f>
        <v>0.624398691552819</v>
      </c>
      <c r="Q39" s="11" t="n">
        <f aca="false">Tabla3510813153413[[#This Row],[efec_cor]]/(Tabla3510813153413[[#This Row],[efec_cor]]+Tabla3510813153413[[#This Row],[no_efec_inc]])</f>
        <v>0.712883435582822</v>
      </c>
      <c r="R39" s="11" t="n">
        <f aca="false">(Tabla3510813153413[[#This Row],[PNE]]+Tabla3510813153413[[#This Row],[PE]])/2</f>
        <v>0.668641063567821</v>
      </c>
      <c r="S39" s="0" t="n">
        <v>4276</v>
      </c>
      <c r="T39" s="0" t="n">
        <v>4181</v>
      </c>
      <c r="U39" s="0" t="n">
        <f aca="false">Tabla3510813153413[[#This Row],[N° efec]]+Tabla3510813153413[[#This Row],[N° no_efe]]</f>
        <v>8457</v>
      </c>
    </row>
    <row r="40" customFormat="false" ht="13.8" hidden="false" customHeight="false" outlineLevel="0" collapsed="false">
      <c r="A40" s="0" t="n">
        <v>2</v>
      </c>
      <c r="B40" s="0" t="n">
        <v>10</v>
      </c>
      <c r="C40" s="0" t="n">
        <v>3099</v>
      </c>
      <c r="D40" s="0" t="n">
        <v>1082</v>
      </c>
      <c r="E40" s="0" t="n">
        <v>2417</v>
      </c>
      <c r="F40" s="0" t="n">
        <v>1859</v>
      </c>
      <c r="G40" s="0" t="n">
        <f aca="false">Tabla3510813153413[[#This Row],[no_efec_cor]]+Tabla3510813153413[[#This Row],[efec_cor]]</f>
        <v>5516</v>
      </c>
      <c r="H40" s="0" t="n">
        <f aca="false">Tabla3510813153413[[#This Row],[no_efec_inc]]+Tabla3510813153413[[#This Row],[efect_inc]]</f>
        <v>2941</v>
      </c>
      <c r="I40" s="9" t="n">
        <f aca="false">Tabla3510813153413[[#This Row],[Correctos]]/Tabla3510813153413[[#This Row],[total_sec]]</f>
        <v>0.652240747309921</v>
      </c>
      <c r="J40" s="9" t="n">
        <f aca="false">Tabla3510813153413[[#This Row],[efec_cor]]/Tabla3510813153413[[#This Row],[N° efec]]</f>
        <v>0.565247895229186</v>
      </c>
      <c r="K40" s="9" t="n">
        <f aca="false">Tabla3510813153413[[#This Row],[efect_inc]]/Tabla3510813153413[[#This Row],[N° efec]]</f>
        <v>0.434752104770814</v>
      </c>
      <c r="L40" s="9" t="n">
        <f aca="false">Tabla3510813153413[[#This Row],[no_efec_cor]]/Tabla3510813153413[[#This Row],[N° no_efe]]</f>
        <v>0.741210236785458</v>
      </c>
      <c r="M40" s="9" t="n">
        <f aca="false">Tabla3510813153413[[#This Row],[no_efec_inc]]/Tabla3510813153413[[#This Row],[N° no_efe]]</f>
        <v>0.258789763214542</v>
      </c>
      <c r="N40" s="9" t="n">
        <f aca="false">(Tabla3510813153413[[#This Row],[% efe_cor]]+Tabla3510813153413[[#This Row],[% no_efe_cor]])/2</f>
        <v>0.653229066007322</v>
      </c>
      <c r="O40" s="10" t="n">
        <f aca="false">(Tabla3510813153413[[#This Row],[% efe_inc]]+Tabla3510813153413[[#This Row],[% no_efect_inc]])/2</f>
        <v>0.346770933992678</v>
      </c>
      <c r="P40" s="11" t="n">
        <f aca="false">Tabla3510813153413[[#This Row],[no_efec_cor]]/(Tabla3510813153413[[#This Row],[efect_inc]]+Tabla3510813153413[[#This Row],[no_efec_cor]])</f>
        <v>0.625050423557886</v>
      </c>
      <c r="Q40" s="11" t="n">
        <f aca="false">Tabla3510813153413[[#This Row],[efec_cor]]/(Tabla3510813153413[[#This Row],[efec_cor]]+Tabla3510813153413[[#This Row],[no_efec_inc]])</f>
        <v>0.690768791083167</v>
      </c>
      <c r="R40" s="11" t="n">
        <f aca="false">(Tabla3510813153413[[#This Row],[PNE]]+Tabla3510813153413[[#This Row],[PE]])/2</f>
        <v>0.657909607320526</v>
      </c>
      <c r="S40" s="0" t="n">
        <v>4276</v>
      </c>
      <c r="T40" s="0" t="n">
        <v>4181</v>
      </c>
      <c r="U40" s="0" t="n">
        <f aca="false">Tabla3510813153413[[#This Row],[N° efec]]+Tabla3510813153413[[#This Row],[N° no_efe]]</f>
        <v>8457</v>
      </c>
    </row>
    <row r="41" customFormat="false" ht="13.8" hidden="false" customHeight="false" outlineLevel="0" collapsed="false">
      <c r="A41" s="0" t="n">
        <v>1</v>
      </c>
      <c r="B41" s="0" t="n">
        <v>8</v>
      </c>
      <c r="C41" s="0" t="n">
        <v>3151</v>
      </c>
      <c r="D41" s="0" t="n">
        <v>1030</v>
      </c>
      <c r="E41" s="0" t="n">
        <v>2391</v>
      </c>
      <c r="F41" s="0" t="n">
        <v>1885</v>
      </c>
      <c r="G41" s="0" t="e">
        <f aca="false">Tabla3510813153413[[#This Row],[no_efec_cor]]+Tabla3510813153413[[#This Row],[efec_cor]]</f>
        <v>#VALUE!</v>
      </c>
      <c r="H41" s="0" t="e">
        <f aca="false">Tabla3510813153413[[#This Row],[no_efec_inc]]+Tabla3510813153413[[#This Row],[efect_inc]]</f>
        <v>#VALUE!</v>
      </c>
      <c r="I41" s="9" t="e">
        <f aca="false">Tabla3510813153413[[#This Row],[Correctos]]/Tabla3510813153413[[#This Row],[total_sec]]</f>
        <v>#VALUE!</v>
      </c>
      <c r="J41" s="9" t="e">
        <f aca="false">Tabla3510813153413[[#This Row],[efec_cor]]/Tabla3510813153413[[#This Row],[N° efec]]</f>
        <v>#VALUE!</v>
      </c>
      <c r="K41" s="9" t="e">
        <f aca="false">Tabla3510813153413[[#This Row],[efect_inc]]/Tabla3510813153413[[#This Row],[N° efec]]</f>
        <v>#VALUE!</v>
      </c>
      <c r="L41" s="9" t="e">
        <f aca="false">Tabla3510813153413[[#This Row],[no_efec_cor]]/Tabla3510813153413[[#This Row],[N° no_efe]]</f>
        <v>#VALUE!</v>
      </c>
      <c r="M41" s="9" t="e">
        <f aca="false">Tabla3510813153413[[#This Row],[no_efec_inc]]/Tabla3510813153413[[#This Row],[N° no_efe]]</f>
        <v>#VALUE!</v>
      </c>
      <c r="N41" s="9" t="e">
        <f aca="false">(Tabla3510813153413[[#This Row],[% efe_cor]]+Tabla3510813153413[[#This Row],[% no_efe_cor]])/2</f>
        <v>#VALUE!</v>
      </c>
      <c r="O41" s="10" t="e">
        <f aca="false">(Tabla3510813153413[[#This Row],[% efe_inc]]+Tabla3510813153413[[#This Row],[% no_efect_inc]])/2</f>
        <v>#VALUE!</v>
      </c>
      <c r="P41" s="11" t="e">
        <f aca="false">Tabla3510813153413[[#This Row],[no_efec_cor]]/(Tabla3510813153413[[#This Row],[efect_inc]]+Tabla3510813153413[[#This Row],[no_efec_cor]])</f>
        <v>#VALUE!</v>
      </c>
      <c r="Q41" s="11" t="e">
        <f aca="false">Tabla3510813153413[[#This Row],[efec_cor]]/(Tabla3510813153413[[#This Row],[efec_cor]]+Tabla3510813153413[[#This Row],[no_efec_inc]])</f>
        <v>#VALUE!</v>
      </c>
      <c r="R41" s="11" t="e">
        <f aca="false">(Tabla3510813153413[[#This Row],[PNE]]+Tabla3510813153413[[#This Row],[PE]])/2</f>
        <v>#VALUE!</v>
      </c>
      <c r="S41" s="0" t="n">
        <v>4276</v>
      </c>
      <c r="T41" s="0" t="n">
        <v>4181</v>
      </c>
      <c r="U41" s="0" t="e">
        <f aca="false">Tabla3510813153413[[#This Row],[N° efec]]+Tabla3510813153413[[#This Row],[N° no_efe]]</f>
        <v>#VALUE!</v>
      </c>
    </row>
    <row r="42" customFormat="false" ht="13.8" hidden="false" customHeight="false" outlineLevel="0" collapsed="false">
      <c r="A42" s="0" t="n">
        <v>1</v>
      </c>
      <c r="B42" s="0" t="n">
        <v>7</v>
      </c>
      <c r="C42" s="0" t="n">
        <v>3084</v>
      </c>
      <c r="D42" s="0" t="n">
        <v>1097</v>
      </c>
      <c r="E42" s="0" t="n">
        <v>2434</v>
      </c>
      <c r="F42" s="0" t="n">
        <v>1842</v>
      </c>
      <c r="G42" s="0" t="e">
        <f aca="false">Tabla3510813153413[[#This Row],[no_efec_cor]]+Tabla3510813153413[[#This Row],[efec_cor]]</f>
        <v>#VALUE!</v>
      </c>
      <c r="H42" s="0" t="e">
        <f aca="false">Tabla3510813153413[[#This Row],[no_efec_inc]]+Tabla3510813153413[[#This Row],[efect_inc]]</f>
        <v>#VALUE!</v>
      </c>
      <c r="I42" s="9" t="e">
        <f aca="false">Tabla3510813153413[[#This Row],[Correctos]]/Tabla3510813153413[[#This Row],[total_sec]]</f>
        <v>#VALUE!</v>
      </c>
      <c r="J42" s="9" t="e">
        <f aca="false">Tabla3510813153413[[#This Row],[efec_cor]]/Tabla3510813153413[[#This Row],[N° efec]]</f>
        <v>#VALUE!</v>
      </c>
      <c r="K42" s="9" t="e">
        <f aca="false">Tabla3510813153413[[#This Row],[efect_inc]]/Tabla3510813153413[[#This Row],[N° efec]]</f>
        <v>#VALUE!</v>
      </c>
      <c r="L42" s="9" t="e">
        <f aca="false">Tabla3510813153413[[#This Row],[no_efec_cor]]/Tabla3510813153413[[#This Row],[N° no_efe]]</f>
        <v>#VALUE!</v>
      </c>
      <c r="M42" s="9" t="e">
        <f aca="false">Tabla3510813153413[[#This Row],[no_efec_inc]]/Tabla3510813153413[[#This Row],[N° no_efe]]</f>
        <v>#VALUE!</v>
      </c>
      <c r="N42" s="9" t="e">
        <f aca="false">(Tabla3510813153413[[#This Row],[% efe_cor]]+Tabla3510813153413[[#This Row],[% no_efe_cor]])/2</f>
        <v>#VALUE!</v>
      </c>
      <c r="O42" s="10" t="e">
        <f aca="false">(Tabla3510813153413[[#This Row],[% efe_inc]]+Tabla3510813153413[[#This Row],[% no_efect_inc]])/2</f>
        <v>#VALUE!</v>
      </c>
      <c r="P42" s="11" t="e">
        <f aca="false">Tabla3510813153413[[#This Row],[no_efec_cor]]/(Tabla3510813153413[[#This Row],[efect_inc]]+Tabla3510813153413[[#This Row],[no_efec_cor]])</f>
        <v>#VALUE!</v>
      </c>
      <c r="Q42" s="11" t="e">
        <f aca="false">Tabla3510813153413[[#This Row],[efec_cor]]/(Tabla3510813153413[[#This Row],[efec_cor]]+Tabla3510813153413[[#This Row],[no_efec_inc]])</f>
        <v>#VALUE!</v>
      </c>
      <c r="R42" s="11" t="e">
        <f aca="false">(Tabla3510813153413[[#This Row],[PNE]]+Tabla3510813153413[[#This Row],[PE]])/2</f>
        <v>#VALUE!</v>
      </c>
      <c r="S42" s="0" t="n">
        <v>4276</v>
      </c>
      <c r="T42" s="0" t="n">
        <v>4181</v>
      </c>
      <c r="U42" s="0" t="e">
        <f aca="false">Tabla3510813153413[[#This Row],[N° efec]]+Tabla3510813153413[[#This Row],[N° no_efe]]</f>
        <v>#VALUE!</v>
      </c>
    </row>
    <row r="43" customFormat="false" ht="13.8" hidden="false" customHeight="false" outlineLevel="0" collapsed="false">
      <c r="A43" s="0" t="n">
        <v>1</v>
      </c>
      <c r="B43" s="0" t="n">
        <v>9</v>
      </c>
      <c r="C43" s="0" t="n">
        <v>3204</v>
      </c>
      <c r="D43" s="0" t="n">
        <v>977</v>
      </c>
      <c r="E43" s="0" t="n">
        <v>2359</v>
      </c>
      <c r="F43" s="0" t="n">
        <v>1917</v>
      </c>
      <c r="G43" s="0" t="e">
        <f aca="false">Tabla3510813153413[[#This Row],[no_efec_cor]]+Tabla3510813153413[[#This Row],[efec_cor]]</f>
        <v>#VALUE!</v>
      </c>
      <c r="H43" s="0" t="e">
        <f aca="false">Tabla3510813153413[[#This Row],[no_efec_inc]]+Tabla3510813153413[[#This Row],[efect_inc]]</f>
        <v>#VALUE!</v>
      </c>
      <c r="I43" s="9" t="e">
        <f aca="false">Tabla3510813153413[[#This Row],[Correctos]]/Tabla3510813153413[[#This Row],[total_sec]]</f>
        <v>#VALUE!</v>
      </c>
      <c r="J43" s="9" t="e">
        <f aca="false">Tabla3510813153413[[#This Row],[efec_cor]]/Tabla3510813153413[[#This Row],[N° efec]]</f>
        <v>#VALUE!</v>
      </c>
      <c r="K43" s="9" t="e">
        <f aca="false">Tabla3510813153413[[#This Row],[efect_inc]]/Tabla3510813153413[[#This Row],[N° efec]]</f>
        <v>#VALUE!</v>
      </c>
      <c r="L43" s="9" t="e">
        <f aca="false">Tabla3510813153413[[#This Row],[no_efec_cor]]/Tabla3510813153413[[#This Row],[N° no_efe]]</f>
        <v>#VALUE!</v>
      </c>
      <c r="M43" s="9" t="e">
        <f aca="false">Tabla3510813153413[[#This Row],[no_efec_inc]]/Tabla3510813153413[[#This Row],[N° no_efe]]</f>
        <v>#VALUE!</v>
      </c>
      <c r="N43" s="9" t="e">
        <f aca="false">(Tabla3510813153413[[#This Row],[% efe_cor]]+Tabla3510813153413[[#This Row],[% no_efe_cor]])/2</f>
        <v>#VALUE!</v>
      </c>
      <c r="O43" s="10" t="e">
        <f aca="false">(Tabla3510813153413[[#This Row],[% efe_inc]]+Tabla3510813153413[[#This Row],[% no_efect_inc]])/2</f>
        <v>#VALUE!</v>
      </c>
      <c r="P43" s="11" t="e">
        <f aca="false">Tabla3510813153413[[#This Row],[no_efec_cor]]/(Tabla3510813153413[[#This Row],[efect_inc]]+Tabla3510813153413[[#This Row],[no_efec_cor]])</f>
        <v>#VALUE!</v>
      </c>
      <c r="Q43" s="11" t="e">
        <f aca="false">Tabla3510813153413[[#This Row],[efec_cor]]/(Tabla3510813153413[[#This Row],[efec_cor]]+Tabla3510813153413[[#This Row],[no_efec_inc]])</f>
        <v>#VALUE!</v>
      </c>
      <c r="R43" s="11" t="e">
        <f aca="false">(Tabla3510813153413[[#This Row],[PNE]]+Tabla3510813153413[[#This Row],[PE]])/2</f>
        <v>#VALUE!</v>
      </c>
      <c r="S43" s="0" t="n">
        <v>4276</v>
      </c>
      <c r="T43" s="0" t="n">
        <v>4181</v>
      </c>
      <c r="U43" s="0" t="e">
        <f aca="false">Tabla3510813153413[[#This Row],[N° efec]]+Tabla3510813153413[[#This Row],[N° no_efe]]</f>
        <v>#VALUE!</v>
      </c>
    </row>
    <row r="44" customFormat="false" ht="13.8" hidden="false" customHeight="false" outlineLevel="0" collapsed="false">
      <c r="A44" s="0" t="n">
        <v>0.5</v>
      </c>
      <c r="B44" s="0" t="n">
        <v>9</v>
      </c>
      <c r="C44" s="0" t="n">
        <v>3512</v>
      </c>
      <c r="D44" s="0" t="n">
        <v>669</v>
      </c>
      <c r="E44" s="0" t="n">
        <v>2057</v>
      </c>
      <c r="F44" s="0" t="n">
        <v>2219</v>
      </c>
      <c r="G44" s="0" t="e">
        <f aca="false">Tabla3510813153413[[#This Row],[no_efec_cor]]+Tabla3510813153413[[#This Row],[efec_cor]]</f>
        <v>#VALUE!</v>
      </c>
      <c r="H44" s="0" t="e">
        <f aca="false">Tabla3510813153413[[#This Row],[no_efec_inc]]+Tabla3510813153413[[#This Row],[efect_inc]]</f>
        <v>#VALUE!</v>
      </c>
      <c r="I44" s="9" t="e">
        <f aca="false">Tabla3510813153413[[#This Row],[Correctos]]/Tabla3510813153413[[#This Row],[total_sec]]</f>
        <v>#VALUE!</v>
      </c>
      <c r="J44" s="9" t="e">
        <f aca="false">Tabla3510813153413[[#This Row],[efec_cor]]/Tabla3510813153413[[#This Row],[N° efec]]</f>
        <v>#VALUE!</v>
      </c>
      <c r="K44" s="9" t="e">
        <f aca="false">Tabla3510813153413[[#This Row],[efect_inc]]/Tabla3510813153413[[#This Row],[N° efec]]</f>
        <v>#VALUE!</v>
      </c>
      <c r="L44" s="9" t="e">
        <f aca="false">Tabla3510813153413[[#This Row],[no_efec_cor]]/Tabla3510813153413[[#This Row],[N° no_efe]]</f>
        <v>#VALUE!</v>
      </c>
      <c r="M44" s="9" t="e">
        <f aca="false">Tabla3510813153413[[#This Row],[no_efec_inc]]/Tabla3510813153413[[#This Row],[N° no_efe]]</f>
        <v>#VALUE!</v>
      </c>
      <c r="N44" s="9" t="e">
        <f aca="false">(Tabla3510813153413[[#This Row],[% efe_cor]]+Tabla3510813153413[[#This Row],[% no_efe_cor]])/2</f>
        <v>#VALUE!</v>
      </c>
      <c r="O44" s="10" t="e">
        <f aca="false">(Tabla3510813153413[[#This Row],[% efe_inc]]+Tabla3510813153413[[#This Row],[% no_efect_inc]])/2</f>
        <v>#VALUE!</v>
      </c>
      <c r="P44" s="11" t="e">
        <f aca="false">Tabla3510813153413[[#This Row],[no_efec_cor]]/(Tabla3510813153413[[#This Row],[efect_inc]]+Tabla3510813153413[[#This Row],[no_efec_cor]])</f>
        <v>#VALUE!</v>
      </c>
      <c r="Q44" s="11" t="e">
        <f aca="false">Tabla3510813153413[[#This Row],[efec_cor]]/(Tabla3510813153413[[#This Row],[efec_cor]]+Tabla3510813153413[[#This Row],[no_efec_inc]])</f>
        <v>#VALUE!</v>
      </c>
      <c r="R44" s="11" t="e">
        <f aca="false">(Tabla3510813153413[[#This Row],[PNE]]+Tabla3510813153413[[#This Row],[PE]])/2</f>
        <v>#VALUE!</v>
      </c>
      <c r="S44" s="0" t="n">
        <v>4276</v>
      </c>
      <c r="T44" s="0" t="n">
        <v>4181</v>
      </c>
      <c r="U44" s="0" t="e">
        <f aca="false">Tabla3510813153413[[#This Row],[N° efec]]+Tabla3510813153413[[#This Row],[N° no_efe]]</f>
        <v>#VALUE!</v>
      </c>
    </row>
    <row r="45" customFormat="false" ht="13.8" hidden="false" customHeight="false" outlineLevel="0" collapsed="false">
      <c r="A45" s="0" t="n">
        <v>0.1</v>
      </c>
      <c r="B45" s="0" t="n">
        <v>9</v>
      </c>
      <c r="C45" s="0" t="n">
        <v>3939</v>
      </c>
      <c r="D45" s="0" t="n">
        <v>242</v>
      </c>
      <c r="E45" s="0" t="n">
        <v>1170</v>
      </c>
      <c r="F45" s="0" t="n">
        <v>3106</v>
      </c>
      <c r="G45" s="0" t="e">
        <f aca="false">Tabla3510813153413[[#This Row],[no_efec_cor]]+Tabla3510813153413[[#This Row],[efec_cor]]</f>
        <v>#VALUE!</v>
      </c>
      <c r="H45" s="0" t="e">
        <f aca="false">Tabla3510813153413[[#This Row],[no_efec_inc]]+Tabla3510813153413[[#This Row],[efect_inc]]</f>
        <v>#VALUE!</v>
      </c>
      <c r="I45" s="9" t="e">
        <f aca="false">Tabla3510813153413[[#This Row],[Correctos]]/Tabla3510813153413[[#This Row],[total_sec]]</f>
        <v>#VALUE!</v>
      </c>
      <c r="J45" s="9" t="e">
        <f aca="false">Tabla3510813153413[[#This Row],[efec_cor]]/Tabla3510813153413[[#This Row],[N° efec]]</f>
        <v>#VALUE!</v>
      </c>
      <c r="K45" s="9" t="e">
        <f aca="false">Tabla3510813153413[[#This Row],[efect_inc]]/Tabla3510813153413[[#This Row],[N° efec]]</f>
        <v>#VALUE!</v>
      </c>
      <c r="L45" s="9" t="e">
        <f aca="false">Tabla3510813153413[[#This Row],[no_efec_cor]]/Tabla3510813153413[[#This Row],[N° no_efe]]</f>
        <v>#VALUE!</v>
      </c>
      <c r="M45" s="9" t="e">
        <f aca="false">Tabla3510813153413[[#This Row],[no_efec_inc]]/Tabla3510813153413[[#This Row],[N° no_efe]]</f>
        <v>#VALUE!</v>
      </c>
      <c r="N45" s="9" t="e">
        <f aca="false">(Tabla3510813153413[[#This Row],[% efe_cor]]+Tabla3510813153413[[#This Row],[% no_efe_cor]])/2</f>
        <v>#VALUE!</v>
      </c>
      <c r="O45" s="10" t="e">
        <f aca="false">(Tabla3510813153413[[#This Row],[% efe_inc]]+Tabla3510813153413[[#This Row],[% no_efect_inc]])/2</f>
        <v>#VALUE!</v>
      </c>
      <c r="P45" s="11" t="e">
        <f aca="false">Tabla3510813153413[[#This Row],[no_efec_cor]]/(Tabla3510813153413[[#This Row],[efect_inc]]+Tabla3510813153413[[#This Row],[no_efec_cor]])</f>
        <v>#VALUE!</v>
      </c>
      <c r="Q45" s="11" t="e">
        <f aca="false">Tabla3510813153413[[#This Row],[efec_cor]]/(Tabla3510813153413[[#This Row],[efec_cor]]+Tabla3510813153413[[#This Row],[no_efec_inc]])</f>
        <v>#VALUE!</v>
      </c>
      <c r="R45" s="11" t="e">
        <f aca="false">(Tabla3510813153413[[#This Row],[PNE]]+Tabla3510813153413[[#This Row],[PE]])/2</f>
        <v>#VALUE!</v>
      </c>
      <c r="S45" s="0" t="n">
        <v>4276</v>
      </c>
      <c r="T45" s="0" t="n">
        <v>4181</v>
      </c>
      <c r="U45" s="0" t="e">
        <f aca="false">Tabla3510813153413[[#This Row],[N° efec]]+Tabla3510813153413[[#This Row],[N° no_efe]]</f>
        <v>#VALUE!</v>
      </c>
    </row>
    <row r="46" customFormat="false" ht="13.8" hidden="false" customHeight="false" outlineLevel="0" collapsed="false">
      <c r="A46" s="0" t="n">
        <v>5</v>
      </c>
      <c r="B46" s="0" t="n">
        <v>1</v>
      </c>
      <c r="C46" s="0" t="n">
        <v>2328</v>
      </c>
      <c r="D46" s="0" t="n">
        <v>1853</v>
      </c>
      <c r="E46" s="0" t="n">
        <v>2881</v>
      </c>
      <c r="F46" s="0" t="n">
        <v>1395</v>
      </c>
      <c r="G46" s="0" t="e">
        <f aca="false">Tabla3510813153413[[#This Row],[no_efec_cor]]+Tabla3510813153413[[#This Row],[efec_cor]]</f>
        <v>#VALUE!</v>
      </c>
      <c r="H46" s="0" t="e">
        <f aca="false">Tabla3510813153413[[#This Row],[no_efec_inc]]+Tabla3510813153413[[#This Row],[efect_inc]]</f>
        <v>#VALUE!</v>
      </c>
      <c r="I46" s="9" t="e">
        <f aca="false">Tabla3510813153413[[#This Row],[Correctos]]/Tabla3510813153413[[#This Row],[total_sec]]</f>
        <v>#VALUE!</v>
      </c>
      <c r="J46" s="9" t="e">
        <f aca="false">Tabla3510813153413[[#This Row],[efec_cor]]/Tabla3510813153413[[#This Row],[N° efec]]</f>
        <v>#VALUE!</v>
      </c>
      <c r="K46" s="9" t="e">
        <f aca="false">Tabla3510813153413[[#This Row],[efect_inc]]/Tabla3510813153413[[#This Row],[N° efec]]</f>
        <v>#VALUE!</v>
      </c>
      <c r="L46" s="9" t="e">
        <f aca="false">Tabla3510813153413[[#This Row],[no_efec_cor]]/Tabla3510813153413[[#This Row],[N° no_efe]]</f>
        <v>#VALUE!</v>
      </c>
      <c r="M46" s="9" t="e">
        <f aca="false">Tabla3510813153413[[#This Row],[no_efec_inc]]/Tabla3510813153413[[#This Row],[N° no_efe]]</f>
        <v>#VALUE!</v>
      </c>
      <c r="N46" s="9" t="e">
        <f aca="false">(Tabla3510813153413[[#This Row],[% efe_cor]]+Tabla3510813153413[[#This Row],[% no_efe_cor]])/2</f>
        <v>#VALUE!</v>
      </c>
      <c r="O46" s="10" t="e">
        <f aca="false">(Tabla3510813153413[[#This Row],[% efe_inc]]+Tabla3510813153413[[#This Row],[% no_efect_inc]])/2</f>
        <v>#VALUE!</v>
      </c>
      <c r="P46" s="11" t="e">
        <f aca="false">Tabla3510813153413[[#This Row],[no_efec_cor]]/(Tabla3510813153413[[#This Row],[efect_inc]]+Tabla3510813153413[[#This Row],[no_efec_cor]])</f>
        <v>#VALUE!</v>
      </c>
      <c r="Q46" s="11" t="e">
        <f aca="false">Tabla3510813153413[[#This Row],[efec_cor]]/(Tabla3510813153413[[#This Row],[efec_cor]]+Tabla3510813153413[[#This Row],[no_efec_inc]])</f>
        <v>#VALUE!</v>
      </c>
      <c r="R46" s="11" t="e">
        <f aca="false">(Tabla3510813153413[[#This Row],[PNE]]+Tabla3510813153413[[#This Row],[PE]])/2</f>
        <v>#VALUE!</v>
      </c>
      <c r="S46" s="0" t="n">
        <v>4276</v>
      </c>
      <c r="T46" s="0" t="n">
        <v>4181</v>
      </c>
      <c r="U46" s="0" t="e">
        <f aca="false">Tabla3510813153413[[#This Row],[N° efec]]+Tabla3510813153413[[#This Row],[N° no_efe]]</f>
        <v>#VALUE!</v>
      </c>
    </row>
    <row r="47" customFormat="false" ht="13.8" hidden="false" customHeight="false" outlineLevel="0" collapsed="false">
      <c r="A47" s="0" t="n">
        <v>25</v>
      </c>
      <c r="B47" s="0" t="n">
        <v>2</v>
      </c>
      <c r="G47" s="0" t="e">
        <f aca="false">Tabla3510813153413[[#This Row],[no_efec_cor]]+Tabla3510813153413[[#This Row],[efec_cor]]</f>
        <v>#VALUE!</v>
      </c>
      <c r="H47" s="0" t="e">
        <f aca="false">Tabla3510813153413[[#This Row],[no_efec_inc]]+Tabla3510813153413[[#This Row],[efect_inc]]</f>
        <v>#VALUE!</v>
      </c>
      <c r="I47" s="9" t="e">
        <f aca="false">Tabla3510813153413[[#This Row],[Correctos]]/Tabla3510813153413[[#This Row],[total_sec]]</f>
        <v>#VALUE!</v>
      </c>
      <c r="J47" s="9" t="e">
        <f aca="false">Tabla3510813153413[[#This Row],[efec_cor]]/Tabla3510813153413[[#This Row],[N° efec]]</f>
        <v>#VALUE!</v>
      </c>
      <c r="K47" s="9" t="e">
        <f aca="false">Tabla3510813153413[[#This Row],[efect_inc]]/Tabla3510813153413[[#This Row],[N° efec]]</f>
        <v>#VALUE!</v>
      </c>
      <c r="L47" s="9" t="e">
        <f aca="false">Tabla3510813153413[[#This Row],[no_efec_cor]]/Tabla3510813153413[[#This Row],[N° no_efe]]</f>
        <v>#VALUE!</v>
      </c>
      <c r="M47" s="9" t="e">
        <f aca="false">Tabla3510813153413[[#This Row],[no_efec_inc]]/Tabla3510813153413[[#This Row],[N° no_efe]]</f>
        <v>#VALUE!</v>
      </c>
      <c r="N47" s="9" t="e">
        <f aca="false">(Tabla3510813153413[[#This Row],[% efe_cor]]+Tabla3510813153413[[#This Row],[% no_efe_cor]])/2</f>
        <v>#VALUE!</v>
      </c>
      <c r="O47" s="10" t="e">
        <f aca="false">(Tabla3510813153413[[#This Row],[% efe_inc]]+Tabla3510813153413[[#This Row],[% no_efect_inc]])/2</f>
        <v>#VALUE!</v>
      </c>
      <c r="P47" s="11" t="e">
        <f aca="false">Tabla3510813153413[[#This Row],[no_efec_cor]]/(Tabla3510813153413[[#This Row],[efect_inc]]+Tabla3510813153413[[#This Row],[no_efec_cor]])</f>
        <v>#VALUE!</v>
      </c>
      <c r="Q47" s="11" t="e">
        <f aca="false">Tabla3510813153413[[#This Row],[efec_cor]]/(Tabla3510813153413[[#This Row],[efec_cor]]+Tabla3510813153413[[#This Row],[no_efec_inc]])</f>
        <v>#VALUE!</v>
      </c>
      <c r="R47" s="11" t="e">
        <f aca="false">(Tabla3510813153413[[#This Row],[PNE]]+Tabla3510813153413[[#This Row],[PE]])/2</f>
        <v>#VALUE!</v>
      </c>
      <c r="S47" s="0" t="n">
        <v>4276</v>
      </c>
      <c r="T47" s="0" t="n">
        <v>4181</v>
      </c>
      <c r="U47" s="0" t="e">
        <f aca="false">Tabla3510813153413[[#This Row],[N° efec]]+Tabla3510813153413[[#This Row],[N° no_efe]]</f>
        <v>#VALUE!</v>
      </c>
    </row>
    <row r="48" customFormat="false" ht="13.8" hidden="false" customHeight="false" outlineLevel="0" collapsed="false">
      <c r="A48" s="0" t="n">
        <v>25</v>
      </c>
      <c r="B48" s="0" t="n">
        <v>3</v>
      </c>
      <c r="G48" s="0" t="e">
        <f aca="false">Tabla3510813153413[[#This Row],[no_efec_cor]]+Tabla3510813153413[[#This Row],[efec_cor]]</f>
        <v>#VALUE!</v>
      </c>
      <c r="H48" s="0" t="e">
        <f aca="false">Tabla3510813153413[[#This Row],[no_efec_inc]]+Tabla3510813153413[[#This Row],[efect_inc]]</f>
        <v>#VALUE!</v>
      </c>
      <c r="I48" s="9" t="e">
        <f aca="false">Tabla3510813153413[[#This Row],[Correctos]]/Tabla3510813153413[[#This Row],[total_sec]]</f>
        <v>#VALUE!</v>
      </c>
      <c r="J48" s="9" t="e">
        <f aca="false">Tabla3510813153413[[#This Row],[efec_cor]]/Tabla3510813153413[[#This Row],[N° efec]]</f>
        <v>#VALUE!</v>
      </c>
      <c r="K48" s="9" t="e">
        <f aca="false">Tabla3510813153413[[#This Row],[efect_inc]]/Tabla3510813153413[[#This Row],[N° efec]]</f>
        <v>#VALUE!</v>
      </c>
      <c r="L48" s="9" t="e">
        <f aca="false">Tabla3510813153413[[#This Row],[no_efec_cor]]/Tabla3510813153413[[#This Row],[N° no_efe]]</f>
        <v>#VALUE!</v>
      </c>
      <c r="M48" s="9" t="e">
        <f aca="false">Tabla3510813153413[[#This Row],[no_efec_inc]]/Tabla3510813153413[[#This Row],[N° no_efe]]</f>
        <v>#VALUE!</v>
      </c>
      <c r="N48" s="9" t="e">
        <f aca="false">(Tabla3510813153413[[#This Row],[% efe_cor]]+Tabla3510813153413[[#This Row],[% no_efe_cor]])/2</f>
        <v>#VALUE!</v>
      </c>
      <c r="O48" s="10" t="e">
        <f aca="false">(Tabla3510813153413[[#This Row],[% efe_inc]]+Tabla3510813153413[[#This Row],[% no_efect_inc]])/2</f>
        <v>#VALUE!</v>
      </c>
      <c r="P48" s="11" t="e">
        <f aca="false">Tabla3510813153413[[#This Row],[no_efec_cor]]/(Tabla3510813153413[[#This Row],[efect_inc]]+Tabla3510813153413[[#This Row],[no_efec_cor]])</f>
        <v>#VALUE!</v>
      </c>
      <c r="Q48" s="11" t="e">
        <f aca="false">Tabla3510813153413[[#This Row],[efec_cor]]/(Tabla3510813153413[[#This Row],[efec_cor]]+Tabla3510813153413[[#This Row],[no_efec_inc]])</f>
        <v>#VALUE!</v>
      </c>
      <c r="R48" s="11" t="e">
        <f aca="false">(Tabla3510813153413[[#This Row],[PNE]]+Tabla3510813153413[[#This Row],[PE]])/2</f>
        <v>#VALUE!</v>
      </c>
      <c r="S48" s="0" t="n">
        <v>4276</v>
      </c>
      <c r="T48" s="0" t="n">
        <v>4181</v>
      </c>
      <c r="U48" s="0" t="e">
        <f aca="false">Tabla3510813153413[[#This Row],[N° efec]]+Tabla3510813153413[[#This Row],[N° no_efe]]</f>
        <v>#VALUE!</v>
      </c>
    </row>
    <row r="49" customFormat="false" ht="13.8" hidden="false" customHeight="false" outlineLevel="0" collapsed="false">
      <c r="A49" s="0" t="n">
        <v>50</v>
      </c>
      <c r="B49" s="0" t="n">
        <v>3</v>
      </c>
      <c r="G49" s="0" t="e">
        <f aca="false">Tabla3510813153413[[#This Row],[no_efec_cor]]+Tabla3510813153413[[#This Row],[efec_cor]]</f>
        <v>#VALUE!</v>
      </c>
      <c r="H49" s="0" t="e">
        <f aca="false">Tabla3510813153413[[#This Row],[no_efec_inc]]+Tabla3510813153413[[#This Row],[efect_inc]]</f>
        <v>#VALUE!</v>
      </c>
      <c r="I49" s="9" t="e">
        <f aca="false">Tabla3510813153413[[#This Row],[Correctos]]/Tabla3510813153413[[#This Row],[total_sec]]</f>
        <v>#VALUE!</v>
      </c>
      <c r="J49" s="9" t="e">
        <f aca="false">Tabla3510813153413[[#This Row],[efec_cor]]/Tabla3510813153413[[#This Row],[N° efec]]</f>
        <v>#VALUE!</v>
      </c>
      <c r="K49" s="9" t="e">
        <f aca="false">Tabla3510813153413[[#This Row],[efect_inc]]/Tabla3510813153413[[#This Row],[N° efec]]</f>
        <v>#VALUE!</v>
      </c>
      <c r="L49" s="9" t="e">
        <f aca="false">Tabla3510813153413[[#This Row],[no_efec_cor]]/Tabla3510813153413[[#This Row],[N° no_efe]]</f>
        <v>#VALUE!</v>
      </c>
      <c r="M49" s="9" t="e">
        <f aca="false">Tabla3510813153413[[#This Row],[no_efec_inc]]/Tabla3510813153413[[#This Row],[N° no_efe]]</f>
        <v>#VALUE!</v>
      </c>
      <c r="N49" s="9" t="e">
        <f aca="false">(Tabla3510813153413[[#This Row],[% efe_cor]]+Tabla3510813153413[[#This Row],[% no_efe_cor]])/2</f>
        <v>#VALUE!</v>
      </c>
      <c r="O49" s="10" t="e">
        <f aca="false">(Tabla3510813153413[[#This Row],[% efe_inc]]+Tabla3510813153413[[#This Row],[% no_efect_inc]])/2</f>
        <v>#VALUE!</v>
      </c>
      <c r="P49" s="11" t="e">
        <f aca="false">Tabla3510813153413[[#This Row],[no_efec_cor]]/(Tabla3510813153413[[#This Row],[efect_inc]]+Tabla3510813153413[[#This Row],[no_efec_cor]])</f>
        <v>#VALUE!</v>
      </c>
      <c r="Q49" s="11" t="e">
        <f aca="false">Tabla3510813153413[[#This Row],[efec_cor]]/(Tabla3510813153413[[#This Row],[efec_cor]]+Tabla3510813153413[[#This Row],[no_efec_inc]])</f>
        <v>#VALUE!</v>
      </c>
      <c r="R49" s="11" t="e">
        <f aca="false">(Tabla3510813153413[[#This Row],[PNE]]+Tabla3510813153413[[#This Row],[PE]])/2</f>
        <v>#VALUE!</v>
      </c>
      <c r="S49" s="0" t="n">
        <v>4276</v>
      </c>
      <c r="T49" s="0" t="n">
        <v>4181</v>
      </c>
      <c r="U49" s="0" t="e">
        <f aca="false">Tabla3510813153413[[#This Row],[N° efec]]+Tabla3510813153413[[#This Row],[N° no_efe]]</f>
        <v>#VALUE!</v>
      </c>
    </row>
    <row r="50" customFormat="false" ht="13.8" hidden="false" customHeight="false" outlineLevel="0" collapsed="false">
      <c r="A50" s="0" t="n">
        <v>15</v>
      </c>
      <c r="B50" s="0" t="n">
        <v>1</v>
      </c>
      <c r="G50" s="0" t="e">
        <f aca="false">Tabla3510813153413[[#This Row],[no_efec_cor]]+Tabla3510813153413[[#This Row],[efec_cor]]</f>
        <v>#VALUE!</v>
      </c>
      <c r="H50" s="0" t="e">
        <f aca="false">Tabla3510813153413[[#This Row],[no_efec_inc]]+Tabla3510813153413[[#This Row],[efect_inc]]</f>
        <v>#VALUE!</v>
      </c>
      <c r="I50" s="9" t="e">
        <f aca="false">Tabla3510813153413[[#This Row],[Correctos]]/Tabla3510813153413[[#This Row],[total_sec]]</f>
        <v>#VALUE!</v>
      </c>
      <c r="J50" s="9" t="e">
        <f aca="false">Tabla3510813153413[[#This Row],[efec_cor]]/Tabla3510813153413[[#This Row],[N° efec]]</f>
        <v>#VALUE!</v>
      </c>
      <c r="K50" s="9" t="e">
        <f aca="false">Tabla3510813153413[[#This Row],[efect_inc]]/Tabla3510813153413[[#This Row],[N° efec]]</f>
        <v>#VALUE!</v>
      </c>
      <c r="L50" s="9" t="e">
        <f aca="false">Tabla3510813153413[[#This Row],[no_efec_cor]]/Tabla3510813153413[[#This Row],[N° no_efe]]</f>
        <v>#VALUE!</v>
      </c>
      <c r="M50" s="9" t="e">
        <f aca="false">Tabla3510813153413[[#This Row],[no_efec_inc]]/Tabla3510813153413[[#This Row],[N° no_efe]]</f>
        <v>#VALUE!</v>
      </c>
      <c r="N50" s="9" t="e">
        <f aca="false">(Tabla3510813153413[[#This Row],[% efe_cor]]+Tabla3510813153413[[#This Row],[% no_efe_cor]])/2</f>
        <v>#VALUE!</v>
      </c>
      <c r="O50" s="10" t="e">
        <f aca="false">(Tabla3510813153413[[#This Row],[% efe_inc]]+Tabla3510813153413[[#This Row],[% no_efect_inc]])/2</f>
        <v>#VALUE!</v>
      </c>
      <c r="P50" s="11" t="e">
        <f aca="false">Tabla3510813153413[[#This Row],[no_efec_cor]]/(Tabla3510813153413[[#This Row],[efect_inc]]+Tabla3510813153413[[#This Row],[no_efec_cor]])</f>
        <v>#VALUE!</v>
      </c>
      <c r="Q50" s="11" t="e">
        <f aca="false">Tabla3510813153413[[#This Row],[efec_cor]]/(Tabla3510813153413[[#This Row],[efec_cor]]+Tabla3510813153413[[#This Row],[no_efec_inc]])</f>
        <v>#VALUE!</v>
      </c>
      <c r="R50" s="11" t="e">
        <f aca="false">(Tabla3510813153413[[#This Row],[PNE]]+Tabla3510813153413[[#This Row],[PE]])/2</f>
        <v>#VALUE!</v>
      </c>
      <c r="S50" s="0" t="n">
        <v>4276</v>
      </c>
      <c r="T50" s="0" t="n">
        <v>4181</v>
      </c>
      <c r="U50" s="0" t="e">
        <f aca="false">Tabla3510813153413[[#This Row],[N° efec]]+Tabla3510813153413[[#This Row],[N° no_efe]]</f>
        <v>#VALUE!</v>
      </c>
    </row>
    <row r="51" customFormat="false" ht="13.8" hidden="false" customHeight="false" outlineLevel="0" collapsed="false">
      <c r="A51" s="0" t="n">
        <v>15</v>
      </c>
      <c r="B51" s="0" t="n">
        <v>0.5</v>
      </c>
      <c r="G51" s="0" t="e">
        <f aca="false">Tabla3510813153413[[#This Row],[no_efec_cor]]+Tabla3510813153413[[#This Row],[efec_cor]]</f>
        <v>#VALUE!</v>
      </c>
      <c r="H51" s="0" t="e">
        <f aca="false">Tabla3510813153413[[#This Row],[no_efec_inc]]+Tabla3510813153413[[#This Row],[efect_inc]]</f>
        <v>#VALUE!</v>
      </c>
      <c r="I51" s="9" t="e">
        <f aca="false">Tabla3510813153413[[#This Row],[Correctos]]/Tabla3510813153413[[#This Row],[total_sec]]</f>
        <v>#VALUE!</v>
      </c>
      <c r="J51" s="9" t="e">
        <f aca="false">Tabla3510813153413[[#This Row],[efec_cor]]/Tabla3510813153413[[#This Row],[N° efec]]</f>
        <v>#VALUE!</v>
      </c>
      <c r="K51" s="9" t="e">
        <f aca="false">Tabla3510813153413[[#This Row],[efect_inc]]/Tabla3510813153413[[#This Row],[N° efec]]</f>
        <v>#VALUE!</v>
      </c>
      <c r="L51" s="9" t="e">
        <f aca="false">Tabla3510813153413[[#This Row],[no_efec_cor]]/Tabla3510813153413[[#This Row],[N° no_efe]]</f>
        <v>#VALUE!</v>
      </c>
      <c r="M51" s="9" t="e">
        <f aca="false">Tabla3510813153413[[#This Row],[no_efec_inc]]/Tabla3510813153413[[#This Row],[N° no_efe]]</f>
        <v>#VALUE!</v>
      </c>
      <c r="N51" s="9" t="e">
        <f aca="false">(Tabla3510813153413[[#This Row],[% efe_cor]]+Tabla3510813153413[[#This Row],[% no_efe_cor]])/2</f>
        <v>#VALUE!</v>
      </c>
      <c r="O51" s="10" t="e">
        <f aca="false">(Tabla3510813153413[[#This Row],[% efe_inc]]+Tabla3510813153413[[#This Row],[% no_efect_inc]])/2</f>
        <v>#VALUE!</v>
      </c>
      <c r="P51" s="11" t="e">
        <f aca="false">Tabla3510813153413[[#This Row],[no_efec_cor]]/(Tabla3510813153413[[#This Row],[efect_inc]]+Tabla3510813153413[[#This Row],[no_efec_cor]])</f>
        <v>#VALUE!</v>
      </c>
      <c r="Q51" s="11" t="e">
        <f aca="false">Tabla3510813153413[[#This Row],[efec_cor]]/(Tabla3510813153413[[#This Row],[efec_cor]]+Tabla3510813153413[[#This Row],[no_efec_inc]])</f>
        <v>#VALUE!</v>
      </c>
      <c r="R51" s="11" t="e">
        <f aca="false">(Tabla3510813153413[[#This Row],[PNE]]+Tabla3510813153413[[#This Row],[PE]])/2</f>
        <v>#VALUE!</v>
      </c>
      <c r="S51" s="0" t="n">
        <v>4276</v>
      </c>
      <c r="T51" s="0" t="n">
        <v>4181</v>
      </c>
      <c r="U51" s="0" t="e">
        <f aca="false">Tabla3510813153413[[#This Row],[N° efec]]+Tabla3510813153413[[#This Row],[N° no_efe]]</f>
        <v>#VALUE!</v>
      </c>
    </row>
    <row r="52" customFormat="false" ht="13.8" hidden="false" customHeight="false" outlineLevel="0" collapsed="false">
      <c r="A52" s="0" t="n">
        <v>4</v>
      </c>
      <c r="B52" s="0" t="n">
        <v>1</v>
      </c>
      <c r="G52" s="0" t="e">
        <f aca="false">Tabla3510813153413[[#This Row],[no_efec_cor]]+Tabla3510813153413[[#This Row],[efec_cor]]</f>
        <v>#VALUE!</v>
      </c>
      <c r="H52" s="0" t="e">
        <f aca="false">Tabla3510813153413[[#This Row],[no_efec_inc]]+Tabla3510813153413[[#This Row],[efect_inc]]</f>
        <v>#VALUE!</v>
      </c>
      <c r="I52" s="9" t="e">
        <f aca="false">Tabla3510813153413[[#This Row],[Correctos]]/Tabla3510813153413[[#This Row],[total_sec]]</f>
        <v>#VALUE!</v>
      </c>
      <c r="J52" s="9" t="e">
        <f aca="false">Tabla3510813153413[[#This Row],[efec_cor]]/Tabla3510813153413[[#This Row],[N° efec]]</f>
        <v>#VALUE!</v>
      </c>
      <c r="K52" s="9" t="e">
        <f aca="false">Tabla3510813153413[[#This Row],[efect_inc]]/Tabla3510813153413[[#This Row],[N° efec]]</f>
        <v>#VALUE!</v>
      </c>
      <c r="L52" s="9" t="e">
        <f aca="false">Tabla3510813153413[[#This Row],[no_efec_cor]]/Tabla3510813153413[[#This Row],[N° no_efe]]</f>
        <v>#VALUE!</v>
      </c>
      <c r="M52" s="9" t="e">
        <f aca="false">Tabla3510813153413[[#This Row],[no_efec_inc]]/Tabla3510813153413[[#This Row],[N° no_efe]]</f>
        <v>#VALUE!</v>
      </c>
      <c r="N52" s="9" t="e">
        <f aca="false">(Tabla3510813153413[[#This Row],[% efe_cor]]+Tabla3510813153413[[#This Row],[% no_efe_cor]])/2</f>
        <v>#VALUE!</v>
      </c>
      <c r="O52" s="10" t="e">
        <f aca="false">(Tabla3510813153413[[#This Row],[% efe_inc]]+Tabla3510813153413[[#This Row],[% no_efect_inc]])/2</f>
        <v>#VALUE!</v>
      </c>
      <c r="P52" s="11" t="e">
        <f aca="false">Tabla3510813153413[[#This Row],[no_efec_cor]]/(Tabla3510813153413[[#This Row],[efect_inc]]+Tabla3510813153413[[#This Row],[no_efec_cor]])</f>
        <v>#VALUE!</v>
      </c>
      <c r="Q52" s="11" t="e">
        <f aca="false">Tabla3510813153413[[#This Row],[efec_cor]]/(Tabla3510813153413[[#This Row],[efec_cor]]+Tabla3510813153413[[#This Row],[no_efec_inc]])</f>
        <v>#VALUE!</v>
      </c>
      <c r="R52" s="11" t="e">
        <f aca="false">(Tabla3510813153413[[#This Row],[PNE]]+Tabla3510813153413[[#This Row],[PE]])/2</f>
        <v>#VALUE!</v>
      </c>
      <c r="S52" s="0" t="n">
        <v>4276</v>
      </c>
      <c r="T52" s="0" t="n">
        <v>4181</v>
      </c>
      <c r="U52" s="0" t="e">
        <f aca="false">Tabla3510813153413[[#This Row],[N° efec]]+Tabla3510813153413[[#This Row],[N° no_efe]]</f>
        <v>#VALUE!</v>
      </c>
    </row>
    <row r="53" customFormat="false" ht="13.8" hidden="false" customHeight="false" outlineLevel="0" collapsed="false">
      <c r="A53" s="0" t="n">
        <v>3</v>
      </c>
      <c r="B53" s="0" t="n">
        <v>1</v>
      </c>
      <c r="G53" s="0" t="e">
        <f aca="false">Tabla3510813153413[[#This Row],[no_efec_cor]]+Tabla3510813153413[[#This Row],[efec_cor]]</f>
        <v>#VALUE!</v>
      </c>
      <c r="H53" s="0" t="e">
        <f aca="false">Tabla3510813153413[[#This Row],[no_efec_inc]]+Tabla3510813153413[[#This Row],[efect_inc]]</f>
        <v>#VALUE!</v>
      </c>
      <c r="I53" s="9" t="e">
        <f aca="false">Tabla3510813153413[[#This Row],[Correctos]]/Tabla3510813153413[[#This Row],[total_sec]]</f>
        <v>#VALUE!</v>
      </c>
      <c r="J53" s="9" t="e">
        <f aca="false">Tabla3510813153413[[#This Row],[efec_cor]]/Tabla3510813153413[[#This Row],[N° efec]]</f>
        <v>#VALUE!</v>
      </c>
      <c r="K53" s="9" t="e">
        <f aca="false">Tabla3510813153413[[#This Row],[efect_inc]]/Tabla3510813153413[[#This Row],[N° efec]]</f>
        <v>#VALUE!</v>
      </c>
      <c r="L53" s="9" t="e">
        <f aca="false">Tabla3510813153413[[#This Row],[no_efec_cor]]/Tabla3510813153413[[#This Row],[N° no_efe]]</f>
        <v>#VALUE!</v>
      </c>
      <c r="M53" s="9" t="e">
        <f aca="false">Tabla3510813153413[[#This Row],[no_efec_inc]]/Tabla3510813153413[[#This Row],[N° no_efe]]</f>
        <v>#VALUE!</v>
      </c>
      <c r="N53" s="9" t="e">
        <f aca="false">(Tabla3510813153413[[#This Row],[% efe_cor]]+Tabla3510813153413[[#This Row],[% no_efe_cor]])/2</f>
        <v>#VALUE!</v>
      </c>
      <c r="O53" s="10" t="e">
        <f aca="false">(Tabla3510813153413[[#This Row],[% efe_inc]]+Tabla3510813153413[[#This Row],[% no_efect_inc]])/2</f>
        <v>#VALUE!</v>
      </c>
      <c r="P53" s="11" t="e">
        <f aca="false">Tabla3510813153413[[#This Row],[no_efec_cor]]/(Tabla3510813153413[[#This Row],[efect_inc]]+Tabla3510813153413[[#This Row],[no_efec_cor]])</f>
        <v>#VALUE!</v>
      </c>
      <c r="Q53" s="11" t="e">
        <f aca="false">Tabla3510813153413[[#This Row],[efec_cor]]/(Tabla3510813153413[[#This Row],[efec_cor]]+Tabla3510813153413[[#This Row],[no_efec_inc]])</f>
        <v>#VALUE!</v>
      </c>
      <c r="R53" s="11" t="e">
        <f aca="false">(Tabla3510813153413[[#This Row],[PNE]]+Tabla3510813153413[[#This Row],[PE]])/2</f>
        <v>#VALUE!</v>
      </c>
      <c r="S53" s="0" t="n">
        <v>4276</v>
      </c>
      <c r="T53" s="0" t="n">
        <v>4181</v>
      </c>
      <c r="U53" s="0" t="e">
        <f aca="false">Tabla3510813153413[[#This Row],[N° efec]]+Tabla3510813153413[[#This Row],[N° no_efe]]</f>
        <v>#VALUE!</v>
      </c>
    </row>
    <row r="54" customFormat="false" ht="13.8" hidden="false" customHeight="false" outlineLevel="0" collapsed="false">
      <c r="A54" s="0" t="n">
        <v>3</v>
      </c>
      <c r="B54" s="0" t="n">
        <v>5</v>
      </c>
      <c r="C54" s="0" t="n">
        <v>2755</v>
      </c>
      <c r="D54" s="0" t="n">
        <v>1426</v>
      </c>
      <c r="E54" s="0" t="n">
        <v>2620</v>
      </c>
      <c r="F54" s="0" t="n">
        <v>1656</v>
      </c>
      <c r="G54" s="0" t="e">
        <f aca="false">Tabla3510813153413[[#This Row],[no_efec_cor]]+Tabla3510813153413[[#This Row],[efec_cor]]</f>
        <v>#VALUE!</v>
      </c>
      <c r="H54" s="0" t="e">
        <f aca="false">Tabla3510813153413[[#This Row],[no_efec_inc]]+Tabla3510813153413[[#This Row],[efect_inc]]</f>
        <v>#VALUE!</v>
      </c>
      <c r="I54" s="9" t="e">
        <f aca="false">Tabla3510813153413[[#This Row],[Correctos]]/Tabla3510813153413[[#This Row],[total_sec]]</f>
        <v>#VALUE!</v>
      </c>
      <c r="J54" s="9" t="e">
        <f aca="false">Tabla3510813153413[[#This Row],[efec_cor]]/Tabla3510813153413[[#This Row],[N° efec]]</f>
        <v>#VALUE!</v>
      </c>
      <c r="K54" s="9" t="e">
        <f aca="false">Tabla3510813153413[[#This Row],[efect_inc]]/Tabla3510813153413[[#This Row],[N° efec]]</f>
        <v>#VALUE!</v>
      </c>
      <c r="L54" s="9" t="e">
        <f aca="false">Tabla3510813153413[[#This Row],[no_efec_cor]]/Tabla3510813153413[[#This Row],[N° no_efe]]</f>
        <v>#VALUE!</v>
      </c>
      <c r="M54" s="9" t="e">
        <f aca="false">Tabla3510813153413[[#This Row],[no_efec_inc]]/Tabla3510813153413[[#This Row],[N° no_efe]]</f>
        <v>#VALUE!</v>
      </c>
      <c r="N54" s="9" t="e">
        <f aca="false">(Tabla3510813153413[[#This Row],[% efe_cor]]+Tabla3510813153413[[#This Row],[% no_efe_cor]])/2</f>
        <v>#VALUE!</v>
      </c>
      <c r="O54" s="10" t="e">
        <f aca="false">(Tabla3510813153413[[#This Row],[% efe_inc]]+Tabla3510813153413[[#This Row],[% no_efect_inc]])/2</f>
        <v>#VALUE!</v>
      </c>
      <c r="P54" s="11" t="e">
        <f aca="false">Tabla3510813153413[[#This Row],[no_efec_cor]]/(Tabla3510813153413[[#This Row],[efect_inc]]+Tabla3510813153413[[#This Row],[no_efec_cor]])</f>
        <v>#VALUE!</v>
      </c>
      <c r="Q54" s="11" t="e">
        <f aca="false">Tabla3510813153413[[#This Row],[efec_cor]]/(Tabla3510813153413[[#This Row],[efec_cor]]+Tabla3510813153413[[#This Row],[no_efec_inc]])</f>
        <v>#VALUE!</v>
      </c>
      <c r="R54" s="11" t="e">
        <f aca="false">(Tabla3510813153413[[#This Row],[PNE]]+Tabla3510813153413[[#This Row],[PE]])/2</f>
        <v>#VALUE!</v>
      </c>
      <c r="S54" s="0" t="n">
        <v>4276</v>
      </c>
      <c r="T54" s="0" t="n">
        <v>4181</v>
      </c>
      <c r="U54" s="0" t="e">
        <f aca="false">Tabla3510813153413[[#This Row],[N° efec]]+Tabla3510813153413[[#This Row],[N° no_efe]]</f>
        <v>#VALUE!</v>
      </c>
    </row>
    <row r="55" customFormat="false" ht="13.8" hidden="false" customHeight="false" outlineLevel="0" collapsed="false">
      <c r="A55" s="0" t="n">
        <v>4</v>
      </c>
      <c r="B55" s="0" t="n">
        <v>5</v>
      </c>
      <c r="G55" s="0" t="e">
        <f aca="false">Tabla3510813153413[[#This Row],[no_efec_cor]]+Tabla3510813153413[[#This Row],[efec_cor]]</f>
        <v>#VALUE!</v>
      </c>
      <c r="H55" s="0" t="e">
        <f aca="false">Tabla3510813153413[[#This Row],[no_efec_inc]]+Tabla3510813153413[[#This Row],[efect_inc]]</f>
        <v>#VALUE!</v>
      </c>
      <c r="I55" s="9" t="e">
        <f aca="false">Tabla3510813153413[[#This Row],[Correctos]]/Tabla3510813153413[[#This Row],[total_sec]]</f>
        <v>#VALUE!</v>
      </c>
      <c r="J55" s="9" t="e">
        <f aca="false">Tabla3510813153413[[#This Row],[efec_cor]]/Tabla3510813153413[[#This Row],[N° efec]]</f>
        <v>#VALUE!</v>
      </c>
      <c r="K55" s="9" t="e">
        <f aca="false">Tabla3510813153413[[#This Row],[efect_inc]]/Tabla3510813153413[[#This Row],[N° efec]]</f>
        <v>#VALUE!</v>
      </c>
      <c r="L55" s="9" t="e">
        <f aca="false">Tabla3510813153413[[#This Row],[no_efec_cor]]/Tabla3510813153413[[#This Row],[N° no_efe]]</f>
        <v>#VALUE!</v>
      </c>
      <c r="M55" s="9" t="e">
        <f aca="false">Tabla3510813153413[[#This Row],[no_efec_inc]]/Tabla3510813153413[[#This Row],[N° no_efe]]</f>
        <v>#VALUE!</v>
      </c>
      <c r="N55" s="9" t="e">
        <f aca="false">(Tabla3510813153413[[#This Row],[% efe_cor]]+Tabla3510813153413[[#This Row],[% no_efe_cor]])/2</f>
        <v>#VALUE!</v>
      </c>
      <c r="O55" s="10" t="e">
        <f aca="false">(Tabla3510813153413[[#This Row],[% efe_inc]]+Tabla3510813153413[[#This Row],[% no_efect_inc]])/2</f>
        <v>#VALUE!</v>
      </c>
      <c r="P55" s="11" t="e">
        <f aca="false">Tabla3510813153413[[#This Row],[no_efec_cor]]/(Tabla3510813153413[[#This Row],[efect_inc]]+Tabla3510813153413[[#This Row],[no_efec_cor]])</f>
        <v>#VALUE!</v>
      </c>
      <c r="Q55" s="11" t="e">
        <f aca="false">Tabla3510813153413[[#This Row],[efec_cor]]/(Tabla3510813153413[[#This Row],[efec_cor]]+Tabla3510813153413[[#This Row],[no_efec_inc]])</f>
        <v>#VALUE!</v>
      </c>
      <c r="R55" s="11" t="e">
        <f aca="false">(Tabla3510813153413[[#This Row],[PNE]]+Tabla3510813153413[[#This Row],[PE]])/2</f>
        <v>#VALUE!</v>
      </c>
      <c r="S55" s="0" t="n">
        <v>4276</v>
      </c>
      <c r="T55" s="0" t="n">
        <v>4181</v>
      </c>
      <c r="U55" s="0" t="e">
        <f aca="false">Tabla3510813153413[[#This Row],[N° efec]]+Tabla3510813153413[[#This Row],[N° no_efe]]</f>
        <v>#VALUE!</v>
      </c>
    </row>
  </sheetData>
  <mergeCells count="9">
    <mergeCell ref="A1:U1"/>
    <mergeCell ref="A2:U2"/>
    <mergeCell ref="A4:B4"/>
    <mergeCell ref="A5:B5"/>
    <mergeCell ref="A6:B6"/>
    <mergeCell ref="A8:I8"/>
    <mergeCell ref="A21:U21"/>
    <mergeCell ref="A22:U22"/>
    <mergeCell ref="A25:I2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C000"/>
    <pageSetUpPr fitToPage="false"/>
  </sheetPr>
  <dimension ref="A1:U54"/>
  <sheetViews>
    <sheetView showFormulas="false" showGridLines="true" showRowColHeaders="true" showZeros="true" rightToLeft="false" tabSelected="false" showOutlineSymbols="true" defaultGridColor="true" view="normal" topLeftCell="A16" colorId="64" zoomScale="100" zoomScaleNormal="100" zoomScalePageLayoutView="100" workbookViewId="0">
      <selection pane="topLeft" activeCell="E38" activeCellId="1" sqref="A82:C98 E38"/>
    </sheetView>
  </sheetViews>
  <sheetFormatPr defaultColWidth="10.54296875" defaultRowHeight="15" zeroHeight="false" outlineLevelRow="0" outlineLevelCol="0"/>
  <sheetData>
    <row r="1" customFormat="false" ht="19.5" hidden="false" customHeight="false" outlineLevel="0" collapsed="false">
      <c r="A1" s="1" t="s">
        <v>31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customFormat="false" ht="15" hidden="false" customHeight="false" outlineLevel="0" collapsed="false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4" customFormat="false" ht="15" hidden="false" customHeight="false" outlineLevel="0" collapsed="false">
      <c r="A4" s="3" t="s">
        <v>2</v>
      </c>
      <c r="B4" s="3"/>
      <c r="C4" s="4" t="n">
        <v>4516</v>
      </c>
    </row>
    <row r="5" customFormat="false" ht="15" hidden="false" customHeight="false" outlineLevel="0" collapsed="false">
      <c r="A5" s="3" t="s">
        <v>3</v>
      </c>
      <c r="B5" s="3"/>
      <c r="C5" s="4" t="n">
        <v>4523</v>
      </c>
    </row>
    <row r="6" customFormat="false" ht="15" hidden="false" customHeight="false" outlineLevel="0" collapsed="false">
      <c r="A6" s="3" t="s">
        <v>4</v>
      </c>
      <c r="B6" s="3"/>
      <c r="C6" s="4" t="n">
        <f aca="false">SUM(C4:C5)</f>
        <v>9039</v>
      </c>
    </row>
    <row r="8" customFormat="false" ht="15.75" hidden="false" customHeight="false" outlineLevel="0" collapsed="false">
      <c r="A8" s="5" t="s">
        <v>5</v>
      </c>
      <c r="B8" s="5"/>
      <c r="C8" s="5"/>
      <c r="D8" s="5"/>
      <c r="E8" s="5"/>
      <c r="F8" s="5"/>
      <c r="G8" s="5"/>
      <c r="H8" s="5"/>
      <c r="I8" s="5"/>
    </row>
    <row r="9" customFormat="false" ht="15.75" hidden="false" customHeight="false" outlineLevel="0" collapsed="false">
      <c r="A9" s="7" t="s">
        <v>6</v>
      </c>
      <c r="B9" s="8" t="s">
        <v>7</v>
      </c>
      <c r="C9" s="8" t="s">
        <v>8</v>
      </c>
      <c r="D9" s="8" t="s">
        <v>9</v>
      </c>
      <c r="E9" s="8" t="s">
        <v>10</v>
      </c>
      <c r="F9" s="8" t="s">
        <v>11</v>
      </c>
      <c r="G9" s="8" t="s">
        <v>12</v>
      </c>
      <c r="H9" s="7" t="s">
        <v>13</v>
      </c>
      <c r="I9" s="7" t="s">
        <v>14</v>
      </c>
      <c r="J9" s="7" t="s">
        <v>15</v>
      </c>
      <c r="K9" s="7" t="s">
        <v>16</v>
      </c>
      <c r="L9" s="7" t="s">
        <v>17</v>
      </c>
      <c r="M9" s="7" t="s">
        <v>18</v>
      </c>
      <c r="N9" s="7" t="s">
        <v>19</v>
      </c>
      <c r="O9" s="7" t="s">
        <v>20</v>
      </c>
      <c r="P9" s="7" t="s">
        <v>21</v>
      </c>
      <c r="Q9" s="7" t="s">
        <v>22</v>
      </c>
      <c r="R9" s="7" t="s">
        <v>23</v>
      </c>
      <c r="S9" s="7" t="s">
        <v>24</v>
      </c>
      <c r="T9" s="7" t="s">
        <v>25</v>
      </c>
    </row>
    <row r="10" customFormat="false" ht="13.8" hidden="false" customHeight="false" outlineLevel="0" collapsed="false">
      <c r="A10" s="0" t="n">
        <v>1</v>
      </c>
      <c r="B10" s="0" t="n">
        <v>2485</v>
      </c>
      <c r="C10" s="0" t="n">
        <v>2038</v>
      </c>
      <c r="D10" s="0" t="n">
        <v>2984</v>
      </c>
      <c r="E10" s="0" t="n">
        <v>1532</v>
      </c>
      <c r="F10" s="0" t="n">
        <f aca="false">Tabla3510813153221[[#This Row],[no_efec_cor]]+Tabla3510813153221[[#This Row],[efec_cor]]</f>
        <v>5469</v>
      </c>
      <c r="G10" s="0" t="n">
        <f aca="false">Tabla3510813153221[[#This Row],[no_efec_inc]]+Tabla3510813153221[[#This Row],[efect_inc]]</f>
        <v>3570</v>
      </c>
      <c r="H10" s="9" t="n">
        <f aca="false">Tabla3510813153221[[#This Row],[Correctos]]/Tabla3510813153221[[#This Row],[total_sec]]</f>
        <v>0.605044805841354</v>
      </c>
      <c r="I10" s="9" t="n">
        <f aca="false">Tabla3510813153221[[#This Row],[efec_cor]]/Tabla3510813153221[[#This Row],[efec]]</f>
        <v>0.660761736049601</v>
      </c>
      <c r="J10" s="9" t="n">
        <f aca="false">Tabla3510813153221[[#This Row],[efect_inc]]/Tabla3510813153221[[#This Row],[efec]]</f>
        <v>0.339238263950399</v>
      </c>
      <c r="K10" s="9" t="n">
        <f aca="false">Tabla3510813153221[[#This Row],[no_efec_cor]]/Tabla3510813153221[[#This Row],[no_efe]]</f>
        <v>0.549414105682069</v>
      </c>
      <c r="L10" s="9" t="n">
        <f aca="false">Tabla3510813153221[[#This Row],[no_efec_inc]]/Tabla3510813153221[[#This Row],[no_efe]]</f>
        <v>0.450585894317931</v>
      </c>
      <c r="M10" s="9" t="n">
        <f aca="false">(Tabla3510813153221[[#This Row],[% efe_cor]]+Tabla3510813153221[[#This Row],[% no_efe_cor]])/2</f>
        <v>0.605087920865835</v>
      </c>
      <c r="N10" s="10" t="n">
        <f aca="false">(Tabla3510813153221[[#This Row],[% efe_inc]]+Tabla3510813153221[[#This Row],[% no_efect_inc]])/2</f>
        <v>0.394912079134165</v>
      </c>
      <c r="O10" s="11" t="n">
        <f aca="false">Tabla3510813153221[[#This Row],[no_efec_cor]]/(Tabla3510813153221[[#This Row],[efect_inc]]+Tabla3510813153221[[#This Row],[no_efec_cor]])</f>
        <v>0.618620861339308</v>
      </c>
      <c r="P10" s="11" t="n">
        <f aca="false">Tabla3510813153221[[#This Row],[efec_cor]]/(Tabla3510813153221[[#This Row],[efec_cor]]+Tabla3510813153221[[#This Row],[no_efec_inc]])</f>
        <v>0.594185583432895</v>
      </c>
      <c r="Q10" s="11" t="n">
        <f aca="false">(Tabla3510813153221[[#This Row],[PNE]]+Tabla3510813153221[[#This Row],[PE]])/2</f>
        <v>0.606403222386102</v>
      </c>
      <c r="R10" s="0" t="n">
        <v>4516</v>
      </c>
      <c r="S10" s="0" t="n">
        <v>4523</v>
      </c>
      <c r="T10" s="0" t="n">
        <f aca="false">Tabla3510813153221[[#This Row],[efec]]+Tabla3510813153221[[#This Row],[no_efe]]</f>
        <v>9039</v>
      </c>
    </row>
    <row r="11" customFormat="false" ht="13.8" hidden="false" customHeight="false" outlineLevel="0" collapsed="false">
      <c r="A11" s="0" t="n">
        <v>5</v>
      </c>
      <c r="B11" s="0" t="n">
        <v>2395</v>
      </c>
      <c r="C11" s="0" t="n">
        <v>2128</v>
      </c>
      <c r="D11" s="0" t="n">
        <v>2996</v>
      </c>
      <c r="E11" s="0" t="n">
        <v>1520</v>
      </c>
      <c r="F11" s="0" t="n">
        <f aca="false">Tabla3510813153221[[#This Row],[no_efec_cor]]+Tabla3510813153221[[#This Row],[efec_cor]]</f>
        <v>5391</v>
      </c>
      <c r="G11" s="0" t="n">
        <f aca="false">Tabla3510813153221[[#This Row],[no_efec_inc]]+Tabla3510813153221[[#This Row],[efect_inc]]</f>
        <v>3648</v>
      </c>
      <c r="H11" s="9" t="n">
        <f aca="false">Tabla3510813153221[[#This Row],[Correctos]]/Tabla3510813153221[[#This Row],[total_sec]]</f>
        <v>0.596415532691669</v>
      </c>
      <c r="I11" s="9" t="n">
        <f aca="false">Tabla3510813153221[[#This Row],[efec_cor]]/Tabla3510813153221[[#This Row],[efec]]</f>
        <v>0.663418954827281</v>
      </c>
      <c r="J11" s="9" t="n">
        <f aca="false">Tabla3510813153221[[#This Row],[efect_inc]]/Tabla3510813153221[[#This Row],[efec]]</f>
        <v>0.336581045172719</v>
      </c>
      <c r="K11" s="9" t="n">
        <f aca="false">Tabla3510813153221[[#This Row],[no_efec_cor]]/Tabla3510813153221[[#This Row],[no_efe]]</f>
        <v>0.529515808091974</v>
      </c>
      <c r="L11" s="9" t="n">
        <f aca="false">Tabla3510813153221[[#This Row],[no_efec_inc]]/Tabla3510813153221[[#This Row],[no_efe]]</f>
        <v>0.470484191908026</v>
      </c>
      <c r="M11" s="9" t="n">
        <f aca="false">(Tabla3510813153221[[#This Row],[% efe_cor]]+Tabla3510813153221[[#This Row],[% no_efe_cor]])/2</f>
        <v>0.596467381459628</v>
      </c>
      <c r="N11" s="10" t="n">
        <f aca="false">(Tabla3510813153221[[#This Row],[% efe_inc]]+Tabla3510813153221[[#This Row],[% no_efect_inc]])/2</f>
        <v>0.403532618540372</v>
      </c>
      <c r="O11" s="11" t="n">
        <f aca="false">Tabla3510813153221[[#This Row],[no_efec_cor]]/(Tabla3510813153221[[#This Row],[efect_inc]]+Tabla3510813153221[[#This Row],[no_efec_cor]])</f>
        <v>0.611749680715198</v>
      </c>
      <c r="P11" s="11" t="n">
        <f aca="false">Tabla3510813153221[[#This Row],[efec_cor]]/(Tabla3510813153221[[#This Row],[efec_cor]]+Tabla3510813153221[[#This Row],[no_efec_inc]])</f>
        <v>0.584699453551913</v>
      </c>
      <c r="Q11" s="11" t="n">
        <f aca="false">(Tabla3510813153221[[#This Row],[PNE]]+Tabla3510813153221[[#This Row],[PE]])/2</f>
        <v>0.598224567133555</v>
      </c>
      <c r="R11" s="0" t="n">
        <v>4516</v>
      </c>
      <c r="S11" s="0" t="n">
        <v>4523</v>
      </c>
      <c r="T11" s="0" t="n">
        <f aca="false">Tabla3510813153221[[#This Row],[efec]]+Tabla3510813153221[[#This Row],[no_efe]]</f>
        <v>9039</v>
      </c>
    </row>
    <row r="12" customFormat="false" ht="13.8" hidden="false" customHeight="false" outlineLevel="0" collapsed="false">
      <c r="A12" s="0" t="n">
        <v>10</v>
      </c>
      <c r="B12" s="0" t="n">
        <v>1802</v>
      </c>
      <c r="C12" s="0" t="n">
        <v>2721</v>
      </c>
      <c r="D12" s="0" t="n">
        <v>3436</v>
      </c>
      <c r="E12" s="0" t="n">
        <v>1080</v>
      </c>
      <c r="F12" s="0" t="n">
        <f aca="false">Tabla3510813153221[[#This Row],[no_efec_cor]]+Tabla3510813153221[[#This Row],[efec_cor]]</f>
        <v>5238</v>
      </c>
      <c r="G12" s="0" t="n">
        <f aca="false">Tabla3510813153221[[#This Row],[no_efec_inc]]+Tabla3510813153221[[#This Row],[efect_inc]]</f>
        <v>3801</v>
      </c>
      <c r="H12" s="9" t="n">
        <f aca="false">Tabla3510813153221[[#This Row],[Correctos]]/Tabla3510813153221[[#This Row],[total_sec]]</f>
        <v>0.579488881513442</v>
      </c>
      <c r="I12" s="9" t="n">
        <f aca="false">Tabla3510813153221[[#This Row],[efec_cor]]/Tabla3510813153221[[#This Row],[efec]]</f>
        <v>0.760850310008857</v>
      </c>
      <c r="J12" s="9" t="n">
        <f aca="false">Tabla3510813153221[[#This Row],[efect_inc]]/Tabla3510813153221[[#This Row],[efec]]</f>
        <v>0.239149689991143</v>
      </c>
      <c r="K12" s="9" t="n">
        <f aca="false">Tabla3510813153221[[#This Row],[no_efec_cor]]/Tabla3510813153221[[#This Row],[no_efe]]</f>
        <v>0.398408136192792</v>
      </c>
      <c r="L12" s="9" t="n">
        <f aca="false">Tabla3510813153221[[#This Row],[no_efec_inc]]/Tabla3510813153221[[#This Row],[no_efe]]</f>
        <v>0.601591863807208</v>
      </c>
      <c r="M12" s="9" t="n">
        <f aca="false">(Tabla3510813153221[[#This Row],[% efe_cor]]+Tabla3510813153221[[#This Row],[% no_efe_cor]])/2</f>
        <v>0.579629223100825</v>
      </c>
      <c r="N12" s="10" t="n">
        <f aca="false">(Tabla3510813153221[[#This Row],[% efe_inc]]+Tabla3510813153221[[#This Row],[% no_efect_inc]])/2</f>
        <v>0.420370776899175</v>
      </c>
      <c r="O12" s="11" t="n">
        <f aca="false">Tabla3510813153221[[#This Row],[no_efec_cor]]/(Tabla3510813153221[[#This Row],[efect_inc]]+Tabla3510813153221[[#This Row],[no_efec_cor]])</f>
        <v>0.625260235947259</v>
      </c>
      <c r="P12" s="11" t="n">
        <f aca="false">Tabla3510813153221[[#This Row],[efec_cor]]/(Tabla3510813153221[[#This Row],[efec_cor]]+Tabla3510813153221[[#This Row],[no_efec_inc]])</f>
        <v>0.558063992203995</v>
      </c>
      <c r="Q12" s="11" t="n">
        <f aca="false">(Tabla3510813153221[[#This Row],[PNE]]+Tabla3510813153221[[#This Row],[PE]])/2</f>
        <v>0.591662114075627</v>
      </c>
      <c r="R12" s="0" t="n">
        <v>4516</v>
      </c>
      <c r="S12" s="0" t="n">
        <v>4523</v>
      </c>
      <c r="T12" s="0" t="n">
        <f aca="false">Tabla3510813153221[[#This Row],[efec]]+Tabla3510813153221[[#This Row],[no_efe]]</f>
        <v>9039</v>
      </c>
    </row>
    <row r="13" customFormat="false" ht="13.8" hidden="false" customHeight="false" outlineLevel="0" collapsed="false">
      <c r="A13" s="0" t="n">
        <v>15</v>
      </c>
      <c r="B13" s="0" t="n">
        <v>2209</v>
      </c>
      <c r="C13" s="0" t="n">
        <v>2314</v>
      </c>
      <c r="D13" s="0" t="n">
        <v>3131</v>
      </c>
      <c r="E13" s="0" t="n">
        <v>1385</v>
      </c>
      <c r="F13" s="0" t="n">
        <f aca="false">Tabla3510813153221[[#This Row],[no_efec_cor]]+Tabla3510813153221[[#This Row],[efec_cor]]</f>
        <v>5340</v>
      </c>
      <c r="G13" s="0" t="n">
        <f aca="false">Tabla3510813153221[[#This Row],[no_efec_inc]]+Tabla3510813153221[[#This Row],[efect_inc]]</f>
        <v>3699</v>
      </c>
      <c r="H13" s="9" t="n">
        <f aca="false">Tabla3510813153221[[#This Row],[Correctos]]/Tabla3510813153221[[#This Row],[total_sec]]</f>
        <v>0.59077331563226</v>
      </c>
      <c r="I13" s="9" t="n">
        <f aca="false">Tabla3510813153221[[#This Row],[efec_cor]]/Tabla3510813153221[[#This Row],[efec]]</f>
        <v>0.693312666076174</v>
      </c>
      <c r="J13" s="9" t="n">
        <f aca="false">Tabla3510813153221[[#This Row],[efect_inc]]/Tabla3510813153221[[#This Row],[efec]]</f>
        <v>0.306687333923826</v>
      </c>
      <c r="K13" s="9" t="n">
        <f aca="false">Tabla3510813153221[[#This Row],[no_efec_cor]]/Tabla3510813153221[[#This Row],[no_efe]]</f>
        <v>0.488392659739111</v>
      </c>
      <c r="L13" s="9" t="n">
        <f aca="false">Tabla3510813153221[[#This Row],[no_efec_inc]]/Tabla3510813153221[[#This Row],[no_efe]]</f>
        <v>0.511607340260889</v>
      </c>
      <c r="M13" s="9" t="n">
        <f aca="false">(Tabla3510813153221[[#This Row],[% efe_cor]]+Tabla3510813153221[[#This Row],[% no_efe_cor]])/2</f>
        <v>0.590852662907642</v>
      </c>
      <c r="N13" s="10" t="n">
        <f aca="false">(Tabla3510813153221[[#This Row],[% efe_inc]]+Tabla3510813153221[[#This Row],[% no_efect_inc]])/2</f>
        <v>0.409147337092358</v>
      </c>
      <c r="O13" s="11" t="n">
        <f aca="false">Tabla3510813153221[[#This Row],[no_efec_cor]]/(Tabla3510813153221[[#This Row],[efect_inc]]+Tabla3510813153221[[#This Row],[no_efec_cor]])</f>
        <v>0.61463550361714</v>
      </c>
      <c r="P13" s="11" t="n">
        <f aca="false">Tabla3510813153221[[#This Row],[efec_cor]]/(Tabla3510813153221[[#This Row],[efec_cor]]+Tabla3510813153221[[#This Row],[no_efec_inc]])</f>
        <v>0.575022956841139</v>
      </c>
      <c r="Q13" s="11" t="n">
        <f aca="false">(Tabla3510813153221[[#This Row],[PNE]]+Tabla3510813153221[[#This Row],[PE]])/2</f>
        <v>0.594829230229139</v>
      </c>
      <c r="R13" s="0" t="n">
        <v>4516</v>
      </c>
      <c r="S13" s="0" t="n">
        <v>4523</v>
      </c>
      <c r="T13" s="0" t="n">
        <f aca="false">Tabla3510813153221[[#This Row],[efec]]+Tabla3510813153221[[#This Row],[no_efe]]</f>
        <v>9039</v>
      </c>
    </row>
    <row r="14" customFormat="false" ht="13.8" hidden="false" customHeight="false" outlineLevel="0" collapsed="false">
      <c r="A14" s="0" t="n">
        <v>20</v>
      </c>
      <c r="B14" s="0" t="n">
        <v>1817</v>
      </c>
      <c r="C14" s="0" t="n">
        <v>2706</v>
      </c>
      <c r="D14" s="0" t="n">
        <v>3404</v>
      </c>
      <c r="E14" s="0" t="n">
        <v>1112</v>
      </c>
      <c r="F14" s="0" t="n">
        <f aca="false">Tabla3510813153221[[#This Row],[no_efec_cor]]+Tabla3510813153221[[#This Row],[efec_cor]]</f>
        <v>5221</v>
      </c>
      <c r="G14" s="0" t="n">
        <f aca="false">Tabla3510813153221[[#This Row],[no_efec_inc]]+Tabla3510813153221[[#This Row],[efect_inc]]</f>
        <v>3818</v>
      </c>
      <c r="H14" s="9" t="n">
        <f aca="false">Tabla3510813153221[[#This Row],[Correctos]]/Tabla3510813153221[[#This Row],[total_sec]]</f>
        <v>0.577608142493639</v>
      </c>
      <c r="I14" s="9" t="n">
        <f aca="false">Tabla3510813153221[[#This Row],[efec_cor]]/Tabla3510813153221[[#This Row],[efec]]</f>
        <v>0.753764393268379</v>
      </c>
      <c r="J14" s="9" t="n">
        <f aca="false">Tabla3510813153221[[#This Row],[efect_inc]]/Tabla3510813153221[[#This Row],[efec]]</f>
        <v>0.246235606731621</v>
      </c>
      <c r="K14" s="9" t="n">
        <f aca="false">Tabla3510813153221[[#This Row],[no_efec_cor]]/Tabla3510813153221[[#This Row],[no_efe]]</f>
        <v>0.401724519124475</v>
      </c>
      <c r="L14" s="9" t="n">
        <f aca="false">Tabla3510813153221[[#This Row],[no_efec_inc]]/Tabla3510813153221[[#This Row],[no_efe]]</f>
        <v>0.598275480875525</v>
      </c>
      <c r="M14" s="9" t="n">
        <f aca="false">(Tabla3510813153221[[#This Row],[% efe_cor]]+Tabla3510813153221[[#This Row],[% no_efe_cor]])/2</f>
        <v>0.577744456196427</v>
      </c>
      <c r="N14" s="10" t="n">
        <f aca="false">(Tabla3510813153221[[#This Row],[% efe_inc]]+Tabla3510813153221[[#This Row],[% no_efect_inc]])/2</f>
        <v>0.422255543803573</v>
      </c>
      <c r="O14" s="11" t="n">
        <f aca="false">Tabla3510813153221[[#This Row],[no_efec_cor]]/(Tabla3510813153221[[#This Row],[efect_inc]]+Tabla3510813153221[[#This Row],[no_efec_cor]])</f>
        <v>0.620348241720724</v>
      </c>
      <c r="P14" s="11" t="n">
        <f aca="false">Tabla3510813153221[[#This Row],[efec_cor]]/(Tabla3510813153221[[#This Row],[efec_cor]]+Tabla3510813153221[[#This Row],[no_efec_inc]])</f>
        <v>0.557119476268412</v>
      </c>
      <c r="Q14" s="11" t="n">
        <f aca="false">(Tabla3510813153221[[#This Row],[PNE]]+Tabla3510813153221[[#This Row],[PE]])/2</f>
        <v>0.588733858994568</v>
      </c>
      <c r="R14" s="0" t="n">
        <v>4516</v>
      </c>
      <c r="S14" s="0" t="n">
        <v>4523</v>
      </c>
      <c r="T14" s="0" t="n">
        <f aca="false">Tabla3510813153221[[#This Row],[efec]]+Tabla3510813153221[[#This Row],[no_efe]]</f>
        <v>9039</v>
      </c>
    </row>
    <row r="15" customFormat="false" ht="13.8" hidden="false" customHeight="false" outlineLevel="0" collapsed="false">
      <c r="A15" s="0" t="n">
        <v>25</v>
      </c>
      <c r="B15" s="0" t="n">
        <v>2050</v>
      </c>
      <c r="C15" s="0" t="n">
        <v>2473</v>
      </c>
      <c r="D15" s="0" t="n">
        <v>3198</v>
      </c>
      <c r="E15" s="0" t="n">
        <v>1318</v>
      </c>
      <c r="F15" s="0" t="n">
        <f aca="false">Tabla3510813153221[[#This Row],[no_efec_cor]]+Tabla3510813153221[[#This Row],[efec_cor]]</f>
        <v>5248</v>
      </c>
      <c r="G15" s="0" t="n">
        <f aca="false">Tabla3510813153221[[#This Row],[no_efec_inc]]+Tabla3510813153221[[#This Row],[efect_inc]]</f>
        <v>3791</v>
      </c>
      <c r="H15" s="9" t="n">
        <f aca="false">Tabla3510813153221[[#This Row],[Correctos]]/Tabla3510813153221[[#This Row],[total_sec]]</f>
        <v>0.580595198583914</v>
      </c>
      <c r="I15" s="9" t="n">
        <f aca="false">Tabla3510813153221[[#This Row],[efec_cor]]/Tabla3510813153221[[#This Row],[efec]]</f>
        <v>0.70814880425155</v>
      </c>
      <c r="J15" s="9" t="n">
        <f aca="false">Tabla3510813153221[[#This Row],[efect_inc]]/Tabla3510813153221[[#This Row],[efec]]</f>
        <v>0.29185119574845</v>
      </c>
      <c r="K15" s="9" t="n">
        <f aca="false">Tabla3510813153221[[#This Row],[no_efec_cor]]/Tabla3510813153221[[#This Row],[no_efe]]</f>
        <v>0.453239000663277</v>
      </c>
      <c r="L15" s="9" t="n">
        <f aca="false">Tabla3510813153221[[#This Row],[no_efec_inc]]/Tabla3510813153221[[#This Row],[no_efe]]</f>
        <v>0.546760999336723</v>
      </c>
      <c r="M15" s="9" t="n">
        <f aca="false">(Tabla3510813153221[[#This Row],[% efe_cor]]+Tabla3510813153221[[#This Row],[% no_efe_cor]])/2</f>
        <v>0.580693902457413</v>
      </c>
      <c r="N15" s="10" t="n">
        <f aca="false">(Tabla3510813153221[[#This Row],[% efe_inc]]+Tabla3510813153221[[#This Row],[% no_efect_inc]])/2</f>
        <v>0.419306097542587</v>
      </c>
      <c r="O15" s="11" t="n">
        <f aca="false">Tabla3510813153221[[#This Row],[no_efec_cor]]/(Tabla3510813153221[[#This Row],[efect_inc]]+Tabla3510813153221[[#This Row],[no_efec_cor]])</f>
        <v>0.608669833729216</v>
      </c>
      <c r="P15" s="11" t="n">
        <f aca="false">Tabla3510813153221[[#This Row],[efec_cor]]/(Tabla3510813153221[[#This Row],[efec_cor]]+Tabla3510813153221[[#This Row],[no_efec_inc]])</f>
        <v>0.563921706929995</v>
      </c>
      <c r="Q15" s="11" t="n">
        <f aca="false">(Tabla3510813153221[[#This Row],[PNE]]+Tabla3510813153221[[#This Row],[PE]])/2</f>
        <v>0.586295770329605</v>
      </c>
      <c r="R15" s="0" t="n">
        <v>4516</v>
      </c>
      <c r="S15" s="0" t="n">
        <v>4523</v>
      </c>
      <c r="T15" s="0" t="n">
        <f aca="false">Tabla3510813153221[[#This Row],[efec]]+Tabla3510813153221[[#This Row],[no_efe]]</f>
        <v>9039</v>
      </c>
    </row>
    <row r="16" customFormat="false" ht="13.8" hidden="false" customHeight="false" outlineLevel="0" collapsed="false">
      <c r="A16" s="0" t="n">
        <v>30</v>
      </c>
      <c r="B16" s="0" t="n">
        <v>1752</v>
      </c>
      <c r="C16" s="0" t="n">
        <v>2771</v>
      </c>
      <c r="D16" s="0" t="n">
        <v>3462</v>
      </c>
      <c r="E16" s="0" t="n">
        <v>1054</v>
      </c>
      <c r="F16" s="0" t="n">
        <f aca="false">Tabla3510813153221[[#This Row],[no_efec_cor]]+Tabla3510813153221[[#This Row],[efec_cor]]</f>
        <v>5214</v>
      </c>
      <c r="G16" s="0" t="n">
        <f aca="false">Tabla3510813153221[[#This Row],[no_efec_inc]]+Tabla3510813153221[[#This Row],[efect_inc]]</f>
        <v>3825</v>
      </c>
      <c r="H16" s="9" t="n">
        <f aca="false">Tabla3510813153221[[#This Row],[Correctos]]/Tabla3510813153221[[#This Row],[total_sec]]</f>
        <v>0.576833720544308</v>
      </c>
      <c r="I16" s="9" t="n">
        <f aca="false">Tabla3510813153221[[#This Row],[efec_cor]]/Tabla3510813153221[[#This Row],[efec]]</f>
        <v>0.766607617360496</v>
      </c>
      <c r="J16" s="9" t="n">
        <f aca="false">Tabla3510813153221[[#This Row],[efect_inc]]/Tabla3510813153221[[#This Row],[efec]]</f>
        <v>0.233392382639504</v>
      </c>
      <c r="K16" s="9" t="n">
        <f aca="false">Tabla3510813153221[[#This Row],[no_efec_cor]]/Tabla3510813153221[[#This Row],[no_efe]]</f>
        <v>0.387353526420517</v>
      </c>
      <c r="L16" s="9" t="n">
        <f aca="false">Tabla3510813153221[[#This Row],[no_efec_inc]]/Tabla3510813153221[[#This Row],[no_efe]]</f>
        <v>0.612646473579483</v>
      </c>
      <c r="M16" s="9" t="n">
        <f aca="false">(Tabla3510813153221[[#This Row],[% efe_cor]]+Tabla3510813153221[[#This Row],[% no_efe_cor]])/2</f>
        <v>0.576980571890507</v>
      </c>
      <c r="N16" s="10" t="n">
        <f aca="false">(Tabla3510813153221[[#This Row],[% efe_inc]]+Tabla3510813153221[[#This Row],[% no_efect_inc]])/2</f>
        <v>0.423019428109493</v>
      </c>
      <c r="O16" s="11" t="n">
        <f aca="false">Tabla3510813153221[[#This Row],[no_efec_cor]]/(Tabla3510813153221[[#This Row],[efect_inc]]+Tabla3510813153221[[#This Row],[no_efec_cor]])</f>
        <v>0.624376336421953</v>
      </c>
      <c r="P16" s="11" t="n">
        <f aca="false">Tabla3510813153221[[#This Row],[efec_cor]]/(Tabla3510813153221[[#This Row],[efec_cor]]+Tabla3510813153221[[#This Row],[no_efec_inc]])</f>
        <v>0.555430771699021</v>
      </c>
      <c r="Q16" s="11" t="n">
        <f aca="false">(Tabla3510813153221[[#This Row],[PNE]]+Tabla3510813153221[[#This Row],[PE]])/2</f>
        <v>0.589903554060487</v>
      </c>
      <c r="R16" s="0" t="n">
        <v>4516</v>
      </c>
      <c r="S16" s="0" t="n">
        <v>4523</v>
      </c>
      <c r="T16" s="0" t="n">
        <f aca="false">Tabla3510813153221[[#This Row],[efec]]+Tabla3510813153221[[#This Row],[no_efe]]</f>
        <v>9039</v>
      </c>
    </row>
    <row r="17" customFormat="false" ht="13.8" hidden="false" customHeight="false" outlineLevel="0" collapsed="false">
      <c r="A17" s="0" t="n">
        <v>35</v>
      </c>
      <c r="B17" s="0" t="n">
        <v>1942</v>
      </c>
      <c r="C17" s="0" t="n">
        <v>2581</v>
      </c>
      <c r="D17" s="0" t="n">
        <v>3324</v>
      </c>
      <c r="E17" s="0" t="n">
        <v>1192</v>
      </c>
      <c r="F17" s="0" t="n">
        <f aca="false">Tabla3510813153221[[#This Row],[no_efec_cor]]+Tabla3510813153221[[#This Row],[efec_cor]]</f>
        <v>5266</v>
      </c>
      <c r="G17" s="0" t="n">
        <f aca="false">Tabla3510813153221[[#This Row],[no_efec_inc]]+Tabla3510813153221[[#This Row],[efect_inc]]</f>
        <v>3773</v>
      </c>
      <c r="H17" s="9" t="n">
        <f aca="false">Tabla3510813153221[[#This Row],[Correctos]]/Tabla3510813153221[[#This Row],[total_sec]]</f>
        <v>0.582586569310764</v>
      </c>
      <c r="I17" s="9" t="n">
        <f aca="false">Tabla3510813153221[[#This Row],[efec_cor]]/Tabla3510813153221[[#This Row],[efec]]</f>
        <v>0.736049601417183</v>
      </c>
      <c r="J17" s="9" t="n">
        <f aca="false">Tabla3510813153221[[#This Row],[efect_inc]]/Tabla3510813153221[[#This Row],[efec]]</f>
        <v>0.263950398582817</v>
      </c>
      <c r="K17" s="9" t="n">
        <f aca="false">Tabla3510813153221[[#This Row],[no_efec_cor]]/Tabla3510813153221[[#This Row],[no_efe]]</f>
        <v>0.429361043555163</v>
      </c>
      <c r="L17" s="9" t="n">
        <f aca="false">Tabla3510813153221[[#This Row],[no_efec_inc]]/Tabla3510813153221[[#This Row],[no_efe]]</f>
        <v>0.570638956444838</v>
      </c>
      <c r="M17" s="9" t="n">
        <f aca="false">(Tabla3510813153221[[#This Row],[% efe_cor]]+Tabla3510813153221[[#This Row],[% no_efe_cor]])/2</f>
        <v>0.582705322486173</v>
      </c>
      <c r="N17" s="10" t="n">
        <f aca="false">(Tabla3510813153221[[#This Row],[% efe_inc]]+Tabla3510813153221[[#This Row],[% no_efect_inc]])/2</f>
        <v>0.417294677513827</v>
      </c>
      <c r="O17" s="11" t="n">
        <f aca="false">Tabla3510813153221[[#This Row],[no_efec_cor]]/(Tabla3510813153221[[#This Row],[efect_inc]]+Tabla3510813153221[[#This Row],[no_efec_cor]])</f>
        <v>0.619655392469687</v>
      </c>
      <c r="P17" s="11" t="n">
        <f aca="false">Tabla3510813153221[[#This Row],[efec_cor]]/(Tabla3510813153221[[#This Row],[efec_cor]]+Tabla3510813153221[[#This Row],[no_efec_inc]])</f>
        <v>0.562912785774767</v>
      </c>
      <c r="Q17" s="11" t="n">
        <f aca="false">(Tabla3510813153221[[#This Row],[PNE]]+Tabla3510813153221[[#This Row],[PE]])/2</f>
        <v>0.591284089122227</v>
      </c>
      <c r="R17" s="0" t="n">
        <v>4516</v>
      </c>
      <c r="S17" s="0" t="n">
        <v>4523</v>
      </c>
      <c r="T17" s="0" t="n">
        <f aca="false">Tabla3510813153221[[#This Row],[efec]]+Tabla3510813153221[[#This Row],[no_efe]]</f>
        <v>9039</v>
      </c>
    </row>
    <row r="18" customFormat="false" ht="13.8" hidden="false" customHeight="false" outlineLevel="0" collapsed="false">
      <c r="A18" s="0" t="n">
        <v>39</v>
      </c>
      <c r="B18" s="0" t="n">
        <v>1897</v>
      </c>
      <c r="C18" s="0" t="n">
        <v>2626</v>
      </c>
      <c r="D18" s="0" t="n">
        <v>3366</v>
      </c>
      <c r="E18" s="0" t="n">
        <v>1150</v>
      </c>
      <c r="F18" s="0" t="n">
        <f aca="false">Tabla3510813153221[[#This Row],[no_efec_cor]]+Tabla3510813153221[[#This Row],[efec_cor]]</f>
        <v>5263</v>
      </c>
      <c r="G18" s="0" t="n">
        <f aca="false">Tabla3510813153221[[#This Row],[no_efec_inc]]+Tabla3510813153221[[#This Row],[efect_inc]]</f>
        <v>3776</v>
      </c>
      <c r="H18" s="9" t="n">
        <f aca="false">Tabla3510813153221[[#This Row],[Correctos]]/Tabla3510813153221[[#This Row],[total_sec]]</f>
        <v>0.582254674189623</v>
      </c>
      <c r="I18" s="9" t="n">
        <f aca="false">Tabla3510813153221[[#This Row],[efec_cor]]/Tabla3510813153221[[#This Row],[efec]]</f>
        <v>0.745349867139061</v>
      </c>
      <c r="J18" s="9" t="n">
        <f aca="false">Tabla3510813153221[[#This Row],[efect_inc]]/Tabla3510813153221[[#This Row],[efec]]</f>
        <v>0.254650132860939</v>
      </c>
      <c r="K18" s="9" t="n">
        <f aca="false">Tabla3510813153221[[#This Row],[no_efec_cor]]/Tabla3510813153221[[#This Row],[no_efe]]</f>
        <v>0.419411894760115</v>
      </c>
      <c r="L18" s="9" t="n">
        <f aca="false">Tabla3510813153221[[#This Row],[no_efec_inc]]/Tabla3510813153221[[#This Row],[no_efe]]</f>
        <v>0.580588105239885</v>
      </c>
      <c r="M18" s="9" t="n">
        <f aca="false">(Tabla3510813153221[[#This Row],[% efe_cor]]+Tabla3510813153221[[#This Row],[% no_efe_cor]])/2</f>
        <v>0.582380880949588</v>
      </c>
      <c r="N18" s="10" t="n">
        <f aca="false">(Tabla3510813153221[[#This Row],[% efe_inc]]+Tabla3510813153221[[#This Row],[% no_efect_inc]])/2</f>
        <v>0.417619119050412</v>
      </c>
      <c r="O18" s="11" t="n">
        <f aca="false">Tabla3510813153221[[#This Row],[no_efec_cor]]/(Tabla3510813153221[[#This Row],[efect_inc]]+Tabla3510813153221[[#This Row],[no_efec_cor]])</f>
        <v>0.622579586478503</v>
      </c>
      <c r="P18" s="11" t="n">
        <f aca="false">Tabla3510813153221[[#This Row],[efec_cor]]/(Tabla3510813153221[[#This Row],[efec_cor]]+Tabla3510813153221[[#This Row],[no_efec_inc]])</f>
        <v>0.561748998664887</v>
      </c>
      <c r="Q18" s="11" t="n">
        <f aca="false">(Tabla3510813153221[[#This Row],[PNE]]+Tabla3510813153221[[#This Row],[PE]])/2</f>
        <v>0.592164292571695</v>
      </c>
      <c r="R18" s="0" t="n">
        <v>4516</v>
      </c>
      <c r="S18" s="0" t="n">
        <v>4523</v>
      </c>
      <c r="T18" s="0" t="n">
        <f aca="false">Tabla3510813153221[[#This Row],[efec]]+Tabla3510813153221[[#This Row],[no_efe]]</f>
        <v>9039</v>
      </c>
    </row>
    <row r="20" customFormat="false" ht="19.5" hidden="false" customHeight="false" outlineLevel="0" collapsed="false">
      <c r="A20" s="1" t="s">
        <v>31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</row>
    <row r="21" customFormat="false" ht="15" hidden="false" customHeight="false" outlineLevel="0" collapsed="false">
      <c r="A21" s="2" t="s">
        <v>26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</row>
    <row r="24" customFormat="false" ht="15.75" hidden="false" customHeight="false" outlineLevel="0" collapsed="false">
      <c r="A24" s="5" t="s">
        <v>5</v>
      </c>
      <c r="B24" s="5"/>
      <c r="C24" s="5"/>
      <c r="D24" s="5"/>
      <c r="E24" s="5"/>
      <c r="F24" s="5"/>
      <c r="G24" s="5"/>
      <c r="H24" s="5"/>
      <c r="I24" s="5"/>
    </row>
    <row r="25" customFormat="false" ht="15.75" hidden="false" customHeight="false" outlineLevel="0" collapsed="false">
      <c r="A25" s="7" t="s">
        <v>27</v>
      </c>
      <c r="B25" s="7" t="s">
        <v>28</v>
      </c>
      <c r="C25" s="8" t="s">
        <v>7</v>
      </c>
      <c r="D25" s="8" t="s">
        <v>8</v>
      </c>
      <c r="E25" s="8" t="s">
        <v>9</v>
      </c>
      <c r="F25" s="8" t="s">
        <v>10</v>
      </c>
      <c r="G25" s="8" t="s">
        <v>11</v>
      </c>
      <c r="H25" s="8" t="s">
        <v>12</v>
      </c>
      <c r="I25" s="7" t="s">
        <v>13</v>
      </c>
      <c r="J25" s="7" t="s">
        <v>14</v>
      </c>
      <c r="K25" s="7" t="s">
        <v>15</v>
      </c>
      <c r="L25" s="7" t="s">
        <v>16</v>
      </c>
      <c r="M25" s="7" t="s">
        <v>17</v>
      </c>
      <c r="N25" s="7" t="s">
        <v>18</v>
      </c>
      <c r="O25" s="7" t="s">
        <v>19</v>
      </c>
      <c r="P25" s="7" t="s">
        <v>20</v>
      </c>
      <c r="Q25" s="7" t="s">
        <v>21</v>
      </c>
      <c r="R25" s="7" t="s">
        <v>22</v>
      </c>
      <c r="S25" s="7" t="s">
        <v>23</v>
      </c>
      <c r="T25" s="7" t="s">
        <v>24</v>
      </c>
      <c r="U25" s="7" t="s">
        <v>25</v>
      </c>
    </row>
    <row r="26" customFormat="false" ht="13.8" hidden="false" customHeight="false" outlineLevel="0" collapsed="false">
      <c r="A26" s="0" t="n">
        <v>1</v>
      </c>
      <c r="B26" s="0" t="n">
        <v>2</v>
      </c>
      <c r="C26" s="0" t="n">
        <v>2189</v>
      </c>
      <c r="D26" s="0" t="n">
        <v>2334</v>
      </c>
      <c r="E26" s="0" t="n">
        <v>3291</v>
      </c>
      <c r="F26" s="0" t="n">
        <v>1225</v>
      </c>
      <c r="G26" s="0" t="n">
        <f aca="false">Tabla3510813153426[[#This Row],[no_efec_cor]]+Tabla3510813153426[[#This Row],[efec_cor]]</f>
        <v>5480</v>
      </c>
      <c r="H26" s="0" t="n">
        <f aca="false">Tabla3510813153426[[#This Row],[no_efec_inc]]+Tabla3510813153426[[#This Row],[efect_inc]]</f>
        <v>3559</v>
      </c>
      <c r="I26" s="9" t="n">
        <f aca="false">Tabla3510813153426[[#This Row],[Correctos]]/Tabla3510813153426[[#This Row],[total_sec]]</f>
        <v>0.606261754618874</v>
      </c>
      <c r="J26" s="9" t="n">
        <f aca="false">Tabla3510813153426[[#This Row],[efec_cor]]/Tabla3510813153426[[#This Row],[efec]]</f>
        <v>0.728742249778565</v>
      </c>
      <c r="K26" s="9" t="n">
        <f aca="false">Tabla3510813153426[[#This Row],[efect_inc]]/Tabla3510813153426[[#This Row],[efec]]</f>
        <v>0.271257750221435</v>
      </c>
      <c r="L26" s="9" t="n">
        <f aca="false">Tabla3510813153426[[#This Row],[no_efec_cor]]/Tabla3510813153426[[#This Row],[no_efe]]</f>
        <v>0.483970815830201</v>
      </c>
      <c r="M26" s="9" t="n">
        <f aca="false">Tabla3510813153426[[#This Row],[no_efec_inc]]/Tabla3510813153426[[#This Row],[no_efe]]</f>
        <v>0.516029184169799</v>
      </c>
      <c r="N26" s="9" t="n">
        <f aca="false">(Tabla3510813153426[[#This Row],[% efe_cor]]+Tabla3510813153426[[#This Row],[% no_efe_cor]])/2</f>
        <v>0.606356532804383</v>
      </c>
      <c r="O26" s="10" t="n">
        <f aca="false">(Tabla3510813153426[[#This Row],[% efe_inc]]+Tabla3510813153426[[#This Row],[% no_efect_inc]])/2</f>
        <v>0.393643467195617</v>
      </c>
      <c r="P26" s="11" t="n">
        <f aca="false">Tabla3510813153426[[#This Row],[no_efec_cor]]/(Tabla3510813153426[[#This Row],[efect_inc]]+Tabla3510813153426[[#This Row],[no_efec_cor]])</f>
        <v>0.641183362624487</v>
      </c>
      <c r="Q26" s="11" t="n">
        <f aca="false">Tabla3510813153426[[#This Row],[efec_cor]]/(Tabla3510813153426[[#This Row],[efec_cor]]+Tabla3510813153426[[#This Row],[no_efec_inc]])</f>
        <v>0.585066666666667</v>
      </c>
      <c r="R26" s="11" t="n">
        <f aca="false">(Tabla3510813153426[[#This Row],[PNE]]+Tabla3510813153426[[#This Row],[PE]])/2</f>
        <v>0.613125014645577</v>
      </c>
      <c r="S26" s="0" t="n">
        <v>4516</v>
      </c>
      <c r="T26" s="0" t="n">
        <v>4523</v>
      </c>
      <c r="U26" s="0" t="n">
        <f aca="false">Tabla3510813153426[[#This Row],[efec]]+Tabla3510813153426[[#This Row],[no_efe]]</f>
        <v>9039</v>
      </c>
    </row>
    <row r="27" customFormat="false" ht="13.8" hidden="false" customHeight="false" outlineLevel="0" collapsed="false">
      <c r="A27" s="0" t="n">
        <v>1</v>
      </c>
      <c r="B27" s="0" t="n">
        <v>3</v>
      </c>
      <c r="C27" s="0" t="n">
        <v>2347</v>
      </c>
      <c r="D27" s="0" t="n">
        <v>2176</v>
      </c>
      <c r="E27" s="0" t="n">
        <v>3150</v>
      </c>
      <c r="F27" s="0" t="n">
        <v>1366</v>
      </c>
      <c r="G27" s="0" t="n">
        <f aca="false">Tabla3510813153426[[#This Row],[no_efec_cor]]+Tabla3510813153426[[#This Row],[efec_cor]]</f>
        <v>5497</v>
      </c>
      <c r="H27" s="0" t="n">
        <f aca="false">Tabla3510813153426[[#This Row],[no_efec_inc]]+Tabla3510813153426[[#This Row],[efect_inc]]</f>
        <v>3542</v>
      </c>
      <c r="I27" s="9" t="n">
        <f aca="false">Tabla3510813153426[[#This Row],[Correctos]]/Tabla3510813153426[[#This Row],[total_sec]]</f>
        <v>0.608142493638677</v>
      </c>
      <c r="J27" s="9" t="n">
        <f aca="false">Tabla3510813153426[[#This Row],[efec_cor]]/Tabla3510813153426[[#This Row],[efec]]</f>
        <v>0.697519929140833</v>
      </c>
      <c r="K27" s="9" t="n">
        <f aca="false">Tabla3510813153426[[#This Row],[efect_inc]]/Tabla3510813153426[[#This Row],[efec]]</f>
        <v>0.302480070859167</v>
      </c>
      <c r="L27" s="9" t="n">
        <f aca="false">Tabla3510813153426[[#This Row],[no_efec_cor]]/Tabla3510813153426[[#This Row],[no_efe]]</f>
        <v>0.51890338271059</v>
      </c>
      <c r="M27" s="9" t="n">
        <f aca="false">Tabla3510813153426[[#This Row],[no_efec_inc]]/Tabla3510813153426[[#This Row],[no_efe]]</f>
        <v>0.48109661728941</v>
      </c>
      <c r="N27" s="9" t="n">
        <f aca="false">(Tabla3510813153426[[#This Row],[% efe_cor]]+Tabla3510813153426[[#This Row],[% no_efe_cor]])/2</f>
        <v>0.608211655925711</v>
      </c>
      <c r="O27" s="10" t="n">
        <f aca="false">(Tabla3510813153426[[#This Row],[% efe_inc]]+Tabla3510813153426[[#This Row],[% no_efect_inc]])/2</f>
        <v>0.391788344074288</v>
      </c>
      <c r="P27" s="11" t="n">
        <f aca="false">Tabla3510813153426[[#This Row],[no_efec_cor]]/(Tabla3510813153426[[#This Row],[efect_inc]]+Tabla3510813153426[[#This Row],[no_efec_cor]])</f>
        <v>0.632103420414759</v>
      </c>
      <c r="Q27" s="11" t="n">
        <f aca="false">Tabla3510813153426[[#This Row],[efec_cor]]/(Tabla3510813153426[[#This Row],[efec_cor]]+Tabla3510813153426[[#This Row],[no_efec_inc]])</f>
        <v>0.591438227562899</v>
      </c>
      <c r="R27" s="11" t="n">
        <f aca="false">(Tabla3510813153426[[#This Row],[PNE]]+Tabla3510813153426[[#This Row],[PE]])/2</f>
        <v>0.611770823988829</v>
      </c>
      <c r="S27" s="0" t="n">
        <v>4516</v>
      </c>
      <c r="T27" s="0" t="n">
        <v>4523</v>
      </c>
      <c r="U27" s="0" t="n">
        <f aca="false">Tabla3510813153426[[#This Row],[efec]]+Tabla3510813153426[[#This Row],[no_efe]]</f>
        <v>9039</v>
      </c>
    </row>
    <row r="28" customFormat="false" ht="13.8" hidden="false" customHeight="false" outlineLevel="0" collapsed="false">
      <c r="A28" s="0" t="n">
        <v>1</v>
      </c>
      <c r="B28" s="0" t="n">
        <v>5</v>
      </c>
      <c r="C28" s="0" t="n">
        <v>2547</v>
      </c>
      <c r="D28" s="0" t="n">
        <v>1976</v>
      </c>
      <c r="E28" s="0" t="n">
        <v>3038</v>
      </c>
      <c r="F28" s="0" t="n">
        <v>1478</v>
      </c>
      <c r="G28" s="0" t="n">
        <f aca="false">Tabla3510813153426[[#This Row],[no_efec_cor]]+Tabla3510813153426[[#This Row],[efec_cor]]</f>
        <v>5585</v>
      </c>
      <c r="H28" s="0" t="n">
        <f aca="false">Tabla3510813153426[[#This Row],[no_efec_inc]]+Tabla3510813153426[[#This Row],[efect_inc]]</f>
        <v>3454</v>
      </c>
      <c r="I28" s="9" t="n">
        <f aca="false">Tabla3510813153426[[#This Row],[Correctos]]/Tabla3510813153426[[#This Row],[total_sec]]</f>
        <v>0.617878083858834</v>
      </c>
      <c r="J28" s="9" t="n">
        <f aca="false">Tabla3510813153426[[#This Row],[efec_cor]]/Tabla3510813153426[[#This Row],[efec]]</f>
        <v>0.672719220549159</v>
      </c>
      <c r="K28" s="9" t="n">
        <f aca="false">Tabla3510813153426[[#This Row],[efect_inc]]/Tabla3510813153426[[#This Row],[efec]]</f>
        <v>0.327280779450841</v>
      </c>
      <c r="L28" s="9" t="n">
        <f aca="false">Tabla3510813153426[[#This Row],[no_efec_cor]]/Tabla3510813153426[[#This Row],[no_efe]]</f>
        <v>0.56312182179969</v>
      </c>
      <c r="M28" s="9" t="n">
        <f aca="false">Tabla3510813153426[[#This Row],[no_efec_inc]]/Tabla3510813153426[[#This Row],[no_efe]]</f>
        <v>0.43687817820031</v>
      </c>
      <c r="N28" s="9" t="n">
        <f aca="false">(Tabla3510813153426[[#This Row],[% efe_cor]]+Tabla3510813153426[[#This Row],[% no_efe_cor]])/2</f>
        <v>0.617920521174425</v>
      </c>
      <c r="O28" s="10" t="n">
        <f aca="false">(Tabla3510813153426[[#This Row],[% efe_inc]]+Tabla3510813153426[[#This Row],[% no_efect_inc]])/2</f>
        <v>0.382079478825575</v>
      </c>
      <c r="P28" s="11" t="n">
        <f aca="false">Tabla3510813153426[[#This Row],[no_efec_cor]]/(Tabla3510813153426[[#This Row],[efect_inc]]+Tabla3510813153426[[#This Row],[no_efec_cor]])</f>
        <v>0.632795031055901</v>
      </c>
      <c r="Q28" s="11" t="n">
        <f aca="false">Tabla3510813153426[[#This Row],[efec_cor]]/(Tabla3510813153426[[#This Row],[efec_cor]]+Tabla3510813153426[[#This Row],[no_efec_inc]])</f>
        <v>0.605903470283207</v>
      </c>
      <c r="R28" s="11" t="n">
        <f aca="false">(Tabla3510813153426[[#This Row],[PNE]]+Tabla3510813153426[[#This Row],[PE]])/2</f>
        <v>0.619349250669554</v>
      </c>
      <c r="S28" s="0" t="n">
        <v>4516</v>
      </c>
      <c r="T28" s="0" t="n">
        <v>4523</v>
      </c>
      <c r="U28" s="0" t="n">
        <f aca="false">Tabla3510813153426[[#This Row],[efec]]+Tabla3510813153426[[#This Row],[no_efe]]</f>
        <v>9039</v>
      </c>
    </row>
    <row r="29" customFormat="false" ht="13.8" hidden="false" customHeight="false" outlineLevel="0" collapsed="false">
      <c r="A29" s="0" t="n">
        <v>2</v>
      </c>
      <c r="B29" s="0" t="n">
        <v>5</v>
      </c>
      <c r="C29" s="0" t="n">
        <v>2435</v>
      </c>
      <c r="D29" s="0" t="n">
        <v>2088</v>
      </c>
      <c r="E29" s="0" t="n">
        <v>3109</v>
      </c>
      <c r="F29" s="0" t="n">
        <v>1407</v>
      </c>
      <c r="G29" s="0" t="n">
        <f aca="false">Tabla3510813153426[[#This Row],[no_efec_cor]]+Tabla3510813153426[[#This Row],[efec_cor]]</f>
        <v>5544</v>
      </c>
      <c r="H29" s="0" t="n">
        <f aca="false">Tabla3510813153426[[#This Row],[no_efec_inc]]+Tabla3510813153426[[#This Row],[efect_inc]]</f>
        <v>3495</v>
      </c>
      <c r="I29" s="9" t="n">
        <f aca="false">Tabla3510813153426[[#This Row],[Correctos]]/Tabla3510813153426[[#This Row],[total_sec]]</f>
        <v>0.613342183869897</v>
      </c>
      <c r="J29" s="9" t="n">
        <f aca="false">Tabla3510813153426[[#This Row],[efec_cor]]/Tabla3510813153426[[#This Row],[efec]]</f>
        <v>0.688441098317095</v>
      </c>
      <c r="K29" s="9" t="n">
        <f aca="false">Tabla3510813153426[[#This Row],[efect_inc]]/Tabla3510813153426[[#This Row],[efec]]</f>
        <v>0.311558901682905</v>
      </c>
      <c r="L29" s="9" t="n">
        <f aca="false">Tabla3510813153426[[#This Row],[no_efec_cor]]/Tabla3510813153426[[#This Row],[no_efe]]</f>
        <v>0.538359495909794</v>
      </c>
      <c r="M29" s="9" t="n">
        <f aca="false">Tabla3510813153426[[#This Row],[no_efec_inc]]/Tabla3510813153426[[#This Row],[no_efe]]</f>
        <v>0.461640504090206</v>
      </c>
      <c r="N29" s="9" t="n">
        <f aca="false">(Tabla3510813153426[[#This Row],[% efe_cor]]+Tabla3510813153426[[#This Row],[% no_efe_cor]])/2</f>
        <v>0.613400297113445</v>
      </c>
      <c r="O29" s="10" t="n">
        <f aca="false">(Tabla3510813153426[[#This Row],[% efe_inc]]+Tabla3510813153426[[#This Row],[% no_efect_inc]])/2</f>
        <v>0.386599702886555</v>
      </c>
      <c r="P29" s="11" t="n">
        <f aca="false">Tabla3510813153426[[#This Row],[no_efec_cor]]/(Tabla3510813153426[[#This Row],[efect_inc]]+Tabla3510813153426[[#This Row],[no_efec_cor]])</f>
        <v>0.633784487246226</v>
      </c>
      <c r="Q29" s="11" t="n">
        <f aca="false">Tabla3510813153426[[#This Row],[efec_cor]]/(Tabla3510813153426[[#This Row],[efec_cor]]+Tabla3510813153426[[#This Row],[no_efec_inc]])</f>
        <v>0.598229747931499</v>
      </c>
      <c r="R29" s="11" t="n">
        <f aca="false">(Tabla3510813153426[[#This Row],[PNE]]+Tabla3510813153426[[#This Row],[PE]])/2</f>
        <v>0.616007117588862</v>
      </c>
      <c r="S29" s="0" t="n">
        <v>4516</v>
      </c>
      <c r="T29" s="0" t="n">
        <v>4523</v>
      </c>
      <c r="U29" s="0" t="n">
        <f aca="false">Tabla3510813153426[[#This Row],[efec]]+Tabla3510813153426[[#This Row],[no_efe]]</f>
        <v>9039</v>
      </c>
    </row>
    <row r="30" customFormat="false" ht="13.8" hidden="false" customHeight="false" outlineLevel="0" collapsed="false">
      <c r="A30" s="0" t="n">
        <v>2</v>
      </c>
      <c r="B30" s="0" t="n">
        <v>8</v>
      </c>
      <c r="C30" s="0" t="n">
        <v>2647</v>
      </c>
      <c r="D30" s="0" t="n">
        <v>1876</v>
      </c>
      <c r="E30" s="0" t="n">
        <v>2959</v>
      </c>
      <c r="F30" s="0" t="n">
        <v>1557</v>
      </c>
      <c r="G30" s="0" t="n">
        <f aca="false">Tabla3510813153426[[#This Row],[no_efec_cor]]+Tabla3510813153426[[#This Row],[efec_cor]]</f>
        <v>5606</v>
      </c>
      <c r="H30" s="0" t="n">
        <f aca="false">Tabla3510813153426[[#This Row],[no_efec_inc]]+Tabla3510813153426[[#This Row],[efect_inc]]</f>
        <v>3433</v>
      </c>
      <c r="I30" s="9" t="n">
        <f aca="false">Tabla3510813153426[[#This Row],[Correctos]]/Tabla3510813153426[[#This Row],[total_sec]]</f>
        <v>0.620201349706826</v>
      </c>
      <c r="J30" s="9" t="n">
        <f aca="false">Tabla3510813153426[[#This Row],[efec_cor]]/Tabla3510813153426[[#This Row],[efec]]</f>
        <v>0.655225863596103</v>
      </c>
      <c r="K30" s="9" t="n">
        <f aca="false">Tabla3510813153426[[#This Row],[efect_inc]]/Tabla3510813153426[[#This Row],[efec]]</f>
        <v>0.344774136403897</v>
      </c>
      <c r="L30" s="9" t="n">
        <f aca="false">Tabla3510813153426[[#This Row],[no_efec_cor]]/Tabla3510813153426[[#This Row],[no_efe]]</f>
        <v>0.585231041344241</v>
      </c>
      <c r="M30" s="9" t="n">
        <f aca="false">Tabla3510813153426[[#This Row],[no_efec_inc]]/Tabla3510813153426[[#This Row],[no_efe]]</f>
        <v>0.414768958655759</v>
      </c>
      <c r="N30" s="9" t="n">
        <f aca="false">(Tabla3510813153426[[#This Row],[% efe_cor]]+Tabla3510813153426[[#This Row],[% no_efe_cor]])/2</f>
        <v>0.620228452470172</v>
      </c>
      <c r="O30" s="10" t="n">
        <f aca="false">(Tabla3510813153426[[#This Row],[% efe_inc]]+Tabla3510813153426[[#This Row],[% no_efect_inc]])/2</f>
        <v>0.379771547529828</v>
      </c>
      <c r="P30" s="11" t="n">
        <f aca="false">Tabla3510813153426[[#This Row],[no_efec_cor]]/(Tabla3510813153426[[#This Row],[efect_inc]]+Tabla3510813153426[[#This Row],[no_efec_cor]])</f>
        <v>0.629638439581351</v>
      </c>
      <c r="Q30" s="11" t="n">
        <f aca="false">Tabla3510813153426[[#This Row],[efec_cor]]/(Tabla3510813153426[[#This Row],[efec_cor]]+Tabla3510813153426[[#This Row],[no_efec_inc]])</f>
        <v>0.611995863495346</v>
      </c>
      <c r="R30" s="11" t="n">
        <f aca="false">(Tabla3510813153426[[#This Row],[PNE]]+Tabla3510813153426[[#This Row],[PE]])/2</f>
        <v>0.620817151538349</v>
      </c>
      <c r="S30" s="0" t="n">
        <v>4516</v>
      </c>
      <c r="T30" s="0" t="n">
        <v>4523</v>
      </c>
      <c r="U30" s="0" t="n">
        <f aca="false">Tabla3510813153426[[#This Row],[efec]]+Tabla3510813153426[[#This Row],[no_efe]]</f>
        <v>9039</v>
      </c>
    </row>
    <row r="31" customFormat="false" ht="13.8" hidden="false" customHeight="false" outlineLevel="0" collapsed="false">
      <c r="A31" s="0" t="n">
        <v>2</v>
      </c>
      <c r="B31" s="0" t="n">
        <v>10</v>
      </c>
      <c r="C31" s="0" t="n">
        <v>2766</v>
      </c>
      <c r="D31" s="0" t="n">
        <v>1757</v>
      </c>
      <c r="E31" s="0" t="n">
        <v>2890</v>
      </c>
      <c r="F31" s="0" t="n">
        <v>1626</v>
      </c>
      <c r="G31" s="0" t="n">
        <f aca="false">Tabla3510813153426[[#This Row],[no_efec_cor]]+Tabla3510813153426[[#This Row],[efec_cor]]</f>
        <v>5656</v>
      </c>
      <c r="H31" s="0" t="n">
        <f aca="false">Tabla3510813153426[[#This Row],[no_efec_inc]]+Tabla3510813153426[[#This Row],[efect_inc]]</f>
        <v>3383</v>
      </c>
      <c r="I31" s="9" t="n">
        <f aca="false">Tabla3510813153426[[#This Row],[Correctos]]/Tabla3510813153426[[#This Row],[total_sec]]</f>
        <v>0.625732935059188</v>
      </c>
      <c r="J31" s="9" t="n">
        <f aca="false">Tabla3510813153426[[#This Row],[efec_cor]]/Tabla3510813153426[[#This Row],[efec]]</f>
        <v>0.639946855624446</v>
      </c>
      <c r="K31" s="9" t="n">
        <f aca="false">Tabla3510813153426[[#This Row],[efect_inc]]/Tabla3510813153426[[#This Row],[efec]]</f>
        <v>0.360053144375554</v>
      </c>
      <c r="L31" s="9" t="n">
        <f aca="false">Tabla3510813153426[[#This Row],[no_efec_cor]]/Tabla3510813153426[[#This Row],[no_efe]]</f>
        <v>0.611541012602255</v>
      </c>
      <c r="M31" s="9" t="n">
        <f aca="false">Tabla3510813153426[[#This Row],[no_efec_inc]]/Tabla3510813153426[[#This Row],[no_efe]]</f>
        <v>0.388458987397745</v>
      </c>
      <c r="N31" s="9" t="n">
        <f aca="false">(Tabla3510813153426[[#This Row],[% efe_cor]]+Tabla3510813153426[[#This Row],[% no_efe_cor]])/2</f>
        <v>0.625743934113351</v>
      </c>
      <c r="O31" s="10" t="n">
        <f aca="false">(Tabla3510813153426[[#This Row],[% efe_inc]]+Tabla3510813153426[[#This Row],[% no_efect_inc]])/2</f>
        <v>0.374256065886649</v>
      </c>
      <c r="P31" s="11" t="n">
        <f aca="false">Tabla3510813153426[[#This Row],[no_efec_cor]]/(Tabla3510813153426[[#This Row],[efect_inc]]+Tabla3510813153426[[#This Row],[no_efec_cor]])</f>
        <v>0.629781420765027</v>
      </c>
      <c r="Q31" s="11" t="n">
        <f aca="false">Tabla3510813153426[[#This Row],[efec_cor]]/(Tabla3510813153426[[#This Row],[efec_cor]]+Tabla3510813153426[[#This Row],[no_efec_inc]])</f>
        <v>0.621906606412739</v>
      </c>
      <c r="R31" s="11" t="n">
        <f aca="false">(Tabla3510813153426[[#This Row],[PNE]]+Tabla3510813153426[[#This Row],[PE]])/2</f>
        <v>0.625844013588883</v>
      </c>
      <c r="S31" s="0" t="n">
        <v>4516</v>
      </c>
      <c r="T31" s="0" t="n">
        <v>4523</v>
      </c>
      <c r="U31" s="0" t="n">
        <f aca="false">Tabla3510813153426[[#This Row],[efec]]+Tabla3510813153426[[#This Row],[no_efe]]</f>
        <v>9039</v>
      </c>
    </row>
    <row r="32" customFormat="false" ht="13.8" hidden="false" customHeight="false" outlineLevel="0" collapsed="false">
      <c r="A32" s="0" t="n">
        <v>2</v>
      </c>
      <c r="B32" s="0" t="n">
        <v>15</v>
      </c>
      <c r="C32" s="0" t="n">
        <v>2975</v>
      </c>
      <c r="D32" s="0" t="n">
        <v>1548</v>
      </c>
      <c r="E32" s="0" t="n">
        <v>2760</v>
      </c>
      <c r="F32" s="0" t="n">
        <v>1756</v>
      </c>
      <c r="G32" s="0" t="n">
        <f aca="false">Tabla3510813153426[[#This Row],[no_efec_cor]]+Tabla3510813153426[[#This Row],[efec_cor]]</f>
        <v>5735</v>
      </c>
      <c r="H32" s="0" t="n">
        <f aca="false">Tabla3510813153426[[#This Row],[no_efec_inc]]+Tabla3510813153426[[#This Row],[efect_inc]]</f>
        <v>3304</v>
      </c>
      <c r="I32" s="9" t="n">
        <f aca="false">Tabla3510813153426[[#This Row],[Correctos]]/Tabla3510813153426[[#This Row],[total_sec]]</f>
        <v>0.63447283991592</v>
      </c>
      <c r="J32" s="9" t="n">
        <f aca="false">Tabla3510813153426[[#This Row],[efec_cor]]/Tabla3510813153426[[#This Row],[efec]]</f>
        <v>0.611160318866253</v>
      </c>
      <c r="K32" s="9" t="n">
        <f aca="false">Tabla3510813153426[[#This Row],[efect_inc]]/Tabla3510813153426[[#This Row],[efec]]</f>
        <v>0.388839681133747</v>
      </c>
      <c r="L32" s="9" t="n">
        <f aca="false">Tabla3510813153426[[#This Row],[no_efec_cor]]/Tabla3510813153426[[#This Row],[no_efe]]</f>
        <v>0.657749281450365</v>
      </c>
      <c r="M32" s="9" t="n">
        <f aca="false">Tabla3510813153426[[#This Row],[no_efec_inc]]/Tabla3510813153426[[#This Row],[no_efe]]</f>
        <v>0.342250718549635</v>
      </c>
      <c r="N32" s="9" t="n">
        <f aca="false">(Tabla3510813153426[[#This Row],[% efe_cor]]+Tabla3510813153426[[#This Row],[% no_efe_cor]])/2</f>
        <v>0.634454800158309</v>
      </c>
      <c r="O32" s="10" t="n">
        <f aca="false">(Tabla3510813153426[[#This Row],[% efe_inc]]+Tabla3510813153426[[#This Row],[% no_efect_inc]])/2</f>
        <v>0.365545199841691</v>
      </c>
      <c r="P32" s="11" t="n">
        <f aca="false">Tabla3510813153426[[#This Row],[no_efec_cor]]/(Tabla3510813153426[[#This Row],[efect_inc]]+Tabla3510813153426[[#This Row],[no_efec_cor]])</f>
        <v>0.628831113929402</v>
      </c>
      <c r="Q32" s="11" t="n">
        <f aca="false">Tabla3510813153426[[#This Row],[efec_cor]]/(Tabla3510813153426[[#This Row],[efec_cor]]+Tabla3510813153426[[#This Row],[no_efec_inc]])</f>
        <v>0.64066852367688</v>
      </c>
      <c r="R32" s="11" t="n">
        <f aca="false">(Tabla3510813153426[[#This Row],[PNE]]+Tabla3510813153426[[#This Row],[PE]])/2</f>
        <v>0.634749818803141</v>
      </c>
      <c r="S32" s="0" t="n">
        <v>4516</v>
      </c>
      <c r="T32" s="0" t="n">
        <v>4523</v>
      </c>
      <c r="U32" s="0" t="n">
        <f aca="false">Tabla3510813153426[[#This Row],[efec]]+Tabla3510813153426[[#This Row],[no_efe]]</f>
        <v>9039</v>
      </c>
    </row>
    <row r="33" customFormat="false" ht="13.8" hidden="false" customHeight="false" outlineLevel="0" collapsed="false">
      <c r="G33" s="0" t="n">
        <f aca="false">Tabla3510813153426[[#This Row],[no_efec_cor]]+Tabla3510813153426[[#This Row],[efec_cor]]</f>
        <v>0</v>
      </c>
      <c r="H33" s="0" t="n">
        <f aca="false">Tabla3510813153426[[#This Row],[no_efec_inc]]+Tabla3510813153426[[#This Row],[efect_inc]]</f>
        <v>0</v>
      </c>
      <c r="I33" s="9" t="n">
        <f aca="false">Tabla3510813153426[[#This Row],[Correctos]]/Tabla3510813153426[[#This Row],[total_sec]]</f>
        <v>0</v>
      </c>
      <c r="J33" s="9" t="n">
        <f aca="false">Tabla3510813153426[[#This Row],[efec_cor]]/Tabla3510813153426[[#This Row],[efec]]</f>
        <v>0</v>
      </c>
      <c r="K33" s="9" t="n">
        <f aca="false">Tabla3510813153426[[#This Row],[efect_inc]]/Tabla3510813153426[[#This Row],[efec]]</f>
        <v>0</v>
      </c>
      <c r="L33" s="9" t="n">
        <f aca="false">Tabla3510813153426[[#This Row],[no_efec_cor]]/Tabla3510813153426[[#This Row],[no_efe]]</f>
        <v>0</v>
      </c>
      <c r="M33" s="9" t="n">
        <f aca="false">Tabla3510813153426[[#This Row],[no_efec_inc]]/Tabla3510813153426[[#This Row],[no_efe]]</f>
        <v>0</v>
      </c>
      <c r="N33" s="9" t="n">
        <f aca="false">(Tabla3510813153426[[#This Row],[% efe_cor]]+Tabla3510813153426[[#This Row],[% no_efe_cor]])/2</f>
        <v>0</v>
      </c>
      <c r="O33" s="10" t="n">
        <f aca="false">(Tabla3510813153426[[#This Row],[% efe_inc]]+Tabla3510813153426[[#This Row],[% no_efect_inc]])/2</f>
        <v>0</v>
      </c>
      <c r="P33" s="11" t="e">
        <f aca="false">Tabla3510813153426[[#This Row],[no_efec_cor]]/(Tabla3510813153426[[#This Row],[efect_inc]]+Tabla3510813153426[[#This Row],[no_efec_cor]])</f>
        <v>#DIV/0!</v>
      </c>
      <c r="Q33" s="11" t="e">
        <f aca="false">Tabla3510813153426[[#This Row],[efec_cor]]/(Tabla3510813153426[[#This Row],[efec_cor]]+Tabla3510813153426[[#This Row],[no_efec_inc]])</f>
        <v>#DIV/0!</v>
      </c>
      <c r="R33" s="11" t="e">
        <f aca="false">(Tabla3510813153426[[#This Row],[PNE]]+Tabla3510813153426[[#This Row],[PE]])/2</f>
        <v>#DIV/0!</v>
      </c>
      <c r="S33" s="0" t="n">
        <v>4516</v>
      </c>
      <c r="T33" s="0" t="n">
        <v>4523</v>
      </c>
      <c r="U33" s="0" t="n">
        <f aca="false">Tabla3510813153426[[#This Row],[efec]]+Tabla3510813153426[[#This Row],[no_efe]]</f>
        <v>9039</v>
      </c>
    </row>
    <row r="34" customFormat="false" ht="13.8" hidden="false" customHeight="false" outlineLevel="0" collapsed="false">
      <c r="A34" s="0" t="n">
        <v>2</v>
      </c>
      <c r="B34" s="0" t="n">
        <v>25</v>
      </c>
      <c r="C34" s="0" t="n">
        <v>3249</v>
      </c>
      <c r="D34" s="0" t="n">
        <v>1274</v>
      </c>
      <c r="E34" s="0" t="n">
        <v>2585</v>
      </c>
      <c r="F34" s="0" t="n">
        <v>1931</v>
      </c>
      <c r="G34" s="0" t="n">
        <f aca="false">Tabla3510813153426[[#This Row],[no_efec_cor]]+Tabla3510813153426[[#This Row],[efec_cor]]</f>
        <v>5834</v>
      </c>
      <c r="H34" s="0" t="n">
        <f aca="false">Tabla3510813153426[[#This Row],[no_efec_inc]]+Tabla3510813153426[[#This Row],[efect_inc]]</f>
        <v>3205</v>
      </c>
      <c r="I34" s="9" t="n">
        <f aca="false">Tabla3510813153426[[#This Row],[Correctos]]/Tabla3510813153426[[#This Row],[total_sec]]</f>
        <v>0.645425378913597</v>
      </c>
      <c r="J34" s="9" t="n">
        <f aca="false">Tabla3510813153426[[#This Row],[efec_cor]]/Tabla3510813153426[[#This Row],[efec]]</f>
        <v>0.572409211691763</v>
      </c>
      <c r="K34" s="9" t="n">
        <f aca="false">Tabla3510813153426[[#This Row],[efect_inc]]/Tabla3510813153426[[#This Row],[efec]]</f>
        <v>0.427590788308237</v>
      </c>
      <c r="L34" s="9" t="n">
        <f aca="false">Tabla3510813153426[[#This Row],[no_efec_cor]]/Tabla3510813153426[[#This Row],[no_efe]]</f>
        <v>0.718328543002432</v>
      </c>
      <c r="M34" s="9" t="n">
        <f aca="false">Tabla3510813153426[[#This Row],[no_efec_inc]]/Tabla3510813153426[[#This Row],[no_efe]]</f>
        <v>0.281671456997568</v>
      </c>
      <c r="N34" s="9" t="n">
        <f aca="false">(Tabla3510813153426[[#This Row],[% efe_cor]]+Tabla3510813153426[[#This Row],[% no_efe_cor]])/2</f>
        <v>0.645368877347097</v>
      </c>
      <c r="O34" s="10" t="n">
        <f aca="false">(Tabla3510813153426[[#This Row],[% efe_inc]]+Tabla3510813153426[[#This Row],[% no_efect_inc]])/2</f>
        <v>0.354631122652903</v>
      </c>
      <c r="P34" s="11" t="n">
        <f aca="false">Tabla3510813153426[[#This Row],[no_efec_cor]]/(Tabla3510813153426[[#This Row],[efect_inc]]+Tabla3510813153426[[#This Row],[no_efec_cor]])</f>
        <v>0.627220077220077</v>
      </c>
      <c r="Q34" s="11" t="n">
        <f aca="false">Tabla3510813153426[[#This Row],[efec_cor]]/(Tabla3510813153426[[#This Row],[efec_cor]]+Tabla3510813153426[[#This Row],[no_efec_inc]])</f>
        <v>0.669862658719876</v>
      </c>
      <c r="R34" s="11" t="n">
        <f aca="false">(Tabla3510813153426[[#This Row],[PNE]]+Tabla3510813153426[[#This Row],[PE]])/2</f>
        <v>0.648541367969976</v>
      </c>
      <c r="S34" s="0" t="n">
        <v>4516</v>
      </c>
      <c r="T34" s="0" t="n">
        <v>4523</v>
      </c>
      <c r="U34" s="0" t="n">
        <f aca="false">Tabla3510813153426[[#This Row],[efec]]+Tabla3510813153426[[#This Row],[no_efe]]</f>
        <v>9039</v>
      </c>
    </row>
    <row r="35" customFormat="false" ht="13.8" hidden="false" customHeight="false" outlineLevel="0" collapsed="false">
      <c r="A35" s="0" t="n">
        <v>2</v>
      </c>
      <c r="B35" s="0" t="n">
        <v>50</v>
      </c>
      <c r="C35" s="0" t="n">
        <v>3609</v>
      </c>
      <c r="D35" s="0" t="n">
        <v>914</v>
      </c>
      <c r="E35" s="0" t="n">
        <v>2244</v>
      </c>
      <c r="F35" s="0" t="n">
        <v>2272</v>
      </c>
      <c r="G35" s="0" t="n">
        <f aca="false">Tabla3510813153426[[#This Row],[no_efec_cor]]+Tabla3510813153426[[#This Row],[efec_cor]]</f>
        <v>5853</v>
      </c>
      <c r="H35" s="0" t="n">
        <f aca="false">Tabla3510813153426[[#This Row],[no_efec_inc]]+Tabla3510813153426[[#This Row],[efect_inc]]</f>
        <v>3186</v>
      </c>
      <c r="I35" s="9" t="n">
        <f aca="false">Tabla3510813153426[[#This Row],[Correctos]]/Tabla3510813153426[[#This Row],[total_sec]]</f>
        <v>0.647527381347494</v>
      </c>
      <c r="J35" s="9" t="n">
        <f aca="false">Tabla3510813153426[[#This Row],[efec_cor]]/Tabla3510813153426[[#This Row],[efec]]</f>
        <v>0.496899911426041</v>
      </c>
      <c r="K35" s="9" t="n">
        <f aca="false">Tabla3510813153426[[#This Row],[efect_inc]]/Tabla3510813153426[[#This Row],[efec]]</f>
        <v>0.503100088573959</v>
      </c>
      <c r="L35" s="9" t="n">
        <f aca="false">Tabla3510813153426[[#This Row],[no_efec_cor]]/Tabla3510813153426[[#This Row],[no_efe]]</f>
        <v>0.797921733362812</v>
      </c>
      <c r="M35" s="9" t="n">
        <f aca="false">Tabla3510813153426[[#This Row],[no_efec_inc]]/Tabla3510813153426[[#This Row],[no_efe]]</f>
        <v>0.202078266637188</v>
      </c>
      <c r="N35" s="9" t="n">
        <f aca="false">(Tabla3510813153426[[#This Row],[% efe_cor]]+Tabla3510813153426[[#This Row],[% no_efe_cor]])/2</f>
        <v>0.647410822394426</v>
      </c>
      <c r="O35" s="10" t="n">
        <f aca="false">(Tabla3510813153426[[#This Row],[% efe_inc]]+Tabla3510813153426[[#This Row],[% no_efect_inc]])/2</f>
        <v>0.352589177605573</v>
      </c>
      <c r="P35" s="11" t="n">
        <f aca="false">Tabla3510813153426[[#This Row],[no_efec_cor]]/(Tabla3510813153426[[#This Row],[efect_inc]]+Tabla3510813153426[[#This Row],[no_efec_cor]])</f>
        <v>0.613671144363204</v>
      </c>
      <c r="Q35" s="11" t="n">
        <f aca="false">Tabla3510813153426[[#This Row],[efec_cor]]/(Tabla3510813153426[[#This Row],[efec_cor]]+Tabla3510813153426[[#This Row],[no_efec_inc]])</f>
        <v>0.710576314122863</v>
      </c>
      <c r="R35" s="11" t="n">
        <f aca="false">(Tabla3510813153426[[#This Row],[PNE]]+Tabla3510813153426[[#This Row],[PE]])/2</f>
        <v>0.662123729243033</v>
      </c>
      <c r="S35" s="0" t="n">
        <v>4516</v>
      </c>
      <c r="T35" s="0" t="n">
        <v>4523</v>
      </c>
      <c r="U35" s="0" t="n">
        <f aca="false">Tabla3510813153426[[#This Row],[efec]]+Tabla3510813153426[[#This Row],[no_efe]]</f>
        <v>9039</v>
      </c>
    </row>
    <row r="36" customFormat="false" ht="13.8" hidden="false" customHeight="false" outlineLevel="0" collapsed="false">
      <c r="A36" s="0" t="n">
        <v>2</v>
      </c>
      <c r="B36" s="0" t="n">
        <v>75</v>
      </c>
      <c r="C36" s="0" t="n">
        <v>3809</v>
      </c>
      <c r="D36" s="0" t="n">
        <v>714</v>
      </c>
      <c r="E36" s="0" t="n">
        <v>2025</v>
      </c>
      <c r="F36" s="0" t="n">
        <v>2491</v>
      </c>
      <c r="G36" s="0" t="n">
        <f aca="false">Tabla3510813153426[[#This Row],[no_efec_cor]]+Tabla3510813153426[[#This Row],[efec_cor]]</f>
        <v>5834</v>
      </c>
      <c r="H36" s="0" t="n">
        <f aca="false">Tabla3510813153426[[#This Row],[no_efec_inc]]+Tabla3510813153426[[#This Row],[efect_inc]]</f>
        <v>3205</v>
      </c>
      <c r="I36" s="9" t="n">
        <f aca="false">Tabla3510813153426[[#This Row],[Correctos]]/Tabla3510813153426[[#This Row],[total_sec]]</f>
        <v>0.645425378913597</v>
      </c>
      <c r="J36" s="9" t="n">
        <f aca="false">Tabla3510813153426[[#This Row],[efec_cor]]/Tabla3510813153426[[#This Row],[efec]]</f>
        <v>0.448405668733392</v>
      </c>
      <c r="K36" s="9" t="n">
        <f aca="false">Tabla3510813153426[[#This Row],[efect_inc]]/Tabla3510813153426[[#This Row],[efec]]</f>
        <v>0.551594331266608</v>
      </c>
      <c r="L36" s="9" t="n">
        <f aca="false">Tabla3510813153426[[#This Row],[no_efec_cor]]/Tabla3510813153426[[#This Row],[no_efe]]</f>
        <v>0.842140172451912</v>
      </c>
      <c r="M36" s="9" t="n">
        <f aca="false">Tabla3510813153426[[#This Row],[no_efec_inc]]/Tabla3510813153426[[#This Row],[no_efe]]</f>
        <v>0.157859827548088</v>
      </c>
      <c r="N36" s="9" t="n">
        <f aca="false">(Tabla3510813153426[[#This Row],[% efe_cor]]+Tabla3510813153426[[#This Row],[% no_efe_cor]])/2</f>
        <v>0.645272920592652</v>
      </c>
      <c r="O36" s="10" t="n">
        <f aca="false">(Tabla3510813153426[[#This Row],[% efe_inc]]+Tabla3510813153426[[#This Row],[% no_efect_inc]])/2</f>
        <v>0.354727079407348</v>
      </c>
      <c r="P36" s="11" t="n">
        <f aca="false">Tabla3510813153426[[#This Row],[no_efec_cor]]/(Tabla3510813153426[[#This Row],[efect_inc]]+Tabla3510813153426[[#This Row],[no_efec_cor]])</f>
        <v>0.604603174603175</v>
      </c>
      <c r="Q36" s="11" t="n">
        <f aca="false">Tabla3510813153426[[#This Row],[efec_cor]]/(Tabla3510813153426[[#This Row],[efec_cor]]+Tabla3510813153426[[#This Row],[no_efec_inc]])</f>
        <v>0.739320920043812</v>
      </c>
      <c r="R36" s="11" t="n">
        <f aca="false">(Tabla3510813153426[[#This Row],[PNE]]+Tabla3510813153426[[#This Row],[PE]])/2</f>
        <v>0.671962047323493</v>
      </c>
      <c r="S36" s="0" t="n">
        <v>4516</v>
      </c>
      <c r="T36" s="0" t="n">
        <v>4523</v>
      </c>
      <c r="U36" s="0" t="n">
        <f aca="false">Tabla3510813153426[[#This Row],[efec]]+Tabla3510813153426[[#This Row],[no_efe]]</f>
        <v>9039</v>
      </c>
    </row>
    <row r="37" customFormat="false" ht="13.8" hidden="false" customHeight="false" outlineLevel="0" collapsed="false">
      <c r="A37" s="0" t="n">
        <v>5</v>
      </c>
      <c r="B37" s="0" t="n">
        <v>50</v>
      </c>
      <c r="C37" s="0" t="n">
        <v>3581</v>
      </c>
      <c r="D37" s="0" t="n">
        <v>942</v>
      </c>
      <c r="E37" s="0" t="n">
        <v>2266</v>
      </c>
      <c r="F37" s="0" t="n">
        <v>2250</v>
      </c>
      <c r="G37" s="0" t="n">
        <f aca="false">Tabla3510813153426[[#This Row],[no_efec_cor]]+Tabla3510813153426[[#This Row],[efec_cor]]</f>
        <v>5847</v>
      </c>
      <c r="H37" s="0" t="n">
        <f aca="false">Tabla3510813153426[[#This Row],[no_efec_inc]]+Tabla3510813153426[[#This Row],[efect_inc]]</f>
        <v>3192</v>
      </c>
      <c r="I37" s="9" t="n">
        <f aca="false">Tabla3510813153426[[#This Row],[Correctos]]/Tabla3510813153426[[#This Row],[total_sec]]</f>
        <v>0.646863591105211</v>
      </c>
      <c r="J37" s="9" t="n">
        <f aca="false">Tabla3510813153426[[#This Row],[efec_cor]]/Tabla3510813153426[[#This Row],[efec]]</f>
        <v>0.50177147918512</v>
      </c>
      <c r="K37" s="9" t="n">
        <f aca="false">Tabla3510813153426[[#This Row],[efect_inc]]/Tabla3510813153426[[#This Row],[efec]]</f>
        <v>0.49822852081488</v>
      </c>
      <c r="L37" s="9" t="n">
        <f aca="false">Tabla3510813153426[[#This Row],[no_efec_cor]]/Tabla3510813153426[[#This Row],[no_efe]]</f>
        <v>0.791731151890338</v>
      </c>
      <c r="M37" s="9" t="n">
        <f aca="false">Tabla3510813153426[[#This Row],[no_efec_inc]]/Tabla3510813153426[[#This Row],[no_efe]]</f>
        <v>0.208268848109662</v>
      </c>
      <c r="N37" s="9" t="n">
        <f aca="false">(Tabla3510813153426[[#This Row],[% efe_cor]]+Tabla3510813153426[[#This Row],[% no_efe_cor]])/2</f>
        <v>0.646751315537729</v>
      </c>
      <c r="O37" s="10" t="n">
        <f aca="false">(Tabla3510813153426[[#This Row],[% efe_inc]]+Tabla3510813153426[[#This Row],[% no_efect_inc]])/2</f>
        <v>0.353248684462271</v>
      </c>
      <c r="P37" s="11" t="n">
        <f aca="false">Tabla3510813153426[[#This Row],[no_efec_cor]]/(Tabla3510813153426[[#This Row],[efect_inc]]+Tabla3510813153426[[#This Row],[no_efec_cor]])</f>
        <v>0.614131366832447</v>
      </c>
      <c r="Q37" s="11" t="n">
        <f aca="false">Tabla3510813153426[[#This Row],[efec_cor]]/(Tabla3510813153426[[#This Row],[efec_cor]]+Tabla3510813153426[[#This Row],[no_efec_inc]])</f>
        <v>0.706359102244389</v>
      </c>
      <c r="R37" s="11" t="n">
        <f aca="false">(Tabla3510813153426[[#This Row],[PNE]]+Tabla3510813153426[[#This Row],[PE]])/2</f>
        <v>0.660245234538418</v>
      </c>
      <c r="S37" s="0" t="n">
        <v>4516</v>
      </c>
      <c r="T37" s="0" t="n">
        <v>4523</v>
      </c>
      <c r="U37" s="0" t="n">
        <f aca="false">Tabla3510813153426[[#This Row],[efec]]+Tabla3510813153426[[#This Row],[no_efe]]</f>
        <v>9039</v>
      </c>
    </row>
    <row r="38" customFormat="false" ht="13.8" hidden="false" customHeight="false" outlineLevel="0" collapsed="false">
      <c r="A38" s="0" t="n">
        <v>0.5</v>
      </c>
      <c r="B38" s="0" t="n">
        <v>50</v>
      </c>
      <c r="C38" s="0" t="n">
        <v>4110</v>
      </c>
      <c r="D38" s="0" t="n">
        <v>413</v>
      </c>
      <c r="E38" s="0" t="n">
        <v>1526</v>
      </c>
      <c r="F38" s="0" t="n">
        <v>2990</v>
      </c>
      <c r="G38" s="0" t="n">
        <f aca="false">Tabla3510813153426[[#This Row],[no_efec_cor]]+Tabla3510813153426[[#This Row],[efec_cor]]</f>
        <v>5636</v>
      </c>
      <c r="H38" s="0" t="n">
        <f aca="false">Tabla3510813153426[[#This Row],[no_efec_inc]]+Tabla3510813153426[[#This Row],[efect_inc]]</f>
        <v>3403</v>
      </c>
      <c r="I38" s="9" t="n">
        <f aca="false">Tabla3510813153426[[#This Row],[Correctos]]/Tabla3510813153426[[#This Row],[total_sec]]</f>
        <v>0.623520300918243</v>
      </c>
      <c r="J38" s="9" t="n">
        <f aca="false">Tabla3510813153426[[#This Row],[efec_cor]]/Tabla3510813153426[[#This Row],[efec]]</f>
        <v>0.337909654561559</v>
      </c>
      <c r="K38" s="9" t="n">
        <f aca="false">Tabla3510813153426[[#This Row],[efect_inc]]/Tabla3510813153426[[#This Row],[efec]]</f>
        <v>0.662090345438441</v>
      </c>
      <c r="L38" s="9" t="n">
        <f aca="false">Tabla3510813153426[[#This Row],[no_efec_cor]]/Tabla3510813153426[[#This Row],[no_efe]]</f>
        <v>0.908688923281008</v>
      </c>
      <c r="M38" s="9" t="n">
        <f aca="false">Tabla3510813153426[[#This Row],[no_efec_inc]]/Tabla3510813153426[[#This Row],[no_efe]]</f>
        <v>0.0913110767189918</v>
      </c>
      <c r="N38" s="9" t="n">
        <f aca="false">(Tabla3510813153426[[#This Row],[% efe_cor]]+Tabla3510813153426[[#This Row],[% no_efe_cor]])/2</f>
        <v>0.623299288921283</v>
      </c>
      <c r="O38" s="10" t="n">
        <f aca="false">(Tabla3510813153426[[#This Row],[% efe_inc]]+Tabla3510813153426[[#This Row],[% no_efect_inc]])/2</f>
        <v>0.376700711078716</v>
      </c>
      <c r="P38" s="11" t="n">
        <f aca="false">Tabla3510813153426[[#This Row],[no_efec_cor]]/(Tabla3510813153426[[#This Row],[efect_inc]]+Tabla3510813153426[[#This Row],[no_efec_cor]])</f>
        <v>0.57887323943662</v>
      </c>
      <c r="Q38" s="11" t="n">
        <f aca="false">Tabla3510813153426[[#This Row],[efec_cor]]/(Tabla3510813153426[[#This Row],[efec_cor]]+Tabla3510813153426[[#This Row],[no_efec_inc]])</f>
        <v>0.787003610108303</v>
      </c>
      <c r="R38" s="11" t="n">
        <f aca="false">(Tabla3510813153426[[#This Row],[PNE]]+Tabla3510813153426[[#This Row],[PE]])/2</f>
        <v>0.682938424772461</v>
      </c>
      <c r="S38" s="0" t="n">
        <v>4516</v>
      </c>
      <c r="T38" s="0" t="n">
        <v>4523</v>
      </c>
      <c r="U38" s="0" t="n">
        <f aca="false">Tabla3510813153426[[#This Row],[efec]]+Tabla3510813153426[[#This Row],[no_efe]]</f>
        <v>9039</v>
      </c>
    </row>
    <row r="39" customFormat="false" ht="13.8" hidden="false" customHeight="false" outlineLevel="0" collapsed="false">
      <c r="A39" s="0" t="n">
        <v>2</v>
      </c>
      <c r="B39" s="0" t="n">
        <v>75</v>
      </c>
      <c r="G39" s="0" t="n">
        <f aca="false">Tabla3510813153426[[#This Row],[no_efec_cor]]+Tabla3510813153426[[#This Row],[efec_cor]]</f>
        <v>0</v>
      </c>
      <c r="H39" s="0" t="n">
        <f aca="false">Tabla3510813153426[[#This Row],[no_efec_inc]]+Tabla3510813153426[[#This Row],[efect_inc]]</f>
        <v>0</v>
      </c>
      <c r="I39" s="9" t="n">
        <f aca="false">Tabla3510813153426[[#This Row],[Correctos]]/Tabla3510813153426[[#This Row],[total_sec]]</f>
        <v>0</v>
      </c>
      <c r="J39" s="9" t="n">
        <f aca="false">Tabla3510813153426[[#This Row],[efec_cor]]/Tabla3510813153426[[#This Row],[efec]]</f>
        <v>0</v>
      </c>
      <c r="K39" s="9" t="n">
        <f aca="false">Tabla3510813153426[[#This Row],[efect_inc]]/Tabla3510813153426[[#This Row],[efec]]</f>
        <v>0</v>
      </c>
      <c r="L39" s="9" t="n">
        <f aca="false">Tabla3510813153426[[#This Row],[no_efec_cor]]/Tabla3510813153426[[#This Row],[no_efe]]</f>
        <v>0</v>
      </c>
      <c r="M39" s="9" t="n">
        <f aca="false">Tabla3510813153426[[#This Row],[no_efec_inc]]/Tabla3510813153426[[#This Row],[no_efe]]</f>
        <v>0</v>
      </c>
      <c r="N39" s="9" t="n">
        <f aca="false">(Tabla3510813153426[[#This Row],[% efe_cor]]+Tabla3510813153426[[#This Row],[% no_efe_cor]])/2</f>
        <v>0</v>
      </c>
      <c r="O39" s="10" t="n">
        <f aca="false">(Tabla3510813153426[[#This Row],[% efe_inc]]+Tabla3510813153426[[#This Row],[% no_efect_inc]])/2</f>
        <v>0</v>
      </c>
      <c r="P39" s="11" t="e">
        <f aca="false">Tabla3510813153426[[#This Row],[no_efec_cor]]/(Tabla3510813153426[[#This Row],[efect_inc]]+Tabla3510813153426[[#This Row],[no_efec_cor]])</f>
        <v>#DIV/0!</v>
      </c>
      <c r="Q39" s="11" t="e">
        <f aca="false">Tabla3510813153426[[#This Row],[efec_cor]]/(Tabla3510813153426[[#This Row],[efec_cor]]+Tabla3510813153426[[#This Row],[no_efec_inc]])</f>
        <v>#DIV/0!</v>
      </c>
      <c r="R39" s="11" t="e">
        <f aca="false">(Tabla3510813153426[[#This Row],[PNE]]+Tabla3510813153426[[#This Row],[PE]])/2</f>
        <v>#DIV/0!</v>
      </c>
      <c r="S39" s="0" t="n">
        <v>4516</v>
      </c>
      <c r="T39" s="0" t="n">
        <v>4523</v>
      </c>
      <c r="U39" s="0" t="n">
        <f aca="false">Tabla3510813153426[[#This Row],[efec]]+Tabla3510813153426[[#This Row],[no_efe]]</f>
        <v>9039</v>
      </c>
    </row>
    <row r="40" customFormat="false" ht="13.8" hidden="false" customHeight="false" outlineLevel="0" collapsed="false">
      <c r="A40" s="0" t="n">
        <v>5</v>
      </c>
      <c r="B40" s="0" t="n">
        <v>50</v>
      </c>
      <c r="G40" s="0" t="e">
        <f aca="false">Tabla3510813153426[[#This Row],[no_efec_cor]]+Tabla3510813153426[[#This Row],[efec_cor]]</f>
        <v>#VALUE!</v>
      </c>
      <c r="H40" s="0" t="e">
        <f aca="false">Tabla3510813153426[[#This Row],[no_efec_inc]]+Tabla3510813153426[[#This Row],[efect_inc]]</f>
        <v>#VALUE!</v>
      </c>
      <c r="I40" s="9" t="e">
        <f aca="false">Tabla3510813153426[[#This Row],[Correctos]]/Tabla3510813153426[[#This Row],[total_sec]]</f>
        <v>#VALUE!</v>
      </c>
      <c r="J40" s="9" t="e">
        <f aca="false">Tabla3510813153426[[#This Row],[efec_cor]]/Tabla3510813153426[[#This Row],[efec]]</f>
        <v>#VALUE!</v>
      </c>
      <c r="K40" s="9" t="e">
        <f aca="false">Tabla3510813153426[[#This Row],[efect_inc]]/Tabla3510813153426[[#This Row],[efec]]</f>
        <v>#VALUE!</v>
      </c>
      <c r="L40" s="9" t="e">
        <f aca="false">Tabla3510813153426[[#This Row],[no_efec_cor]]/Tabla3510813153426[[#This Row],[no_efe]]</f>
        <v>#VALUE!</v>
      </c>
      <c r="M40" s="9" t="e">
        <f aca="false">Tabla3510813153426[[#This Row],[no_efec_inc]]/Tabla3510813153426[[#This Row],[no_efe]]</f>
        <v>#VALUE!</v>
      </c>
      <c r="N40" s="9" t="e">
        <f aca="false">(Tabla3510813153426[[#This Row],[% efe_cor]]+Tabla3510813153426[[#This Row],[% no_efe_cor]])/2</f>
        <v>#VALUE!</v>
      </c>
      <c r="O40" s="10" t="e">
        <f aca="false">(Tabla3510813153426[[#This Row],[% efe_inc]]+Tabla3510813153426[[#This Row],[% no_efect_inc]])/2</f>
        <v>#VALUE!</v>
      </c>
      <c r="P40" s="11" t="e">
        <f aca="false">Tabla3510813153426[[#This Row],[no_efec_cor]]/(Tabla3510813153426[[#This Row],[efect_inc]]+Tabla3510813153426[[#This Row],[no_efec_cor]])</f>
        <v>#VALUE!</v>
      </c>
      <c r="Q40" s="11" t="e">
        <f aca="false">Tabla3510813153426[[#This Row],[efec_cor]]/(Tabla3510813153426[[#This Row],[efec_cor]]+Tabla3510813153426[[#This Row],[no_efec_inc]])</f>
        <v>#VALUE!</v>
      </c>
      <c r="R40" s="11" t="e">
        <f aca="false">(Tabla3510813153426[[#This Row],[PNE]]+Tabla3510813153426[[#This Row],[PE]])/2</f>
        <v>#VALUE!</v>
      </c>
      <c r="S40" s="0" t="n">
        <v>4516</v>
      </c>
      <c r="T40" s="0" t="n">
        <v>4523</v>
      </c>
      <c r="U40" s="0" t="e">
        <f aca="false">Tabla3510813153426[[#This Row],[efec]]+Tabla3510813153426[[#This Row],[no_efe]]</f>
        <v>#VALUE!</v>
      </c>
    </row>
    <row r="41" customFormat="false" ht="13.8" hidden="false" customHeight="false" outlineLevel="0" collapsed="false">
      <c r="A41" s="0" t="n">
        <v>3</v>
      </c>
      <c r="B41" s="0" t="n">
        <v>50</v>
      </c>
      <c r="G41" s="0" t="e">
        <f aca="false">Tabla3510813153426[[#This Row],[no_efec_cor]]+Tabla3510813153426[[#This Row],[efec_cor]]</f>
        <v>#VALUE!</v>
      </c>
      <c r="H41" s="0" t="e">
        <f aca="false">Tabla3510813153426[[#This Row],[no_efec_inc]]+Tabla3510813153426[[#This Row],[efect_inc]]</f>
        <v>#VALUE!</v>
      </c>
      <c r="I41" s="9" t="e">
        <f aca="false">Tabla3510813153426[[#This Row],[Correctos]]/Tabla3510813153426[[#This Row],[total_sec]]</f>
        <v>#VALUE!</v>
      </c>
      <c r="J41" s="9" t="e">
        <f aca="false">Tabla3510813153426[[#This Row],[efec_cor]]/Tabla3510813153426[[#This Row],[efec]]</f>
        <v>#VALUE!</v>
      </c>
      <c r="K41" s="9" t="e">
        <f aca="false">Tabla3510813153426[[#This Row],[efect_inc]]/Tabla3510813153426[[#This Row],[efec]]</f>
        <v>#VALUE!</v>
      </c>
      <c r="L41" s="9" t="e">
        <f aca="false">Tabla3510813153426[[#This Row],[no_efec_cor]]/Tabla3510813153426[[#This Row],[no_efe]]</f>
        <v>#VALUE!</v>
      </c>
      <c r="M41" s="9" t="e">
        <f aca="false">Tabla3510813153426[[#This Row],[no_efec_inc]]/Tabla3510813153426[[#This Row],[no_efe]]</f>
        <v>#VALUE!</v>
      </c>
      <c r="N41" s="9" t="e">
        <f aca="false">(Tabla3510813153426[[#This Row],[% efe_cor]]+Tabla3510813153426[[#This Row],[% no_efe_cor]])/2</f>
        <v>#VALUE!</v>
      </c>
      <c r="O41" s="10" t="e">
        <f aca="false">(Tabla3510813153426[[#This Row],[% efe_inc]]+Tabla3510813153426[[#This Row],[% no_efect_inc]])/2</f>
        <v>#VALUE!</v>
      </c>
      <c r="P41" s="11" t="e">
        <f aca="false">Tabla3510813153426[[#This Row],[no_efec_cor]]/(Tabla3510813153426[[#This Row],[efect_inc]]+Tabla3510813153426[[#This Row],[no_efec_cor]])</f>
        <v>#VALUE!</v>
      </c>
      <c r="Q41" s="11" t="e">
        <f aca="false">Tabla3510813153426[[#This Row],[efec_cor]]/(Tabla3510813153426[[#This Row],[efec_cor]]+Tabla3510813153426[[#This Row],[no_efec_inc]])</f>
        <v>#VALUE!</v>
      </c>
      <c r="R41" s="11" t="e">
        <f aca="false">(Tabla3510813153426[[#This Row],[PNE]]+Tabla3510813153426[[#This Row],[PE]])/2</f>
        <v>#VALUE!</v>
      </c>
      <c r="S41" s="0" t="n">
        <v>4516</v>
      </c>
      <c r="T41" s="0" t="n">
        <v>4523</v>
      </c>
      <c r="U41" s="0" t="e">
        <f aca="false">Tabla3510813153426[[#This Row],[efec]]+Tabla3510813153426[[#This Row],[no_efe]]</f>
        <v>#VALUE!</v>
      </c>
    </row>
    <row r="42" customFormat="false" ht="13.8" hidden="false" customHeight="false" outlineLevel="0" collapsed="false">
      <c r="A42" s="0" t="n">
        <v>8</v>
      </c>
      <c r="B42" s="0" t="n">
        <v>50</v>
      </c>
      <c r="G42" s="0" t="e">
        <f aca="false">Tabla3510813153426[[#This Row],[no_efec_cor]]+Tabla3510813153426[[#This Row],[efec_cor]]</f>
        <v>#VALUE!</v>
      </c>
      <c r="H42" s="0" t="e">
        <f aca="false">Tabla3510813153426[[#This Row],[no_efec_inc]]+Tabla3510813153426[[#This Row],[efect_inc]]</f>
        <v>#VALUE!</v>
      </c>
      <c r="I42" s="9" t="e">
        <f aca="false">Tabla3510813153426[[#This Row],[Correctos]]/Tabla3510813153426[[#This Row],[total_sec]]</f>
        <v>#VALUE!</v>
      </c>
      <c r="J42" s="9" t="e">
        <f aca="false">Tabla3510813153426[[#This Row],[efec_cor]]/Tabla3510813153426[[#This Row],[efec]]</f>
        <v>#VALUE!</v>
      </c>
      <c r="K42" s="9" t="e">
        <f aca="false">Tabla3510813153426[[#This Row],[efect_inc]]/Tabla3510813153426[[#This Row],[efec]]</f>
        <v>#VALUE!</v>
      </c>
      <c r="L42" s="9" t="e">
        <f aca="false">Tabla3510813153426[[#This Row],[no_efec_cor]]/Tabla3510813153426[[#This Row],[no_efe]]</f>
        <v>#VALUE!</v>
      </c>
      <c r="M42" s="9" t="e">
        <f aca="false">Tabla3510813153426[[#This Row],[no_efec_inc]]/Tabla3510813153426[[#This Row],[no_efe]]</f>
        <v>#VALUE!</v>
      </c>
      <c r="N42" s="9" t="e">
        <f aca="false">(Tabla3510813153426[[#This Row],[% efe_cor]]+Tabla3510813153426[[#This Row],[% no_efe_cor]])/2</f>
        <v>#VALUE!</v>
      </c>
      <c r="O42" s="10" t="e">
        <f aca="false">(Tabla3510813153426[[#This Row],[% efe_inc]]+Tabla3510813153426[[#This Row],[% no_efect_inc]])/2</f>
        <v>#VALUE!</v>
      </c>
      <c r="P42" s="11" t="e">
        <f aca="false">Tabla3510813153426[[#This Row],[no_efec_cor]]/(Tabla3510813153426[[#This Row],[efect_inc]]+Tabla3510813153426[[#This Row],[no_efec_cor]])</f>
        <v>#VALUE!</v>
      </c>
      <c r="Q42" s="11" t="e">
        <f aca="false">Tabla3510813153426[[#This Row],[efec_cor]]/(Tabla3510813153426[[#This Row],[efec_cor]]+Tabla3510813153426[[#This Row],[no_efec_inc]])</f>
        <v>#VALUE!</v>
      </c>
      <c r="R42" s="11" t="e">
        <f aca="false">(Tabla3510813153426[[#This Row],[PNE]]+Tabla3510813153426[[#This Row],[PE]])/2</f>
        <v>#VALUE!</v>
      </c>
      <c r="S42" s="0" t="n">
        <v>4516</v>
      </c>
      <c r="T42" s="0" t="n">
        <v>4523</v>
      </c>
      <c r="U42" s="0" t="e">
        <f aca="false">Tabla3510813153426[[#This Row],[efec]]+Tabla3510813153426[[#This Row],[no_efe]]</f>
        <v>#VALUE!</v>
      </c>
    </row>
    <row r="43" customFormat="false" ht="13.8" hidden="false" customHeight="false" outlineLevel="0" collapsed="false">
      <c r="A43" s="0" t="n">
        <v>8</v>
      </c>
      <c r="B43" s="0" t="n">
        <v>2.5</v>
      </c>
      <c r="G43" s="0" t="e">
        <f aca="false">Tabla3510813153426[[#This Row],[no_efec_cor]]+Tabla3510813153426[[#This Row],[efec_cor]]</f>
        <v>#VALUE!</v>
      </c>
      <c r="H43" s="0" t="e">
        <f aca="false">Tabla3510813153426[[#This Row],[no_efec_inc]]+Tabla3510813153426[[#This Row],[efect_inc]]</f>
        <v>#VALUE!</v>
      </c>
      <c r="I43" s="9" t="e">
        <f aca="false">Tabla3510813153426[[#This Row],[Correctos]]/Tabla3510813153426[[#This Row],[total_sec]]</f>
        <v>#VALUE!</v>
      </c>
      <c r="J43" s="9" t="e">
        <f aca="false">Tabla3510813153426[[#This Row],[efec_cor]]/Tabla3510813153426[[#This Row],[efec]]</f>
        <v>#VALUE!</v>
      </c>
      <c r="K43" s="9" t="e">
        <f aca="false">Tabla3510813153426[[#This Row],[efect_inc]]/Tabla3510813153426[[#This Row],[efec]]</f>
        <v>#VALUE!</v>
      </c>
      <c r="L43" s="9" t="e">
        <f aca="false">Tabla3510813153426[[#This Row],[no_efec_cor]]/Tabla3510813153426[[#This Row],[no_efe]]</f>
        <v>#VALUE!</v>
      </c>
      <c r="M43" s="9" t="e">
        <f aca="false">Tabla3510813153426[[#This Row],[no_efec_inc]]/Tabla3510813153426[[#This Row],[no_efe]]</f>
        <v>#VALUE!</v>
      </c>
      <c r="N43" s="9" t="e">
        <f aca="false">(Tabla3510813153426[[#This Row],[% efe_cor]]+Tabla3510813153426[[#This Row],[% no_efe_cor]])/2</f>
        <v>#VALUE!</v>
      </c>
      <c r="O43" s="10" t="e">
        <f aca="false">(Tabla3510813153426[[#This Row],[% efe_inc]]+Tabla3510813153426[[#This Row],[% no_efect_inc]])/2</f>
        <v>#VALUE!</v>
      </c>
      <c r="P43" s="11" t="e">
        <f aca="false">Tabla3510813153426[[#This Row],[no_efec_cor]]/(Tabla3510813153426[[#This Row],[efect_inc]]+Tabla3510813153426[[#This Row],[no_efec_cor]])</f>
        <v>#VALUE!</v>
      </c>
      <c r="Q43" s="11" t="e">
        <f aca="false">Tabla3510813153426[[#This Row],[efec_cor]]/(Tabla3510813153426[[#This Row],[efec_cor]]+Tabla3510813153426[[#This Row],[no_efec_inc]])</f>
        <v>#VALUE!</v>
      </c>
      <c r="R43" s="11" t="e">
        <f aca="false">(Tabla3510813153426[[#This Row],[PNE]]+Tabla3510813153426[[#This Row],[PE]])/2</f>
        <v>#VALUE!</v>
      </c>
      <c r="S43" s="0" t="n">
        <v>4516</v>
      </c>
      <c r="T43" s="0" t="n">
        <v>4523</v>
      </c>
      <c r="U43" s="0" t="e">
        <f aca="false">Tabla3510813153426[[#This Row],[efec]]+Tabla3510813153426[[#This Row],[no_efe]]</f>
        <v>#VALUE!</v>
      </c>
    </row>
    <row r="44" customFormat="false" ht="13.8" hidden="false" customHeight="false" outlineLevel="0" collapsed="false">
      <c r="A44" s="0" t="n">
        <v>10</v>
      </c>
      <c r="B44" s="0" t="n">
        <v>2</v>
      </c>
      <c r="G44" s="0" t="e">
        <f aca="false">Tabla3510813153426[[#This Row],[no_efec_cor]]+Tabla3510813153426[[#This Row],[efec_cor]]</f>
        <v>#VALUE!</v>
      </c>
      <c r="H44" s="0" t="e">
        <f aca="false">Tabla3510813153426[[#This Row],[no_efec_inc]]+Tabla3510813153426[[#This Row],[efect_inc]]</f>
        <v>#VALUE!</v>
      </c>
      <c r="I44" s="9" t="e">
        <f aca="false">Tabla3510813153426[[#This Row],[Correctos]]/Tabla3510813153426[[#This Row],[total_sec]]</f>
        <v>#VALUE!</v>
      </c>
      <c r="J44" s="9" t="e">
        <f aca="false">Tabla3510813153426[[#This Row],[efec_cor]]/Tabla3510813153426[[#This Row],[efec]]</f>
        <v>#VALUE!</v>
      </c>
      <c r="K44" s="9" t="e">
        <f aca="false">Tabla3510813153426[[#This Row],[efect_inc]]/Tabla3510813153426[[#This Row],[efec]]</f>
        <v>#VALUE!</v>
      </c>
      <c r="L44" s="9" t="e">
        <f aca="false">Tabla3510813153426[[#This Row],[no_efec_cor]]/Tabla3510813153426[[#This Row],[no_efe]]</f>
        <v>#VALUE!</v>
      </c>
      <c r="M44" s="9" t="e">
        <f aca="false">Tabla3510813153426[[#This Row],[no_efec_inc]]/Tabla3510813153426[[#This Row],[no_efe]]</f>
        <v>#VALUE!</v>
      </c>
      <c r="N44" s="9" t="e">
        <f aca="false">(Tabla3510813153426[[#This Row],[% efe_cor]]+Tabla3510813153426[[#This Row],[% no_efe_cor]])/2</f>
        <v>#VALUE!</v>
      </c>
      <c r="O44" s="10" t="e">
        <f aca="false">(Tabla3510813153426[[#This Row],[% efe_inc]]+Tabla3510813153426[[#This Row],[% no_efect_inc]])/2</f>
        <v>#VALUE!</v>
      </c>
      <c r="P44" s="11" t="e">
        <f aca="false">Tabla3510813153426[[#This Row],[no_efec_cor]]/(Tabla3510813153426[[#This Row],[efect_inc]]+Tabla3510813153426[[#This Row],[no_efec_cor]])</f>
        <v>#VALUE!</v>
      </c>
      <c r="Q44" s="11" t="e">
        <f aca="false">Tabla3510813153426[[#This Row],[efec_cor]]/(Tabla3510813153426[[#This Row],[efec_cor]]+Tabla3510813153426[[#This Row],[no_efec_inc]])</f>
        <v>#VALUE!</v>
      </c>
      <c r="R44" s="11" t="e">
        <f aca="false">(Tabla3510813153426[[#This Row],[PNE]]+Tabla3510813153426[[#This Row],[PE]])/2</f>
        <v>#VALUE!</v>
      </c>
      <c r="S44" s="0" t="n">
        <v>4516</v>
      </c>
      <c r="T44" s="0" t="n">
        <v>4523</v>
      </c>
      <c r="U44" s="0" t="e">
        <f aca="false">Tabla3510813153426[[#This Row],[efec]]+Tabla3510813153426[[#This Row],[no_efe]]</f>
        <v>#VALUE!</v>
      </c>
    </row>
    <row r="45" customFormat="false" ht="13.8" hidden="false" customHeight="false" outlineLevel="0" collapsed="false">
      <c r="A45" s="0" t="n">
        <v>15</v>
      </c>
      <c r="B45" s="0" t="n">
        <v>2</v>
      </c>
      <c r="G45" s="0" t="e">
        <f aca="false">Tabla3510813153426[[#This Row],[no_efec_cor]]+Tabla3510813153426[[#This Row],[efec_cor]]</f>
        <v>#VALUE!</v>
      </c>
      <c r="H45" s="0" t="e">
        <f aca="false">Tabla3510813153426[[#This Row],[no_efec_inc]]+Tabla3510813153426[[#This Row],[efect_inc]]</f>
        <v>#VALUE!</v>
      </c>
      <c r="I45" s="9" t="e">
        <f aca="false">Tabla3510813153426[[#This Row],[Correctos]]/Tabla3510813153426[[#This Row],[total_sec]]</f>
        <v>#VALUE!</v>
      </c>
      <c r="J45" s="9" t="e">
        <f aca="false">Tabla3510813153426[[#This Row],[efec_cor]]/Tabla3510813153426[[#This Row],[efec]]</f>
        <v>#VALUE!</v>
      </c>
      <c r="K45" s="9" t="e">
        <f aca="false">Tabla3510813153426[[#This Row],[efect_inc]]/Tabla3510813153426[[#This Row],[efec]]</f>
        <v>#VALUE!</v>
      </c>
      <c r="L45" s="9" t="e">
        <f aca="false">Tabla3510813153426[[#This Row],[no_efec_cor]]/Tabla3510813153426[[#This Row],[no_efe]]</f>
        <v>#VALUE!</v>
      </c>
      <c r="M45" s="9" t="e">
        <f aca="false">Tabla3510813153426[[#This Row],[no_efec_inc]]/Tabla3510813153426[[#This Row],[no_efe]]</f>
        <v>#VALUE!</v>
      </c>
      <c r="N45" s="9" t="e">
        <f aca="false">(Tabla3510813153426[[#This Row],[% efe_cor]]+Tabla3510813153426[[#This Row],[% no_efe_cor]])/2</f>
        <v>#VALUE!</v>
      </c>
      <c r="O45" s="10" t="e">
        <f aca="false">(Tabla3510813153426[[#This Row],[% efe_inc]]+Tabla3510813153426[[#This Row],[% no_efect_inc]])/2</f>
        <v>#VALUE!</v>
      </c>
      <c r="P45" s="11" t="e">
        <f aca="false">Tabla3510813153426[[#This Row],[no_efec_cor]]/(Tabla3510813153426[[#This Row],[efect_inc]]+Tabla3510813153426[[#This Row],[no_efec_cor]])</f>
        <v>#VALUE!</v>
      </c>
      <c r="Q45" s="11" t="e">
        <f aca="false">Tabla3510813153426[[#This Row],[efec_cor]]/(Tabla3510813153426[[#This Row],[efec_cor]]+Tabla3510813153426[[#This Row],[no_efec_inc]])</f>
        <v>#VALUE!</v>
      </c>
      <c r="R45" s="11" t="e">
        <f aca="false">(Tabla3510813153426[[#This Row],[PNE]]+Tabla3510813153426[[#This Row],[PE]])/2</f>
        <v>#VALUE!</v>
      </c>
      <c r="U45" s="0" t="e">
        <f aca="false">Tabla3510813153426[[#This Row],[efec]]+Tabla3510813153426[[#This Row],[no_efe]]</f>
        <v>#VALUE!</v>
      </c>
    </row>
    <row r="46" customFormat="false" ht="13.8" hidden="false" customHeight="false" outlineLevel="0" collapsed="false">
      <c r="A46" s="0" t="n">
        <v>25</v>
      </c>
      <c r="B46" s="0" t="n">
        <v>2</v>
      </c>
      <c r="G46" s="0" t="e">
        <f aca="false">Tabla3510813153426[[#This Row],[no_efec_cor]]+Tabla3510813153426[[#This Row],[efec_cor]]</f>
        <v>#VALUE!</v>
      </c>
      <c r="H46" s="0" t="e">
        <f aca="false">Tabla3510813153426[[#This Row],[no_efec_inc]]+Tabla3510813153426[[#This Row],[efect_inc]]</f>
        <v>#VALUE!</v>
      </c>
      <c r="I46" s="9" t="e">
        <f aca="false">Tabla3510813153426[[#This Row],[Correctos]]/Tabla3510813153426[[#This Row],[total_sec]]</f>
        <v>#VALUE!</v>
      </c>
      <c r="J46" s="9" t="e">
        <f aca="false">Tabla3510813153426[[#This Row],[efec_cor]]/Tabla3510813153426[[#This Row],[efec]]</f>
        <v>#VALUE!</v>
      </c>
      <c r="K46" s="9" t="e">
        <f aca="false">Tabla3510813153426[[#This Row],[efect_inc]]/Tabla3510813153426[[#This Row],[efec]]</f>
        <v>#VALUE!</v>
      </c>
      <c r="L46" s="9" t="e">
        <f aca="false">Tabla3510813153426[[#This Row],[no_efec_cor]]/Tabla3510813153426[[#This Row],[no_efe]]</f>
        <v>#VALUE!</v>
      </c>
      <c r="M46" s="9" t="e">
        <f aca="false">Tabla3510813153426[[#This Row],[no_efec_inc]]/Tabla3510813153426[[#This Row],[no_efe]]</f>
        <v>#VALUE!</v>
      </c>
      <c r="N46" s="9" t="e">
        <f aca="false">(Tabla3510813153426[[#This Row],[% efe_cor]]+Tabla3510813153426[[#This Row],[% no_efe_cor]])/2</f>
        <v>#VALUE!</v>
      </c>
      <c r="O46" s="10" t="e">
        <f aca="false">(Tabla3510813153426[[#This Row],[% efe_inc]]+Tabla3510813153426[[#This Row],[% no_efect_inc]])/2</f>
        <v>#VALUE!</v>
      </c>
      <c r="P46" s="11" t="e">
        <f aca="false">Tabla3510813153426[[#This Row],[no_efec_cor]]/(Tabla3510813153426[[#This Row],[efect_inc]]+Tabla3510813153426[[#This Row],[no_efec_cor]])</f>
        <v>#VALUE!</v>
      </c>
      <c r="Q46" s="11" t="e">
        <f aca="false">Tabla3510813153426[[#This Row],[efec_cor]]/(Tabla3510813153426[[#This Row],[efec_cor]]+Tabla3510813153426[[#This Row],[no_efec_inc]])</f>
        <v>#VALUE!</v>
      </c>
      <c r="R46" s="11" t="e">
        <f aca="false">(Tabla3510813153426[[#This Row],[PNE]]+Tabla3510813153426[[#This Row],[PE]])/2</f>
        <v>#VALUE!</v>
      </c>
      <c r="U46" s="0" t="e">
        <f aca="false">Tabla3510813153426[[#This Row],[efec]]+Tabla3510813153426[[#This Row],[no_efe]]</f>
        <v>#VALUE!</v>
      </c>
    </row>
    <row r="47" customFormat="false" ht="13.8" hidden="false" customHeight="false" outlineLevel="0" collapsed="false">
      <c r="A47" s="0" t="n">
        <v>25</v>
      </c>
      <c r="B47" s="0" t="n">
        <v>3</v>
      </c>
      <c r="G47" s="0" t="e">
        <f aca="false">Tabla3510813153426[[#This Row],[no_efec_cor]]+Tabla3510813153426[[#This Row],[efec_cor]]</f>
        <v>#VALUE!</v>
      </c>
      <c r="H47" s="0" t="e">
        <f aca="false">Tabla3510813153426[[#This Row],[no_efec_inc]]+Tabla3510813153426[[#This Row],[efect_inc]]</f>
        <v>#VALUE!</v>
      </c>
      <c r="I47" s="9" t="e">
        <f aca="false">Tabla3510813153426[[#This Row],[Correctos]]/Tabla3510813153426[[#This Row],[total_sec]]</f>
        <v>#VALUE!</v>
      </c>
      <c r="J47" s="9" t="e">
        <f aca="false">Tabla3510813153426[[#This Row],[efec_cor]]/Tabla3510813153426[[#This Row],[efec]]</f>
        <v>#VALUE!</v>
      </c>
      <c r="K47" s="9" t="e">
        <f aca="false">Tabla3510813153426[[#This Row],[efect_inc]]/Tabla3510813153426[[#This Row],[efec]]</f>
        <v>#VALUE!</v>
      </c>
      <c r="L47" s="9" t="e">
        <f aca="false">Tabla3510813153426[[#This Row],[no_efec_cor]]/Tabla3510813153426[[#This Row],[no_efe]]</f>
        <v>#VALUE!</v>
      </c>
      <c r="M47" s="9" t="e">
        <f aca="false">Tabla3510813153426[[#This Row],[no_efec_inc]]/Tabla3510813153426[[#This Row],[no_efe]]</f>
        <v>#VALUE!</v>
      </c>
      <c r="N47" s="9" t="e">
        <f aca="false">(Tabla3510813153426[[#This Row],[% efe_cor]]+Tabla3510813153426[[#This Row],[% no_efe_cor]])/2</f>
        <v>#VALUE!</v>
      </c>
      <c r="O47" s="10" t="e">
        <f aca="false">(Tabla3510813153426[[#This Row],[% efe_inc]]+Tabla3510813153426[[#This Row],[% no_efect_inc]])/2</f>
        <v>#VALUE!</v>
      </c>
      <c r="P47" s="11" t="e">
        <f aca="false">Tabla3510813153426[[#This Row],[no_efec_cor]]/(Tabla3510813153426[[#This Row],[efect_inc]]+Tabla3510813153426[[#This Row],[no_efec_cor]])</f>
        <v>#VALUE!</v>
      </c>
      <c r="Q47" s="11" t="e">
        <f aca="false">Tabla3510813153426[[#This Row],[efec_cor]]/(Tabla3510813153426[[#This Row],[efec_cor]]+Tabla3510813153426[[#This Row],[no_efec_inc]])</f>
        <v>#VALUE!</v>
      </c>
      <c r="R47" s="11" t="e">
        <f aca="false">(Tabla3510813153426[[#This Row],[PNE]]+Tabla3510813153426[[#This Row],[PE]])/2</f>
        <v>#VALUE!</v>
      </c>
      <c r="U47" s="0" t="e">
        <f aca="false">Tabla3510813153426[[#This Row],[efec]]+Tabla3510813153426[[#This Row],[no_efe]]</f>
        <v>#VALUE!</v>
      </c>
    </row>
    <row r="48" customFormat="false" ht="13.8" hidden="false" customHeight="false" outlineLevel="0" collapsed="false">
      <c r="A48" s="0" t="n">
        <v>50</v>
      </c>
      <c r="B48" s="0" t="n">
        <v>3</v>
      </c>
      <c r="G48" s="0" t="e">
        <f aca="false">Tabla3510813153426[[#This Row],[no_efec_cor]]+Tabla3510813153426[[#This Row],[efec_cor]]</f>
        <v>#VALUE!</v>
      </c>
      <c r="H48" s="0" t="e">
        <f aca="false">Tabla3510813153426[[#This Row],[no_efec_inc]]+Tabla3510813153426[[#This Row],[efect_inc]]</f>
        <v>#VALUE!</v>
      </c>
      <c r="I48" s="9" t="e">
        <f aca="false">Tabla3510813153426[[#This Row],[Correctos]]/Tabla3510813153426[[#This Row],[total_sec]]</f>
        <v>#VALUE!</v>
      </c>
      <c r="J48" s="9" t="e">
        <f aca="false">Tabla3510813153426[[#This Row],[efec_cor]]/Tabla3510813153426[[#This Row],[efec]]</f>
        <v>#VALUE!</v>
      </c>
      <c r="K48" s="9" t="e">
        <f aca="false">Tabla3510813153426[[#This Row],[efect_inc]]/Tabla3510813153426[[#This Row],[efec]]</f>
        <v>#VALUE!</v>
      </c>
      <c r="L48" s="9" t="e">
        <f aca="false">Tabla3510813153426[[#This Row],[no_efec_cor]]/Tabla3510813153426[[#This Row],[no_efe]]</f>
        <v>#VALUE!</v>
      </c>
      <c r="M48" s="9" t="e">
        <f aca="false">Tabla3510813153426[[#This Row],[no_efec_inc]]/Tabla3510813153426[[#This Row],[no_efe]]</f>
        <v>#VALUE!</v>
      </c>
      <c r="N48" s="9" t="e">
        <f aca="false">(Tabla3510813153426[[#This Row],[% efe_cor]]+Tabla3510813153426[[#This Row],[% no_efe_cor]])/2</f>
        <v>#VALUE!</v>
      </c>
      <c r="O48" s="10" t="e">
        <f aca="false">(Tabla3510813153426[[#This Row],[% efe_inc]]+Tabla3510813153426[[#This Row],[% no_efect_inc]])/2</f>
        <v>#VALUE!</v>
      </c>
      <c r="P48" s="11" t="e">
        <f aca="false">Tabla3510813153426[[#This Row],[no_efec_cor]]/(Tabla3510813153426[[#This Row],[efect_inc]]+Tabla3510813153426[[#This Row],[no_efec_cor]])</f>
        <v>#VALUE!</v>
      </c>
      <c r="Q48" s="11" t="e">
        <f aca="false">Tabla3510813153426[[#This Row],[efec_cor]]/(Tabla3510813153426[[#This Row],[efec_cor]]+Tabla3510813153426[[#This Row],[no_efec_inc]])</f>
        <v>#VALUE!</v>
      </c>
      <c r="R48" s="11" t="e">
        <f aca="false">(Tabla3510813153426[[#This Row],[PNE]]+Tabla3510813153426[[#This Row],[PE]])/2</f>
        <v>#VALUE!</v>
      </c>
      <c r="U48" s="0" t="e">
        <f aca="false">Tabla3510813153426[[#This Row],[efec]]+Tabla3510813153426[[#This Row],[no_efe]]</f>
        <v>#VALUE!</v>
      </c>
    </row>
    <row r="49" customFormat="false" ht="13.8" hidden="false" customHeight="false" outlineLevel="0" collapsed="false">
      <c r="A49" s="0" t="n">
        <v>15</v>
      </c>
      <c r="B49" s="0" t="n">
        <v>1</v>
      </c>
      <c r="G49" s="0" t="e">
        <f aca="false">Tabla3510813153426[[#This Row],[no_efec_cor]]+Tabla3510813153426[[#This Row],[efec_cor]]</f>
        <v>#VALUE!</v>
      </c>
      <c r="H49" s="0" t="e">
        <f aca="false">Tabla3510813153426[[#This Row],[no_efec_inc]]+Tabla3510813153426[[#This Row],[efect_inc]]</f>
        <v>#VALUE!</v>
      </c>
      <c r="I49" s="9" t="e">
        <f aca="false">Tabla3510813153426[[#This Row],[Correctos]]/Tabla3510813153426[[#This Row],[total_sec]]</f>
        <v>#VALUE!</v>
      </c>
      <c r="J49" s="9" t="e">
        <f aca="false">Tabla3510813153426[[#This Row],[efec_cor]]/Tabla3510813153426[[#This Row],[efec]]</f>
        <v>#VALUE!</v>
      </c>
      <c r="K49" s="9" t="e">
        <f aca="false">Tabla3510813153426[[#This Row],[efect_inc]]/Tabla3510813153426[[#This Row],[efec]]</f>
        <v>#VALUE!</v>
      </c>
      <c r="L49" s="9" t="e">
        <f aca="false">Tabla3510813153426[[#This Row],[no_efec_cor]]/Tabla3510813153426[[#This Row],[no_efe]]</f>
        <v>#VALUE!</v>
      </c>
      <c r="M49" s="9" t="e">
        <f aca="false">Tabla3510813153426[[#This Row],[no_efec_inc]]/Tabla3510813153426[[#This Row],[no_efe]]</f>
        <v>#VALUE!</v>
      </c>
      <c r="N49" s="9" t="e">
        <f aca="false">(Tabla3510813153426[[#This Row],[% efe_cor]]+Tabla3510813153426[[#This Row],[% no_efe_cor]])/2</f>
        <v>#VALUE!</v>
      </c>
      <c r="O49" s="10" t="e">
        <f aca="false">(Tabla3510813153426[[#This Row],[% efe_inc]]+Tabla3510813153426[[#This Row],[% no_efect_inc]])/2</f>
        <v>#VALUE!</v>
      </c>
      <c r="P49" s="11" t="e">
        <f aca="false">Tabla3510813153426[[#This Row],[no_efec_cor]]/(Tabla3510813153426[[#This Row],[efect_inc]]+Tabla3510813153426[[#This Row],[no_efec_cor]])</f>
        <v>#VALUE!</v>
      </c>
      <c r="Q49" s="11" t="e">
        <f aca="false">Tabla3510813153426[[#This Row],[efec_cor]]/(Tabla3510813153426[[#This Row],[efec_cor]]+Tabla3510813153426[[#This Row],[no_efec_inc]])</f>
        <v>#VALUE!</v>
      </c>
      <c r="R49" s="11" t="e">
        <f aca="false">(Tabla3510813153426[[#This Row],[PNE]]+Tabla3510813153426[[#This Row],[PE]])/2</f>
        <v>#VALUE!</v>
      </c>
      <c r="U49" s="0" t="e">
        <f aca="false">Tabla3510813153426[[#This Row],[efec]]+Tabla3510813153426[[#This Row],[no_efe]]</f>
        <v>#VALUE!</v>
      </c>
    </row>
    <row r="50" customFormat="false" ht="13.8" hidden="false" customHeight="false" outlineLevel="0" collapsed="false">
      <c r="A50" s="0" t="n">
        <v>15</v>
      </c>
      <c r="B50" s="0" t="n">
        <v>0.5</v>
      </c>
      <c r="G50" s="0" t="e">
        <f aca="false">Tabla3510813153426[[#This Row],[no_efec_cor]]+Tabla3510813153426[[#This Row],[efec_cor]]</f>
        <v>#VALUE!</v>
      </c>
      <c r="H50" s="0" t="e">
        <f aca="false">Tabla3510813153426[[#This Row],[no_efec_inc]]+Tabla3510813153426[[#This Row],[efect_inc]]</f>
        <v>#VALUE!</v>
      </c>
      <c r="I50" s="9" t="e">
        <f aca="false">Tabla3510813153426[[#This Row],[Correctos]]/Tabla3510813153426[[#This Row],[total_sec]]</f>
        <v>#VALUE!</v>
      </c>
      <c r="J50" s="9" t="e">
        <f aca="false">Tabla3510813153426[[#This Row],[efec_cor]]/Tabla3510813153426[[#This Row],[efec]]</f>
        <v>#VALUE!</v>
      </c>
      <c r="K50" s="9" t="e">
        <f aca="false">Tabla3510813153426[[#This Row],[efect_inc]]/Tabla3510813153426[[#This Row],[efec]]</f>
        <v>#VALUE!</v>
      </c>
      <c r="L50" s="9" t="e">
        <f aca="false">Tabla3510813153426[[#This Row],[no_efec_cor]]/Tabla3510813153426[[#This Row],[no_efe]]</f>
        <v>#VALUE!</v>
      </c>
      <c r="M50" s="9" t="e">
        <f aca="false">Tabla3510813153426[[#This Row],[no_efec_inc]]/Tabla3510813153426[[#This Row],[no_efe]]</f>
        <v>#VALUE!</v>
      </c>
      <c r="N50" s="9" t="e">
        <f aca="false">(Tabla3510813153426[[#This Row],[% efe_cor]]+Tabla3510813153426[[#This Row],[% no_efe_cor]])/2</f>
        <v>#VALUE!</v>
      </c>
      <c r="O50" s="10" t="e">
        <f aca="false">(Tabla3510813153426[[#This Row],[% efe_inc]]+Tabla3510813153426[[#This Row],[% no_efect_inc]])/2</f>
        <v>#VALUE!</v>
      </c>
      <c r="P50" s="11" t="e">
        <f aca="false">Tabla3510813153426[[#This Row],[no_efec_cor]]/(Tabla3510813153426[[#This Row],[efect_inc]]+Tabla3510813153426[[#This Row],[no_efec_cor]])</f>
        <v>#VALUE!</v>
      </c>
      <c r="Q50" s="11" t="e">
        <f aca="false">Tabla3510813153426[[#This Row],[efec_cor]]/(Tabla3510813153426[[#This Row],[efec_cor]]+Tabla3510813153426[[#This Row],[no_efec_inc]])</f>
        <v>#VALUE!</v>
      </c>
      <c r="R50" s="11" t="e">
        <f aca="false">(Tabla3510813153426[[#This Row],[PNE]]+Tabla3510813153426[[#This Row],[PE]])/2</f>
        <v>#VALUE!</v>
      </c>
      <c r="U50" s="0" t="e">
        <f aca="false">Tabla3510813153426[[#This Row],[efec]]+Tabla3510813153426[[#This Row],[no_efe]]</f>
        <v>#VALUE!</v>
      </c>
    </row>
    <row r="51" customFormat="false" ht="13.8" hidden="false" customHeight="false" outlineLevel="0" collapsed="false">
      <c r="A51" s="0" t="n">
        <v>4</v>
      </c>
      <c r="B51" s="0" t="n">
        <v>1</v>
      </c>
      <c r="G51" s="0" t="e">
        <f aca="false">Tabla3510813153426[[#This Row],[no_efec_cor]]+Tabla3510813153426[[#This Row],[efec_cor]]</f>
        <v>#VALUE!</v>
      </c>
      <c r="H51" s="0" t="e">
        <f aca="false">Tabla3510813153426[[#This Row],[no_efec_inc]]+Tabla3510813153426[[#This Row],[efect_inc]]</f>
        <v>#VALUE!</v>
      </c>
      <c r="I51" s="9" t="e">
        <f aca="false">Tabla3510813153426[[#This Row],[Correctos]]/Tabla3510813153426[[#This Row],[total_sec]]</f>
        <v>#VALUE!</v>
      </c>
      <c r="J51" s="9" t="e">
        <f aca="false">Tabla3510813153426[[#This Row],[efec_cor]]/Tabla3510813153426[[#This Row],[efec]]</f>
        <v>#VALUE!</v>
      </c>
      <c r="K51" s="9" t="e">
        <f aca="false">Tabla3510813153426[[#This Row],[efect_inc]]/Tabla3510813153426[[#This Row],[efec]]</f>
        <v>#VALUE!</v>
      </c>
      <c r="L51" s="9" t="e">
        <f aca="false">Tabla3510813153426[[#This Row],[no_efec_cor]]/Tabla3510813153426[[#This Row],[no_efe]]</f>
        <v>#VALUE!</v>
      </c>
      <c r="M51" s="9" t="e">
        <f aca="false">Tabla3510813153426[[#This Row],[no_efec_inc]]/Tabla3510813153426[[#This Row],[no_efe]]</f>
        <v>#VALUE!</v>
      </c>
      <c r="N51" s="9" t="e">
        <f aca="false">(Tabla3510813153426[[#This Row],[% efe_cor]]+Tabla3510813153426[[#This Row],[% no_efe_cor]])/2</f>
        <v>#VALUE!</v>
      </c>
      <c r="O51" s="10" t="e">
        <f aca="false">(Tabla3510813153426[[#This Row],[% efe_inc]]+Tabla3510813153426[[#This Row],[% no_efect_inc]])/2</f>
        <v>#VALUE!</v>
      </c>
      <c r="P51" s="11" t="e">
        <f aca="false">Tabla3510813153426[[#This Row],[no_efec_cor]]/(Tabla3510813153426[[#This Row],[efect_inc]]+Tabla3510813153426[[#This Row],[no_efec_cor]])</f>
        <v>#VALUE!</v>
      </c>
      <c r="Q51" s="11" t="e">
        <f aca="false">Tabla3510813153426[[#This Row],[efec_cor]]/(Tabla3510813153426[[#This Row],[efec_cor]]+Tabla3510813153426[[#This Row],[no_efec_inc]])</f>
        <v>#VALUE!</v>
      </c>
      <c r="R51" s="11" t="e">
        <f aca="false">(Tabla3510813153426[[#This Row],[PNE]]+Tabla3510813153426[[#This Row],[PE]])/2</f>
        <v>#VALUE!</v>
      </c>
      <c r="U51" s="0" t="e">
        <f aca="false">Tabla3510813153426[[#This Row],[efec]]+Tabla3510813153426[[#This Row],[no_efe]]</f>
        <v>#VALUE!</v>
      </c>
    </row>
    <row r="52" customFormat="false" ht="13.8" hidden="false" customHeight="false" outlineLevel="0" collapsed="false">
      <c r="A52" s="0" t="n">
        <v>3</v>
      </c>
      <c r="B52" s="0" t="n">
        <v>1</v>
      </c>
      <c r="G52" s="0" t="e">
        <f aca="false">Tabla3510813153426[[#This Row],[no_efec_cor]]+Tabla3510813153426[[#This Row],[efec_cor]]</f>
        <v>#VALUE!</v>
      </c>
      <c r="H52" s="0" t="e">
        <f aca="false">Tabla3510813153426[[#This Row],[no_efec_inc]]+Tabla3510813153426[[#This Row],[efect_inc]]</f>
        <v>#VALUE!</v>
      </c>
      <c r="I52" s="9" t="e">
        <f aca="false">Tabla3510813153426[[#This Row],[Correctos]]/Tabla3510813153426[[#This Row],[total_sec]]</f>
        <v>#VALUE!</v>
      </c>
      <c r="J52" s="9" t="e">
        <f aca="false">Tabla3510813153426[[#This Row],[efec_cor]]/Tabla3510813153426[[#This Row],[efec]]</f>
        <v>#VALUE!</v>
      </c>
      <c r="K52" s="9" t="e">
        <f aca="false">Tabla3510813153426[[#This Row],[efect_inc]]/Tabla3510813153426[[#This Row],[efec]]</f>
        <v>#VALUE!</v>
      </c>
      <c r="L52" s="9" t="e">
        <f aca="false">Tabla3510813153426[[#This Row],[no_efec_cor]]/Tabla3510813153426[[#This Row],[no_efe]]</f>
        <v>#VALUE!</v>
      </c>
      <c r="M52" s="9" t="e">
        <f aca="false">Tabla3510813153426[[#This Row],[no_efec_inc]]/Tabla3510813153426[[#This Row],[no_efe]]</f>
        <v>#VALUE!</v>
      </c>
      <c r="N52" s="9" t="e">
        <f aca="false">(Tabla3510813153426[[#This Row],[% efe_cor]]+Tabla3510813153426[[#This Row],[% no_efe_cor]])/2</f>
        <v>#VALUE!</v>
      </c>
      <c r="O52" s="10" t="e">
        <f aca="false">(Tabla3510813153426[[#This Row],[% efe_inc]]+Tabla3510813153426[[#This Row],[% no_efect_inc]])/2</f>
        <v>#VALUE!</v>
      </c>
      <c r="P52" s="11" t="e">
        <f aca="false">Tabla3510813153426[[#This Row],[no_efec_cor]]/(Tabla3510813153426[[#This Row],[efect_inc]]+Tabla3510813153426[[#This Row],[no_efec_cor]])</f>
        <v>#VALUE!</v>
      </c>
      <c r="Q52" s="11" t="e">
        <f aca="false">Tabla3510813153426[[#This Row],[efec_cor]]/(Tabla3510813153426[[#This Row],[efec_cor]]+Tabla3510813153426[[#This Row],[no_efec_inc]])</f>
        <v>#VALUE!</v>
      </c>
      <c r="R52" s="11" t="e">
        <f aca="false">(Tabla3510813153426[[#This Row],[PNE]]+Tabla3510813153426[[#This Row],[PE]])/2</f>
        <v>#VALUE!</v>
      </c>
      <c r="U52" s="0" t="e">
        <f aca="false">Tabla3510813153426[[#This Row],[efec]]+Tabla3510813153426[[#This Row],[no_efe]]</f>
        <v>#VALUE!</v>
      </c>
    </row>
    <row r="53" customFormat="false" ht="13.8" hidden="false" customHeight="false" outlineLevel="0" collapsed="false">
      <c r="A53" s="0" t="n">
        <v>3</v>
      </c>
      <c r="B53" s="0" t="n">
        <v>5</v>
      </c>
      <c r="G53" s="0" t="e">
        <f aca="false">Tabla3510813153426[[#This Row],[no_efec_cor]]+Tabla3510813153426[[#This Row],[efec_cor]]</f>
        <v>#VALUE!</v>
      </c>
      <c r="H53" s="0" t="e">
        <f aca="false">Tabla3510813153426[[#This Row],[no_efec_inc]]+Tabla3510813153426[[#This Row],[efect_inc]]</f>
        <v>#VALUE!</v>
      </c>
      <c r="I53" s="9" t="e">
        <f aca="false">Tabla3510813153426[[#This Row],[Correctos]]/Tabla3510813153426[[#This Row],[total_sec]]</f>
        <v>#VALUE!</v>
      </c>
      <c r="J53" s="9" t="e">
        <f aca="false">Tabla3510813153426[[#This Row],[efec_cor]]/Tabla3510813153426[[#This Row],[efec]]</f>
        <v>#VALUE!</v>
      </c>
      <c r="K53" s="9" t="e">
        <f aca="false">Tabla3510813153426[[#This Row],[efect_inc]]/Tabla3510813153426[[#This Row],[efec]]</f>
        <v>#VALUE!</v>
      </c>
      <c r="L53" s="9" t="e">
        <f aca="false">Tabla3510813153426[[#This Row],[no_efec_cor]]/Tabla3510813153426[[#This Row],[no_efe]]</f>
        <v>#VALUE!</v>
      </c>
      <c r="M53" s="9" t="e">
        <f aca="false">Tabla3510813153426[[#This Row],[no_efec_inc]]/Tabla3510813153426[[#This Row],[no_efe]]</f>
        <v>#VALUE!</v>
      </c>
      <c r="N53" s="9" t="e">
        <f aca="false">(Tabla3510813153426[[#This Row],[% efe_cor]]+Tabla3510813153426[[#This Row],[% no_efe_cor]])/2</f>
        <v>#VALUE!</v>
      </c>
      <c r="O53" s="10" t="e">
        <f aca="false">(Tabla3510813153426[[#This Row],[% efe_inc]]+Tabla3510813153426[[#This Row],[% no_efect_inc]])/2</f>
        <v>#VALUE!</v>
      </c>
      <c r="P53" s="11" t="e">
        <f aca="false">Tabla3510813153426[[#This Row],[no_efec_cor]]/(Tabla3510813153426[[#This Row],[efect_inc]]+Tabla3510813153426[[#This Row],[no_efec_cor]])</f>
        <v>#VALUE!</v>
      </c>
      <c r="Q53" s="11" t="e">
        <f aca="false">Tabla3510813153426[[#This Row],[efec_cor]]/(Tabla3510813153426[[#This Row],[efec_cor]]+Tabla3510813153426[[#This Row],[no_efec_inc]])</f>
        <v>#VALUE!</v>
      </c>
      <c r="R53" s="11" t="e">
        <f aca="false">(Tabla3510813153426[[#This Row],[PNE]]+Tabla3510813153426[[#This Row],[PE]])/2</f>
        <v>#VALUE!</v>
      </c>
      <c r="U53" s="0" t="e">
        <f aca="false">Tabla3510813153426[[#This Row],[efec]]+Tabla3510813153426[[#This Row],[no_efe]]</f>
        <v>#VALUE!</v>
      </c>
    </row>
    <row r="54" customFormat="false" ht="13.8" hidden="false" customHeight="false" outlineLevel="0" collapsed="false">
      <c r="A54" s="0" t="n">
        <v>4</v>
      </c>
      <c r="B54" s="0" t="n">
        <v>5</v>
      </c>
      <c r="G54" s="0" t="e">
        <f aca="false">Tabla3510813153426[[#This Row],[no_efec_cor]]+Tabla3510813153426[[#This Row],[efec_cor]]</f>
        <v>#VALUE!</v>
      </c>
      <c r="H54" s="0" t="e">
        <f aca="false">Tabla3510813153426[[#This Row],[no_efec_inc]]+Tabla3510813153426[[#This Row],[efect_inc]]</f>
        <v>#VALUE!</v>
      </c>
      <c r="I54" s="9" t="e">
        <f aca="false">Tabla3510813153426[[#This Row],[Correctos]]/Tabla3510813153426[[#This Row],[total_sec]]</f>
        <v>#VALUE!</v>
      </c>
      <c r="J54" s="9" t="e">
        <f aca="false">Tabla3510813153426[[#This Row],[efec_cor]]/Tabla3510813153426[[#This Row],[efec]]</f>
        <v>#VALUE!</v>
      </c>
      <c r="K54" s="9" t="e">
        <f aca="false">Tabla3510813153426[[#This Row],[efect_inc]]/Tabla3510813153426[[#This Row],[efec]]</f>
        <v>#VALUE!</v>
      </c>
      <c r="L54" s="9" t="e">
        <f aca="false">Tabla3510813153426[[#This Row],[no_efec_cor]]/Tabla3510813153426[[#This Row],[no_efe]]</f>
        <v>#VALUE!</v>
      </c>
      <c r="M54" s="9" t="e">
        <f aca="false">Tabla3510813153426[[#This Row],[no_efec_inc]]/Tabla3510813153426[[#This Row],[no_efe]]</f>
        <v>#VALUE!</v>
      </c>
      <c r="N54" s="9" t="e">
        <f aca="false">(Tabla3510813153426[[#This Row],[% efe_cor]]+Tabla3510813153426[[#This Row],[% no_efe_cor]])/2</f>
        <v>#VALUE!</v>
      </c>
      <c r="O54" s="10" t="e">
        <f aca="false">(Tabla3510813153426[[#This Row],[% efe_inc]]+Tabla3510813153426[[#This Row],[% no_efect_inc]])/2</f>
        <v>#VALUE!</v>
      </c>
      <c r="P54" s="11" t="e">
        <f aca="false">Tabla3510813153426[[#This Row],[no_efec_cor]]/(Tabla3510813153426[[#This Row],[efect_inc]]+Tabla3510813153426[[#This Row],[no_efec_cor]])</f>
        <v>#VALUE!</v>
      </c>
      <c r="Q54" s="11" t="e">
        <f aca="false">Tabla3510813153426[[#This Row],[efec_cor]]/(Tabla3510813153426[[#This Row],[efec_cor]]+Tabla3510813153426[[#This Row],[no_efec_inc]])</f>
        <v>#VALUE!</v>
      </c>
      <c r="R54" s="11" t="e">
        <f aca="false">(Tabla3510813153426[[#This Row],[PNE]]+Tabla3510813153426[[#This Row],[PE]])/2</f>
        <v>#VALUE!</v>
      </c>
      <c r="U54" s="0" t="e">
        <f aca="false">Tabla3510813153426[[#This Row],[efec]]+Tabla3510813153426[[#This Row],[no_efe]]</f>
        <v>#VALUE!</v>
      </c>
    </row>
  </sheetData>
  <mergeCells count="9">
    <mergeCell ref="A1:U1"/>
    <mergeCell ref="A2:U2"/>
    <mergeCell ref="A4:B4"/>
    <mergeCell ref="A5:B5"/>
    <mergeCell ref="A6:B6"/>
    <mergeCell ref="A8:I8"/>
    <mergeCell ref="A20:U20"/>
    <mergeCell ref="A21:U21"/>
    <mergeCell ref="A24:I2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C000"/>
    <pageSetUpPr fitToPage="false"/>
  </sheetPr>
  <dimension ref="A1:U55"/>
  <sheetViews>
    <sheetView showFormulas="false" showGridLines="true" showRowColHeaders="true" showZeros="true" rightToLeft="false" tabSelected="false" showOutlineSymbols="true" defaultGridColor="true" view="normal" topLeftCell="A32" colorId="64" zoomScale="100" zoomScaleNormal="100" zoomScalePageLayoutView="100" workbookViewId="0">
      <selection pane="topLeft" activeCell="B43" activeCellId="1" sqref="A82:C98 B43"/>
    </sheetView>
  </sheetViews>
  <sheetFormatPr defaultColWidth="10.54296875" defaultRowHeight="15" zeroHeight="false" outlineLevelRow="0" outlineLevelCol="0"/>
  <sheetData>
    <row r="1" customFormat="false" ht="19.5" hidden="false" customHeight="false" outlineLevel="0" collapsed="false">
      <c r="A1" s="1" t="s">
        <v>32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customFormat="false" ht="15" hidden="false" customHeight="false" outlineLevel="0" collapsed="false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4" customFormat="false" ht="15" hidden="false" customHeight="false" outlineLevel="0" collapsed="false">
      <c r="A4" s="3" t="s">
        <v>2</v>
      </c>
      <c r="B4" s="3"/>
      <c r="C4" s="4" t="n">
        <v>4514</v>
      </c>
    </row>
    <row r="5" customFormat="false" ht="15" hidden="false" customHeight="false" outlineLevel="0" collapsed="false">
      <c r="A5" s="3" t="s">
        <v>3</v>
      </c>
      <c r="B5" s="3"/>
      <c r="C5" s="4" t="n">
        <v>4510</v>
      </c>
    </row>
    <row r="6" customFormat="false" ht="15" hidden="false" customHeight="false" outlineLevel="0" collapsed="false">
      <c r="A6" s="3" t="s">
        <v>4</v>
      </c>
      <c r="B6" s="3"/>
      <c r="C6" s="4" t="n">
        <f aca="false">SUM(C4:C5)</f>
        <v>9024</v>
      </c>
    </row>
    <row r="8" customFormat="false" ht="15.75" hidden="false" customHeight="false" outlineLevel="0" collapsed="false">
      <c r="A8" s="5" t="s">
        <v>5</v>
      </c>
      <c r="B8" s="5"/>
      <c r="C8" s="5"/>
      <c r="D8" s="5"/>
      <c r="E8" s="5"/>
      <c r="F8" s="5"/>
      <c r="G8" s="5"/>
      <c r="H8" s="5"/>
      <c r="I8" s="5"/>
    </row>
    <row r="9" customFormat="false" ht="15.75" hidden="false" customHeight="false" outlineLevel="0" collapsed="false">
      <c r="A9" s="7" t="s">
        <v>6</v>
      </c>
      <c r="B9" s="8" t="s">
        <v>7</v>
      </c>
      <c r="C9" s="8" t="s">
        <v>8</v>
      </c>
      <c r="D9" s="8" t="s">
        <v>9</v>
      </c>
      <c r="E9" s="8" t="s">
        <v>10</v>
      </c>
      <c r="F9" s="8" t="s">
        <v>11</v>
      </c>
      <c r="G9" s="8" t="s">
        <v>12</v>
      </c>
      <c r="H9" s="7" t="s">
        <v>13</v>
      </c>
      <c r="I9" s="7" t="s">
        <v>14</v>
      </c>
      <c r="J9" s="7" t="s">
        <v>15</v>
      </c>
      <c r="K9" s="7" t="s">
        <v>16</v>
      </c>
      <c r="L9" s="7" t="s">
        <v>17</v>
      </c>
      <c r="M9" s="7" t="s">
        <v>18</v>
      </c>
      <c r="N9" s="7" t="s">
        <v>19</v>
      </c>
      <c r="O9" s="7" t="s">
        <v>20</v>
      </c>
      <c r="P9" s="7" t="s">
        <v>21</v>
      </c>
      <c r="Q9" s="7" t="s">
        <v>22</v>
      </c>
      <c r="R9" s="7" t="s">
        <v>23</v>
      </c>
      <c r="S9" s="7" t="s">
        <v>24</v>
      </c>
      <c r="T9" s="7" t="s">
        <v>25</v>
      </c>
    </row>
    <row r="10" customFormat="false" ht="13.8" hidden="false" customHeight="false" outlineLevel="0" collapsed="false">
      <c r="A10" s="0" t="n">
        <v>1</v>
      </c>
      <c r="B10" s="0" t="n">
        <v>2476</v>
      </c>
      <c r="C10" s="0" t="n">
        <v>2034</v>
      </c>
      <c r="D10" s="0" t="n">
        <v>2949</v>
      </c>
      <c r="E10" s="0" t="n">
        <v>1565</v>
      </c>
      <c r="F10" s="0" t="n">
        <f aca="false">Tabla3510813153420[[#This Row],[no_efec_cor]]+Tabla3510813153420[[#This Row],[efec_cor]]</f>
        <v>5425</v>
      </c>
      <c r="G10" s="0" t="n">
        <f aca="false">Tabla3510813153420[[#This Row],[no_efec_inc]]+Tabla3510813153420[[#This Row],[efect_inc]]</f>
        <v>3599</v>
      </c>
      <c r="H10" s="9" t="n">
        <f aca="false">Tabla3510813153420[[#This Row],[Correctos]]/Tabla3510813153420[[#This Row],[total_sec]]</f>
        <v>0.601174645390071</v>
      </c>
      <c r="I10" s="9" t="n">
        <f aca="false">Tabla3510813153420[[#This Row],[efec_cor]]/Tabla3510813153420[[#This Row],[efec]]</f>
        <v>0.653300841825432</v>
      </c>
      <c r="J10" s="9" t="n">
        <f aca="false">Tabla3510813153420[[#This Row],[efect_inc]]/Tabla3510813153420[[#This Row],[efec]]</f>
        <v>0.346699158174568</v>
      </c>
      <c r="K10" s="9" t="n">
        <f aca="false">Tabla3510813153420[[#This Row],[no_efec_cor]]/Tabla3510813153420[[#This Row],[no_efe]]</f>
        <v>0.5490022172949</v>
      </c>
      <c r="L10" s="9" t="n">
        <f aca="false">Tabla3510813153420[[#This Row],[no_efec_inc]]/Tabla3510813153420[[#This Row],[no_efe]]</f>
        <v>0.4509977827051</v>
      </c>
      <c r="M10" s="9" t="n">
        <f aca="false">(Tabla3510813153420[[#This Row],[% efe_cor]]+Tabla3510813153420[[#This Row],[% no_efe_cor]])/2</f>
        <v>0.601151529560166</v>
      </c>
      <c r="N10" s="10" t="n">
        <f aca="false">(Tabla3510813153420[[#This Row],[% efe_inc]]+Tabla3510813153420[[#This Row],[% no_efect_inc]])/2</f>
        <v>0.398848470439834</v>
      </c>
      <c r="O10" s="11" t="n">
        <f aca="false">Tabla3510813153420[[#This Row],[no_efec_cor]]/(Tabla3510813153420[[#This Row],[efect_inc]]+Tabla3510813153420[[#This Row],[no_efec_cor]])</f>
        <v>0.612719623855481</v>
      </c>
      <c r="P10" s="11" t="n">
        <f aca="false">Tabla3510813153420[[#This Row],[efec_cor]]/(Tabla3510813153420[[#This Row],[efec_cor]]+Tabla3510813153420[[#This Row],[no_efec_inc]])</f>
        <v>0.591812161348585</v>
      </c>
      <c r="Q10" s="11" t="n">
        <f aca="false">(Tabla3510813153420[[#This Row],[PNE]]+Tabla3510813153420[[#This Row],[PE]])/2</f>
        <v>0.602265892602033</v>
      </c>
      <c r="R10" s="0" t="n">
        <v>4514</v>
      </c>
      <c r="S10" s="0" t="n">
        <v>4510</v>
      </c>
      <c r="T10" s="0" t="n">
        <f aca="false">Tabla3510813153420[[#This Row],[efec]]+Tabla3510813153420[[#This Row],[no_efe]]</f>
        <v>9024</v>
      </c>
    </row>
    <row r="11" customFormat="false" ht="13.8" hidden="false" customHeight="false" outlineLevel="0" collapsed="false">
      <c r="A11" s="0" t="n">
        <v>5</v>
      </c>
      <c r="B11" s="0" t="n">
        <v>2365</v>
      </c>
      <c r="C11" s="0" t="n">
        <v>2145</v>
      </c>
      <c r="D11" s="0" t="n">
        <v>2964</v>
      </c>
      <c r="E11" s="0" t="n">
        <v>1550</v>
      </c>
      <c r="F11" s="0" t="n">
        <f aca="false">Tabla3510813153420[[#This Row],[no_efec_cor]]+Tabla3510813153420[[#This Row],[efec_cor]]</f>
        <v>5329</v>
      </c>
      <c r="G11" s="0" t="n">
        <f aca="false">Tabla3510813153420[[#This Row],[no_efec_inc]]+Tabla3510813153420[[#This Row],[efect_inc]]</f>
        <v>3695</v>
      </c>
      <c r="H11" s="9" t="n">
        <f aca="false">Tabla3510813153420[[#This Row],[Correctos]]/Tabla3510813153420[[#This Row],[total_sec]]</f>
        <v>0.590536347517731</v>
      </c>
      <c r="I11" s="9" t="n">
        <f aca="false">Tabla3510813153420[[#This Row],[efec_cor]]/Tabla3510813153420[[#This Row],[efec]]</f>
        <v>0.656623836951706</v>
      </c>
      <c r="J11" s="9" t="n">
        <f aca="false">Tabla3510813153420[[#This Row],[efect_inc]]/Tabla3510813153420[[#This Row],[efec]]</f>
        <v>0.343376163048294</v>
      </c>
      <c r="K11" s="9" t="n">
        <f aca="false">Tabla3510813153420[[#This Row],[no_efec_cor]]/Tabla3510813153420[[#This Row],[no_efe]]</f>
        <v>0.524390243902439</v>
      </c>
      <c r="L11" s="9" t="n">
        <f aca="false">Tabla3510813153420[[#This Row],[no_efec_inc]]/Tabla3510813153420[[#This Row],[no_efe]]</f>
        <v>0.475609756097561</v>
      </c>
      <c r="M11" s="9" t="n">
        <f aca="false">(Tabla3510813153420[[#This Row],[% efe_cor]]+Tabla3510813153420[[#This Row],[% no_efe_cor]])/2</f>
        <v>0.590507040427073</v>
      </c>
      <c r="N11" s="10" t="n">
        <f aca="false">(Tabla3510813153420[[#This Row],[% efe_inc]]+Tabla3510813153420[[#This Row],[% no_efect_inc]])/2</f>
        <v>0.409492959572928</v>
      </c>
      <c r="O11" s="11" t="n">
        <f aca="false">Tabla3510813153420[[#This Row],[no_efec_cor]]/(Tabla3510813153420[[#This Row],[efect_inc]]+Tabla3510813153420[[#This Row],[no_efec_cor]])</f>
        <v>0.604086845466156</v>
      </c>
      <c r="P11" s="11" t="n">
        <f aca="false">Tabla3510813153420[[#This Row],[efec_cor]]/(Tabla3510813153420[[#This Row],[efec_cor]]+Tabla3510813153420[[#This Row],[no_efec_inc]])</f>
        <v>0.580152671755725</v>
      </c>
      <c r="Q11" s="11" t="n">
        <f aca="false">(Tabla3510813153420[[#This Row],[PNE]]+Tabla3510813153420[[#This Row],[PE]])/2</f>
        <v>0.59211975861094</v>
      </c>
      <c r="R11" s="0" t="n">
        <v>4514</v>
      </c>
      <c r="S11" s="0" t="n">
        <v>4510</v>
      </c>
      <c r="T11" s="0" t="n">
        <f aca="false">Tabla3510813153420[[#This Row],[efec]]+Tabla3510813153420[[#This Row],[no_efe]]</f>
        <v>9024</v>
      </c>
    </row>
    <row r="12" customFormat="false" ht="13.8" hidden="false" customHeight="false" outlineLevel="0" collapsed="false">
      <c r="A12" s="0" t="n">
        <v>10</v>
      </c>
      <c r="B12" s="0" t="n">
        <v>1760</v>
      </c>
      <c r="C12" s="0" t="n">
        <v>2750</v>
      </c>
      <c r="D12" s="0" t="n">
        <v>3448</v>
      </c>
      <c r="E12" s="0" t="n">
        <v>1066</v>
      </c>
      <c r="F12" s="0" t="n">
        <f aca="false">Tabla3510813153420[[#This Row],[no_efec_cor]]+Tabla3510813153420[[#This Row],[efec_cor]]</f>
        <v>5208</v>
      </c>
      <c r="G12" s="0" t="n">
        <f aca="false">Tabla3510813153420[[#This Row],[no_efec_inc]]+Tabla3510813153420[[#This Row],[efect_inc]]</f>
        <v>3816</v>
      </c>
      <c r="H12" s="9" t="n">
        <f aca="false">Tabla3510813153420[[#This Row],[Correctos]]/Tabla3510813153420[[#This Row],[total_sec]]</f>
        <v>0.577127659574468</v>
      </c>
      <c r="I12" s="9" t="n">
        <f aca="false">Tabla3510813153420[[#This Row],[efec_cor]]/Tabla3510813153420[[#This Row],[efec]]</f>
        <v>0.763845813026141</v>
      </c>
      <c r="J12" s="9" t="n">
        <f aca="false">Tabla3510813153420[[#This Row],[efect_inc]]/Tabla3510813153420[[#This Row],[efec]]</f>
        <v>0.236154186973859</v>
      </c>
      <c r="K12" s="9" t="n">
        <f aca="false">Tabla3510813153420[[#This Row],[no_efec_cor]]/Tabla3510813153420[[#This Row],[no_efe]]</f>
        <v>0.390243902439024</v>
      </c>
      <c r="L12" s="9" t="n">
        <f aca="false">Tabla3510813153420[[#This Row],[no_efec_inc]]/Tabla3510813153420[[#This Row],[no_efe]]</f>
        <v>0.609756097560976</v>
      </c>
      <c r="M12" s="9" t="n">
        <f aca="false">(Tabla3510813153420[[#This Row],[% efe_cor]]+Tabla3510813153420[[#This Row],[% no_efe_cor]])/2</f>
        <v>0.577044857732583</v>
      </c>
      <c r="N12" s="10" t="n">
        <f aca="false">(Tabla3510813153420[[#This Row],[% efe_inc]]+Tabla3510813153420[[#This Row],[% no_efect_inc]])/2</f>
        <v>0.422955142267417</v>
      </c>
      <c r="O12" s="11" t="n">
        <f aca="false">Tabla3510813153420[[#This Row],[no_efec_cor]]/(Tabla3510813153420[[#This Row],[efect_inc]]+Tabla3510813153420[[#This Row],[no_efec_cor]])</f>
        <v>0.62278839348903</v>
      </c>
      <c r="P12" s="11" t="n">
        <f aca="false">Tabla3510813153420[[#This Row],[efec_cor]]/(Tabla3510813153420[[#This Row],[efec_cor]]+Tabla3510813153420[[#This Row],[no_efec_inc]])</f>
        <v>0.556308486608583</v>
      </c>
      <c r="Q12" s="11" t="n">
        <f aca="false">(Tabla3510813153420[[#This Row],[PNE]]+Tabla3510813153420[[#This Row],[PE]])/2</f>
        <v>0.589548440048807</v>
      </c>
      <c r="R12" s="0" t="n">
        <v>4514</v>
      </c>
      <c r="S12" s="0" t="n">
        <v>4510</v>
      </c>
      <c r="T12" s="0" t="n">
        <f aca="false">Tabla3510813153420[[#This Row],[efec]]+Tabla3510813153420[[#This Row],[no_efe]]</f>
        <v>9024</v>
      </c>
    </row>
    <row r="13" customFormat="false" ht="13.8" hidden="false" customHeight="false" outlineLevel="0" collapsed="false">
      <c r="A13" s="0" t="n">
        <v>15</v>
      </c>
      <c r="B13" s="0" t="n">
        <v>2100</v>
      </c>
      <c r="C13" s="0" t="n">
        <v>2410</v>
      </c>
      <c r="D13" s="0" t="n">
        <v>3163</v>
      </c>
      <c r="E13" s="0" t="n">
        <v>1351</v>
      </c>
      <c r="F13" s="0" t="n">
        <f aca="false">Tabla3510813153420[[#This Row],[no_efec_cor]]+Tabla3510813153420[[#This Row],[efec_cor]]</f>
        <v>5263</v>
      </c>
      <c r="G13" s="0" t="n">
        <f aca="false">Tabla3510813153420[[#This Row],[no_efec_inc]]+Tabla3510813153420[[#This Row],[efect_inc]]</f>
        <v>3761</v>
      </c>
      <c r="H13" s="9" t="n">
        <f aca="false">Tabla3510813153420[[#This Row],[Correctos]]/Tabla3510813153420[[#This Row],[total_sec]]</f>
        <v>0.583222517730497</v>
      </c>
      <c r="I13" s="9" t="n">
        <f aca="false">Tabla3510813153420[[#This Row],[efec_cor]]/Tabla3510813153420[[#This Row],[efec]]</f>
        <v>0.700708905626938</v>
      </c>
      <c r="J13" s="9" t="n">
        <f aca="false">Tabla3510813153420[[#This Row],[efect_inc]]/Tabla3510813153420[[#This Row],[efec]]</f>
        <v>0.299291094373062</v>
      </c>
      <c r="K13" s="9" t="n">
        <f aca="false">Tabla3510813153420[[#This Row],[no_efec_cor]]/Tabla3510813153420[[#This Row],[no_efe]]</f>
        <v>0.465631929046563</v>
      </c>
      <c r="L13" s="9" t="n">
        <f aca="false">Tabla3510813153420[[#This Row],[no_efec_inc]]/Tabla3510813153420[[#This Row],[no_efe]]</f>
        <v>0.534368070953437</v>
      </c>
      <c r="M13" s="9" t="n">
        <f aca="false">(Tabla3510813153420[[#This Row],[% efe_cor]]+Tabla3510813153420[[#This Row],[% no_efe_cor]])/2</f>
        <v>0.583170417336751</v>
      </c>
      <c r="N13" s="10" t="n">
        <f aca="false">(Tabla3510813153420[[#This Row],[% efe_inc]]+Tabla3510813153420[[#This Row],[% no_efect_inc]])/2</f>
        <v>0.416829582663249</v>
      </c>
      <c r="O13" s="11" t="n">
        <f aca="false">Tabla3510813153420[[#This Row],[no_efec_cor]]/(Tabla3510813153420[[#This Row],[efect_inc]]+Tabla3510813153420[[#This Row],[no_efec_cor]])</f>
        <v>0.608519269776876</v>
      </c>
      <c r="P13" s="11" t="n">
        <f aca="false">Tabla3510813153420[[#This Row],[efec_cor]]/(Tabla3510813153420[[#This Row],[efec_cor]]+Tabla3510813153420[[#This Row],[no_efec_inc]])</f>
        <v>0.567557868293558</v>
      </c>
      <c r="Q13" s="11" t="n">
        <f aca="false">(Tabla3510813153420[[#This Row],[PNE]]+Tabla3510813153420[[#This Row],[PE]])/2</f>
        <v>0.588038569035217</v>
      </c>
      <c r="R13" s="0" t="n">
        <v>4514</v>
      </c>
      <c r="S13" s="0" t="n">
        <v>4510</v>
      </c>
      <c r="T13" s="0" t="n">
        <f aca="false">Tabla3510813153420[[#This Row],[efec]]+Tabla3510813153420[[#This Row],[no_efe]]</f>
        <v>9024</v>
      </c>
    </row>
    <row r="14" customFormat="false" ht="13.8" hidden="false" customHeight="false" outlineLevel="0" collapsed="false">
      <c r="A14" s="0" t="n">
        <v>20</v>
      </c>
      <c r="B14" s="0" t="n">
        <v>1704</v>
      </c>
      <c r="C14" s="0" t="n">
        <v>2806</v>
      </c>
      <c r="D14" s="0" t="n">
        <v>3441</v>
      </c>
      <c r="E14" s="0" t="n">
        <v>1073</v>
      </c>
      <c r="F14" s="0" t="n">
        <f aca="false">Tabla3510813153420[[#This Row],[no_efec_cor]]+Tabla3510813153420[[#This Row],[efec_cor]]</f>
        <v>5145</v>
      </c>
      <c r="G14" s="0" t="n">
        <f aca="false">Tabla3510813153420[[#This Row],[no_efec_inc]]+Tabla3510813153420[[#This Row],[efect_inc]]</f>
        <v>3879</v>
      </c>
      <c r="H14" s="9" t="n">
        <f aca="false">Tabla3510813153420[[#This Row],[Correctos]]/Tabla3510813153420[[#This Row],[total_sec]]</f>
        <v>0.570146276595745</v>
      </c>
      <c r="I14" s="9" t="n">
        <f aca="false">Tabla3510813153420[[#This Row],[efec_cor]]/Tabla3510813153420[[#This Row],[efec]]</f>
        <v>0.762295081967213</v>
      </c>
      <c r="J14" s="9" t="n">
        <f aca="false">Tabla3510813153420[[#This Row],[efect_inc]]/Tabla3510813153420[[#This Row],[efec]]</f>
        <v>0.237704918032787</v>
      </c>
      <c r="K14" s="9" t="n">
        <f aca="false">Tabla3510813153420[[#This Row],[no_efec_cor]]/Tabla3510813153420[[#This Row],[no_efe]]</f>
        <v>0.377827050997783</v>
      </c>
      <c r="L14" s="9" t="n">
        <f aca="false">Tabla3510813153420[[#This Row],[no_efec_inc]]/Tabla3510813153420[[#This Row],[no_efe]]</f>
        <v>0.622172949002217</v>
      </c>
      <c r="M14" s="9" t="n">
        <f aca="false">(Tabla3510813153420[[#This Row],[% efe_cor]]+Tabla3510813153420[[#This Row],[% no_efe_cor]])/2</f>
        <v>0.570061066482498</v>
      </c>
      <c r="N14" s="10" t="n">
        <f aca="false">(Tabla3510813153420[[#This Row],[% efe_inc]]+Tabla3510813153420[[#This Row],[% no_efect_inc]])/2</f>
        <v>0.429938933517502</v>
      </c>
      <c r="O14" s="11" t="n">
        <f aca="false">Tabla3510813153420[[#This Row],[no_efec_cor]]/(Tabla3510813153420[[#This Row],[efect_inc]]+Tabla3510813153420[[#This Row],[no_efec_cor]])</f>
        <v>0.613611811307166</v>
      </c>
      <c r="P14" s="11" t="n">
        <f aca="false">Tabla3510813153420[[#This Row],[efec_cor]]/(Tabla3510813153420[[#This Row],[efec_cor]]+Tabla3510813153420[[#This Row],[no_efec_inc]])</f>
        <v>0.550824395709941</v>
      </c>
      <c r="Q14" s="11" t="n">
        <f aca="false">(Tabla3510813153420[[#This Row],[PNE]]+Tabla3510813153420[[#This Row],[PE]])/2</f>
        <v>0.582218103508553</v>
      </c>
      <c r="R14" s="0" t="n">
        <v>4514</v>
      </c>
      <c r="S14" s="0" t="n">
        <v>4510</v>
      </c>
      <c r="T14" s="0" t="n">
        <f aca="false">Tabla3510813153420[[#This Row],[efec]]+Tabla3510813153420[[#This Row],[no_efe]]</f>
        <v>9024</v>
      </c>
    </row>
    <row r="15" customFormat="false" ht="13.8" hidden="false" customHeight="false" outlineLevel="0" collapsed="false">
      <c r="A15" s="0" t="n">
        <v>25</v>
      </c>
      <c r="B15" s="0" t="n">
        <v>1921</v>
      </c>
      <c r="C15" s="0" t="n">
        <v>2589</v>
      </c>
      <c r="D15" s="0" t="n">
        <v>3283</v>
      </c>
      <c r="E15" s="0" t="n">
        <v>1231</v>
      </c>
      <c r="F15" s="0" t="n">
        <f aca="false">Tabla3510813153420[[#This Row],[no_efec_cor]]+Tabla3510813153420[[#This Row],[efec_cor]]</f>
        <v>5204</v>
      </c>
      <c r="G15" s="0" t="n">
        <f aca="false">Tabla3510813153420[[#This Row],[no_efec_inc]]+Tabla3510813153420[[#This Row],[efect_inc]]</f>
        <v>3820</v>
      </c>
      <c r="H15" s="9" t="n">
        <f aca="false">Tabla3510813153420[[#This Row],[Correctos]]/Tabla3510813153420[[#This Row],[total_sec]]</f>
        <v>0.576684397163121</v>
      </c>
      <c r="I15" s="9" t="n">
        <f aca="false">Tabla3510813153420[[#This Row],[efec_cor]]/Tabla3510813153420[[#This Row],[efec]]</f>
        <v>0.727292866637129</v>
      </c>
      <c r="J15" s="9" t="n">
        <f aca="false">Tabla3510813153420[[#This Row],[efect_inc]]/Tabla3510813153420[[#This Row],[efec]]</f>
        <v>0.272707133362871</v>
      </c>
      <c r="K15" s="9" t="n">
        <f aca="false">Tabla3510813153420[[#This Row],[no_efec_cor]]/Tabla3510813153420[[#This Row],[no_efe]]</f>
        <v>0.425942350332594</v>
      </c>
      <c r="L15" s="9" t="n">
        <f aca="false">Tabla3510813153420[[#This Row],[no_efec_inc]]/Tabla3510813153420[[#This Row],[no_efe]]</f>
        <v>0.574057649667406</v>
      </c>
      <c r="M15" s="9" t="n">
        <f aca="false">(Tabla3510813153420[[#This Row],[% efe_cor]]+Tabla3510813153420[[#This Row],[% no_efe_cor]])/2</f>
        <v>0.576617608484862</v>
      </c>
      <c r="N15" s="10" t="n">
        <f aca="false">(Tabla3510813153420[[#This Row],[% efe_inc]]+Tabla3510813153420[[#This Row],[% no_efect_inc]])/2</f>
        <v>0.423382391515138</v>
      </c>
      <c r="O15" s="11" t="n">
        <f aca="false">Tabla3510813153420[[#This Row],[no_efec_cor]]/(Tabla3510813153420[[#This Row],[efect_inc]]+Tabla3510813153420[[#This Row],[no_efec_cor]])</f>
        <v>0.609454314720812</v>
      </c>
      <c r="P15" s="11" t="n">
        <f aca="false">Tabla3510813153420[[#This Row],[efec_cor]]/(Tabla3510813153420[[#This Row],[efec_cor]]+Tabla3510813153420[[#This Row],[no_efec_inc]])</f>
        <v>0.559094005449591</v>
      </c>
      <c r="Q15" s="11" t="n">
        <f aca="false">(Tabla3510813153420[[#This Row],[PNE]]+Tabla3510813153420[[#This Row],[PE]])/2</f>
        <v>0.584274160085202</v>
      </c>
      <c r="R15" s="0" t="n">
        <v>4514</v>
      </c>
      <c r="S15" s="0" t="n">
        <v>4510</v>
      </c>
      <c r="T15" s="0" t="n">
        <f aca="false">Tabla3510813153420[[#This Row],[efec]]+Tabla3510813153420[[#This Row],[no_efe]]</f>
        <v>9024</v>
      </c>
    </row>
    <row r="16" customFormat="false" ht="13.8" hidden="false" customHeight="false" outlineLevel="0" collapsed="false">
      <c r="A16" s="0" t="n">
        <v>30</v>
      </c>
      <c r="B16" s="0" t="n">
        <v>1611</v>
      </c>
      <c r="C16" s="0" t="n">
        <v>2899</v>
      </c>
      <c r="D16" s="0" t="n">
        <v>3523</v>
      </c>
      <c r="E16" s="0" t="n">
        <v>991</v>
      </c>
      <c r="F16" s="0" t="n">
        <f aca="false">Tabla3510813153420[[#This Row],[no_efec_cor]]+Tabla3510813153420[[#This Row],[efec_cor]]</f>
        <v>5134</v>
      </c>
      <c r="G16" s="0" t="n">
        <f aca="false">Tabla3510813153420[[#This Row],[no_efec_inc]]+Tabla3510813153420[[#This Row],[efect_inc]]</f>
        <v>3890</v>
      </c>
      <c r="H16" s="9" t="n">
        <f aca="false">Tabla3510813153420[[#This Row],[Correctos]]/Tabla3510813153420[[#This Row],[total_sec]]</f>
        <v>0.568927304964539</v>
      </c>
      <c r="I16" s="9" t="n">
        <f aca="false">Tabla3510813153420[[#This Row],[efec_cor]]/Tabla3510813153420[[#This Row],[efec]]</f>
        <v>0.78046078865751</v>
      </c>
      <c r="J16" s="9" t="n">
        <f aca="false">Tabla3510813153420[[#This Row],[efect_inc]]/Tabla3510813153420[[#This Row],[efec]]</f>
        <v>0.21953921134249</v>
      </c>
      <c r="K16" s="9" t="n">
        <f aca="false">Tabla3510813153420[[#This Row],[no_efec_cor]]/Tabla3510813153420[[#This Row],[no_efe]]</f>
        <v>0.357206208425721</v>
      </c>
      <c r="L16" s="9" t="n">
        <f aca="false">Tabla3510813153420[[#This Row],[no_efec_inc]]/Tabla3510813153420[[#This Row],[no_efe]]</f>
        <v>0.642793791574279</v>
      </c>
      <c r="M16" s="9" t="n">
        <f aca="false">(Tabla3510813153420[[#This Row],[% efe_cor]]+Tabla3510813153420[[#This Row],[% no_efe_cor]])/2</f>
        <v>0.568833498541615</v>
      </c>
      <c r="N16" s="10" t="n">
        <f aca="false">(Tabla3510813153420[[#This Row],[% efe_inc]]+Tabla3510813153420[[#This Row],[% no_efect_inc]])/2</f>
        <v>0.431166501458385</v>
      </c>
      <c r="O16" s="11" t="n">
        <f aca="false">Tabla3510813153420[[#This Row],[no_efec_cor]]/(Tabla3510813153420[[#This Row],[efect_inc]]+Tabla3510813153420[[#This Row],[no_efec_cor]])</f>
        <v>0.619139123750961</v>
      </c>
      <c r="P16" s="11" t="n">
        <f aca="false">Tabla3510813153420[[#This Row],[efec_cor]]/(Tabla3510813153420[[#This Row],[efec_cor]]+Tabla3510813153420[[#This Row],[no_efec_inc]])</f>
        <v>0.548582995951417</v>
      </c>
      <c r="Q16" s="11" t="n">
        <f aca="false">(Tabla3510813153420[[#This Row],[PNE]]+Tabla3510813153420[[#This Row],[PE]])/2</f>
        <v>0.583861059851189</v>
      </c>
      <c r="R16" s="0" t="n">
        <v>4514</v>
      </c>
      <c r="S16" s="0" t="n">
        <v>4510</v>
      </c>
      <c r="T16" s="0" t="n">
        <f aca="false">Tabla3510813153420[[#This Row],[efec]]+Tabla3510813153420[[#This Row],[no_efe]]</f>
        <v>9024</v>
      </c>
    </row>
    <row r="17" customFormat="false" ht="13.8" hidden="false" customHeight="false" outlineLevel="0" collapsed="false">
      <c r="A17" s="0" t="n">
        <v>35</v>
      </c>
      <c r="B17" s="0" t="n">
        <v>1752</v>
      </c>
      <c r="C17" s="0" t="n">
        <v>2758</v>
      </c>
      <c r="D17" s="0" t="n">
        <v>3379</v>
      </c>
      <c r="E17" s="0" t="n">
        <v>1135</v>
      </c>
      <c r="F17" s="0" t="n">
        <f aca="false">Tabla3510813153420[[#This Row],[no_efec_cor]]+Tabla3510813153420[[#This Row],[efec_cor]]</f>
        <v>5131</v>
      </c>
      <c r="G17" s="0" t="n">
        <f aca="false">Tabla3510813153420[[#This Row],[no_efec_inc]]+Tabla3510813153420[[#This Row],[efect_inc]]</f>
        <v>3893</v>
      </c>
      <c r="H17" s="9" t="n">
        <f aca="false">Tabla3510813153420[[#This Row],[Correctos]]/Tabla3510813153420[[#This Row],[total_sec]]</f>
        <v>0.568594858156028</v>
      </c>
      <c r="I17" s="9" t="n">
        <f aca="false">Tabla3510813153420[[#This Row],[efec_cor]]/Tabla3510813153420[[#This Row],[efec]]</f>
        <v>0.748560035445281</v>
      </c>
      <c r="J17" s="9" t="n">
        <f aca="false">Tabla3510813153420[[#This Row],[efect_inc]]/Tabla3510813153420[[#This Row],[efec]]</f>
        <v>0.251439964554719</v>
      </c>
      <c r="K17" s="9" t="n">
        <f aca="false">Tabla3510813153420[[#This Row],[no_efec_cor]]/Tabla3510813153420[[#This Row],[no_efe]]</f>
        <v>0.388470066518847</v>
      </c>
      <c r="L17" s="9" t="n">
        <f aca="false">Tabla3510813153420[[#This Row],[no_efec_inc]]/Tabla3510813153420[[#This Row],[no_efe]]</f>
        <v>0.611529933481153</v>
      </c>
      <c r="M17" s="9" t="n">
        <f aca="false">(Tabla3510813153420[[#This Row],[% efe_cor]]+Tabla3510813153420[[#This Row],[% no_efe_cor]])/2</f>
        <v>0.568515050982064</v>
      </c>
      <c r="N17" s="10" t="n">
        <f aca="false">(Tabla3510813153420[[#This Row],[% efe_inc]]+Tabla3510813153420[[#This Row],[% no_efect_inc]])/2</f>
        <v>0.431484949017936</v>
      </c>
      <c r="O17" s="11" t="n">
        <f aca="false">Tabla3510813153420[[#This Row],[no_efec_cor]]/(Tabla3510813153420[[#This Row],[efect_inc]]+Tabla3510813153420[[#This Row],[no_efec_cor]])</f>
        <v>0.606858330446831</v>
      </c>
      <c r="P17" s="11" t="n">
        <f aca="false">Tabla3510813153420[[#This Row],[efec_cor]]/(Tabla3510813153420[[#This Row],[efec_cor]]+Tabla3510813153420[[#This Row],[no_efec_inc]])</f>
        <v>0.550594753136712</v>
      </c>
      <c r="Q17" s="11" t="n">
        <f aca="false">(Tabla3510813153420[[#This Row],[PNE]]+Tabla3510813153420[[#This Row],[PE]])/2</f>
        <v>0.578726541791771</v>
      </c>
      <c r="R17" s="0" t="n">
        <v>4514</v>
      </c>
      <c r="S17" s="0" t="n">
        <v>4510</v>
      </c>
      <c r="T17" s="0" t="n">
        <f aca="false">Tabla3510813153420[[#This Row],[efec]]+Tabla3510813153420[[#This Row],[no_efe]]</f>
        <v>9024</v>
      </c>
    </row>
    <row r="18" customFormat="false" ht="13.8" hidden="false" customHeight="false" outlineLevel="0" collapsed="false">
      <c r="A18" s="0" t="n">
        <v>39</v>
      </c>
      <c r="B18" s="0" t="n">
        <v>1686</v>
      </c>
      <c r="C18" s="0" t="n">
        <v>2824</v>
      </c>
      <c r="D18" s="0" t="n">
        <v>3421</v>
      </c>
      <c r="E18" s="0" t="n">
        <v>1093</v>
      </c>
      <c r="F18" s="0" t="n">
        <f aca="false">Tabla3510813153420[[#This Row],[no_efec_cor]]+Tabla3510813153420[[#This Row],[efec_cor]]</f>
        <v>5107</v>
      </c>
      <c r="G18" s="0" t="n">
        <f aca="false">Tabla3510813153420[[#This Row],[no_efec_inc]]+Tabla3510813153420[[#This Row],[efect_inc]]</f>
        <v>3917</v>
      </c>
      <c r="H18" s="9" t="n">
        <f aca="false">Tabla3510813153420[[#This Row],[Correctos]]/Tabla3510813153420[[#This Row],[total_sec]]</f>
        <v>0.565935283687943</v>
      </c>
      <c r="I18" s="9" t="n">
        <f aca="false">Tabla3510813153420[[#This Row],[efec_cor]]/Tabla3510813153420[[#This Row],[efec]]</f>
        <v>0.757864421798848</v>
      </c>
      <c r="J18" s="9" t="n">
        <f aca="false">Tabla3510813153420[[#This Row],[efect_inc]]/Tabla3510813153420[[#This Row],[efec]]</f>
        <v>0.242135578201152</v>
      </c>
      <c r="K18" s="9" t="n">
        <f aca="false">Tabla3510813153420[[#This Row],[no_efec_cor]]/Tabla3510813153420[[#This Row],[no_efe]]</f>
        <v>0.373835920177384</v>
      </c>
      <c r="L18" s="9" t="n">
        <f aca="false">Tabla3510813153420[[#This Row],[no_efec_inc]]/Tabla3510813153420[[#This Row],[no_efe]]</f>
        <v>0.626164079822616</v>
      </c>
      <c r="M18" s="9" t="n">
        <f aca="false">(Tabla3510813153420[[#This Row],[% efe_cor]]+Tabla3510813153420[[#This Row],[% no_efe_cor]])/2</f>
        <v>0.565850170988116</v>
      </c>
      <c r="N18" s="10" t="n">
        <f aca="false">(Tabla3510813153420[[#This Row],[% efe_inc]]+Tabla3510813153420[[#This Row],[% no_efect_inc]])/2</f>
        <v>0.434149829011884</v>
      </c>
      <c r="O18" s="11" t="n">
        <f aca="false">Tabla3510813153420[[#This Row],[no_efec_cor]]/(Tabla3510813153420[[#This Row],[efect_inc]]+Tabla3510813153420[[#This Row],[no_efec_cor]])</f>
        <v>0.606693055055775</v>
      </c>
      <c r="P18" s="11" t="n">
        <f aca="false">Tabla3510813153420[[#This Row],[efec_cor]]/(Tabla3510813153420[[#This Row],[efec_cor]]+Tabla3510813153420[[#This Row],[no_efec_inc]])</f>
        <v>0.547798238590873</v>
      </c>
      <c r="Q18" s="11" t="n">
        <f aca="false">(Tabla3510813153420[[#This Row],[PNE]]+Tabla3510813153420[[#This Row],[PE]])/2</f>
        <v>0.577245646823324</v>
      </c>
      <c r="R18" s="0" t="n">
        <v>4514</v>
      </c>
      <c r="S18" s="0" t="n">
        <v>4510</v>
      </c>
      <c r="T18" s="0" t="n">
        <f aca="false">Tabla3510813153420[[#This Row],[efec]]+Tabla3510813153420[[#This Row],[no_efe]]</f>
        <v>9024</v>
      </c>
    </row>
    <row r="20" customFormat="false" ht="19.5" hidden="false" customHeight="false" outlineLevel="0" collapsed="false">
      <c r="A20" s="1" t="s">
        <v>32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</row>
    <row r="21" customFormat="false" ht="15" hidden="false" customHeight="false" outlineLevel="0" collapsed="false">
      <c r="A21" s="2" t="s">
        <v>26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</row>
    <row r="24" customFormat="false" ht="15.75" hidden="false" customHeight="false" outlineLevel="0" collapsed="false">
      <c r="A24" s="5" t="s">
        <v>5</v>
      </c>
      <c r="B24" s="5"/>
      <c r="C24" s="5"/>
      <c r="D24" s="5"/>
      <c r="E24" s="5"/>
      <c r="F24" s="5"/>
      <c r="G24" s="5"/>
      <c r="H24" s="5"/>
      <c r="I24" s="5"/>
      <c r="J24" s="9"/>
      <c r="K24" s="9"/>
      <c r="L24" s="9"/>
      <c r="M24" s="9"/>
      <c r="N24" s="10"/>
      <c r="O24" s="11"/>
      <c r="P24" s="11"/>
      <c r="Q24" s="11"/>
    </row>
    <row r="25" customFormat="false" ht="15.75" hidden="false" customHeight="false" outlineLevel="0" collapsed="false">
      <c r="A25" s="7" t="s">
        <v>27</v>
      </c>
      <c r="B25" s="7" t="s">
        <v>28</v>
      </c>
      <c r="C25" s="8" t="s">
        <v>7</v>
      </c>
      <c r="D25" s="8" t="s">
        <v>8</v>
      </c>
      <c r="E25" s="8" t="s">
        <v>9</v>
      </c>
      <c r="F25" s="8" t="s">
        <v>10</v>
      </c>
      <c r="G25" s="8" t="s">
        <v>11</v>
      </c>
      <c r="H25" s="8" t="s">
        <v>12</v>
      </c>
      <c r="I25" s="7" t="s">
        <v>13</v>
      </c>
      <c r="J25" s="7" t="s">
        <v>14</v>
      </c>
      <c r="K25" s="7" t="s">
        <v>15</v>
      </c>
      <c r="L25" s="7" t="s">
        <v>16</v>
      </c>
      <c r="M25" s="7" t="s">
        <v>17</v>
      </c>
      <c r="N25" s="7" t="s">
        <v>18</v>
      </c>
      <c r="O25" s="7" t="s">
        <v>19</v>
      </c>
      <c r="P25" s="7" t="s">
        <v>20</v>
      </c>
      <c r="Q25" s="7" t="s">
        <v>21</v>
      </c>
      <c r="R25" s="7" t="s">
        <v>22</v>
      </c>
      <c r="S25" s="7" t="s">
        <v>23</v>
      </c>
      <c r="T25" s="7" t="s">
        <v>24</v>
      </c>
      <c r="U25" s="7" t="s">
        <v>25</v>
      </c>
    </row>
    <row r="26" customFormat="false" ht="13.8" hidden="false" customHeight="false" outlineLevel="0" collapsed="false">
      <c r="A26" s="0" t="n">
        <v>1</v>
      </c>
      <c r="B26" s="0" t="n">
        <v>2</v>
      </c>
      <c r="C26" s="0" t="n">
        <v>2206</v>
      </c>
      <c r="D26" s="0" t="n">
        <v>2304</v>
      </c>
      <c r="E26" s="0" t="n">
        <v>3220</v>
      </c>
      <c r="F26" s="0" t="n">
        <v>1294</v>
      </c>
      <c r="G26" s="0" t="n">
        <f aca="false">Tabla3510813153425[[#This Row],[no_efec_cor]]+Tabla3510813153425[[#This Row],[efec_cor]]</f>
        <v>5426</v>
      </c>
      <c r="H26" s="0" t="n">
        <f aca="false">Tabla3510813153425[[#This Row],[no_efec_inc]]+Tabla3510813153425[[#This Row],[efect_inc]]</f>
        <v>3598</v>
      </c>
      <c r="I26" s="9" t="n">
        <f aca="false">Tabla3510813153425[[#This Row],[Correctos]]/Tabla3510813153425[[#This Row],[total_sec]]</f>
        <v>0.601285460992908</v>
      </c>
      <c r="J26" s="9" t="n">
        <f aca="false">Tabla3510813153425[[#This Row],[efec_cor]]/Tabla3510813153425[[#This Row],[efec]]</f>
        <v>0.713336287106779</v>
      </c>
      <c r="K26" s="9" t="n">
        <f aca="false">Tabla3510813153425[[#This Row],[efect_inc]]/Tabla3510813153425[[#This Row],[efec]]</f>
        <v>0.286663712893221</v>
      </c>
      <c r="L26" s="9" t="n">
        <f aca="false">Tabla3510813153425[[#This Row],[no_efec_cor]]/Tabla3510813153425[[#This Row],[no_efe]]</f>
        <v>0.489135254988913</v>
      </c>
      <c r="M26" s="9" t="n">
        <f aca="false">Tabla3510813153425[[#This Row],[no_efec_inc]]/Tabla3510813153425[[#This Row],[no_efe]]</f>
        <v>0.510864745011086</v>
      </c>
      <c r="N26" s="9" t="n">
        <f aca="false">(Tabla3510813153425[[#This Row],[% efe_cor]]+Tabla3510813153425[[#This Row],[% no_efe_cor]])/2</f>
        <v>0.601235771047846</v>
      </c>
      <c r="O26" s="10" t="n">
        <f aca="false">(Tabla3510813153425[[#This Row],[% efe_inc]]+Tabla3510813153425[[#This Row],[% no_efect_inc]])/2</f>
        <v>0.398764228952154</v>
      </c>
      <c r="P26" s="11" t="n">
        <f aca="false">Tabla3510813153425[[#This Row],[no_efec_cor]]/(Tabla3510813153425[[#This Row],[efect_inc]]+Tabla3510813153425[[#This Row],[no_efec_cor]])</f>
        <v>0.630285714285714</v>
      </c>
      <c r="Q26" s="11" t="n">
        <f aca="false">Tabla3510813153425[[#This Row],[efec_cor]]/(Tabla3510813153425[[#This Row],[efec_cor]]+Tabla3510813153425[[#This Row],[no_efec_inc]])</f>
        <v>0.58291093410572</v>
      </c>
      <c r="R26" s="11" t="n">
        <f aca="false">(Tabla3510813153425[[#This Row],[PNE]]+Tabla3510813153425[[#This Row],[PE]])/2</f>
        <v>0.606598324195717</v>
      </c>
      <c r="S26" s="0" t="n">
        <v>4514</v>
      </c>
      <c r="T26" s="0" t="n">
        <v>4510</v>
      </c>
      <c r="U26" s="0" t="n">
        <f aca="false">Tabla3510813153425[[#This Row],[efec]]+Tabla3510813153425[[#This Row],[no_efe]]</f>
        <v>9024</v>
      </c>
    </row>
    <row r="27" customFormat="false" ht="13.8" hidden="false" customHeight="false" outlineLevel="0" collapsed="false">
      <c r="A27" s="0" t="n">
        <v>1</v>
      </c>
      <c r="B27" s="0" t="n">
        <v>3</v>
      </c>
      <c r="C27" s="0" t="n">
        <v>2303</v>
      </c>
      <c r="D27" s="0" t="n">
        <v>2207</v>
      </c>
      <c r="E27" s="0" t="n">
        <v>3130</v>
      </c>
      <c r="F27" s="0" t="n">
        <v>1384</v>
      </c>
      <c r="G27" s="0" t="n">
        <f aca="false">Tabla3510813153425[[#This Row],[no_efec_cor]]+Tabla3510813153425[[#This Row],[efec_cor]]</f>
        <v>5433</v>
      </c>
      <c r="H27" s="0" t="n">
        <f aca="false">Tabla3510813153425[[#This Row],[no_efec_inc]]+Tabla3510813153425[[#This Row],[efect_inc]]</f>
        <v>3591</v>
      </c>
      <c r="I27" s="9" t="n">
        <f aca="false">Tabla3510813153425[[#This Row],[Correctos]]/Tabla3510813153425[[#This Row],[total_sec]]</f>
        <v>0.602061170212766</v>
      </c>
      <c r="J27" s="9" t="n">
        <f aca="false">Tabla3510813153425[[#This Row],[efec_cor]]/Tabla3510813153425[[#This Row],[efec]]</f>
        <v>0.693398316349136</v>
      </c>
      <c r="K27" s="9" t="n">
        <f aca="false">Tabla3510813153425[[#This Row],[efect_inc]]/Tabla3510813153425[[#This Row],[efec]]</f>
        <v>0.306601683650864</v>
      </c>
      <c r="L27" s="9" t="n">
        <f aca="false">Tabla3510813153425[[#This Row],[no_efec_cor]]/Tabla3510813153425[[#This Row],[no_efe]]</f>
        <v>0.510643015521064</v>
      </c>
      <c r="M27" s="9" t="n">
        <f aca="false">Tabla3510813153425[[#This Row],[no_efec_inc]]/Tabla3510813153425[[#This Row],[no_efe]]</f>
        <v>0.489356984478936</v>
      </c>
      <c r="N27" s="9" t="n">
        <f aca="false">(Tabla3510813153425[[#This Row],[% efe_cor]]+Tabla3510813153425[[#This Row],[% no_efe_cor]])/2</f>
        <v>0.6020206659351</v>
      </c>
      <c r="O27" s="10" t="n">
        <f aca="false">(Tabla3510813153425[[#This Row],[% efe_inc]]+Tabla3510813153425[[#This Row],[% no_efect_inc]])/2</f>
        <v>0.3979793340649</v>
      </c>
      <c r="P27" s="11" t="n">
        <f aca="false">Tabla3510813153425[[#This Row],[no_efec_cor]]/(Tabla3510813153425[[#This Row],[efect_inc]]+Tabla3510813153425[[#This Row],[no_efec_cor]])</f>
        <v>0.624627068077027</v>
      </c>
      <c r="Q27" s="11" t="n">
        <f aca="false">Tabla3510813153425[[#This Row],[efec_cor]]/(Tabla3510813153425[[#This Row],[efec_cor]]+Tabla3510813153425[[#This Row],[no_efec_inc]])</f>
        <v>0.586471800637062</v>
      </c>
      <c r="R27" s="11" t="n">
        <f aca="false">(Tabla3510813153425[[#This Row],[PNE]]+Tabla3510813153425[[#This Row],[PE]])/2</f>
        <v>0.605549434357045</v>
      </c>
      <c r="S27" s="0" t="n">
        <v>4514</v>
      </c>
      <c r="T27" s="0" t="n">
        <v>4510</v>
      </c>
      <c r="U27" s="0" t="n">
        <f aca="false">Tabla3510813153425[[#This Row],[efec]]+Tabla3510813153425[[#This Row],[no_efe]]</f>
        <v>9024</v>
      </c>
    </row>
    <row r="28" customFormat="false" ht="13.8" hidden="false" customHeight="false" outlineLevel="0" collapsed="false">
      <c r="A28" s="0" t="n">
        <v>1</v>
      </c>
      <c r="B28" s="0" t="n">
        <v>5</v>
      </c>
      <c r="C28" s="0" t="n">
        <v>2480</v>
      </c>
      <c r="D28" s="0" t="n">
        <v>2030</v>
      </c>
      <c r="E28" s="0" t="n">
        <v>3013</v>
      </c>
      <c r="F28" s="0" t="n">
        <v>1501</v>
      </c>
      <c r="G28" s="0" t="n">
        <f aca="false">Tabla3510813153425[[#This Row],[no_efec_cor]]+Tabla3510813153425[[#This Row],[efec_cor]]</f>
        <v>5493</v>
      </c>
      <c r="H28" s="0" t="n">
        <f aca="false">Tabla3510813153425[[#This Row],[no_efec_inc]]+Tabla3510813153425[[#This Row],[efect_inc]]</f>
        <v>3531</v>
      </c>
      <c r="I28" s="9" t="n">
        <f aca="false">Tabla3510813153425[[#This Row],[Correctos]]/Tabla3510813153425[[#This Row],[total_sec]]</f>
        <v>0.608710106382979</v>
      </c>
      <c r="J28" s="9" t="n">
        <f aca="false">Tabla3510813153425[[#This Row],[efec_cor]]/Tabla3510813153425[[#This Row],[efec]]</f>
        <v>0.6674789543642</v>
      </c>
      <c r="K28" s="9" t="n">
        <f aca="false">Tabla3510813153425[[#This Row],[efect_inc]]/Tabla3510813153425[[#This Row],[efec]]</f>
        <v>0.3325210456358</v>
      </c>
      <c r="L28" s="9" t="n">
        <f aca="false">Tabla3510813153425[[#This Row],[no_efec_cor]]/Tabla3510813153425[[#This Row],[no_efe]]</f>
        <v>0.549889135254989</v>
      </c>
      <c r="M28" s="9" t="n">
        <f aca="false">Tabla3510813153425[[#This Row],[no_efec_inc]]/Tabla3510813153425[[#This Row],[no_efe]]</f>
        <v>0.450110864745011</v>
      </c>
      <c r="N28" s="9" t="n">
        <f aca="false">(Tabla3510813153425[[#This Row],[% efe_cor]]+Tabla3510813153425[[#This Row],[% no_efe_cor]])/2</f>
        <v>0.608684044809595</v>
      </c>
      <c r="O28" s="10" t="n">
        <f aca="false">(Tabla3510813153425[[#This Row],[% efe_inc]]+Tabla3510813153425[[#This Row],[% no_efect_inc]])/2</f>
        <v>0.391315955190405</v>
      </c>
      <c r="P28" s="11" t="n">
        <f aca="false">Tabla3510813153425[[#This Row],[no_efec_cor]]/(Tabla3510813153425[[#This Row],[efect_inc]]+Tabla3510813153425[[#This Row],[no_efec_cor]])</f>
        <v>0.62295905551369</v>
      </c>
      <c r="Q28" s="11" t="n">
        <f aca="false">Tabla3510813153425[[#This Row],[efec_cor]]/(Tabla3510813153425[[#This Row],[efec_cor]]+Tabla3510813153425[[#This Row],[no_efec_inc]])</f>
        <v>0.597461828276819</v>
      </c>
      <c r="R28" s="11" t="n">
        <f aca="false">(Tabla3510813153425[[#This Row],[PNE]]+Tabla3510813153425[[#This Row],[PE]])/2</f>
        <v>0.610210441895255</v>
      </c>
      <c r="S28" s="0" t="n">
        <v>4514</v>
      </c>
      <c r="T28" s="0" t="n">
        <v>4510</v>
      </c>
      <c r="U28" s="0" t="n">
        <f aca="false">Tabla3510813153425[[#This Row],[efec]]+Tabla3510813153425[[#This Row],[no_efe]]</f>
        <v>9024</v>
      </c>
    </row>
    <row r="29" customFormat="false" ht="13.8" hidden="false" customHeight="false" outlineLevel="0" collapsed="false">
      <c r="A29" s="0" t="n">
        <v>2</v>
      </c>
      <c r="B29" s="0" t="n">
        <v>5</v>
      </c>
      <c r="C29" s="0" t="n">
        <v>2373</v>
      </c>
      <c r="D29" s="0" t="n">
        <v>2137</v>
      </c>
      <c r="E29" s="0" t="n">
        <v>3048</v>
      </c>
      <c r="F29" s="0" t="n">
        <v>1466</v>
      </c>
      <c r="G29" s="0" t="n">
        <f aca="false">Tabla3510813153425[[#This Row],[no_efec_cor]]+Tabla3510813153425[[#This Row],[efec_cor]]</f>
        <v>5421</v>
      </c>
      <c r="H29" s="0" t="n">
        <f aca="false">Tabla3510813153425[[#This Row],[no_efec_inc]]+Tabla3510813153425[[#This Row],[efect_inc]]</f>
        <v>3603</v>
      </c>
      <c r="I29" s="9" t="n">
        <f aca="false">Tabla3510813153425[[#This Row],[Correctos]]/Tabla3510813153425[[#This Row],[total_sec]]</f>
        <v>0.600731382978723</v>
      </c>
      <c r="J29" s="9" t="n">
        <f aca="false">Tabla3510813153425[[#This Row],[efec_cor]]/Tabla3510813153425[[#This Row],[efec]]</f>
        <v>0.675232609658839</v>
      </c>
      <c r="K29" s="9" t="n">
        <f aca="false">Tabla3510813153425[[#This Row],[efect_inc]]/Tabla3510813153425[[#This Row],[efec]]</f>
        <v>0.324767390341161</v>
      </c>
      <c r="L29" s="9" t="n">
        <f aca="false">Tabla3510813153425[[#This Row],[no_efec_cor]]/Tabla3510813153425[[#This Row],[no_efe]]</f>
        <v>0.526164079822616</v>
      </c>
      <c r="M29" s="9" t="n">
        <f aca="false">Tabla3510813153425[[#This Row],[no_efec_inc]]/Tabla3510813153425[[#This Row],[no_efe]]</f>
        <v>0.473835920177384</v>
      </c>
      <c r="N29" s="9" t="n">
        <f aca="false">(Tabla3510813153425[[#This Row],[% efe_cor]]+Tabla3510813153425[[#This Row],[% no_efe_cor]])/2</f>
        <v>0.600698344740728</v>
      </c>
      <c r="O29" s="10" t="n">
        <f aca="false">(Tabla3510813153425[[#This Row],[% efe_inc]]+Tabla3510813153425[[#This Row],[% no_efect_inc]])/2</f>
        <v>0.399301655259272</v>
      </c>
      <c r="P29" s="11" t="n">
        <f aca="false">Tabla3510813153425[[#This Row],[no_efec_cor]]/(Tabla3510813153425[[#This Row],[efect_inc]]+Tabla3510813153425[[#This Row],[no_efec_cor]])</f>
        <v>0.618129721281584</v>
      </c>
      <c r="Q29" s="11" t="n">
        <f aca="false">Tabla3510813153425[[#This Row],[efec_cor]]/(Tabla3510813153425[[#This Row],[efec_cor]]+Tabla3510813153425[[#This Row],[no_efec_inc]])</f>
        <v>0.587849566055931</v>
      </c>
      <c r="R29" s="11" t="n">
        <f aca="false">(Tabla3510813153425[[#This Row],[PNE]]+Tabla3510813153425[[#This Row],[PE]])/2</f>
        <v>0.602989643668757</v>
      </c>
      <c r="S29" s="0" t="n">
        <v>4514</v>
      </c>
      <c r="T29" s="0" t="n">
        <v>4510</v>
      </c>
      <c r="U29" s="0" t="n">
        <f aca="false">Tabla3510813153425[[#This Row],[efec]]+Tabla3510813153425[[#This Row],[no_efe]]</f>
        <v>9024</v>
      </c>
    </row>
    <row r="30" customFormat="false" ht="13.8" hidden="false" customHeight="false" outlineLevel="0" collapsed="false">
      <c r="A30" s="0" t="n">
        <v>2</v>
      </c>
      <c r="B30" s="0" t="n">
        <v>8</v>
      </c>
      <c r="C30" s="0" t="n">
        <v>2566</v>
      </c>
      <c r="D30" s="0" t="n">
        <v>1944</v>
      </c>
      <c r="E30" s="0" t="n">
        <v>2943</v>
      </c>
      <c r="F30" s="0" t="n">
        <v>1571</v>
      </c>
      <c r="G30" s="0" t="n">
        <f aca="false">Tabla3510813153425[[#This Row],[no_efec_cor]]+Tabla3510813153425[[#This Row],[efec_cor]]</f>
        <v>5509</v>
      </c>
      <c r="H30" s="0" t="n">
        <f aca="false">Tabla3510813153425[[#This Row],[no_efec_inc]]+Tabla3510813153425[[#This Row],[efect_inc]]</f>
        <v>3515</v>
      </c>
      <c r="I30" s="9" t="n">
        <f aca="false">Tabla3510813153425[[#This Row],[Correctos]]/Tabla3510813153425[[#This Row],[total_sec]]</f>
        <v>0.610483156028369</v>
      </c>
      <c r="J30" s="9" t="n">
        <f aca="false">Tabla3510813153425[[#This Row],[efec_cor]]/Tabla3510813153425[[#This Row],[efec]]</f>
        <v>0.651971643774922</v>
      </c>
      <c r="K30" s="9" t="n">
        <f aca="false">Tabla3510813153425[[#This Row],[efect_inc]]/Tabla3510813153425[[#This Row],[efec]]</f>
        <v>0.348028356225078</v>
      </c>
      <c r="L30" s="9" t="n">
        <f aca="false">Tabla3510813153425[[#This Row],[no_efec_cor]]/Tabla3510813153425[[#This Row],[no_efe]]</f>
        <v>0.568957871396896</v>
      </c>
      <c r="M30" s="9" t="n">
        <f aca="false">Tabla3510813153425[[#This Row],[no_efec_inc]]/Tabla3510813153425[[#This Row],[no_efe]]</f>
        <v>0.431042128603104</v>
      </c>
      <c r="N30" s="9" t="n">
        <f aca="false">(Tabla3510813153425[[#This Row],[% efe_cor]]+Tabla3510813153425[[#This Row],[% no_efe_cor]])/2</f>
        <v>0.610464757585909</v>
      </c>
      <c r="O30" s="10" t="n">
        <f aca="false">(Tabla3510813153425[[#This Row],[% efe_inc]]+Tabla3510813153425[[#This Row],[% no_efect_inc]])/2</f>
        <v>0.389535242414091</v>
      </c>
      <c r="P30" s="11" t="n">
        <f aca="false">Tabla3510813153425[[#This Row],[no_efec_cor]]/(Tabla3510813153425[[#This Row],[efect_inc]]+Tabla3510813153425[[#This Row],[no_efec_cor]])</f>
        <v>0.620256224317138</v>
      </c>
      <c r="Q30" s="11" t="n">
        <f aca="false">Tabla3510813153425[[#This Row],[efec_cor]]/(Tabla3510813153425[[#This Row],[efec_cor]]+Tabla3510813153425[[#This Row],[no_efec_inc]])</f>
        <v>0.602209944751381</v>
      </c>
      <c r="R30" s="11" t="n">
        <f aca="false">(Tabla3510813153425[[#This Row],[PNE]]+Tabla3510813153425[[#This Row],[PE]])/2</f>
        <v>0.61123308453426</v>
      </c>
      <c r="S30" s="0" t="n">
        <v>4514</v>
      </c>
      <c r="T30" s="0" t="n">
        <v>4510</v>
      </c>
      <c r="U30" s="0" t="n">
        <f aca="false">Tabla3510813153425[[#This Row],[efec]]+Tabla3510813153425[[#This Row],[no_efe]]</f>
        <v>9024</v>
      </c>
    </row>
    <row r="31" customFormat="false" ht="13.8" hidden="false" customHeight="false" outlineLevel="0" collapsed="false">
      <c r="A31" s="0" t="n">
        <v>2</v>
      </c>
      <c r="B31" s="0" t="n">
        <v>10</v>
      </c>
      <c r="C31" s="0" t="n">
        <v>2651</v>
      </c>
      <c r="D31" s="0" t="n">
        <v>1859</v>
      </c>
      <c r="E31" s="0" t="n">
        <v>2906</v>
      </c>
      <c r="F31" s="0" t="n">
        <v>1608</v>
      </c>
      <c r="G31" s="0" t="n">
        <f aca="false">Tabla3510813153425[[#This Row],[no_efec_cor]]+Tabla3510813153425[[#This Row],[efec_cor]]</f>
        <v>5557</v>
      </c>
      <c r="H31" s="0" t="n">
        <f aca="false">Tabla3510813153425[[#This Row],[no_efec_inc]]+Tabla3510813153425[[#This Row],[efect_inc]]</f>
        <v>3467</v>
      </c>
      <c r="I31" s="9" t="n">
        <f aca="false">Tabla3510813153425[[#This Row],[Correctos]]/Tabla3510813153425[[#This Row],[total_sec]]</f>
        <v>0.615802304964539</v>
      </c>
      <c r="J31" s="9" t="n">
        <f aca="false">Tabla3510813153425[[#This Row],[efec_cor]]/Tabla3510813153425[[#This Row],[efec]]</f>
        <v>0.643774922463447</v>
      </c>
      <c r="K31" s="9" t="n">
        <f aca="false">Tabla3510813153425[[#This Row],[efect_inc]]/Tabla3510813153425[[#This Row],[efec]]</f>
        <v>0.356225077536553</v>
      </c>
      <c r="L31" s="9" t="n">
        <f aca="false">Tabla3510813153425[[#This Row],[no_efec_cor]]/Tabla3510813153425[[#This Row],[no_efe]]</f>
        <v>0.58780487804878</v>
      </c>
      <c r="M31" s="9" t="n">
        <f aca="false">Tabla3510813153425[[#This Row],[no_efec_inc]]/Tabla3510813153425[[#This Row],[no_efe]]</f>
        <v>0.412195121951219</v>
      </c>
      <c r="N31" s="9" t="n">
        <f aca="false">(Tabla3510813153425[[#This Row],[% efe_cor]]+Tabla3510813153425[[#This Row],[% no_efe_cor]])/2</f>
        <v>0.615789900256114</v>
      </c>
      <c r="O31" s="10" t="n">
        <f aca="false">(Tabla3510813153425[[#This Row],[% efe_inc]]+Tabla3510813153425[[#This Row],[% no_efect_inc]])/2</f>
        <v>0.384210099743886</v>
      </c>
      <c r="P31" s="11" t="n">
        <f aca="false">Tabla3510813153425[[#This Row],[no_efec_cor]]/(Tabla3510813153425[[#This Row],[efect_inc]]+Tabla3510813153425[[#This Row],[no_efec_cor]])</f>
        <v>0.622446583705095</v>
      </c>
      <c r="Q31" s="11" t="n">
        <f aca="false">Tabla3510813153425[[#This Row],[efec_cor]]/(Tabla3510813153425[[#This Row],[efec_cor]]+Tabla3510813153425[[#This Row],[no_efec_inc]])</f>
        <v>0.609863588667366</v>
      </c>
      <c r="R31" s="11" t="n">
        <f aca="false">(Tabla3510813153425[[#This Row],[PNE]]+Tabla3510813153425[[#This Row],[PE]])/2</f>
        <v>0.616155086186231</v>
      </c>
      <c r="S31" s="0" t="n">
        <v>4514</v>
      </c>
      <c r="T31" s="0" t="n">
        <v>4510</v>
      </c>
      <c r="U31" s="0" t="n">
        <f aca="false">Tabla3510813153425[[#This Row],[efec]]+Tabla3510813153425[[#This Row],[no_efe]]</f>
        <v>9024</v>
      </c>
    </row>
    <row r="32" customFormat="false" ht="13.8" hidden="false" customHeight="false" outlineLevel="0" collapsed="false">
      <c r="A32" s="0" t="n">
        <v>1</v>
      </c>
      <c r="B32" s="0" t="n">
        <v>15</v>
      </c>
      <c r="C32" s="0" t="n">
        <v>2986</v>
      </c>
      <c r="D32" s="0" t="n">
        <v>1524</v>
      </c>
      <c r="E32" s="0" t="n">
        <v>2680</v>
      </c>
      <c r="F32" s="0" t="n">
        <v>1834</v>
      </c>
      <c r="G32" s="0" t="n">
        <f aca="false">Tabla3510813153425[[#This Row],[no_efec_cor]]+Tabla3510813153425[[#This Row],[efec_cor]]</f>
        <v>5666</v>
      </c>
      <c r="H32" s="0" t="n">
        <f aca="false">Tabla3510813153425[[#This Row],[no_efec_inc]]+Tabla3510813153425[[#This Row],[efect_inc]]</f>
        <v>3358</v>
      </c>
      <c r="I32" s="9" t="n">
        <f aca="false">Tabla3510813153425[[#This Row],[Correctos]]/Tabla3510813153425[[#This Row],[total_sec]]</f>
        <v>0.627881205673759</v>
      </c>
      <c r="J32" s="9" t="n">
        <f aca="false">Tabla3510813153425[[#This Row],[efec_cor]]/Tabla3510813153425[[#This Row],[efec]]</f>
        <v>0.593708462560922</v>
      </c>
      <c r="K32" s="9" t="n">
        <f aca="false">Tabla3510813153425[[#This Row],[efect_inc]]/Tabla3510813153425[[#This Row],[efec]]</f>
        <v>0.406291537439078</v>
      </c>
      <c r="L32" s="9" t="n">
        <f aca="false">Tabla3510813153425[[#This Row],[no_efec_cor]]/Tabla3510813153425[[#This Row],[no_efe]]</f>
        <v>0.662084257206208</v>
      </c>
      <c r="M32" s="9" t="n">
        <f aca="false">Tabla3510813153425[[#This Row],[no_efec_inc]]/Tabla3510813153425[[#This Row],[no_efe]]</f>
        <v>0.337915742793792</v>
      </c>
      <c r="N32" s="9" t="n">
        <f aca="false">(Tabla3510813153425[[#This Row],[% efe_cor]]+Tabla3510813153425[[#This Row],[% no_efe_cor]])/2</f>
        <v>0.627896359883565</v>
      </c>
      <c r="O32" s="10" t="n">
        <f aca="false">(Tabla3510813153425[[#This Row],[% efe_inc]]+Tabla3510813153425[[#This Row],[% no_efect_inc]])/2</f>
        <v>0.372103640116435</v>
      </c>
      <c r="P32" s="11" t="n">
        <f aca="false">Tabla3510813153425[[#This Row],[no_efec_cor]]/(Tabla3510813153425[[#This Row],[efect_inc]]+Tabla3510813153425[[#This Row],[no_efec_cor]])</f>
        <v>0.619502074688797</v>
      </c>
      <c r="Q32" s="11" t="n">
        <f aca="false">Tabla3510813153425[[#This Row],[efec_cor]]/(Tabla3510813153425[[#This Row],[efec_cor]]+Tabla3510813153425[[#This Row],[no_efec_inc]])</f>
        <v>0.637488106565176</v>
      </c>
      <c r="R32" s="11" t="n">
        <f aca="false">(Tabla3510813153425[[#This Row],[PNE]]+Tabla3510813153425[[#This Row],[PE]])/2</f>
        <v>0.628495090626986</v>
      </c>
      <c r="S32" s="0" t="n">
        <v>4514</v>
      </c>
      <c r="T32" s="0" t="n">
        <v>4510</v>
      </c>
      <c r="U32" s="0" t="n">
        <f aca="false">Tabla3510813153425[[#This Row],[efec]]+Tabla3510813153425[[#This Row],[no_efe]]</f>
        <v>9024</v>
      </c>
    </row>
    <row r="33" customFormat="false" ht="13.8" hidden="false" customHeight="false" outlineLevel="0" collapsed="false">
      <c r="A33" s="0" t="n">
        <v>2</v>
      </c>
      <c r="B33" s="0" t="n">
        <v>15</v>
      </c>
      <c r="C33" s="0" t="n">
        <v>2860</v>
      </c>
      <c r="D33" s="0" t="n">
        <v>1650</v>
      </c>
      <c r="E33" s="0" t="n">
        <v>2803</v>
      </c>
      <c r="F33" s="0" t="n">
        <v>1711</v>
      </c>
      <c r="G33" s="0" t="n">
        <f aca="false">Tabla3510813153425[[#This Row],[no_efec_cor]]+Tabla3510813153425[[#This Row],[efec_cor]]</f>
        <v>5663</v>
      </c>
      <c r="H33" s="0" t="n">
        <f aca="false">Tabla3510813153425[[#This Row],[no_efec_inc]]+Tabla3510813153425[[#This Row],[efect_inc]]</f>
        <v>3361</v>
      </c>
      <c r="I33" s="9" t="n">
        <f aca="false">Tabla3510813153425[[#This Row],[Correctos]]/Tabla3510813153425[[#This Row],[total_sec]]</f>
        <v>0.627548758865248</v>
      </c>
      <c r="J33" s="9" t="n">
        <f aca="false">Tabla3510813153425[[#This Row],[efec_cor]]/Tabla3510813153425[[#This Row],[efec]]</f>
        <v>0.620957022596367</v>
      </c>
      <c r="K33" s="9" t="n">
        <f aca="false">Tabla3510813153425[[#This Row],[efect_inc]]/Tabla3510813153425[[#This Row],[efec]]</f>
        <v>0.379042977403633</v>
      </c>
      <c r="L33" s="9" t="n">
        <f aca="false">Tabla3510813153425[[#This Row],[no_efec_cor]]/Tabla3510813153425[[#This Row],[no_efe]]</f>
        <v>0.634146341463415</v>
      </c>
      <c r="M33" s="9" t="n">
        <f aca="false">Tabla3510813153425[[#This Row],[no_efec_inc]]/Tabla3510813153425[[#This Row],[no_efe]]</f>
        <v>0.365853658536585</v>
      </c>
      <c r="N33" s="9" t="n">
        <f aca="false">(Tabla3510813153425[[#This Row],[% efe_cor]]+Tabla3510813153425[[#This Row],[% no_efe_cor]])/2</f>
        <v>0.627551682029891</v>
      </c>
      <c r="O33" s="10" t="n">
        <f aca="false">(Tabla3510813153425[[#This Row],[% efe_inc]]+Tabla3510813153425[[#This Row],[% no_efect_inc]])/2</f>
        <v>0.372448317970109</v>
      </c>
      <c r="P33" s="11" t="n">
        <f aca="false">Tabla3510813153425[[#This Row],[no_efec_cor]]/(Tabla3510813153425[[#This Row],[efect_inc]]+Tabla3510813153425[[#This Row],[no_efec_cor]])</f>
        <v>0.625683657842923</v>
      </c>
      <c r="Q33" s="11" t="n">
        <f aca="false">Tabla3510813153425[[#This Row],[efec_cor]]/(Tabla3510813153425[[#This Row],[efec_cor]]+Tabla3510813153425[[#This Row],[no_efec_inc]])</f>
        <v>0.629463283179879</v>
      </c>
      <c r="R33" s="11" t="n">
        <f aca="false">(Tabla3510813153425[[#This Row],[PNE]]+Tabla3510813153425[[#This Row],[PE]])/2</f>
        <v>0.627573470511401</v>
      </c>
      <c r="S33" s="0" t="n">
        <v>4514</v>
      </c>
      <c r="T33" s="0" t="n">
        <v>4510</v>
      </c>
      <c r="U33" s="0" t="n">
        <f aca="false">Tabla3510813153425[[#This Row],[efec]]+Tabla3510813153425[[#This Row],[no_efe]]</f>
        <v>9024</v>
      </c>
    </row>
    <row r="34" customFormat="false" ht="13.8" hidden="false" customHeight="false" outlineLevel="0" collapsed="false">
      <c r="A34" s="0" t="n">
        <v>2</v>
      </c>
      <c r="B34" s="0" t="n">
        <v>25</v>
      </c>
      <c r="C34" s="0" t="n">
        <v>3203</v>
      </c>
      <c r="D34" s="0" t="n">
        <v>1307</v>
      </c>
      <c r="E34" s="0" t="n">
        <v>2555</v>
      </c>
      <c r="F34" s="0" t="n">
        <v>1959</v>
      </c>
      <c r="G34" s="0" t="n">
        <f aca="false">Tabla3510813153425[[#This Row],[no_efec_cor]]+Tabla3510813153425[[#This Row],[efec_cor]]</f>
        <v>5758</v>
      </c>
      <c r="H34" s="0" t="n">
        <f aca="false">Tabla3510813153425[[#This Row],[no_efec_inc]]+Tabla3510813153425[[#This Row],[efect_inc]]</f>
        <v>3266</v>
      </c>
      <c r="I34" s="9" t="n">
        <f aca="false">Tabla3510813153425[[#This Row],[Correctos]]/Tabla3510813153425[[#This Row],[total_sec]]</f>
        <v>0.638076241134752</v>
      </c>
      <c r="J34" s="9" t="n">
        <f aca="false">Tabla3510813153425[[#This Row],[efec_cor]]/Tabla3510813153425[[#This Row],[efec]]</f>
        <v>0.56601683650864</v>
      </c>
      <c r="K34" s="9" t="n">
        <f aca="false">Tabla3510813153425[[#This Row],[efect_inc]]/Tabla3510813153425[[#This Row],[efec]]</f>
        <v>0.43398316349136</v>
      </c>
      <c r="L34" s="9" t="n">
        <f aca="false">Tabla3510813153425[[#This Row],[no_efec_cor]]/Tabla3510813153425[[#This Row],[no_efe]]</f>
        <v>0.71019955654102</v>
      </c>
      <c r="M34" s="9" t="n">
        <f aca="false">Tabla3510813153425[[#This Row],[no_efec_inc]]/Tabla3510813153425[[#This Row],[no_efe]]</f>
        <v>0.28980044345898</v>
      </c>
      <c r="N34" s="9" t="n">
        <f aca="false">(Tabla3510813153425[[#This Row],[% efe_cor]]+Tabla3510813153425[[#This Row],[% no_efe_cor]])/2</f>
        <v>0.63810819652483</v>
      </c>
      <c r="O34" s="10" t="n">
        <f aca="false">(Tabla3510813153425[[#This Row],[% efe_inc]]+Tabla3510813153425[[#This Row],[% no_efect_inc]])/2</f>
        <v>0.36189180347517</v>
      </c>
      <c r="P34" s="11" t="n">
        <f aca="false">Tabla3510813153425[[#This Row],[no_efec_cor]]/(Tabla3510813153425[[#This Row],[efect_inc]]+Tabla3510813153425[[#This Row],[no_efec_cor]])</f>
        <v>0.620495931809376</v>
      </c>
      <c r="Q34" s="11" t="n">
        <f aca="false">Tabla3510813153425[[#This Row],[efec_cor]]/(Tabla3510813153425[[#This Row],[efec_cor]]+Tabla3510813153425[[#This Row],[no_efec_inc]])</f>
        <v>0.661574313827033</v>
      </c>
      <c r="R34" s="11" t="n">
        <f aca="false">(Tabla3510813153425[[#This Row],[PNE]]+Tabla3510813153425[[#This Row],[PE]])/2</f>
        <v>0.641035122818204</v>
      </c>
      <c r="S34" s="0" t="n">
        <v>4514</v>
      </c>
      <c r="T34" s="0" t="n">
        <v>4510</v>
      </c>
      <c r="U34" s="0" t="n">
        <f aca="false">Tabla3510813153425[[#This Row],[efec]]+Tabla3510813153425[[#This Row],[no_efe]]</f>
        <v>9024</v>
      </c>
    </row>
    <row r="35" customFormat="false" ht="13.8" hidden="false" customHeight="false" outlineLevel="0" collapsed="false">
      <c r="A35" s="0" t="n">
        <v>2</v>
      </c>
      <c r="B35" s="0" t="n">
        <v>50</v>
      </c>
      <c r="C35" s="0" t="n">
        <v>3611</v>
      </c>
      <c r="D35" s="0" t="n">
        <v>899</v>
      </c>
      <c r="E35" s="0" t="n">
        <v>2226</v>
      </c>
      <c r="F35" s="0" t="n">
        <v>2288</v>
      </c>
      <c r="G35" s="0" t="n">
        <f aca="false">Tabla3510813153425[[#This Row],[no_efec_cor]]+Tabla3510813153425[[#This Row],[efec_cor]]</f>
        <v>5837</v>
      </c>
      <c r="H35" s="0" t="n">
        <f aca="false">Tabla3510813153425[[#This Row],[no_efec_inc]]+Tabla3510813153425[[#This Row],[efect_inc]]</f>
        <v>3187</v>
      </c>
      <c r="I35" s="9" t="n">
        <f aca="false">Tabla3510813153425[[#This Row],[Correctos]]/Tabla3510813153425[[#This Row],[total_sec]]</f>
        <v>0.646830673758865</v>
      </c>
      <c r="J35" s="9" t="n">
        <f aca="false">Tabla3510813153425[[#This Row],[efec_cor]]/Tabla3510813153425[[#This Row],[efec]]</f>
        <v>0.493132476739034</v>
      </c>
      <c r="K35" s="9" t="n">
        <f aca="false">Tabla3510813153425[[#This Row],[efect_inc]]/Tabla3510813153425[[#This Row],[efec]]</f>
        <v>0.506867523260966</v>
      </c>
      <c r="L35" s="9" t="n">
        <f aca="false">Tabla3510813153425[[#This Row],[no_efec_cor]]/Tabla3510813153425[[#This Row],[no_efe]]</f>
        <v>0.800665188470066</v>
      </c>
      <c r="M35" s="9" t="n">
        <f aca="false">Tabla3510813153425[[#This Row],[no_efec_inc]]/Tabla3510813153425[[#This Row],[no_efe]]</f>
        <v>0.199334811529933</v>
      </c>
      <c r="N35" s="9" t="n">
        <f aca="false">(Tabla3510813153425[[#This Row],[% efe_cor]]+Tabla3510813153425[[#This Row],[% no_efe_cor]])/2</f>
        <v>0.64689883260455</v>
      </c>
      <c r="O35" s="10" t="n">
        <f aca="false">(Tabla3510813153425[[#This Row],[% efe_inc]]+Tabla3510813153425[[#This Row],[% no_efect_inc]])/2</f>
        <v>0.35310116739545</v>
      </c>
      <c r="P35" s="11" t="n">
        <f aca="false">Tabla3510813153425[[#This Row],[no_efec_cor]]/(Tabla3510813153425[[#This Row],[efect_inc]]+Tabla3510813153425[[#This Row],[no_efec_cor]])</f>
        <v>0.612137650449229</v>
      </c>
      <c r="Q35" s="11" t="n">
        <f aca="false">Tabla3510813153425[[#This Row],[efec_cor]]/(Tabla3510813153425[[#This Row],[efec_cor]]+Tabla3510813153425[[#This Row],[no_efec_inc]])</f>
        <v>0.71232</v>
      </c>
      <c r="R35" s="11" t="n">
        <f aca="false">(Tabla3510813153425[[#This Row],[PNE]]+Tabla3510813153425[[#This Row],[PE]])/2</f>
        <v>0.662228825224614</v>
      </c>
      <c r="S35" s="0" t="n">
        <v>4514</v>
      </c>
      <c r="T35" s="0" t="n">
        <v>4510</v>
      </c>
      <c r="U35" s="0" t="n">
        <f aca="false">Tabla3510813153425[[#This Row],[efec]]+Tabla3510813153425[[#This Row],[no_efe]]</f>
        <v>9024</v>
      </c>
    </row>
    <row r="36" customFormat="false" ht="13.8" hidden="false" customHeight="false" outlineLevel="0" collapsed="false">
      <c r="A36" s="0" t="n">
        <v>2</v>
      </c>
      <c r="B36" s="0" t="n">
        <v>35</v>
      </c>
      <c r="C36" s="0" t="n">
        <v>3401</v>
      </c>
      <c r="D36" s="0" t="n">
        <v>1109</v>
      </c>
      <c r="E36" s="0" t="n">
        <v>2396</v>
      </c>
      <c r="F36" s="0" t="n">
        <v>2118</v>
      </c>
      <c r="G36" s="0" t="n">
        <f aca="false">Tabla3510813153425[[#This Row],[no_efec_cor]]+Tabla3510813153425[[#This Row],[efec_cor]]</f>
        <v>5797</v>
      </c>
      <c r="H36" s="0" t="n">
        <f aca="false">Tabla3510813153425[[#This Row],[no_efec_inc]]+Tabla3510813153425[[#This Row],[efect_inc]]</f>
        <v>3227</v>
      </c>
      <c r="I36" s="9" t="n">
        <f aca="false">Tabla3510813153425[[#This Row],[Correctos]]/Tabla3510813153425[[#This Row],[total_sec]]</f>
        <v>0.64239804964539</v>
      </c>
      <c r="J36" s="9" t="n">
        <f aca="false">Tabla3510813153425[[#This Row],[efec_cor]]/Tabla3510813153425[[#This Row],[efec]]</f>
        <v>0.530793088170137</v>
      </c>
      <c r="K36" s="9" t="n">
        <f aca="false">Tabla3510813153425[[#This Row],[efect_inc]]/Tabla3510813153425[[#This Row],[efec]]</f>
        <v>0.469206911829863</v>
      </c>
      <c r="L36" s="9" t="n">
        <f aca="false">Tabla3510813153425[[#This Row],[no_efec_cor]]/Tabla3510813153425[[#This Row],[no_efe]]</f>
        <v>0.75410199556541</v>
      </c>
      <c r="M36" s="9" t="n">
        <f aca="false">Tabla3510813153425[[#This Row],[no_efec_inc]]/Tabla3510813153425[[#This Row],[no_efe]]</f>
        <v>0.24589800443459</v>
      </c>
      <c r="N36" s="9" t="n">
        <f aca="false">(Tabla3510813153425[[#This Row],[% efe_cor]]+Tabla3510813153425[[#This Row],[% no_efe_cor]])/2</f>
        <v>0.642447541867774</v>
      </c>
      <c r="O36" s="10" t="n">
        <f aca="false">(Tabla3510813153425[[#This Row],[% efe_inc]]+Tabla3510813153425[[#This Row],[% no_efect_inc]])/2</f>
        <v>0.357552458132226</v>
      </c>
      <c r="P36" s="11" t="n">
        <f aca="false">Tabla3510813153425[[#This Row],[no_efec_cor]]/(Tabla3510813153425[[#This Row],[efect_inc]]+Tabla3510813153425[[#This Row],[no_efec_cor]])</f>
        <v>0.616234825149484</v>
      </c>
      <c r="Q36" s="11" t="n">
        <f aca="false">Tabla3510813153425[[#This Row],[efec_cor]]/(Tabla3510813153425[[#This Row],[efec_cor]]+Tabla3510813153425[[#This Row],[no_efec_inc]])</f>
        <v>0.683594864479315</v>
      </c>
      <c r="R36" s="11" t="n">
        <f aca="false">(Tabla3510813153425[[#This Row],[PNE]]+Tabla3510813153425[[#This Row],[PE]])/2</f>
        <v>0.649914844814399</v>
      </c>
      <c r="S36" s="0" t="n">
        <v>4514</v>
      </c>
      <c r="T36" s="0" t="n">
        <v>4510</v>
      </c>
      <c r="U36" s="0" t="n">
        <f aca="false">Tabla3510813153425[[#This Row],[efec]]+Tabla3510813153425[[#This Row],[no_efe]]</f>
        <v>9024</v>
      </c>
    </row>
    <row r="37" customFormat="false" ht="13.8" hidden="false" customHeight="false" outlineLevel="0" collapsed="false">
      <c r="A37" s="0" t="n">
        <v>2</v>
      </c>
      <c r="B37" s="0" t="n">
        <v>40</v>
      </c>
      <c r="C37" s="0" t="n">
        <v>3495</v>
      </c>
      <c r="D37" s="0" t="n">
        <v>1015</v>
      </c>
      <c r="E37" s="0" t="n">
        <v>2333</v>
      </c>
      <c r="F37" s="0" t="n">
        <v>2181</v>
      </c>
      <c r="G37" s="0" t="n">
        <f aca="false">Tabla3510813153425[[#This Row],[no_efec_cor]]+Tabla3510813153425[[#This Row],[efec_cor]]</f>
        <v>5828</v>
      </c>
      <c r="H37" s="0" t="n">
        <f aca="false">Tabla3510813153425[[#This Row],[no_efec_inc]]+Tabla3510813153425[[#This Row],[efect_inc]]</f>
        <v>3196</v>
      </c>
      <c r="I37" s="9" t="n">
        <f aca="false">Tabla3510813153425[[#This Row],[Correctos]]/Tabla3510813153425[[#This Row],[total_sec]]</f>
        <v>0.645833333333333</v>
      </c>
      <c r="J37" s="9" t="n">
        <f aca="false">Tabla3510813153425[[#This Row],[efec_cor]]/Tabla3510813153425[[#This Row],[efec]]</f>
        <v>0.516836508639787</v>
      </c>
      <c r="K37" s="9" t="n">
        <f aca="false">Tabla3510813153425[[#This Row],[efect_inc]]/Tabla3510813153425[[#This Row],[efec]]</f>
        <v>0.483163491360213</v>
      </c>
      <c r="L37" s="9" t="n">
        <f aca="false">Tabla3510813153425[[#This Row],[no_efec_cor]]/Tabla3510813153425[[#This Row],[no_efe]]</f>
        <v>0.774944567627494</v>
      </c>
      <c r="M37" s="9" t="n">
        <f aca="false">Tabla3510813153425[[#This Row],[no_efec_inc]]/Tabla3510813153425[[#This Row],[no_efe]]</f>
        <v>0.225055432372506</v>
      </c>
      <c r="N37" s="9" t="n">
        <f aca="false">(Tabla3510813153425[[#This Row],[% efe_cor]]+Tabla3510813153425[[#This Row],[% no_efe_cor]])/2</f>
        <v>0.645890538133641</v>
      </c>
      <c r="O37" s="10" t="n">
        <f aca="false">(Tabla3510813153425[[#This Row],[% efe_inc]]+Tabla3510813153425[[#This Row],[% no_efect_inc]])/2</f>
        <v>0.354109461866359</v>
      </c>
      <c r="P37" s="11" t="n">
        <f aca="false">Tabla3510813153425[[#This Row],[no_efec_cor]]/(Tabla3510813153425[[#This Row],[efect_inc]]+Tabla3510813153425[[#This Row],[no_efec_cor]])</f>
        <v>0.615750528541226</v>
      </c>
      <c r="Q37" s="11" t="n">
        <f aca="false">Tabla3510813153425[[#This Row],[efec_cor]]/(Tabla3510813153425[[#This Row],[efec_cor]]+Tabla3510813153425[[#This Row],[no_efec_inc]])</f>
        <v>0.696833930704898</v>
      </c>
      <c r="R37" s="11" t="n">
        <f aca="false">(Tabla3510813153425[[#This Row],[PNE]]+Tabla3510813153425[[#This Row],[PE]])/2</f>
        <v>0.656292229623062</v>
      </c>
      <c r="S37" s="0" t="n">
        <v>4514</v>
      </c>
      <c r="T37" s="0" t="n">
        <v>4510</v>
      </c>
      <c r="U37" s="0" t="n">
        <f aca="false">Tabla3510813153425[[#This Row],[efec]]+Tabla3510813153425[[#This Row],[no_efe]]</f>
        <v>9024</v>
      </c>
    </row>
    <row r="38" customFormat="false" ht="13.8" hidden="false" customHeight="false" outlineLevel="0" collapsed="false">
      <c r="A38" s="0" t="n">
        <v>1</v>
      </c>
      <c r="B38" s="0" t="n">
        <v>75</v>
      </c>
      <c r="C38" s="0" t="n">
        <v>3906</v>
      </c>
      <c r="D38" s="0" t="n">
        <v>604</v>
      </c>
      <c r="E38" s="0" t="n">
        <v>1875</v>
      </c>
      <c r="F38" s="0" t="n">
        <v>2639</v>
      </c>
      <c r="G38" s="0" t="n">
        <f aca="false">Tabla3510813153425[[#This Row],[no_efec_cor]]+Tabla3510813153425[[#This Row],[efec_cor]]</f>
        <v>5781</v>
      </c>
      <c r="H38" s="0" t="n">
        <f aca="false">Tabla3510813153425[[#This Row],[no_efec_inc]]+Tabla3510813153425[[#This Row],[efect_inc]]</f>
        <v>3243</v>
      </c>
      <c r="I38" s="9" t="n">
        <f aca="false">Tabla3510813153425[[#This Row],[Correctos]]/Tabla3510813153425[[#This Row],[total_sec]]</f>
        <v>0.640625</v>
      </c>
      <c r="J38" s="9" t="n">
        <f aca="false">Tabla3510813153425[[#This Row],[efec_cor]]/Tabla3510813153425[[#This Row],[efec]]</f>
        <v>0.415374390784227</v>
      </c>
      <c r="K38" s="9" t="n">
        <f aca="false">Tabla3510813153425[[#This Row],[efect_inc]]/Tabla3510813153425[[#This Row],[efec]]</f>
        <v>0.584625609215773</v>
      </c>
      <c r="L38" s="9" t="n">
        <f aca="false">Tabla3510813153425[[#This Row],[no_efec_cor]]/Tabla3510813153425[[#This Row],[no_efe]]</f>
        <v>0.866075388026608</v>
      </c>
      <c r="M38" s="9" t="n">
        <f aca="false">Tabla3510813153425[[#This Row],[no_efec_inc]]/Tabla3510813153425[[#This Row],[no_efe]]</f>
        <v>0.133924611973392</v>
      </c>
      <c r="N38" s="9" t="n">
        <f aca="false">(Tabla3510813153425[[#This Row],[% efe_cor]]+Tabla3510813153425[[#This Row],[% no_efe_cor]])/2</f>
        <v>0.640724889405417</v>
      </c>
      <c r="O38" s="10" t="n">
        <f aca="false">(Tabla3510813153425[[#This Row],[% efe_inc]]+Tabla3510813153425[[#This Row],[% no_efect_inc]])/2</f>
        <v>0.359275110594583</v>
      </c>
      <c r="P38" s="11" t="n">
        <f aca="false">Tabla3510813153425[[#This Row],[no_efec_cor]]/(Tabla3510813153425[[#This Row],[efect_inc]]+Tabla3510813153425[[#This Row],[no_efec_cor]])</f>
        <v>0.596791443850267</v>
      </c>
      <c r="Q38" s="11" t="n">
        <f aca="false">Tabla3510813153425[[#This Row],[efec_cor]]/(Tabla3510813153425[[#This Row],[efec_cor]]+Tabla3510813153425[[#This Row],[no_efec_inc]])</f>
        <v>0.756353368293667</v>
      </c>
      <c r="R38" s="11" t="n">
        <f aca="false">(Tabla3510813153425[[#This Row],[PNE]]+Tabla3510813153425[[#This Row],[PE]])/2</f>
        <v>0.676572406071967</v>
      </c>
      <c r="S38" s="0" t="n">
        <v>4514</v>
      </c>
      <c r="T38" s="0" t="n">
        <v>4510</v>
      </c>
      <c r="U38" s="0" t="n">
        <f aca="false">Tabla3510813153425[[#This Row],[efec]]+Tabla3510813153425[[#This Row],[no_efe]]</f>
        <v>9024</v>
      </c>
    </row>
    <row r="39" customFormat="false" ht="13.8" hidden="false" customHeight="false" outlineLevel="0" collapsed="false">
      <c r="A39" s="0" t="n">
        <v>2</v>
      </c>
      <c r="B39" s="0" t="n">
        <v>75</v>
      </c>
      <c r="C39" s="0" t="n">
        <v>3802</v>
      </c>
      <c r="D39" s="0" t="n">
        <v>708</v>
      </c>
      <c r="E39" s="0" t="n">
        <v>2009</v>
      </c>
      <c r="F39" s="0" t="n">
        <v>2505</v>
      </c>
      <c r="G39" s="0" t="n">
        <f aca="false">Tabla3510813153425[[#This Row],[no_efec_cor]]+Tabla3510813153425[[#This Row],[efec_cor]]</f>
        <v>5811</v>
      </c>
      <c r="H39" s="0" t="n">
        <f aca="false">Tabla3510813153425[[#This Row],[no_efec_inc]]+Tabla3510813153425[[#This Row],[efect_inc]]</f>
        <v>3213</v>
      </c>
      <c r="I39" s="9" t="n">
        <f aca="false">Tabla3510813153425[[#This Row],[Correctos]]/Tabla3510813153425[[#This Row],[total_sec]]</f>
        <v>0.643949468085106</v>
      </c>
      <c r="J39" s="9" t="n">
        <f aca="false">Tabla3510813153425[[#This Row],[efec_cor]]/Tabla3510813153425[[#This Row],[efec]]</f>
        <v>0.445059813912273</v>
      </c>
      <c r="K39" s="9" t="n">
        <f aca="false">Tabla3510813153425[[#This Row],[efect_inc]]/Tabla3510813153425[[#This Row],[efec]]</f>
        <v>0.554940186087727</v>
      </c>
      <c r="L39" s="9" t="n">
        <f aca="false">Tabla3510813153425[[#This Row],[no_efec_cor]]/Tabla3510813153425[[#This Row],[no_efe]]</f>
        <v>0.843015521064302</v>
      </c>
      <c r="M39" s="9" t="n">
        <f aca="false">Tabla3510813153425[[#This Row],[no_efec_inc]]/Tabla3510813153425[[#This Row],[no_efe]]</f>
        <v>0.156984478935698</v>
      </c>
      <c r="N39" s="9" t="n">
        <f aca="false">(Tabla3510813153425[[#This Row],[% efe_cor]]+Tabla3510813153425[[#This Row],[% no_efe_cor]])/2</f>
        <v>0.644037667488287</v>
      </c>
      <c r="O39" s="10" t="n">
        <f aca="false">(Tabla3510813153425[[#This Row],[% efe_inc]]+Tabla3510813153425[[#This Row],[% no_efect_inc]])/2</f>
        <v>0.355962332511713</v>
      </c>
      <c r="P39" s="11" t="n">
        <f aca="false">Tabla3510813153425[[#This Row],[no_efec_cor]]/(Tabla3510813153425[[#This Row],[efect_inc]]+Tabla3510813153425[[#This Row],[no_efec_cor]])</f>
        <v>0.602822260979864</v>
      </c>
      <c r="Q39" s="11" t="n">
        <f aca="false">Tabla3510813153425[[#This Row],[efec_cor]]/(Tabla3510813153425[[#This Row],[efec_cor]]+Tabla3510813153425[[#This Row],[no_efec_inc]])</f>
        <v>0.739418476260582</v>
      </c>
      <c r="R39" s="11" t="n">
        <f aca="false">(Tabla3510813153425[[#This Row],[PNE]]+Tabla3510813153425[[#This Row],[PE]])/2</f>
        <v>0.671120368620223</v>
      </c>
      <c r="S39" s="0" t="n">
        <v>4514</v>
      </c>
      <c r="T39" s="0" t="n">
        <v>4510</v>
      </c>
      <c r="U39" s="0" t="n">
        <f aca="false">Tabla3510813153425[[#This Row],[efec]]+Tabla3510813153425[[#This Row],[no_efe]]</f>
        <v>9024</v>
      </c>
    </row>
    <row r="40" customFormat="false" ht="13.8" hidden="false" customHeight="false" outlineLevel="0" collapsed="false">
      <c r="A40" s="0" t="n">
        <v>5</v>
      </c>
      <c r="B40" s="0" t="n">
        <v>50</v>
      </c>
      <c r="C40" s="0" t="n">
        <v>3583</v>
      </c>
      <c r="D40" s="0" t="n">
        <v>927</v>
      </c>
      <c r="E40" s="0" t="n">
        <v>2242</v>
      </c>
      <c r="F40" s="0" t="n">
        <v>2272</v>
      </c>
      <c r="G40" s="0" t="n">
        <f aca="false">Tabla3510813153425[[#This Row],[no_efec_cor]]+Tabla3510813153425[[#This Row],[efec_cor]]</f>
        <v>5825</v>
      </c>
      <c r="H40" s="0" t="n">
        <f aca="false">Tabla3510813153425[[#This Row],[no_efec_inc]]+Tabla3510813153425[[#This Row],[efect_inc]]</f>
        <v>3199</v>
      </c>
      <c r="I40" s="9" t="n">
        <f aca="false">Tabla3510813153425[[#This Row],[Correctos]]/Tabla3510813153425[[#This Row],[total_sec]]</f>
        <v>0.645500886524823</v>
      </c>
      <c r="J40" s="9" t="n">
        <f aca="false">Tabla3510813153425[[#This Row],[efec_cor]]/Tabla3510813153425[[#This Row],[efec]]</f>
        <v>0.496677004873726</v>
      </c>
      <c r="K40" s="9" t="n">
        <f aca="false">Tabla3510813153425[[#This Row],[efect_inc]]/Tabla3510813153425[[#This Row],[efec]]</f>
        <v>0.503322995126274</v>
      </c>
      <c r="L40" s="9" t="n">
        <f aca="false">Tabla3510813153425[[#This Row],[no_efec_cor]]/Tabla3510813153425[[#This Row],[no_efe]]</f>
        <v>0.794456762749446</v>
      </c>
      <c r="M40" s="9" t="n">
        <f aca="false">Tabla3510813153425[[#This Row],[no_efec_inc]]/Tabla3510813153425[[#This Row],[no_efe]]</f>
        <v>0.205543237250554</v>
      </c>
      <c r="N40" s="9" t="n">
        <f aca="false">(Tabla3510813153425[[#This Row],[% efe_cor]]+Tabla3510813153425[[#This Row],[% no_efe_cor]])/2</f>
        <v>0.645566883811586</v>
      </c>
      <c r="O40" s="10" t="n">
        <f aca="false">(Tabla3510813153425[[#This Row],[% efe_inc]]+Tabla3510813153425[[#This Row],[% no_efect_inc]])/2</f>
        <v>0.354433116188414</v>
      </c>
      <c r="P40" s="11" t="n">
        <f aca="false">Tabla3510813153425[[#This Row],[no_efec_cor]]/(Tabla3510813153425[[#This Row],[efect_inc]]+Tabla3510813153425[[#This Row],[no_efec_cor]])</f>
        <v>0.611955593509821</v>
      </c>
      <c r="Q40" s="11" t="n">
        <f aca="false">Tabla3510813153425[[#This Row],[efec_cor]]/(Tabla3510813153425[[#This Row],[efec_cor]]+Tabla3510813153425[[#This Row],[no_efec_inc]])</f>
        <v>0.707478699905333</v>
      </c>
      <c r="R40" s="11" t="n">
        <f aca="false">(Tabla3510813153425[[#This Row],[PNE]]+Tabla3510813153425[[#This Row],[PE]])/2</f>
        <v>0.659717146707577</v>
      </c>
      <c r="S40" s="0" t="n">
        <v>4514</v>
      </c>
      <c r="T40" s="0" t="n">
        <v>4510</v>
      </c>
      <c r="U40" s="0" t="n">
        <f aca="false">Tabla3510813153425[[#This Row],[efec]]+Tabla3510813153425[[#This Row],[no_efe]]</f>
        <v>9024</v>
      </c>
    </row>
    <row r="41" customFormat="false" ht="13.8" hidden="false" customHeight="false" outlineLevel="0" collapsed="false">
      <c r="A41" s="0" t="n">
        <v>3</v>
      </c>
      <c r="B41" s="0" t="n">
        <v>50</v>
      </c>
      <c r="C41" s="0" t="n">
        <v>3594</v>
      </c>
      <c r="D41" s="0" t="n">
        <v>916</v>
      </c>
      <c r="E41" s="0" t="n">
        <v>2229</v>
      </c>
      <c r="F41" s="0" t="n">
        <v>2285</v>
      </c>
      <c r="G41" s="0" t="n">
        <f aca="false">Tabla3510813153425[[#This Row],[no_efec_cor]]+Tabla3510813153425[[#This Row],[efec_cor]]</f>
        <v>5823</v>
      </c>
      <c r="H41" s="0" t="n">
        <f aca="false">Tabla3510813153425[[#This Row],[no_efec_inc]]+Tabla3510813153425[[#This Row],[efect_inc]]</f>
        <v>3201</v>
      </c>
      <c r="I41" s="9" t="n">
        <f aca="false">Tabla3510813153425[[#This Row],[Correctos]]/Tabla3510813153425[[#This Row],[total_sec]]</f>
        <v>0.645279255319149</v>
      </c>
      <c r="J41" s="9" t="n">
        <f aca="false">Tabla3510813153425[[#This Row],[efec_cor]]/Tabla3510813153425[[#This Row],[efec]]</f>
        <v>0.493797075764289</v>
      </c>
      <c r="K41" s="9" t="n">
        <f aca="false">Tabla3510813153425[[#This Row],[efect_inc]]/Tabla3510813153425[[#This Row],[efec]]</f>
        <v>0.506202924235711</v>
      </c>
      <c r="L41" s="9" t="n">
        <f aca="false">Tabla3510813153425[[#This Row],[no_efec_cor]]/Tabla3510813153425[[#This Row],[no_efe]]</f>
        <v>0.79689578713969</v>
      </c>
      <c r="M41" s="9" t="n">
        <f aca="false">Tabla3510813153425[[#This Row],[no_efec_inc]]/Tabla3510813153425[[#This Row],[no_efe]]</f>
        <v>0.20310421286031</v>
      </c>
      <c r="N41" s="9" t="n">
        <f aca="false">(Tabla3510813153425[[#This Row],[% efe_cor]]+Tabla3510813153425[[#This Row],[% no_efe_cor]])/2</f>
        <v>0.645346431451989</v>
      </c>
      <c r="O41" s="10" t="n">
        <f aca="false">(Tabla3510813153425[[#This Row],[% efe_inc]]+Tabla3510813153425[[#This Row],[% no_efect_inc]])/2</f>
        <v>0.354653568548011</v>
      </c>
      <c r="P41" s="11" t="n">
        <f aca="false">Tabla3510813153425[[#This Row],[no_efec_cor]]/(Tabla3510813153425[[#This Row],[efect_inc]]+Tabla3510813153425[[#This Row],[no_efec_cor]])</f>
        <v>0.611328457220616</v>
      </c>
      <c r="Q41" s="11" t="n">
        <f aca="false">Tabla3510813153425[[#This Row],[efec_cor]]/(Tabla3510813153425[[#This Row],[efec_cor]]+Tabla3510813153425[[#This Row],[no_efec_inc]])</f>
        <v>0.708744038155803</v>
      </c>
      <c r="R41" s="11" t="n">
        <f aca="false">(Tabla3510813153425[[#This Row],[PNE]]+Tabla3510813153425[[#This Row],[PE]])/2</f>
        <v>0.660036247688209</v>
      </c>
      <c r="S41" s="0" t="n">
        <v>4514</v>
      </c>
      <c r="T41" s="0" t="n">
        <v>4510</v>
      </c>
      <c r="U41" s="0" t="n">
        <f aca="false">Tabla3510813153425[[#This Row],[efec]]+Tabla3510813153425[[#This Row],[no_efe]]</f>
        <v>9024</v>
      </c>
    </row>
    <row r="42" customFormat="false" ht="13.8" hidden="false" customHeight="false" outlineLevel="0" collapsed="false">
      <c r="A42" s="0" t="n">
        <v>8</v>
      </c>
      <c r="B42" s="0" t="n">
        <v>50</v>
      </c>
      <c r="C42" s="0" t="n">
        <v>3572</v>
      </c>
      <c r="D42" s="0" t="n">
        <v>938</v>
      </c>
      <c r="E42" s="0" t="n">
        <v>2255</v>
      </c>
      <c r="F42" s="0" t="n">
        <v>2259</v>
      </c>
      <c r="G42" s="0" t="n">
        <f aca="false">Tabla3510813153425[[#This Row],[no_efec_cor]]+Tabla3510813153425[[#This Row],[efec_cor]]</f>
        <v>5827</v>
      </c>
      <c r="H42" s="0" t="n">
        <f aca="false">Tabla3510813153425[[#This Row],[no_efec_inc]]+Tabla3510813153425[[#This Row],[efect_inc]]</f>
        <v>3197</v>
      </c>
      <c r="I42" s="9" t="n">
        <f aca="false">Tabla3510813153425[[#This Row],[Correctos]]/Tabla3510813153425[[#This Row],[total_sec]]</f>
        <v>0.645722517730497</v>
      </c>
      <c r="J42" s="9" t="n">
        <f aca="false">Tabla3510813153425[[#This Row],[efec_cor]]/Tabla3510813153425[[#This Row],[efec]]</f>
        <v>0.499556933983163</v>
      </c>
      <c r="K42" s="9" t="n">
        <f aca="false">Tabla3510813153425[[#This Row],[efect_inc]]/Tabla3510813153425[[#This Row],[efec]]</f>
        <v>0.500443066016836</v>
      </c>
      <c r="L42" s="9" t="n">
        <f aca="false">Tabla3510813153425[[#This Row],[no_efec_cor]]/Tabla3510813153425[[#This Row],[no_efe]]</f>
        <v>0.792017738359202</v>
      </c>
      <c r="M42" s="9" t="n">
        <f aca="false">Tabla3510813153425[[#This Row],[no_efec_inc]]/Tabla3510813153425[[#This Row],[no_efe]]</f>
        <v>0.207982261640798</v>
      </c>
      <c r="N42" s="9" t="n">
        <f aca="false">(Tabla3510813153425[[#This Row],[% efe_cor]]+Tabla3510813153425[[#This Row],[% no_efe_cor]])/2</f>
        <v>0.645787336171183</v>
      </c>
      <c r="O42" s="10" t="n">
        <f aca="false">(Tabla3510813153425[[#This Row],[% efe_inc]]+Tabla3510813153425[[#This Row],[% no_efect_inc]])/2</f>
        <v>0.354212663828817</v>
      </c>
      <c r="P42" s="11" t="n">
        <f aca="false">Tabla3510813153425[[#This Row],[no_efec_cor]]/(Tabla3510813153425[[#This Row],[efect_inc]]+Tabla3510813153425[[#This Row],[no_efec_cor]])</f>
        <v>0.612587892299777</v>
      </c>
      <c r="Q42" s="11" t="n">
        <f aca="false">Tabla3510813153425[[#This Row],[efec_cor]]/(Tabla3510813153425[[#This Row],[efec_cor]]+Tabla3510813153425[[#This Row],[no_efec_inc]])</f>
        <v>0.706232383338553</v>
      </c>
      <c r="R42" s="11" t="n">
        <f aca="false">(Tabla3510813153425[[#This Row],[PNE]]+Tabla3510813153425[[#This Row],[PE]])/2</f>
        <v>0.659410137819165</v>
      </c>
      <c r="S42" s="0" t="n">
        <v>4514</v>
      </c>
      <c r="T42" s="0" t="n">
        <v>4510</v>
      </c>
      <c r="U42" s="0" t="n">
        <f aca="false">Tabla3510813153425[[#This Row],[efec]]+Tabla3510813153425[[#This Row],[no_efe]]</f>
        <v>9024</v>
      </c>
    </row>
    <row r="43" customFormat="false" ht="13.8" hidden="false" customHeight="false" outlineLevel="0" collapsed="false">
      <c r="A43" s="0" t="n">
        <v>8</v>
      </c>
      <c r="B43" s="0" t="n">
        <v>2.5</v>
      </c>
      <c r="C43" s="0" t="n">
        <v>2103</v>
      </c>
      <c r="D43" s="0" t="n">
        <v>2407</v>
      </c>
      <c r="E43" s="0" t="n">
        <v>3239</v>
      </c>
      <c r="F43" s="0" t="n">
        <v>1275</v>
      </c>
      <c r="G43" s="0" t="n">
        <f aca="false">Tabla3510813153425[[#This Row],[no_efec_cor]]+Tabla3510813153425[[#This Row],[efec_cor]]</f>
        <v>5342</v>
      </c>
      <c r="H43" s="0" t="n">
        <f aca="false">Tabla3510813153425[[#This Row],[no_efec_inc]]+Tabla3510813153425[[#This Row],[efect_inc]]</f>
        <v>3682</v>
      </c>
      <c r="I43" s="9" t="n">
        <f aca="false">Tabla3510813153425[[#This Row],[Correctos]]/Tabla3510813153425[[#This Row],[total_sec]]</f>
        <v>0.59197695035461</v>
      </c>
      <c r="J43" s="9" t="n">
        <f aca="false">Tabla3510813153425[[#This Row],[efec_cor]]/Tabla3510813153425[[#This Row],[efec]]</f>
        <v>0.717545414266726</v>
      </c>
      <c r="K43" s="9" t="n">
        <f aca="false">Tabla3510813153425[[#This Row],[efect_inc]]/Tabla3510813153425[[#This Row],[efec]]</f>
        <v>0.282454585733274</v>
      </c>
      <c r="L43" s="9" t="n">
        <f aca="false">Tabla3510813153425[[#This Row],[no_efec_cor]]/Tabla3510813153425[[#This Row],[no_efe]]</f>
        <v>0.46629711751663</v>
      </c>
      <c r="M43" s="9" t="n">
        <f aca="false">Tabla3510813153425[[#This Row],[no_efec_inc]]/Tabla3510813153425[[#This Row],[no_efe]]</f>
        <v>0.53370288248337</v>
      </c>
      <c r="N43" s="9" t="n">
        <f aca="false">(Tabla3510813153425[[#This Row],[% efe_cor]]+Tabla3510813153425[[#This Row],[% no_efe_cor]])/2</f>
        <v>0.591921265891678</v>
      </c>
      <c r="O43" s="10" t="n">
        <f aca="false">(Tabla3510813153425[[#This Row],[% efe_inc]]+Tabla3510813153425[[#This Row],[% no_efect_inc]])/2</f>
        <v>0.408078734108322</v>
      </c>
      <c r="P43" s="11" t="n">
        <f aca="false">Tabla3510813153425[[#This Row],[no_efec_cor]]/(Tabla3510813153425[[#This Row],[efect_inc]]+Tabla3510813153425[[#This Row],[no_efec_cor]])</f>
        <v>0.622557726465364</v>
      </c>
      <c r="Q43" s="11" t="n">
        <f aca="false">Tabla3510813153425[[#This Row],[efec_cor]]/(Tabla3510813153425[[#This Row],[efec_cor]]+Tabla3510813153425[[#This Row],[no_efec_inc]])</f>
        <v>0.573680481756996</v>
      </c>
      <c r="R43" s="11" t="n">
        <f aca="false">(Tabla3510813153425[[#This Row],[PNE]]+Tabla3510813153425[[#This Row],[PE]])/2</f>
        <v>0.59811910411118</v>
      </c>
      <c r="S43" s="0" t="n">
        <v>4514</v>
      </c>
      <c r="T43" s="0" t="n">
        <v>4510</v>
      </c>
      <c r="U43" s="0" t="n">
        <f aca="false">Tabla3510813153425[[#This Row],[efec]]+Tabla3510813153425[[#This Row],[no_efe]]</f>
        <v>9024</v>
      </c>
    </row>
    <row r="44" customFormat="false" ht="13.8" hidden="false" customHeight="false" outlineLevel="0" collapsed="false">
      <c r="A44" s="0" t="n">
        <v>10</v>
      </c>
      <c r="B44" s="0" t="n">
        <v>2</v>
      </c>
      <c r="G44" s="0" t="n">
        <f aca="false">Tabla3510813153425[[#This Row],[no_efec_cor]]+Tabla3510813153425[[#This Row],[efec_cor]]</f>
        <v>0</v>
      </c>
      <c r="H44" s="0" t="n">
        <f aca="false">Tabla3510813153425[[#This Row],[no_efec_inc]]+Tabla3510813153425[[#This Row],[efect_inc]]</f>
        <v>0</v>
      </c>
      <c r="I44" s="9" t="n">
        <f aca="false">Tabla3510813153425[[#This Row],[Correctos]]/Tabla3510813153425[[#This Row],[total_sec]]</f>
        <v>0</v>
      </c>
      <c r="J44" s="9" t="n">
        <f aca="false">Tabla3510813153425[[#This Row],[efec_cor]]/Tabla3510813153425[[#This Row],[efec]]</f>
        <v>0</v>
      </c>
      <c r="K44" s="9" t="n">
        <f aca="false">Tabla3510813153425[[#This Row],[efect_inc]]/Tabla3510813153425[[#This Row],[efec]]</f>
        <v>0</v>
      </c>
      <c r="L44" s="9" t="n">
        <f aca="false">Tabla3510813153425[[#This Row],[no_efec_cor]]/Tabla3510813153425[[#This Row],[no_efe]]</f>
        <v>0</v>
      </c>
      <c r="M44" s="9" t="n">
        <f aca="false">Tabla3510813153425[[#This Row],[no_efec_inc]]/Tabla3510813153425[[#This Row],[no_efe]]</f>
        <v>0</v>
      </c>
      <c r="N44" s="9" t="n">
        <f aca="false">(Tabla3510813153425[[#This Row],[% efe_cor]]+Tabla3510813153425[[#This Row],[% no_efe_cor]])/2</f>
        <v>0</v>
      </c>
      <c r="O44" s="10" t="n">
        <f aca="false">(Tabla3510813153425[[#This Row],[% efe_inc]]+Tabla3510813153425[[#This Row],[% no_efect_inc]])/2</f>
        <v>0</v>
      </c>
      <c r="P44" s="11" t="e">
        <f aca="false">Tabla3510813153425[[#This Row],[no_efec_cor]]/(Tabla3510813153425[[#This Row],[efect_inc]]+Tabla3510813153425[[#This Row],[no_efec_cor]])</f>
        <v>#DIV/0!</v>
      </c>
      <c r="Q44" s="11" t="e">
        <f aca="false">Tabla3510813153425[[#This Row],[efec_cor]]/(Tabla3510813153425[[#This Row],[efec_cor]]+Tabla3510813153425[[#This Row],[no_efec_inc]])</f>
        <v>#DIV/0!</v>
      </c>
      <c r="R44" s="11" t="e">
        <f aca="false">(Tabla3510813153425[[#This Row],[PNE]]+Tabla3510813153425[[#This Row],[PE]])/2</f>
        <v>#DIV/0!</v>
      </c>
      <c r="S44" s="0" t="n">
        <v>4514</v>
      </c>
      <c r="T44" s="0" t="n">
        <v>4510</v>
      </c>
      <c r="U44" s="0" t="n">
        <f aca="false">Tabla3510813153425[[#This Row],[efec]]+Tabla3510813153425[[#This Row],[no_efe]]</f>
        <v>9024</v>
      </c>
    </row>
    <row r="45" customFormat="false" ht="13.8" hidden="false" customHeight="false" outlineLevel="0" collapsed="false">
      <c r="A45" s="0" t="n">
        <v>15</v>
      </c>
      <c r="B45" s="0" t="n">
        <v>2</v>
      </c>
      <c r="G45" s="0" t="n">
        <f aca="false">Tabla3510813153425[[#This Row],[no_efec_cor]]+Tabla3510813153425[[#This Row],[efec_cor]]</f>
        <v>0</v>
      </c>
      <c r="H45" s="0" t="n">
        <f aca="false">Tabla3510813153425[[#This Row],[no_efec_inc]]+Tabla3510813153425[[#This Row],[efect_inc]]</f>
        <v>0</v>
      </c>
      <c r="I45" s="9" t="n">
        <f aca="false">Tabla3510813153425[[#This Row],[Correctos]]/Tabla3510813153425[[#This Row],[total_sec]]</f>
        <v>0</v>
      </c>
      <c r="J45" s="9" t="n">
        <f aca="false">Tabla3510813153425[[#This Row],[efec_cor]]/Tabla3510813153425[[#This Row],[efec]]</f>
        <v>0</v>
      </c>
      <c r="K45" s="9" t="n">
        <f aca="false">Tabla3510813153425[[#This Row],[efect_inc]]/Tabla3510813153425[[#This Row],[efec]]</f>
        <v>0</v>
      </c>
      <c r="L45" s="9" t="n">
        <f aca="false">Tabla3510813153425[[#This Row],[no_efec_cor]]/Tabla3510813153425[[#This Row],[no_efe]]</f>
        <v>0</v>
      </c>
      <c r="M45" s="9" t="n">
        <f aca="false">Tabla3510813153425[[#This Row],[no_efec_inc]]/Tabla3510813153425[[#This Row],[no_efe]]</f>
        <v>0</v>
      </c>
      <c r="N45" s="9" t="n">
        <f aca="false">(Tabla3510813153425[[#This Row],[% efe_cor]]+Tabla3510813153425[[#This Row],[% no_efe_cor]])/2</f>
        <v>0</v>
      </c>
      <c r="O45" s="10" t="n">
        <f aca="false">(Tabla3510813153425[[#This Row],[% efe_inc]]+Tabla3510813153425[[#This Row],[% no_efect_inc]])/2</f>
        <v>0</v>
      </c>
      <c r="P45" s="11" t="e">
        <f aca="false">Tabla3510813153425[[#This Row],[no_efec_cor]]/(Tabla3510813153425[[#This Row],[efect_inc]]+Tabla3510813153425[[#This Row],[no_efec_cor]])</f>
        <v>#DIV/0!</v>
      </c>
      <c r="Q45" s="11" t="e">
        <f aca="false">Tabla3510813153425[[#This Row],[efec_cor]]/(Tabla3510813153425[[#This Row],[efec_cor]]+Tabla3510813153425[[#This Row],[no_efec_inc]])</f>
        <v>#DIV/0!</v>
      </c>
      <c r="R45" s="11" t="e">
        <f aca="false">(Tabla3510813153425[[#This Row],[PNE]]+Tabla3510813153425[[#This Row],[PE]])/2</f>
        <v>#DIV/0!</v>
      </c>
      <c r="S45" s="0" t="n">
        <v>4514</v>
      </c>
      <c r="T45" s="0" t="n">
        <v>4510</v>
      </c>
      <c r="U45" s="0" t="n">
        <f aca="false">Tabla3510813153425[[#This Row],[efec]]+Tabla3510813153425[[#This Row],[no_efe]]</f>
        <v>9024</v>
      </c>
    </row>
    <row r="46" customFormat="false" ht="13.8" hidden="false" customHeight="false" outlineLevel="0" collapsed="false">
      <c r="A46" s="0" t="n">
        <v>25</v>
      </c>
      <c r="B46" s="0" t="n">
        <v>2</v>
      </c>
      <c r="G46" s="0" t="n">
        <f aca="false">Tabla3510813153425[[#This Row],[no_efec_cor]]+Tabla3510813153425[[#This Row],[efec_cor]]</f>
        <v>0</v>
      </c>
      <c r="H46" s="0" t="n">
        <f aca="false">Tabla3510813153425[[#This Row],[no_efec_inc]]+Tabla3510813153425[[#This Row],[efect_inc]]</f>
        <v>0</v>
      </c>
      <c r="I46" s="9" t="e">
        <f aca="false">Tabla3510813153425[[#This Row],[Correctos]]/Tabla3510813153425[[#This Row],[total_sec]]</f>
        <v>#DIV/0!</v>
      </c>
      <c r="J46" s="9" t="e">
        <f aca="false">Tabla3510813153425[[#This Row],[efec_cor]]/Tabla3510813153425[[#This Row],[efec]]</f>
        <v>#DIV/0!</v>
      </c>
      <c r="K46" s="9" t="e">
        <f aca="false">Tabla3510813153425[[#This Row],[efect_inc]]/Tabla3510813153425[[#This Row],[efec]]</f>
        <v>#DIV/0!</v>
      </c>
      <c r="L46" s="9" t="e">
        <f aca="false">Tabla3510813153425[[#This Row],[no_efec_cor]]/Tabla3510813153425[[#This Row],[no_efe]]</f>
        <v>#DIV/0!</v>
      </c>
      <c r="M46" s="9" t="e">
        <f aca="false">Tabla3510813153425[[#This Row],[no_efec_inc]]/Tabla3510813153425[[#This Row],[no_efe]]</f>
        <v>#DIV/0!</v>
      </c>
      <c r="N46" s="9" t="e">
        <f aca="false">(Tabla3510813153425[[#This Row],[% efe_cor]]+Tabla3510813153425[[#This Row],[% no_efe_cor]])/2</f>
        <v>#DIV/0!</v>
      </c>
      <c r="O46" s="10" t="e">
        <f aca="false">(Tabla3510813153425[[#This Row],[% efe_inc]]+Tabla3510813153425[[#This Row],[% no_efect_inc]])/2</f>
        <v>#DIV/0!</v>
      </c>
      <c r="P46" s="11" t="e">
        <f aca="false">Tabla3510813153425[[#This Row],[no_efec_cor]]/(Tabla3510813153425[[#This Row],[efect_inc]]+Tabla3510813153425[[#This Row],[no_efec_cor]])</f>
        <v>#DIV/0!</v>
      </c>
      <c r="Q46" s="11" t="e">
        <f aca="false">Tabla3510813153425[[#This Row],[efec_cor]]/(Tabla3510813153425[[#This Row],[efec_cor]]+Tabla3510813153425[[#This Row],[no_efec_inc]])</f>
        <v>#DIV/0!</v>
      </c>
      <c r="R46" s="11" t="e">
        <f aca="false">(Tabla3510813153425[[#This Row],[PNE]]+Tabla3510813153425[[#This Row],[PE]])/2</f>
        <v>#DIV/0!</v>
      </c>
      <c r="U46" s="0" t="n">
        <f aca="false">Tabla3510813153425[[#This Row],[efec]]+Tabla3510813153425[[#This Row],[no_efe]]</f>
        <v>0</v>
      </c>
    </row>
    <row r="47" customFormat="false" ht="13.8" hidden="false" customHeight="false" outlineLevel="0" collapsed="false">
      <c r="A47" s="0" t="n">
        <v>25</v>
      </c>
      <c r="B47" s="0" t="n">
        <v>3</v>
      </c>
      <c r="G47" s="0" t="n">
        <f aca="false">Tabla3510813153425[[#This Row],[no_efec_cor]]+Tabla3510813153425[[#This Row],[efec_cor]]</f>
        <v>0</v>
      </c>
      <c r="H47" s="0" t="n">
        <f aca="false">Tabla3510813153425[[#This Row],[no_efec_inc]]+Tabla3510813153425[[#This Row],[efect_inc]]</f>
        <v>0</v>
      </c>
      <c r="I47" s="9" t="e">
        <f aca="false">Tabla3510813153425[[#This Row],[Correctos]]/Tabla3510813153425[[#This Row],[total_sec]]</f>
        <v>#DIV/0!</v>
      </c>
      <c r="J47" s="9" t="e">
        <f aca="false">Tabla3510813153425[[#This Row],[efec_cor]]/Tabla3510813153425[[#This Row],[efec]]</f>
        <v>#DIV/0!</v>
      </c>
      <c r="K47" s="9" t="e">
        <f aca="false">Tabla3510813153425[[#This Row],[efect_inc]]/Tabla3510813153425[[#This Row],[efec]]</f>
        <v>#DIV/0!</v>
      </c>
      <c r="L47" s="9" t="e">
        <f aca="false">Tabla3510813153425[[#This Row],[no_efec_cor]]/Tabla3510813153425[[#This Row],[no_efe]]</f>
        <v>#DIV/0!</v>
      </c>
      <c r="M47" s="9" t="e">
        <f aca="false">Tabla3510813153425[[#This Row],[no_efec_inc]]/Tabla3510813153425[[#This Row],[no_efe]]</f>
        <v>#DIV/0!</v>
      </c>
      <c r="N47" s="9" t="e">
        <f aca="false">(Tabla3510813153425[[#This Row],[% efe_cor]]+Tabla3510813153425[[#This Row],[% no_efe_cor]])/2</f>
        <v>#DIV/0!</v>
      </c>
      <c r="O47" s="10" t="e">
        <f aca="false">(Tabla3510813153425[[#This Row],[% efe_inc]]+Tabla3510813153425[[#This Row],[% no_efect_inc]])/2</f>
        <v>#DIV/0!</v>
      </c>
      <c r="P47" s="11" t="e">
        <f aca="false">Tabla3510813153425[[#This Row],[no_efec_cor]]/(Tabla3510813153425[[#This Row],[efect_inc]]+Tabla3510813153425[[#This Row],[no_efec_cor]])</f>
        <v>#DIV/0!</v>
      </c>
      <c r="Q47" s="11" t="e">
        <f aca="false">Tabla3510813153425[[#This Row],[efec_cor]]/(Tabla3510813153425[[#This Row],[efec_cor]]+Tabla3510813153425[[#This Row],[no_efec_inc]])</f>
        <v>#DIV/0!</v>
      </c>
      <c r="R47" s="11" t="e">
        <f aca="false">(Tabla3510813153425[[#This Row],[PNE]]+Tabla3510813153425[[#This Row],[PE]])/2</f>
        <v>#DIV/0!</v>
      </c>
      <c r="U47" s="0" t="n">
        <f aca="false">Tabla3510813153425[[#This Row],[efec]]+Tabla3510813153425[[#This Row],[no_efe]]</f>
        <v>0</v>
      </c>
    </row>
    <row r="48" customFormat="false" ht="13.8" hidden="false" customHeight="false" outlineLevel="0" collapsed="false">
      <c r="A48" s="0" t="n">
        <v>50</v>
      </c>
      <c r="B48" s="0" t="n">
        <v>3</v>
      </c>
      <c r="G48" s="0" t="n">
        <f aca="false">Tabla3510813153425[[#This Row],[no_efec_cor]]+Tabla3510813153425[[#This Row],[efec_cor]]</f>
        <v>0</v>
      </c>
      <c r="H48" s="0" t="n">
        <f aca="false">Tabla3510813153425[[#This Row],[no_efec_inc]]+Tabla3510813153425[[#This Row],[efect_inc]]</f>
        <v>0</v>
      </c>
      <c r="I48" s="9" t="e">
        <f aca="false">Tabla3510813153425[[#This Row],[Correctos]]/Tabla3510813153425[[#This Row],[total_sec]]</f>
        <v>#DIV/0!</v>
      </c>
      <c r="J48" s="9" t="e">
        <f aca="false">Tabla3510813153425[[#This Row],[efec_cor]]/Tabla3510813153425[[#This Row],[efec]]</f>
        <v>#DIV/0!</v>
      </c>
      <c r="K48" s="9" t="e">
        <f aca="false">Tabla3510813153425[[#This Row],[efect_inc]]/Tabla3510813153425[[#This Row],[efec]]</f>
        <v>#DIV/0!</v>
      </c>
      <c r="L48" s="9" t="e">
        <f aca="false">Tabla3510813153425[[#This Row],[no_efec_cor]]/Tabla3510813153425[[#This Row],[no_efe]]</f>
        <v>#DIV/0!</v>
      </c>
      <c r="M48" s="9" t="e">
        <f aca="false">Tabla3510813153425[[#This Row],[no_efec_inc]]/Tabla3510813153425[[#This Row],[no_efe]]</f>
        <v>#DIV/0!</v>
      </c>
      <c r="N48" s="9" t="e">
        <f aca="false">(Tabla3510813153425[[#This Row],[% efe_cor]]+Tabla3510813153425[[#This Row],[% no_efe_cor]])/2</f>
        <v>#DIV/0!</v>
      </c>
      <c r="O48" s="10" t="e">
        <f aca="false">(Tabla3510813153425[[#This Row],[% efe_inc]]+Tabla3510813153425[[#This Row],[% no_efect_inc]])/2</f>
        <v>#DIV/0!</v>
      </c>
      <c r="P48" s="11" t="e">
        <f aca="false">Tabla3510813153425[[#This Row],[no_efec_cor]]/(Tabla3510813153425[[#This Row],[efect_inc]]+Tabla3510813153425[[#This Row],[no_efec_cor]])</f>
        <v>#DIV/0!</v>
      </c>
      <c r="Q48" s="11" t="e">
        <f aca="false">Tabla3510813153425[[#This Row],[efec_cor]]/(Tabla3510813153425[[#This Row],[efec_cor]]+Tabla3510813153425[[#This Row],[no_efec_inc]])</f>
        <v>#DIV/0!</v>
      </c>
      <c r="R48" s="11" t="e">
        <f aca="false">(Tabla3510813153425[[#This Row],[PNE]]+Tabla3510813153425[[#This Row],[PE]])/2</f>
        <v>#DIV/0!</v>
      </c>
      <c r="U48" s="0" t="n">
        <f aca="false">Tabla3510813153425[[#This Row],[efec]]+Tabla3510813153425[[#This Row],[no_efe]]</f>
        <v>0</v>
      </c>
    </row>
    <row r="49" customFormat="false" ht="13.8" hidden="false" customHeight="false" outlineLevel="0" collapsed="false">
      <c r="A49" s="0" t="n">
        <v>15</v>
      </c>
      <c r="B49" s="0" t="n">
        <v>1</v>
      </c>
      <c r="G49" s="0" t="n">
        <f aca="false">Tabla3510813153425[[#This Row],[no_efec_cor]]+Tabla3510813153425[[#This Row],[efec_cor]]</f>
        <v>0</v>
      </c>
      <c r="H49" s="0" t="n">
        <f aca="false">Tabla3510813153425[[#This Row],[no_efec_inc]]+Tabla3510813153425[[#This Row],[efect_inc]]</f>
        <v>0</v>
      </c>
      <c r="I49" s="9" t="e">
        <f aca="false">Tabla3510813153425[[#This Row],[Correctos]]/Tabla3510813153425[[#This Row],[total_sec]]</f>
        <v>#DIV/0!</v>
      </c>
      <c r="J49" s="9" t="e">
        <f aca="false">Tabla3510813153425[[#This Row],[efec_cor]]/Tabla3510813153425[[#This Row],[efec]]</f>
        <v>#DIV/0!</v>
      </c>
      <c r="K49" s="9" t="e">
        <f aca="false">Tabla3510813153425[[#This Row],[efect_inc]]/Tabla3510813153425[[#This Row],[efec]]</f>
        <v>#DIV/0!</v>
      </c>
      <c r="L49" s="9" t="e">
        <f aca="false">Tabla3510813153425[[#This Row],[no_efec_cor]]/Tabla3510813153425[[#This Row],[no_efe]]</f>
        <v>#DIV/0!</v>
      </c>
      <c r="M49" s="9" t="e">
        <f aca="false">Tabla3510813153425[[#This Row],[no_efec_inc]]/Tabla3510813153425[[#This Row],[no_efe]]</f>
        <v>#DIV/0!</v>
      </c>
      <c r="N49" s="9" t="e">
        <f aca="false">(Tabla3510813153425[[#This Row],[% efe_cor]]+Tabla3510813153425[[#This Row],[% no_efe_cor]])/2</f>
        <v>#DIV/0!</v>
      </c>
      <c r="O49" s="10" t="e">
        <f aca="false">(Tabla3510813153425[[#This Row],[% efe_inc]]+Tabla3510813153425[[#This Row],[% no_efect_inc]])/2</f>
        <v>#DIV/0!</v>
      </c>
      <c r="P49" s="11" t="e">
        <f aca="false">Tabla3510813153425[[#This Row],[no_efec_cor]]/(Tabla3510813153425[[#This Row],[efect_inc]]+Tabla3510813153425[[#This Row],[no_efec_cor]])</f>
        <v>#DIV/0!</v>
      </c>
      <c r="Q49" s="11" t="e">
        <f aca="false">Tabla3510813153425[[#This Row],[efec_cor]]/(Tabla3510813153425[[#This Row],[efec_cor]]+Tabla3510813153425[[#This Row],[no_efec_inc]])</f>
        <v>#DIV/0!</v>
      </c>
      <c r="R49" s="11" t="e">
        <f aca="false">(Tabla3510813153425[[#This Row],[PNE]]+Tabla3510813153425[[#This Row],[PE]])/2</f>
        <v>#DIV/0!</v>
      </c>
      <c r="U49" s="0" t="n">
        <f aca="false">Tabla3510813153425[[#This Row],[efec]]+Tabla3510813153425[[#This Row],[no_efe]]</f>
        <v>0</v>
      </c>
    </row>
    <row r="50" customFormat="false" ht="13.8" hidden="false" customHeight="false" outlineLevel="0" collapsed="false">
      <c r="A50" s="0" t="n">
        <v>15</v>
      </c>
      <c r="B50" s="0" t="n">
        <v>0.5</v>
      </c>
      <c r="G50" s="0" t="n">
        <f aca="false">Tabla3510813153425[[#This Row],[no_efec_cor]]+Tabla3510813153425[[#This Row],[efec_cor]]</f>
        <v>0</v>
      </c>
      <c r="H50" s="0" t="n">
        <f aca="false">Tabla3510813153425[[#This Row],[no_efec_inc]]+Tabla3510813153425[[#This Row],[efect_inc]]</f>
        <v>0</v>
      </c>
      <c r="I50" s="9" t="e">
        <f aca="false">Tabla3510813153425[[#This Row],[Correctos]]/Tabla3510813153425[[#This Row],[total_sec]]</f>
        <v>#DIV/0!</v>
      </c>
      <c r="J50" s="9" t="e">
        <f aca="false">Tabla3510813153425[[#This Row],[efec_cor]]/Tabla3510813153425[[#This Row],[efec]]</f>
        <v>#DIV/0!</v>
      </c>
      <c r="K50" s="9" t="e">
        <f aca="false">Tabla3510813153425[[#This Row],[efect_inc]]/Tabla3510813153425[[#This Row],[efec]]</f>
        <v>#DIV/0!</v>
      </c>
      <c r="L50" s="9" t="e">
        <f aca="false">Tabla3510813153425[[#This Row],[no_efec_cor]]/Tabla3510813153425[[#This Row],[no_efe]]</f>
        <v>#DIV/0!</v>
      </c>
      <c r="M50" s="9" t="e">
        <f aca="false">Tabla3510813153425[[#This Row],[no_efec_inc]]/Tabla3510813153425[[#This Row],[no_efe]]</f>
        <v>#DIV/0!</v>
      </c>
      <c r="N50" s="9" t="e">
        <f aca="false">(Tabla3510813153425[[#This Row],[% efe_cor]]+Tabla3510813153425[[#This Row],[% no_efe_cor]])/2</f>
        <v>#DIV/0!</v>
      </c>
      <c r="O50" s="10" t="e">
        <f aca="false">(Tabla3510813153425[[#This Row],[% efe_inc]]+Tabla3510813153425[[#This Row],[% no_efect_inc]])/2</f>
        <v>#DIV/0!</v>
      </c>
      <c r="P50" s="11" t="e">
        <f aca="false">Tabla3510813153425[[#This Row],[no_efec_cor]]/(Tabla3510813153425[[#This Row],[efect_inc]]+Tabla3510813153425[[#This Row],[no_efec_cor]])</f>
        <v>#DIV/0!</v>
      </c>
      <c r="Q50" s="11" t="e">
        <f aca="false">Tabla3510813153425[[#This Row],[efec_cor]]/(Tabla3510813153425[[#This Row],[efec_cor]]+Tabla3510813153425[[#This Row],[no_efec_inc]])</f>
        <v>#DIV/0!</v>
      </c>
      <c r="R50" s="11" t="e">
        <f aca="false">(Tabla3510813153425[[#This Row],[PNE]]+Tabla3510813153425[[#This Row],[PE]])/2</f>
        <v>#DIV/0!</v>
      </c>
      <c r="U50" s="0" t="n">
        <f aca="false">Tabla3510813153425[[#This Row],[efec]]+Tabla3510813153425[[#This Row],[no_efe]]</f>
        <v>0</v>
      </c>
    </row>
    <row r="51" customFormat="false" ht="13.8" hidden="false" customHeight="false" outlineLevel="0" collapsed="false">
      <c r="B51" s="0" t="n">
        <v>4</v>
      </c>
      <c r="C51" s="0" t="n">
        <v>1</v>
      </c>
      <c r="G51" s="0" t="n">
        <f aca="false">Tabla3510813153425[[#This Row],[no_efec_cor]]+Tabla3510813153425[[#This Row],[efec_cor]]</f>
        <v>1</v>
      </c>
      <c r="H51" s="0" t="n">
        <f aca="false">Tabla3510813153425[[#This Row],[no_efec_inc]]+Tabla3510813153425[[#This Row],[efect_inc]]</f>
        <v>0</v>
      </c>
      <c r="I51" s="9" t="e">
        <f aca="false">Tabla3510813153425[[#This Row],[Correctos]]/Tabla3510813153425[[#This Row],[total_sec]]</f>
        <v>#DIV/0!</v>
      </c>
      <c r="J51" s="9" t="e">
        <f aca="false">Tabla3510813153425[[#This Row],[efec_cor]]/Tabla3510813153425[[#This Row],[efec]]</f>
        <v>#DIV/0!</v>
      </c>
      <c r="K51" s="9" t="e">
        <f aca="false">Tabla3510813153425[[#This Row],[efect_inc]]/Tabla3510813153425[[#This Row],[efec]]</f>
        <v>#DIV/0!</v>
      </c>
      <c r="L51" s="9" t="e">
        <f aca="false">Tabla3510813153425[[#This Row],[no_efec_cor]]/Tabla3510813153425[[#This Row],[no_efe]]</f>
        <v>#DIV/0!</v>
      </c>
      <c r="M51" s="9" t="e">
        <f aca="false">Tabla3510813153425[[#This Row],[no_efec_inc]]/Tabla3510813153425[[#This Row],[no_efe]]</f>
        <v>#DIV/0!</v>
      </c>
      <c r="N51" s="9" t="e">
        <f aca="false">(Tabla3510813153425[[#This Row],[% efe_cor]]+Tabla3510813153425[[#This Row],[% no_efe_cor]])/2</f>
        <v>#DIV/0!</v>
      </c>
      <c r="O51" s="10" t="e">
        <f aca="false">(Tabla3510813153425[[#This Row],[% efe_inc]]+Tabla3510813153425[[#This Row],[% no_efect_inc]])/2</f>
        <v>#DIV/0!</v>
      </c>
      <c r="P51" s="11" t="n">
        <f aca="false">Tabla3510813153425[[#This Row],[no_efec_cor]]/(Tabla3510813153425[[#This Row],[efect_inc]]+Tabla3510813153425[[#This Row],[no_efec_cor]])</f>
        <v>1</v>
      </c>
      <c r="Q51" s="11" t="e">
        <f aca="false">Tabla3510813153425[[#This Row],[efec_cor]]/(Tabla3510813153425[[#This Row],[efec_cor]]+Tabla3510813153425[[#This Row],[no_efec_inc]])</f>
        <v>#DIV/0!</v>
      </c>
      <c r="R51" s="11" t="e">
        <f aca="false">(Tabla3510813153425[[#This Row],[PNE]]+Tabla3510813153425[[#This Row],[PE]])/2</f>
        <v>#DIV/0!</v>
      </c>
      <c r="U51" s="0" t="n">
        <f aca="false">Tabla3510813153425[[#This Row],[efec]]+Tabla3510813153425[[#This Row],[no_efe]]</f>
        <v>0</v>
      </c>
    </row>
    <row r="52" customFormat="false" ht="13.8" hidden="false" customHeight="false" outlineLevel="0" collapsed="false">
      <c r="B52" s="0" t="n">
        <v>3</v>
      </c>
      <c r="C52" s="0" t="n">
        <v>1</v>
      </c>
      <c r="G52" s="0" t="n">
        <f aca="false">Tabla3510813153425[[#This Row],[no_efec_cor]]+Tabla3510813153425[[#This Row],[efec_cor]]</f>
        <v>1</v>
      </c>
      <c r="H52" s="0" t="n">
        <f aca="false">Tabla3510813153425[[#This Row],[no_efec_inc]]+Tabla3510813153425[[#This Row],[efect_inc]]</f>
        <v>0</v>
      </c>
      <c r="I52" s="9" t="e">
        <f aca="false">Tabla3510813153425[[#This Row],[Correctos]]/Tabla3510813153425[[#This Row],[total_sec]]</f>
        <v>#DIV/0!</v>
      </c>
      <c r="J52" s="9" t="e">
        <f aca="false">Tabla3510813153425[[#This Row],[efec_cor]]/Tabla3510813153425[[#This Row],[efec]]</f>
        <v>#DIV/0!</v>
      </c>
      <c r="K52" s="9" t="e">
        <f aca="false">Tabla3510813153425[[#This Row],[efect_inc]]/Tabla3510813153425[[#This Row],[efec]]</f>
        <v>#DIV/0!</v>
      </c>
      <c r="L52" s="9" t="e">
        <f aca="false">Tabla3510813153425[[#This Row],[no_efec_cor]]/Tabla3510813153425[[#This Row],[no_efe]]</f>
        <v>#DIV/0!</v>
      </c>
      <c r="M52" s="9" t="e">
        <f aca="false">Tabla3510813153425[[#This Row],[no_efec_inc]]/Tabla3510813153425[[#This Row],[no_efe]]</f>
        <v>#DIV/0!</v>
      </c>
      <c r="N52" s="9" t="e">
        <f aca="false">(Tabla3510813153425[[#This Row],[% efe_cor]]+Tabla3510813153425[[#This Row],[% no_efe_cor]])/2</f>
        <v>#DIV/0!</v>
      </c>
      <c r="O52" s="10" t="e">
        <f aca="false">(Tabla3510813153425[[#This Row],[% efe_inc]]+Tabla3510813153425[[#This Row],[% no_efect_inc]])/2</f>
        <v>#DIV/0!</v>
      </c>
      <c r="P52" s="11" t="n">
        <f aca="false">Tabla3510813153425[[#This Row],[no_efec_cor]]/(Tabla3510813153425[[#This Row],[efect_inc]]+Tabla3510813153425[[#This Row],[no_efec_cor]])</f>
        <v>1</v>
      </c>
      <c r="Q52" s="11" t="e">
        <f aca="false">Tabla3510813153425[[#This Row],[efec_cor]]/(Tabla3510813153425[[#This Row],[efec_cor]]+Tabla3510813153425[[#This Row],[no_efec_inc]])</f>
        <v>#DIV/0!</v>
      </c>
      <c r="R52" s="11" t="e">
        <f aca="false">(Tabla3510813153425[[#This Row],[PNE]]+Tabla3510813153425[[#This Row],[PE]])/2</f>
        <v>#DIV/0!</v>
      </c>
      <c r="U52" s="0" t="n">
        <f aca="false">Tabla3510813153425[[#This Row],[efec]]+Tabla3510813153425[[#This Row],[no_efe]]</f>
        <v>0</v>
      </c>
    </row>
    <row r="53" customFormat="false" ht="13.8" hidden="false" customHeight="false" outlineLevel="0" collapsed="false">
      <c r="B53" s="0" t="n">
        <v>3</v>
      </c>
      <c r="C53" s="0" t="n">
        <v>5</v>
      </c>
      <c r="G53" s="0" t="n">
        <f aca="false">Tabla3510813153425[[#This Row],[no_efec_cor]]+Tabla3510813153425[[#This Row],[efec_cor]]</f>
        <v>5</v>
      </c>
      <c r="H53" s="0" t="n">
        <f aca="false">Tabla3510813153425[[#This Row],[no_efec_inc]]+Tabla3510813153425[[#This Row],[efect_inc]]</f>
        <v>0</v>
      </c>
      <c r="I53" s="9" t="e">
        <f aca="false">Tabla3510813153425[[#This Row],[Correctos]]/Tabla3510813153425[[#This Row],[total_sec]]</f>
        <v>#DIV/0!</v>
      </c>
      <c r="J53" s="9" t="e">
        <f aca="false">Tabla3510813153425[[#This Row],[efec_cor]]/Tabla3510813153425[[#This Row],[efec]]</f>
        <v>#DIV/0!</v>
      </c>
      <c r="K53" s="9" t="e">
        <f aca="false">Tabla3510813153425[[#This Row],[efect_inc]]/Tabla3510813153425[[#This Row],[efec]]</f>
        <v>#DIV/0!</v>
      </c>
      <c r="L53" s="9" t="e">
        <f aca="false">Tabla3510813153425[[#This Row],[no_efec_cor]]/Tabla3510813153425[[#This Row],[no_efe]]</f>
        <v>#DIV/0!</v>
      </c>
      <c r="M53" s="9" t="e">
        <f aca="false">Tabla3510813153425[[#This Row],[no_efec_inc]]/Tabla3510813153425[[#This Row],[no_efe]]</f>
        <v>#DIV/0!</v>
      </c>
      <c r="N53" s="9" t="e">
        <f aca="false">(Tabla3510813153425[[#This Row],[% efe_cor]]+Tabla3510813153425[[#This Row],[% no_efe_cor]])/2</f>
        <v>#DIV/0!</v>
      </c>
      <c r="O53" s="10" t="e">
        <f aca="false">(Tabla3510813153425[[#This Row],[% efe_inc]]+Tabla3510813153425[[#This Row],[% no_efect_inc]])/2</f>
        <v>#DIV/0!</v>
      </c>
      <c r="P53" s="11" t="n">
        <f aca="false">Tabla3510813153425[[#This Row],[no_efec_cor]]/(Tabla3510813153425[[#This Row],[efect_inc]]+Tabla3510813153425[[#This Row],[no_efec_cor]])</f>
        <v>1</v>
      </c>
      <c r="Q53" s="11" t="e">
        <f aca="false">Tabla3510813153425[[#This Row],[efec_cor]]/(Tabla3510813153425[[#This Row],[efec_cor]]+Tabla3510813153425[[#This Row],[no_efec_inc]])</f>
        <v>#DIV/0!</v>
      </c>
      <c r="R53" s="11" t="e">
        <f aca="false">(Tabla3510813153425[[#This Row],[PNE]]+Tabla3510813153425[[#This Row],[PE]])/2</f>
        <v>#DIV/0!</v>
      </c>
      <c r="U53" s="0" t="n">
        <f aca="false">Tabla3510813153425[[#This Row],[efec]]+Tabla3510813153425[[#This Row],[no_efe]]</f>
        <v>0</v>
      </c>
    </row>
    <row r="54" customFormat="false" ht="13.8" hidden="false" customHeight="false" outlineLevel="0" collapsed="false">
      <c r="B54" s="0" t="n">
        <v>4</v>
      </c>
      <c r="C54" s="0" t="n">
        <v>5</v>
      </c>
      <c r="G54" s="0" t="n">
        <f aca="false">Tabla3510813153425[[#This Row],[no_efec_cor]]+Tabla3510813153425[[#This Row],[efec_cor]]</f>
        <v>5</v>
      </c>
      <c r="H54" s="0" t="n">
        <f aca="false">Tabla3510813153425[[#This Row],[no_efec_inc]]+Tabla3510813153425[[#This Row],[efect_inc]]</f>
        <v>0</v>
      </c>
      <c r="I54" s="9" t="e">
        <f aca="false">Tabla3510813153425[[#This Row],[Correctos]]/Tabla3510813153425[[#This Row],[total_sec]]</f>
        <v>#DIV/0!</v>
      </c>
      <c r="J54" s="9" t="e">
        <f aca="false">Tabla3510813153425[[#This Row],[efec_cor]]/Tabla3510813153425[[#This Row],[efec]]</f>
        <v>#DIV/0!</v>
      </c>
      <c r="K54" s="9" t="e">
        <f aca="false">Tabla3510813153425[[#This Row],[efect_inc]]/Tabla3510813153425[[#This Row],[efec]]</f>
        <v>#DIV/0!</v>
      </c>
      <c r="L54" s="9" t="e">
        <f aca="false">Tabla3510813153425[[#This Row],[no_efec_cor]]/Tabla3510813153425[[#This Row],[no_efe]]</f>
        <v>#DIV/0!</v>
      </c>
      <c r="M54" s="9" t="e">
        <f aca="false">Tabla3510813153425[[#This Row],[no_efec_inc]]/Tabla3510813153425[[#This Row],[no_efe]]</f>
        <v>#DIV/0!</v>
      </c>
      <c r="N54" s="9" t="e">
        <f aca="false">(Tabla3510813153425[[#This Row],[% efe_cor]]+Tabla3510813153425[[#This Row],[% no_efe_cor]])/2</f>
        <v>#DIV/0!</v>
      </c>
      <c r="O54" s="10" t="e">
        <f aca="false">(Tabla3510813153425[[#This Row],[% efe_inc]]+Tabla3510813153425[[#This Row],[% no_efect_inc]])/2</f>
        <v>#DIV/0!</v>
      </c>
      <c r="P54" s="11" t="n">
        <f aca="false">Tabla3510813153425[[#This Row],[no_efec_cor]]/(Tabla3510813153425[[#This Row],[efect_inc]]+Tabla3510813153425[[#This Row],[no_efec_cor]])</f>
        <v>1</v>
      </c>
      <c r="Q54" s="11" t="e">
        <f aca="false">Tabla3510813153425[[#This Row],[efec_cor]]/(Tabla3510813153425[[#This Row],[efec_cor]]+Tabla3510813153425[[#This Row],[no_efec_inc]])</f>
        <v>#DIV/0!</v>
      </c>
      <c r="R54" s="11" t="e">
        <f aca="false">(Tabla3510813153425[[#This Row],[PNE]]+Tabla3510813153425[[#This Row],[PE]])/2</f>
        <v>#DIV/0!</v>
      </c>
      <c r="U54" s="0" t="n">
        <f aca="false">Tabla3510813153425[[#This Row],[efec]]+Tabla3510813153425[[#This Row],[no_efe]]</f>
        <v>0</v>
      </c>
    </row>
    <row r="55" customFormat="false" ht="15" hidden="false" customHeight="false" outlineLevel="0" collapsed="false">
      <c r="H55" s="9"/>
      <c r="I55" s="9"/>
      <c r="J55" s="9"/>
      <c r="K55" s="9"/>
      <c r="L55" s="9"/>
      <c r="M55" s="9"/>
      <c r="N55" s="10"/>
      <c r="O55" s="11"/>
      <c r="P55" s="11"/>
      <c r="Q55" s="11"/>
    </row>
  </sheetData>
  <mergeCells count="9">
    <mergeCell ref="A1:U1"/>
    <mergeCell ref="A2:U2"/>
    <mergeCell ref="A4:B4"/>
    <mergeCell ref="A5:B5"/>
    <mergeCell ref="A6:B6"/>
    <mergeCell ref="A8:I8"/>
    <mergeCell ref="A20:U20"/>
    <mergeCell ref="A21:U21"/>
    <mergeCell ref="A24:I2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4472C4"/>
    <pageSetUpPr fitToPage="false"/>
  </sheetPr>
  <dimension ref="A1:U1048576"/>
  <sheetViews>
    <sheetView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B33" activeCellId="1" sqref="A82:C98 B33"/>
    </sheetView>
  </sheetViews>
  <sheetFormatPr defaultColWidth="10.54296875" defaultRowHeight="15" zeroHeight="false" outlineLevelRow="0" outlineLevelCol="0"/>
  <cols>
    <col collapsed="false" customWidth="true" hidden="false" outlineLevel="0" max="2" min="2" style="0" width="11.36"/>
  </cols>
  <sheetData>
    <row r="1" customFormat="false" ht="19.5" hidden="false" customHeight="false" outlineLevel="0" collapsed="false">
      <c r="A1" s="1" t="s">
        <v>33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customFormat="false" ht="15" hidden="false" customHeight="false" outlineLevel="0" collapsed="false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4" customFormat="false" ht="15" hidden="false" customHeight="false" outlineLevel="0" collapsed="false">
      <c r="A4" s="3" t="s">
        <v>2</v>
      </c>
      <c r="B4" s="3"/>
      <c r="C4" s="4" t="n">
        <v>4705</v>
      </c>
    </row>
    <row r="5" customFormat="false" ht="15" hidden="false" customHeight="false" outlineLevel="0" collapsed="false">
      <c r="A5" s="3" t="s">
        <v>3</v>
      </c>
      <c r="B5" s="3"/>
      <c r="C5" s="4" t="n">
        <v>4953</v>
      </c>
    </row>
    <row r="6" customFormat="false" ht="15" hidden="false" customHeight="false" outlineLevel="0" collapsed="false">
      <c r="A6" s="3" t="s">
        <v>4</v>
      </c>
      <c r="B6" s="3"/>
      <c r="C6" s="4" t="n">
        <f aca="false">SUM(C4:C5)</f>
        <v>9658</v>
      </c>
    </row>
    <row r="8" customFormat="false" ht="15.75" hidden="false" customHeight="false" outlineLevel="0" collapsed="false">
      <c r="A8" s="5" t="s">
        <v>5</v>
      </c>
      <c r="B8" s="5"/>
      <c r="C8" s="5"/>
      <c r="D8" s="5"/>
      <c r="E8" s="5"/>
      <c r="F8" s="5"/>
      <c r="G8" s="5"/>
      <c r="H8" s="5"/>
      <c r="I8" s="5"/>
    </row>
    <row r="9" customFormat="false" ht="15.75" hidden="false" customHeight="false" outlineLevel="0" collapsed="false">
      <c r="A9" s="7" t="s">
        <v>6</v>
      </c>
      <c r="B9" s="8" t="s">
        <v>7</v>
      </c>
      <c r="C9" s="8" t="s">
        <v>8</v>
      </c>
      <c r="D9" s="8" t="s">
        <v>9</v>
      </c>
      <c r="E9" s="8" t="s">
        <v>10</v>
      </c>
      <c r="F9" s="8" t="s">
        <v>11</v>
      </c>
      <c r="G9" s="8" t="s">
        <v>12</v>
      </c>
      <c r="H9" s="7" t="s">
        <v>13</v>
      </c>
      <c r="I9" s="7" t="s">
        <v>14</v>
      </c>
      <c r="J9" s="7" t="s">
        <v>15</v>
      </c>
      <c r="K9" s="7" t="s">
        <v>16</v>
      </c>
      <c r="L9" s="7" t="s">
        <v>17</v>
      </c>
      <c r="M9" s="7" t="s">
        <v>18</v>
      </c>
      <c r="N9" s="7" t="s">
        <v>19</v>
      </c>
      <c r="O9" s="7" t="s">
        <v>20</v>
      </c>
      <c r="P9" s="7" t="s">
        <v>21</v>
      </c>
      <c r="Q9" s="7" t="s">
        <v>22</v>
      </c>
      <c r="R9" s="7" t="s">
        <v>23</v>
      </c>
      <c r="S9" s="7" t="s">
        <v>24</v>
      </c>
      <c r="T9" s="7" t="s">
        <v>25</v>
      </c>
    </row>
    <row r="10" customFormat="false" ht="13.8" hidden="false" customHeight="false" outlineLevel="0" collapsed="false">
      <c r="A10" s="0" t="n">
        <v>1</v>
      </c>
      <c r="B10" s="0" t="n">
        <v>2680</v>
      </c>
      <c r="C10" s="0" t="n">
        <v>2273</v>
      </c>
      <c r="D10" s="0" t="n">
        <v>3182</v>
      </c>
      <c r="E10" s="0" t="n">
        <v>1523</v>
      </c>
      <c r="F10" s="0" t="n">
        <f aca="false">Tabla35108131532[[#This Row],[no_efec_cor]]+Tabla35108131532[[#This Row],[efec_cor]]</f>
        <v>5862</v>
      </c>
      <c r="G10" s="0" t="n">
        <f aca="false">Tabla35108131532[[#This Row],[no_efec_inc]]+Tabla35108131532[[#This Row],[efect_inc]]</f>
        <v>3796</v>
      </c>
      <c r="H10" s="9" t="n">
        <f aca="false">Tabla35108131532[[#This Row],[Correctos]]/Tabla35108131532[[#This Row],[total_sec]]</f>
        <v>0.606957962311038</v>
      </c>
      <c r="I10" s="9" t="n">
        <f aca="false">Tabla35108131532[[#This Row],[efec_cor]]/Tabla35108131532[[#This Row],[efec]]</f>
        <v>0.676301806588735</v>
      </c>
      <c r="J10" s="9" t="n">
        <f aca="false">Tabla35108131532[[#This Row],[efect_inc]]/Tabla35108131532[[#This Row],[efec]]</f>
        <v>0.323698193411265</v>
      </c>
      <c r="K10" s="9" t="n">
        <f aca="false">Tabla35108131532[[#This Row],[no_efec_cor]]/Tabla35108131532[[#This Row],[no_efe]]</f>
        <v>0.541086210377549</v>
      </c>
      <c r="L10" s="9" t="n">
        <f aca="false">Tabla35108131532[[#This Row],[no_efec_inc]]/Tabla35108131532[[#This Row],[no_efe]]</f>
        <v>0.458913789622451</v>
      </c>
      <c r="M10" s="9" t="n">
        <f aca="false">(Tabla35108131532[[#This Row],[% efe_cor]]+Tabla35108131532[[#This Row],[% no_efe_cor]])/2</f>
        <v>0.608694008483142</v>
      </c>
      <c r="N10" s="10" t="n">
        <f aca="false">(Tabla35108131532[[#This Row],[% efe_inc]]+Tabla35108131532[[#This Row],[% no_efect_inc]])/2</f>
        <v>0.391305991516858</v>
      </c>
      <c r="O10" s="11" t="n">
        <f aca="false">Tabla35108131532[[#This Row],[no_efec_cor]]/(Tabla35108131532[[#This Row],[efect_inc]]+Tabla35108131532[[#This Row],[no_efec_cor]])</f>
        <v>0.637639781108732</v>
      </c>
      <c r="P10" s="11" t="n">
        <f aca="false">Tabla35108131532[[#This Row],[efec_cor]]/(Tabla35108131532[[#This Row],[efec_cor]]+Tabla35108131532[[#This Row],[no_efec_inc]])</f>
        <v>0.583318056828598</v>
      </c>
      <c r="Q10" s="11" t="n">
        <f aca="false">(Tabla35108131532[[#This Row],[PNE]]+Tabla35108131532[[#This Row],[PE]])/2</f>
        <v>0.610478918968665</v>
      </c>
      <c r="R10" s="0" t="n">
        <v>4705</v>
      </c>
      <c r="S10" s="0" t="n">
        <v>4953</v>
      </c>
      <c r="T10" s="0" t="n">
        <f aca="false">Tabla35108131532[[#This Row],[efec]]+Tabla35108131532[[#This Row],[no_efe]]</f>
        <v>9658</v>
      </c>
    </row>
    <row r="11" customFormat="false" ht="13.8" hidden="false" customHeight="false" outlineLevel="0" collapsed="false">
      <c r="A11" s="0" t="n">
        <v>5</v>
      </c>
      <c r="B11" s="0" t="n">
        <v>2559</v>
      </c>
      <c r="C11" s="0" t="n">
        <v>2394</v>
      </c>
      <c r="D11" s="0" t="n">
        <v>3245</v>
      </c>
      <c r="E11" s="0" t="n">
        <v>1460</v>
      </c>
      <c r="F11" s="0" t="n">
        <f aca="false">Tabla35108131532[[#This Row],[no_efec_cor]]+Tabla35108131532[[#This Row],[efec_cor]]</f>
        <v>5804</v>
      </c>
      <c r="G11" s="0" t="n">
        <f aca="false">Tabla35108131532[[#This Row],[no_efec_inc]]+Tabla35108131532[[#This Row],[efect_inc]]</f>
        <v>3854</v>
      </c>
      <c r="H11" s="9" t="n">
        <f aca="false">Tabla35108131532[[#This Row],[Correctos]]/Tabla35108131532[[#This Row],[total_sec]]</f>
        <v>0.600952578173535</v>
      </c>
      <c r="I11" s="9" t="n">
        <f aca="false">Tabla35108131532[[#This Row],[efec_cor]]/Tabla35108131532[[#This Row],[efec]]</f>
        <v>0.689691817215728</v>
      </c>
      <c r="J11" s="9" t="n">
        <f aca="false">Tabla35108131532[[#This Row],[efect_inc]]/Tabla35108131532[[#This Row],[efec]]</f>
        <v>0.310308182784272</v>
      </c>
      <c r="K11" s="9" t="n">
        <f aca="false">Tabla35108131532[[#This Row],[no_efec_cor]]/Tabla35108131532[[#This Row],[no_efe]]</f>
        <v>0.516656571774682</v>
      </c>
      <c r="L11" s="9" t="n">
        <f aca="false">Tabla35108131532[[#This Row],[no_efec_inc]]/Tabla35108131532[[#This Row],[no_efe]]</f>
        <v>0.483343428225318</v>
      </c>
      <c r="M11" s="9" t="n">
        <f aca="false">(Tabla35108131532[[#This Row],[% efe_cor]]+Tabla35108131532[[#This Row],[% no_efe_cor]])/2</f>
        <v>0.603174194495205</v>
      </c>
      <c r="N11" s="10" t="n">
        <f aca="false">(Tabla35108131532[[#This Row],[% efe_inc]]+Tabla35108131532[[#This Row],[% no_efect_inc]])/2</f>
        <v>0.396825805504795</v>
      </c>
      <c r="O11" s="11" t="n">
        <f aca="false">Tabla35108131532[[#This Row],[no_efec_cor]]/(Tabla35108131532[[#This Row],[efect_inc]]+Tabla35108131532[[#This Row],[no_efec_cor]])</f>
        <v>0.636725553620304</v>
      </c>
      <c r="P11" s="11" t="n">
        <f aca="false">Tabla35108131532[[#This Row],[efec_cor]]/(Tabla35108131532[[#This Row],[efec_cor]]+Tabla35108131532[[#This Row],[no_efec_inc]])</f>
        <v>0.575456641248448</v>
      </c>
      <c r="Q11" s="11" t="n">
        <f aca="false">(Tabla35108131532[[#This Row],[PNE]]+Tabla35108131532[[#This Row],[PE]])/2</f>
        <v>0.606091097434376</v>
      </c>
      <c r="R11" s="0" t="n">
        <v>4705</v>
      </c>
      <c r="S11" s="0" t="n">
        <v>4953</v>
      </c>
      <c r="T11" s="0" t="n">
        <f aca="false">Tabla35108131532[[#This Row],[efec]]+Tabla35108131532[[#This Row],[no_efe]]</f>
        <v>9658</v>
      </c>
    </row>
    <row r="12" customFormat="false" ht="13.8" hidden="false" customHeight="false" outlineLevel="0" collapsed="false">
      <c r="A12" s="0" t="n">
        <v>10</v>
      </c>
      <c r="B12" s="0" t="n">
        <v>1865</v>
      </c>
      <c r="C12" s="0" t="n">
        <v>3088</v>
      </c>
      <c r="D12" s="0" t="n">
        <v>3656</v>
      </c>
      <c r="E12" s="0" t="n">
        <v>1049</v>
      </c>
      <c r="F12" s="0" t="n">
        <f aca="false">Tabla35108131532[[#This Row],[no_efec_cor]]+Tabla35108131532[[#This Row],[efec_cor]]</f>
        <v>5521</v>
      </c>
      <c r="G12" s="0" t="n">
        <f aca="false">Tabla35108131532[[#This Row],[no_efec_inc]]+Tabla35108131532[[#This Row],[efect_inc]]</f>
        <v>4137</v>
      </c>
      <c r="H12" s="9" t="n">
        <f aca="false">Tabla35108131532[[#This Row],[Correctos]]/Tabla35108131532[[#This Row],[total_sec]]</f>
        <v>0.571650445226755</v>
      </c>
      <c r="I12" s="9" t="n">
        <f aca="false">Tabla35108131532[[#This Row],[efec_cor]]/Tabla35108131532[[#This Row],[efec]]</f>
        <v>0.777045696068013</v>
      </c>
      <c r="J12" s="9" t="n">
        <f aca="false">Tabla35108131532[[#This Row],[efect_inc]]/Tabla35108131532[[#This Row],[efec]]</f>
        <v>0.222954303931987</v>
      </c>
      <c r="K12" s="9" t="n">
        <f aca="false">Tabla35108131532[[#This Row],[no_efec_cor]]/Tabla35108131532[[#This Row],[no_efe]]</f>
        <v>0.37653947102766</v>
      </c>
      <c r="L12" s="9" t="n">
        <f aca="false">Tabla35108131532[[#This Row],[no_efec_inc]]/Tabla35108131532[[#This Row],[no_efe]]</f>
        <v>0.62346052897234</v>
      </c>
      <c r="M12" s="9" t="n">
        <f aca="false">(Tabla35108131532[[#This Row],[% efe_cor]]+Tabla35108131532[[#This Row],[% no_efe_cor]])/2</f>
        <v>0.576792583547836</v>
      </c>
      <c r="N12" s="10" t="n">
        <f aca="false">(Tabla35108131532[[#This Row],[% efe_inc]]+Tabla35108131532[[#This Row],[% no_efect_inc]])/2</f>
        <v>0.423207416452164</v>
      </c>
      <c r="O12" s="11" t="n">
        <f aca="false">Tabla35108131532[[#This Row],[no_efec_cor]]/(Tabla35108131532[[#This Row],[efect_inc]]+Tabla35108131532[[#This Row],[no_efec_cor]])</f>
        <v>0.640013726835964</v>
      </c>
      <c r="P12" s="11" t="n">
        <f aca="false">Tabla35108131532[[#This Row],[efec_cor]]/(Tabla35108131532[[#This Row],[efec_cor]]+Tabla35108131532[[#This Row],[no_efec_inc]])</f>
        <v>0.542111506524318</v>
      </c>
      <c r="Q12" s="11" t="n">
        <f aca="false">(Tabla35108131532[[#This Row],[PNE]]+Tabla35108131532[[#This Row],[PE]])/2</f>
        <v>0.591062616680141</v>
      </c>
      <c r="R12" s="0" t="n">
        <v>4705</v>
      </c>
      <c r="S12" s="0" t="n">
        <v>4953</v>
      </c>
      <c r="T12" s="0" t="n">
        <f aca="false">Tabla35108131532[[#This Row],[efec]]+Tabla35108131532[[#This Row],[no_efe]]</f>
        <v>9658</v>
      </c>
    </row>
    <row r="13" customFormat="false" ht="13.8" hidden="false" customHeight="false" outlineLevel="0" collapsed="false">
      <c r="A13" s="0" t="n">
        <v>15</v>
      </c>
      <c r="B13" s="0" t="n">
        <v>2185</v>
      </c>
      <c r="C13" s="0" t="n">
        <v>2768</v>
      </c>
      <c r="D13" s="0" t="n">
        <v>3381</v>
      </c>
      <c r="E13" s="0" t="n">
        <v>1324</v>
      </c>
      <c r="F13" s="0" t="n">
        <f aca="false">Tabla35108131532[[#This Row],[no_efec_cor]]+Tabla35108131532[[#This Row],[efec_cor]]</f>
        <v>5566</v>
      </c>
      <c r="G13" s="0" t="n">
        <f aca="false">Tabla35108131532[[#This Row],[no_efec_inc]]+Tabla35108131532[[#This Row],[efect_inc]]</f>
        <v>4092</v>
      </c>
      <c r="H13" s="9" t="n">
        <f aca="false">Tabla35108131532[[#This Row],[Correctos]]/Tabla35108131532[[#This Row],[total_sec]]</f>
        <v>0.57630979498861</v>
      </c>
      <c r="I13" s="9" t="n">
        <f aca="false">Tabla35108131532[[#This Row],[efec_cor]]/Tabla35108131532[[#This Row],[efec]]</f>
        <v>0.718597236981934</v>
      </c>
      <c r="J13" s="9" t="n">
        <f aca="false">Tabla35108131532[[#This Row],[efect_inc]]/Tabla35108131532[[#This Row],[efec]]</f>
        <v>0.281402763018066</v>
      </c>
      <c r="K13" s="9" t="n">
        <f aca="false">Tabla35108131532[[#This Row],[no_efec_cor]]/Tabla35108131532[[#This Row],[no_efe]]</f>
        <v>0.441146779729457</v>
      </c>
      <c r="L13" s="9" t="n">
        <f aca="false">Tabla35108131532[[#This Row],[no_efec_inc]]/Tabla35108131532[[#This Row],[no_efe]]</f>
        <v>0.558853220270543</v>
      </c>
      <c r="M13" s="9" t="n">
        <f aca="false">(Tabla35108131532[[#This Row],[% efe_cor]]+Tabla35108131532[[#This Row],[% no_efe_cor]])/2</f>
        <v>0.579872008355695</v>
      </c>
      <c r="N13" s="10" t="n">
        <f aca="false">(Tabla35108131532[[#This Row],[% efe_inc]]+Tabla35108131532[[#This Row],[% no_efect_inc]])/2</f>
        <v>0.420127991644304</v>
      </c>
      <c r="O13" s="11" t="n">
        <f aca="false">Tabla35108131532[[#This Row],[no_efec_cor]]/(Tabla35108131532[[#This Row],[efect_inc]]+Tabla35108131532[[#This Row],[no_efec_cor]])</f>
        <v>0.622684525505842</v>
      </c>
      <c r="P13" s="11" t="n">
        <f aca="false">Tabla35108131532[[#This Row],[efec_cor]]/(Tabla35108131532[[#This Row],[efec_cor]]+Tabla35108131532[[#This Row],[no_efec_inc]])</f>
        <v>0.549845503333875</v>
      </c>
      <c r="Q13" s="11" t="n">
        <f aca="false">(Tabla35108131532[[#This Row],[PNE]]+Tabla35108131532[[#This Row],[PE]])/2</f>
        <v>0.586265014419859</v>
      </c>
      <c r="R13" s="0" t="n">
        <v>4705</v>
      </c>
      <c r="S13" s="0" t="n">
        <v>4953</v>
      </c>
      <c r="T13" s="0" t="n">
        <f aca="false">Tabla35108131532[[#This Row],[efec]]+Tabla35108131532[[#This Row],[no_efe]]</f>
        <v>9658</v>
      </c>
    </row>
    <row r="14" customFormat="false" ht="13.8" hidden="false" customHeight="false" outlineLevel="0" collapsed="false">
      <c r="A14" s="0" t="n">
        <v>20</v>
      </c>
      <c r="B14" s="0" t="n">
        <v>1783</v>
      </c>
      <c r="C14" s="0" t="n">
        <v>3170</v>
      </c>
      <c r="D14" s="0" t="n">
        <v>3681</v>
      </c>
      <c r="E14" s="0" t="n">
        <v>1024</v>
      </c>
      <c r="F14" s="0" t="n">
        <f aca="false">Tabla35108131532[[#This Row],[no_efec_cor]]+Tabla35108131532[[#This Row],[efec_cor]]</f>
        <v>5464</v>
      </c>
      <c r="G14" s="0" t="n">
        <f aca="false">Tabla35108131532[[#This Row],[no_efec_inc]]+Tabla35108131532[[#This Row],[efect_inc]]</f>
        <v>4194</v>
      </c>
      <c r="H14" s="9" t="n">
        <f aca="false">Tabla35108131532[[#This Row],[Correctos]]/Tabla35108131532[[#This Row],[total_sec]]</f>
        <v>0.565748602195071</v>
      </c>
      <c r="I14" s="9" t="n">
        <f aca="false">Tabla35108131532[[#This Row],[efec_cor]]/Tabla35108131532[[#This Row],[efec]]</f>
        <v>0.782359192348565</v>
      </c>
      <c r="J14" s="9" t="n">
        <f aca="false">Tabla35108131532[[#This Row],[efect_inc]]/Tabla35108131532[[#This Row],[efec]]</f>
        <v>0.217640807651435</v>
      </c>
      <c r="K14" s="9" t="n">
        <f aca="false">Tabla35108131532[[#This Row],[no_efec_cor]]/Tabla35108131532[[#This Row],[no_efe]]</f>
        <v>0.359983848172824</v>
      </c>
      <c r="L14" s="9" t="n">
        <f aca="false">Tabla35108131532[[#This Row],[no_efec_inc]]/Tabla35108131532[[#This Row],[no_efe]]</f>
        <v>0.640016151827175</v>
      </c>
      <c r="M14" s="9" t="n">
        <f aca="false">(Tabla35108131532[[#This Row],[% efe_cor]]+Tabla35108131532[[#This Row],[% no_efe_cor]])/2</f>
        <v>0.571171520260695</v>
      </c>
      <c r="N14" s="10" t="n">
        <f aca="false">(Tabla35108131532[[#This Row],[% efe_inc]]+Tabla35108131532[[#This Row],[% no_efect_inc]])/2</f>
        <v>0.428828479739305</v>
      </c>
      <c r="O14" s="11" t="n">
        <f aca="false">Tabla35108131532[[#This Row],[no_efec_cor]]/(Tabla35108131532[[#This Row],[efect_inc]]+Tabla35108131532[[#This Row],[no_efec_cor]])</f>
        <v>0.63519771998575</v>
      </c>
      <c r="P14" s="11" t="n">
        <f aca="false">Tabla35108131532[[#This Row],[efec_cor]]/(Tabla35108131532[[#This Row],[efec_cor]]+Tabla35108131532[[#This Row],[no_efec_inc]])</f>
        <v>0.537293825718873</v>
      </c>
      <c r="Q14" s="11" t="n">
        <f aca="false">(Tabla35108131532[[#This Row],[PNE]]+Tabla35108131532[[#This Row],[PE]])/2</f>
        <v>0.586245772852312</v>
      </c>
      <c r="R14" s="0" t="n">
        <v>4705</v>
      </c>
      <c r="S14" s="0" t="n">
        <v>4953</v>
      </c>
      <c r="T14" s="0" t="n">
        <f aca="false">Tabla35108131532[[#This Row],[efec]]+Tabla35108131532[[#This Row],[no_efe]]</f>
        <v>9658</v>
      </c>
    </row>
    <row r="15" customFormat="false" ht="13.8" hidden="false" customHeight="false" outlineLevel="0" collapsed="false">
      <c r="A15" s="0" t="n">
        <v>25</v>
      </c>
      <c r="B15" s="0" t="n">
        <v>2029</v>
      </c>
      <c r="C15" s="0" t="n">
        <v>2924</v>
      </c>
      <c r="D15" s="0" t="n">
        <v>3525</v>
      </c>
      <c r="E15" s="0" t="n">
        <v>1180</v>
      </c>
      <c r="F15" s="0" t="n">
        <f aca="false">Tabla35108131532[[#This Row],[no_efec_cor]]+Tabla35108131532[[#This Row],[efec_cor]]</f>
        <v>5554</v>
      </c>
      <c r="G15" s="0" t="n">
        <f aca="false">Tabla35108131532[[#This Row],[no_efec_inc]]+Tabla35108131532[[#This Row],[efect_inc]]</f>
        <v>4104</v>
      </c>
      <c r="H15" s="9" t="n">
        <f aca="false">Tabla35108131532[[#This Row],[Correctos]]/Tabla35108131532[[#This Row],[total_sec]]</f>
        <v>0.575067301718782</v>
      </c>
      <c r="I15" s="9" t="n">
        <f aca="false">Tabla35108131532[[#This Row],[efec_cor]]/Tabla35108131532[[#This Row],[efec]]</f>
        <v>0.749202975557917</v>
      </c>
      <c r="J15" s="9" t="n">
        <f aca="false">Tabla35108131532[[#This Row],[efect_inc]]/Tabla35108131532[[#This Row],[efec]]</f>
        <v>0.250797024442083</v>
      </c>
      <c r="K15" s="9" t="n">
        <f aca="false">Tabla35108131532[[#This Row],[no_efec_cor]]/Tabla35108131532[[#This Row],[no_efe]]</f>
        <v>0.409650716737331</v>
      </c>
      <c r="L15" s="9" t="n">
        <f aca="false">Tabla35108131532[[#This Row],[no_efec_inc]]/Tabla35108131532[[#This Row],[no_efe]]</f>
        <v>0.590349283262669</v>
      </c>
      <c r="M15" s="9" t="n">
        <f aca="false">(Tabla35108131532[[#This Row],[% efe_cor]]+Tabla35108131532[[#This Row],[% no_efe_cor]])/2</f>
        <v>0.579426846147624</v>
      </c>
      <c r="N15" s="10" t="n">
        <f aca="false">(Tabla35108131532[[#This Row],[% efe_inc]]+Tabla35108131532[[#This Row],[% no_efect_inc]])/2</f>
        <v>0.420573153852376</v>
      </c>
      <c r="O15" s="11" t="n">
        <f aca="false">Tabla35108131532[[#This Row],[no_efec_cor]]/(Tabla35108131532[[#This Row],[efect_inc]]+Tabla35108131532[[#This Row],[no_efec_cor]])</f>
        <v>0.632284200685572</v>
      </c>
      <c r="P15" s="11" t="n">
        <f aca="false">Tabla35108131532[[#This Row],[efec_cor]]/(Tabla35108131532[[#This Row],[efec_cor]]+Tabla35108131532[[#This Row],[no_efec_inc]])</f>
        <v>0.54659637153047</v>
      </c>
      <c r="Q15" s="11" t="n">
        <f aca="false">(Tabla35108131532[[#This Row],[PNE]]+Tabla35108131532[[#This Row],[PE]])/2</f>
        <v>0.589440286108021</v>
      </c>
      <c r="R15" s="0" t="n">
        <v>4705</v>
      </c>
      <c r="S15" s="0" t="n">
        <v>4953</v>
      </c>
      <c r="T15" s="0" t="n">
        <f aca="false">Tabla35108131532[[#This Row],[efec]]+Tabla35108131532[[#This Row],[no_efe]]</f>
        <v>9658</v>
      </c>
    </row>
    <row r="16" customFormat="false" ht="13.8" hidden="false" customHeight="false" outlineLevel="0" collapsed="false">
      <c r="A16" s="0" t="n">
        <v>30</v>
      </c>
      <c r="B16" s="0" t="n">
        <v>1661</v>
      </c>
      <c r="C16" s="0" t="n">
        <v>3292</v>
      </c>
      <c r="D16" s="0" t="n">
        <v>3763</v>
      </c>
      <c r="E16" s="0" t="n">
        <v>942</v>
      </c>
      <c r="F16" s="0" t="n">
        <f aca="false">Tabla35108131532[[#This Row],[no_efec_cor]]+Tabla35108131532[[#This Row],[efec_cor]]</f>
        <v>5424</v>
      </c>
      <c r="G16" s="0" t="n">
        <f aca="false">Tabla35108131532[[#This Row],[no_efec_inc]]+Tabla35108131532[[#This Row],[efect_inc]]</f>
        <v>4234</v>
      </c>
      <c r="H16" s="9" t="n">
        <f aca="false">Tabla35108131532[[#This Row],[Correctos]]/Tabla35108131532[[#This Row],[total_sec]]</f>
        <v>0.561606957962311</v>
      </c>
      <c r="I16" s="9" t="n">
        <f aca="false">Tabla35108131532[[#This Row],[efec_cor]]/Tabla35108131532[[#This Row],[efec]]</f>
        <v>0.799787460148778</v>
      </c>
      <c r="J16" s="9" t="n">
        <f aca="false">Tabla35108131532[[#This Row],[efect_inc]]/Tabla35108131532[[#This Row],[efec]]</f>
        <v>0.200212539851222</v>
      </c>
      <c r="K16" s="9" t="n">
        <f aca="false">Tabla35108131532[[#This Row],[no_efec_cor]]/Tabla35108131532[[#This Row],[no_efe]]</f>
        <v>0.335352311730264</v>
      </c>
      <c r="L16" s="9" t="n">
        <f aca="false">Tabla35108131532[[#This Row],[no_efec_inc]]/Tabla35108131532[[#This Row],[no_efe]]</f>
        <v>0.664647688269736</v>
      </c>
      <c r="M16" s="9" t="n">
        <f aca="false">(Tabla35108131532[[#This Row],[% efe_cor]]+Tabla35108131532[[#This Row],[% no_efe_cor]])/2</f>
        <v>0.567569885939521</v>
      </c>
      <c r="N16" s="10" t="n">
        <f aca="false">(Tabla35108131532[[#This Row],[% efe_inc]]+Tabla35108131532[[#This Row],[% no_efect_inc]])/2</f>
        <v>0.432430114060479</v>
      </c>
      <c r="O16" s="11" t="n">
        <f aca="false">Tabla35108131532[[#This Row],[no_efec_cor]]/(Tabla35108131532[[#This Row],[efect_inc]]+Tabla35108131532[[#This Row],[no_efec_cor]])</f>
        <v>0.638109873223204</v>
      </c>
      <c r="P16" s="11" t="n">
        <f aca="false">Tabla35108131532[[#This Row],[efec_cor]]/(Tabla35108131532[[#This Row],[efec_cor]]+Tabla35108131532[[#This Row],[no_efec_inc]])</f>
        <v>0.533380581148122</v>
      </c>
      <c r="Q16" s="11" t="n">
        <f aca="false">(Tabla35108131532[[#This Row],[PNE]]+Tabla35108131532[[#This Row],[PE]])/2</f>
        <v>0.585745227185663</v>
      </c>
      <c r="R16" s="0" t="n">
        <v>4705</v>
      </c>
      <c r="S16" s="0" t="n">
        <v>4953</v>
      </c>
      <c r="T16" s="0" t="n">
        <f aca="false">Tabla35108131532[[#This Row],[efec]]+Tabla35108131532[[#This Row],[no_efe]]</f>
        <v>9658</v>
      </c>
    </row>
    <row r="17" customFormat="false" ht="13.8" hidden="false" customHeight="false" outlineLevel="0" collapsed="false">
      <c r="A17" s="0" t="n">
        <v>35</v>
      </c>
      <c r="B17" s="0" t="n">
        <v>1825</v>
      </c>
      <c r="C17" s="0" t="n">
        <v>3128</v>
      </c>
      <c r="D17" s="0" t="n">
        <v>3617</v>
      </c>
      <c r="E17" s="0" t="n">
        <v>1088</v>
      </c>
      <c r="F17" s="0" t="n">
        <f aca="false">Tabla35108131532[[#This Row],[no_efec_cor]]+Tabla35108131532[[#This Row],[efec_cor]]</f>
        <v>5442</v>
      </c>
      <c r="G17" s="0" t="n">
        <f aca="false">Tabla35108131532[[#This Row],[no_efec_inc]]+Tabla35108131532[[#This Row],[efect_inc]]</f>
        <v>4216</v>
      </c>
      <c r="H17" s="9" t="n">
        <f aca="false">Tabla35108131532[[#This Row],[Correctos]]/Tabla35108131532[[#This Row],[total_sec]]</f>
        <v>0.563470697867053</v>
      </c>
      <c r="I17" s="9" t="n">
        <f aca="false">Tabla35108131532[[#This Row],[efec_cor]]/Tabla35108131532[[#This Row],[efec]]</f>
        <v>0.768756641870351</v>
      </c>
      <c r="J17" s="9" t="n">
        <f aca="false">Tabla35108131532[[#This Row],[efect_inc]]/Tabla35108131532[[#This Row],[efec]]</f>
        <v>0.231243358129649</v>
      </c>
      <c r="K17" s="9" t="n">
        <f aca="false">Tabla35108131532[[#This Row],[no_efec_cor]]/Tabla35108131532[[#This Row],[no_efe]]</f>
        <v>0.368463557439935</v>
      </c>
      <c r="L17" s="9" t="n">
        <f aca="false">Tabla35108131532[[#This Row],[no_efec_inc]]/Tabla35108131532[[#This Row],[no_efe]]</f>
        <v>0.631536442560065</v>
      </c>
      <c r="M17" s="9" t="n">
        <f aca="false">(Tabla35108131532[[#This Row],[% efe_cor]]+Tabla35108131532[[#This Row],[% no_efe_cor]])/2</f>
        <v>0.568610099655143</v>
      </c>
      <c r="N17" s="10" t="n">
        <f aca="false">(Tabla35108131532[[#This Row],[% efe_inc]]+Tabla35108131532[[#This Row],[% no_efect_inc]])/2</f>
        <v>0.431389900344857</v>
      </c>
      <c r="O17" s="11" t="n">
        <f aca="false">Tabla35108131532[[#This Row],[no_efec_cor]]/(Tabla35108131532[[#This Row],[efect_inc]]+Tabla35108131532[[#This Row],[no_efec_cor]])</f>
        <v>0.626501888087882</v>
      </c>
      <c r="P17" s="11" t="n">
        <f aca="false">Tabla35108131532[[#This Row],[efec_cor]]/(Tabla35108131532[[#This Row],[efec_cor]]+Tabla35108131532[[#This Row],[no_efec_inc]])</f>
        <v>0.536249073387695</v>
      </c>
      <c r="Q17" s="11" t="n">
        <f aca="false">(Tabla35108131532[[#This Row],[PNE]]+Tabla35108131532[[#This Row],[PE]])/2</f>
        <v>0.581375480737788</v>
      </c>
      <c r="R17" s="0" t="n">
        <v>4705</v>
      </c>
      <c r="S17" s="0" t="n">
        <v>4953</v>
      </c>
      <c r="T17" s="0" t="n">
        <f aca="false">Tabla35108131532[[#This Row],[efec]]+Tabla35108131532[[#This Row],[no_efe]]</f>
        <v>9658</v>
      </c>
    </row>
    <row r="18" customFormat="false" ht="13.8" hidden="false" customHeight="false" outlineLevel="0" collapsed="false">
      <c r="A18" s="0" t="n">
        <v>39</v>
      </c>
      <c r="B18" s="0" t="n">
        <v>1766</v>
      </c>
      <c r="C18" s="0" t="n">
        <v>3187</v>
      </c>
      <c r="D18" s="0" t="n">
        <v>3675</v>
      </c>
      <c r="E18" s="0" t="n">
        <v>1030</v>
      </c>
      <c r="F18" s="0" t="n">
        <f aca="false">Tabla35108131532[[#This Row],[no_efec_cor]]+Tabla35108131532[[#This Row],[efec_cor]]</f>
        <v>5441</v>
      </c>
      <c r="G18" s="0" t="n">
        <f aca="false">Tabla35108131532[[#This Row],[no_efec_inc]]+Tabla35108131532[[#This Row],[efect_inc]]</f>
        <v>4217</v>
      </c>
      <c r="H18" s="9" t="n">
        <f aca="false">Tabla35108131532[[#This Row],[Correctos]]/Tabla35108131532[[#This Row],[total_sec]]</f>
        <v>0.563367156761234</v>
      </c>
      <c r="I18" s="9" t="n">
        <f aca="false">Tabla35108131532[[#This Row],[efec_cor]]/Tabla35108131532[[#This Row],[efec]]</f>
        <v>0.781083953241233</v>
      </c>
      <c r="J18" s="9" t="n">
        <f aca="false">Tabla35108131532[[#This Row],[efect_inc]]/Tabla35108131532[[#This Row],[efec]]</f>
        <v>0.218916046758767</v>
      </c>
      <c r="K18" s="9" t="n">
        <f aca="false">Tabla35108131532[[#This Row],[no_efec_cor]]/Tabla35108131532[[#This Row],[no_efe]]</f>
        <v>0.356551584898042</v>
      </c>
      <c r="L18" s="9" t="n">
        <f aca="false">Tabla35108131532[[#This Row],[no_efec_inc]]/Tabla35108131532[[#This Row],[no_efe]]</f>
        <v>0.643448415101958</v>
      </c>
      <c r="M18" s="9" t="n">
        <f aca="false">(Tabla35108131532[[#This Row],[% efe_cor]]+Tabla35108131532[[#This Row],[% no_efe_cor]])/2</f>
        <v>0.568817769069637</v>
      </c>
      <c r="N18" s="10" t="n">
        <f aca="false">(Tabla35108131532[[#This Row],[% efe_inc]]+Tabla35108131532[[#This Row],[% no_efect_inc]])/2</f>
        <v>0.431182230930363</v>
      </c>
      <c r="O18" s="11" t="n">
        <f aca="false">Tabla35108131532[[#This Row],[no_efec_cor]]/(Tabla35108131532[[#This Row],[efect_inc]]+Tabla35108131532[[#This Row],[no_efec_cor]])</f>
        <v>0.631616595135908</v>
      </c>
      <c r="P18" s="11" t="n">
        <f aca="false">Tabla35108131532[[#This Row],[efec_cor]]/(Tabla35108131532[[#This Row],[efec_cor]]+Tabla35108131532[[#This Row],[no_efec_inc]])</f>
        <v>0.535558146313028</v>
      </c>
      <c r="Q18" s="11" t="n">
        <f aca="false">(Tabla35108131532[[#This Row],[PNE]]+Tabla35108131532[[#This Row],[PE]])/2</f>
        <v>0.583587370724468</v>
      </c>
      <c r="R18" s="0" t="n">
        <v>4705</v>
      </c>
      <c r="S18" s="0" t="n">
        <v>4953</v>
      </c>
      <c r="T18" s="0" t="n">
        <f aca="false">Tabla35108131532[[#This Row],[efec]]+Tabla35108131532[[#This Row],[no_efe]]</f>
        <v>9658</v>
      </c>
    </row>
    <row r="21" customFormat="false" ht="19.5" hidden="false" customHeight="false" outlineLevel="0" collapsed="false">
      <c r="A21" s="1" t="s">
        <v>33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</row>
    <row r="22" customFormat="false" ht="15" hidden="false" customHeight="false" outlineLevel="0" collapsed="false">
      <c r="A22" s="2" t="s">
        <v>26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</row>
    <row r="25" customFormat="false" ht="15.75" hidden="false" customHeight="false" outlineLevel="0" collapsed="false">
      <c r="A25" s="5" t="s">
        <v>5</v>
      </c>
      <c r="B25" s="5"/>
      <c r="C25" s="5"/>
      <c r="D25" s="5"/>
      <c r="E25" s="5"/>
      <c r="F25" s="5"/>
      <c r="G25" s="5"/>
      <c r="H25" s="5"/>
      <c r="I25" s="5"/>
    </row>
    <row r="26" customFormat="false" ht="15.75" hidden="false" customHeight="false" outlineLevel="0" collapsed="false">
      <c r="A26" s="7" t="s">
        <v>27</v>
      </c>
      <c r="B26" s="7" t="s">
        <v>28</v>
      </c>
      <c r="C26" s="8" t="s">
        <v>7</v>
      </c>
      <c r="D26" s="8" t="s">
        <v>8</v>
      </c>
      <c r="E26" s="8" t="s">
        <v>9</v>
      </c>
      <c r="F26" s="8" t="s">
        <v>10</v>
      </c>
      <c r="G26" s="8" t="s">
        <v>11</v>
      </c>
      <c r="H26" s="8" t="s">
        <v>12</v>
      </c>
      <c r="I26" s="7" t="s">
        <v>13</v>
      </c>
      <c r="J26" s="7" t="s">
        <v>14</v>
      </c>
      <c r="K26" s="7" t="s">
        <v>15</v>
      </c>
      <c r="L26" s="7" t="s">
        <v>16</v>
      </c>
      <c r="M26" s="7" t="s">
        <v>17</v>
      </c>
      <c r="N26" s="7" t="s">
        <v>18</v>
      </c>
      <c r="O26" s="7" t="s">
        <v>19</v>
      </c>
      <c r="P26" s="7" t="s">
        <v>20</v>
      </c>
      <c r="Q26" s="7" t="s">
        <v>21</v>
      </c>
      <c r="R26" s="7" t="s">
        <v>22</v>
      </c>
      <c r="S26" s="7" t="s">
        <v>23</v>
      </c>
      <c r="T26" s="7" t="s">
        <v>24</v>
      </c>
      <c r="U26" s="7" t="s">
        <v>25</v>
      </c>
    </row>
    <row r="27" customFormat="false" ht="13.8" hidden="false" customHeight="false" outlineLevel="0" collapsed="false">
      <c r="A27" s="0" t="n">
        <v>1</v>
      </c>
      <c r="B27" s="0" t="n">
        <v>1</v>
      </c>
      <c r="C27" s="0" t="n">
        <v>2952</v>
      </c>
      <c r="D27" s="0" t="n">
        <v>2001</v>
      </c>
      <c r="E27" s="0" t="n">
        <v>3006</v>
      </c>
      <c r="F27" s="0" t="n">
        <v>1699</v>
      </c>
      <c r="G27" s="0" t="n">
        <f aca="false">Tabla35108131534[[#This Row],[no_efec_cor]]+Tabla35108131534[[#This Row],[efec_cor]]</f>
        <v>5958</v>
      </c>
      <c r="H27" s="0" t="n">
        <f aca="false">Tabla35108131534[[#This Row],[no_efec_inc]]+Tabla35108131534[[#This Row],[efect_inc]]</f>
        <v>3700</v>
      </c>
      <c r="I27" s="9" t="n">
        <f aca="false">Tabla35108131534[[#This Row],[Correctos]]/Tabla35108131534[[#This Row],[total_sec]]</f>
        <v>0.616897908469662</v>
      </c>
      <c r="J27" s="9" t="n">
        <f aca="false">Tabla35108131534[[#This Row],[efec_cor]]/Tabla35108131534[[#This Row],[efec]]</f>
        <v>0.638894792773645</v>
      </c>
      <c r="K27" s="9" t="n">
        <f aca="false">Tabla35108131534[[#This Row],[efect_inc]]/Tabla35108131534[[#This Row],[efec]]</f>
        <v>0.361105207226355</v>
      </c>
      <c r="L27" s="9" t="n">
        <f aca="false">Tabla35108131534[[#This Row],[no_efec_cor]]/Tabla35108131534[[#This Row],[no_efe]]</f>
        <v>0.596002422774076</v>
      </c>
      <c r="M27" s="9" t="n">
        <f aca="false">Tabla35108131534[[#This Row],[no_efec_inc]]/Tabla35108131534[[#This Row],[no_efe]]</f>
        <v>0.403997577225924</v>
      </c>
      <c r="N27" s="9" t="n">
        <f aca="false">(Tabla35108131534[[#This Row],[% efe_cor]]+Tabla35108131534[[#This Row],[% no_efe_cor]])/2</f>
        <v>0.617448607773861</v>
      </c>
      <c r="O27" s="10" t="n">
        <f aca="false">(Tabla35108131534[[#This Row],[% efe_inc]]+Tabla35108131534[[#This Row],[% no_efect_inc]])/2</f>
        <v>0.382551392226139</v>
      </c>
      <c r="P27" s="11" t="n">
        <f aca="false">Tabla35108131534[[#This Row],[no_efec_cor]]/(Tabla35108131534[[#This Row],[efect_inc]]+Tabla35108131534[[#This Row],[no_efec_cor]])</f>
        <v>0.63470221457751</v>
      </c>
      <c r="Q27" s="11" t="n">
        <f aca="false">Tabla35108131534[[#This Row],[efec_cor]]/(Tabla35108131534[[#This Row],[efec_cor]]+Tabla35108131534[[#This Row],[no_efec_inc]])</f>
        <v>0.600359496704614</v>
      </c>
      <c r="R27" s="11" t="n">
        <f aca="false">(Tabla35108131534[[#This Row],[PNE]]+Tabla35108131534[[#This Row],[PE]])/2</f>
        <v>0.617530855641062</v>
      </c>
      <c r="S27" s="0" t="n">
        <v>4705</v>
      </c>
      <c r="T27" s="0" t="n">
        <v>4953</v>
      </c>
      <c r="U27" s="0" t="n">
        <f aca="false">Tabla35108131534[[#This Row],[efec]]+Tabla35108131534[[#This Row],[no_efe]]</f>
        <v>9658</v>
      </c>
    </row>
    <row r="28" customFormat="false" ht="13.8" hidden="false" customHeight="false" outlineLevel="0" collapsed="false">
      <c r="A28" s="0" t="n">
        <v>1</v>
      </c>
      <c r="B28" s="0" t="n">
        <v>2</v>
      </c>
      <c r="C28" s="0" t="n">
        <v>3170</v>
      </c>
      <c r="D28" s="0" t="n">
        <v>1783</v>
      </c>
      <c r="E28" s="0" t="n">
        <v>2864</v>
      </c>
      <c r="F28" s="0" t="n">
        <v>1841</v>
      </c>
      <c r="G28" s="0" t="n">
        <f aca="false">Tabla35108131534[[#This Row],[no_efec_cor]]+Tabla35108131534[[#This Row],[efec_cor]]</f>
        <v>6034</v>
      </c>
      <c r="H28" s="0" t="n">
        <f aca="false">Tabla35108131534[[#This Row],[no_efec_inc]]+Tabla35108131534[[#This Row],[efect_inc]]</f>
        <v>3624</v>
      </c>
      <c r="I28" s="9" t="n">
        <f aca="false">Tabla35108131534[[#This Row],[Correctos]]/Tabla35108131534[[#This Row],[total_sec]]</f>
        <v>0.624767032511907</v>
      </c>
      <c r="J28" s="9" t="n">
        <f aca="false">Tabla35108131534[[#This Row],[efec_cor]]/Tabla35108131534[[#This Row],[efec]]</f>
        <v>0.608714133900106</v>
      </c>
      <c r="K28" s="9" t="n">
        <f aca="false">Tabla35108131534[[#This Row],[efect_inc]]/Tabla35108131534[[#This Row],[efec]]</f>
        <v>0.391285866099894</v>
      </c>
      <c r="L28" s="9" t="n">
        <f aca="false">Tabla35108131534[[#This Row],[no_efec_cor]]/Tabla35108131534[[#This Row],[no_efe]]</f>
        <v>0.640016151827175</v>
      </c>
      <c r="M28" s="9" t="n">
        <f aca="false">Tabla35108131534[[#This Row],[no_efec_inc]]/Tabla35108131534[[#This Row],[no_efe]]</f>
        <v>0.359983848172824</v>
      </c>
      <c r="N28" s="9" t="n">
        <f aca="false">(Tabla35108131534[[#This Row],[% efe_cor]]+Tabla35108131534[[#This Row],[% no_efe_cor]])/2</f>
        <v>0.624365142863641</v>
      </c>
      <c r="O28" s="10" t="n">
        <f aca="false">(Tabla35108131534[[#This Row],[% efe_inc]]+Tabla35108131534[[#This Row],[% no_efect_inc]])/2</f>
        <v>0.375634857136359</v>
      </c>
      <c r="P28" s="11" t="n">
        <f aca="false">Tabla35108131534[[#This Row],[no_efec_cor]]/(Tabla35108131534[[#This Row],[efect_inc]]+Tabla35108131534[[#This Row],[no_efec_cor]])</f>
        <v>0.632608261823987</v>
      </c>
      <c r="Q28" s="11" t="n">
        <f aca="false">Tabla35108131534[[#This Row],[efec_cor]]/(Tabla35108131534[[#This Row],[efec_cor]]+Tabla35108131534[[#This Row],[no_efec_inc]])</f>
        <v>0.616311598880998</v>
      </c>
      <c r="R28" s="11" t="n">
        <f aca="false">(Tabla35108131534[[#This Row],[PNE]]+Tabla35108131534[[#This Row],[PE]])/2</f>
        <v>0.624459930352493</v>
      </c>
      <c r="S28" s="0" t="n">
        <v>4705</v>
      </c>
      <c r="T28" s="0" t="n">
        <v>4953</v>
      </c>
      <c r="U28" s="0" t="n">
        <f aca="false">Tabla35108131534[[#This Row],[efec]]+Tabla35108131534[[#This Row],[no_efe]]</f>
        <v>9658</v>
      </c>
    </row>
    <row r="29" customFormat="false" ht="13.8" hidden="false" customHeight="false" outlineLevel="0" collapsed="false">
      <c r="A29" s="0" t="n">
        <v>1</v>
      </c>
      <c r="B29" s="0" t="n">
        <v>3</v>
      </c>
      <c r="C29" s="0" t="n">
        <v>3285</v>
      </c>
      <c r="D29" s="0" t="n">
        <v>1668</v>
      </c>
      <c r="E29" s="0" t="n">
        <v>2794</v>
      </c>
      <c r="F29" s="0" t="n">
        <v>1911</v>
      </c>
      <c r="G29" s="0" t="n">
        <f aca="false">Tabla35108131534[[#This Row],[no_efec_cor]]+Tabla35108131534[[#This Row],[efec_cor]]</f>
        <v>6079</v>
      </c>
      <c r="H29" s="0" t="n">
        <f aca="false">Tabla35108131534[[#This Row],[no_efec_inc]]+Tabla35108131534[[#This Row],[efect_inc]]</f>
        <v>3579</v>
      </c>
      <c r="I29" s="9" t="n">
        <f aca="false">Tabla35108131534[[#This Row],[Correctos]]/Tabla35108131534[[#This Row],[total_sec]]</f>
        <v>0.629426382273763</v>
      </c>
      <c r="J29" s="9" t="n">
        <f aca="false">Tabla35108131534[[#This Row],[efec_cor]]/Tabla35108131534[[#This Row],[efec]]</f>
        <v>0.593836344314559</v>
      </c>
      <c r="K29" s="9" t="n">
        <f aca="false">Tabla35108131534[[#This Row],[efect_inc]]/Tabla35108131534[[#This Row],[efec]]</f>
        <v>0.406163655685441</v>
      </c>
      <c r="L29" s="9" t="n">
        <f aca="false">Tabla35108131534[[#This Row],[no_efec_cor]]/Tabla35108131534[[#This Row],[no_efe]]</f>
        <v>0.663234403391884</v>
      </c>
      <c r="M29" s="9" t="n">
        <f aca="false">Tabla35108131534[[#This Row],[no_efec_inc]]/Tabla35108131534[[#This Row],[no_efe]]</f>
        <v>0.336765596608116</v>
      </c>
      <c r="N29" s="9" t="n">
        <f aca="false">(Tabla35108131534[[#This Row],[% efe_cor]]+Tabla35108131534[[#This Row],[% no_efe_cor]])/2</f>
        <v>0.628535373853221</v>
      </c>
      <c r="O29" s="10" t="n">
        <f aca="false">(Tabla35108131534[[#This Row],[% efe_inc]]+Tabla35108131534[[#This Row],[% no_efect_inc]])/2</f>
        <v>0.371464626146779</v>
      </c>
      <c r="P29" s="11" t="n">
        <f aca="false">Tabla35108131534[[#This Row],[no_efec_cor]]/(Tabla35108131534[[#This Row],[efect_inc]]+Tabla35108131534[[#This Row],[no_efec_cor]])</f>
        <v>0.632217090069284</v>
      </c>
      <c r="Q29" s="11" t="n">
        <f aca="false">Tabla35108131534[[#This Row],[efec_cor]]/(Tabla35108131534[[#This Row],[efec_cor]]+Tabla35108131534[[#This Row],[no_efec_inc]])</f>
        <v>0.626176602420439</v>
      </c>
      <c r="R29" s="11" t="n">
        <f aca="false">(Tabla35108131534[[#This Row],[PNE]]+Tabla35108131534[[#This Row],[PE]])/2</f>
        <v>0.629196846244862</v>
      </c>
      <c r="S29" s="0" t="n">
        <v>4705</v>
      </c>
      <c r="T29" s="0" t="n">
        <v>4953</v>
      </c>
      <c r="U29" s="0" t="n">
        <f aca="false">Tabla35108131534[[#This Row],[efec]]+Tabla35108131534[[#This Row],[no_efe]]</f>
        <v>9658</v>
      </c>
    </row>
    <row r="30" customFormat="false" ht="13.8" hidden="false" customHeight="false" outlineLevel="0" collapsed="false">
      <c r="A30" s="0" t="n">
        <v>1</v>
      </c>
      <c r="B30" s="0" t="n">
        <v>5</v>
      </c>
      <c r="C30" s="0" t="n">
        <v>3360</v>
      </c>
      <c r="D30" s="0" t="n">
        <v>1593</v>
      </c>
      <c r="E30" s="0" t="n">
        <v>2783</v>
      </c>
      <c r="F30" s="0" t="n">
        <v>1922</v>
      </c>
      <c r="G30" s="0" t="n">
        <f aca="false">Tabla35108131534[[#This Row],[no_efec_cor]]+Tabla35108131534[[#This Row],[efec_cor]]</f>
        <v>6143</v>
      </c>
      <c r="H30" s="0" t="n">
        <f aca="false">Tabla35108131534[[#This Row],[no_efec_inc]]+Tabla35108131534[[#This Row],[efect_inc]]</f>
        <v>3515</v>
      </c>
      <c r="I30" s="9" t="n">
        <f aca="false">Tabla35108131534[[#This Row],[Correctos]]/Tabla35108131534[[#This Row],[total_sec]]</f>
        <v>0.636053013046179</v>
      </c>
      <c r="J30" s="9" t="n">
        <f aca="false">Tabla35108131534[[#This Row],[efec_cor]]/Tabla35108131534[[#This Row],[efec]]</f>
        <v>0.591498405951116</v>
      </c>
      <c r="K30" s="9" t="n">
        <f aca="false">Tabla35108131534[[#This Row],[efect_inc]]/Tabla35108131534[[#This Row],[efec]]</f>
        <v>0.408501594048884</v>
      </c>
      <c r="L30" s="9" t="n">
        <f aca="false">Tabla35108131534[[#This Row],[no_efec_cor]]/Tabla35108131534[[#This Row],[no_efe]]</f>
        <v>0.678376741368867</v>
      </c>
      <c r="M30" s="9" t="n">
        <f aca="false">Tabla35108131534[[#This Row],[no_efec_inc]]/Tabla35108131534[[#This Row],[no_efe]]</f>
        <v>0.321623258631133</v>
      </c>
      <c r="N30" s="9" t="n">
        <f aca="false">(Tabla35108131534[[#This Row],[% efe_cor]]+Tabla35108131534[[#This Row],[% no_efe_cor]])/2</f>
        <v>0.634937573659992</v>
      </c>
      <c r="O30" s="10" t="n">
        <f aca="false">(Tabla35108131534[[#This Row],[% efe_inc]]+Tabla35108131534[[#This Row],[% no_efect_inc]])/2</f>
        <v>0.365062426340008</v>
      </c>
      <c r="P30" s="11" t="n">
        <f aca="false">Tabla35108131534[[#This Row],[no_efec_cor]]/(Tabla35108131534[[#This Row],[efect_inc]]+Tabla35108131534[[#This Row],[no_efec_cor]])</f>
        <v>0.636122680802726</v>
      </c>
      <c r="Q30" s="11" t="n">
        <f aca="false">Tabla35108131534[[#This Row],[efec_cor]]/(Tabla35108131534[[#This Row],[efec_cor]]+Tabla35108131534[[#This Row],[no_efec_inc]])</f>
        <v>0.635968921389397</v>
      </c>
      <c r="R30" s="11" t="n">
        <f aca="false">(Tabla35108131534[[#This Row],[PNE]]+Tabla35108131534[[#This Row],[PE]])/2</f>
        <v>0.636045801096061</v>
      </c>
      <c r="S30" s="0" t="n">
        <v>4705</v>
      </c>
      <c r="T30" s="0" t="n">
        <v>4953</v>
      </c>
      <c r="U30" s="0" t="n">
        <f aca="false">Tabla35108131534[[#This Row],[efec]]+Tabla35108131534[[#This Row],[no_efe]]</f>
        <v>9658</v>
      </c>
    </row>
    <row r="31" customFormat="false" ht="13.8" hidden="false" customHeight="false" outlineLevel="0" collapsed="false">
      <c r="A31" s="0" t="n">
        <v>2</v>
      </c>
      <c r="B31" s="0" t="n">
        <v>5</v>
      </c>
      <c r="C31" s="0" t="n">
        <v>3269</v>
      </c>
      <c r="D31" s="0" t="n">
        <v>1684</v>
      </c>
      <c r="E31" s="0" t="n">
        <v>2883</v>
      </c>
      <c r="F31" s="0" t="n">
        <v>1822</v>
      </c>
      <c r="G31" s="0" t="n">
        <f aca="false">Tabla35108131534[[#This Row],[no_efec_cor]]+Tabla35108131534[[#This Row],[efec_cor]]</f>
        <v>6152</v>
      </c>
      <c r="H31" s="0" t="n">
        <f aca="false">Tabla35108131534[[#This Row],[no_efec_inc]]+Tabla35108131534[[#This Row],[efect_inc]]</f>
        <v>3506</v>
      </c>
      <c r="I31" s="9" t="n">
        <f aca="false">Tabla35108131534[[#This Row],[Correctos]]/Tabla35108131534[[#This Row],[total_sec]]</f>
        <v>0.63698488299855</v>
      </c>
      <c r="J31" s="9" t="n">
        <f aca="false">Tabla35108131534[[#This Row],[efec_cor]]/Tabla35108131534[[#This Row],[efec]]</f>
        <v>0.612752391073326</v>
      </c>
      <c r="K31" s="9" t="n">
        <f aca="false">Tabla35108131534[[#This Row],[efect_inc]]/Tabla35108131534[[#This Row],[efec]]</f>
        <v>0.387247608926674</v>
      </c>
      <c r="L31" s="9" t="n">
        <f aca="false">Tabla35108131534[[#This Row],[no_efec_cor]]/Tabla35108131534[[#This Row],[no_efe]]</f>
        <v>0.660004037956794</v>
      </c>
      <c r="M31" s="9" t="n">
        <f aca="false">Tabla35108131534[[#This Row],[no_efec_inc]]/Tabla35108131534[[#This Row],[no_efe]]</f>
        <v>0.339995962043206</v>
      </c>
      <c r="N31" s="9" t="n">
        <f aca="false">(Tabla35108131534[[#This Row],[% efe_cor]]+Tabla35108131534[[#This Row],[% no_efe_cor]])/2</f>
        <v>0.63637821451506</v>
      </c>
      <c r="O31" s="10" t="n">
        <f aca="false">(Tabla35108131534[[#This Row],[% efe_inc]]+Tabla35108131534[[#This Row],[% no_efect_inc]])/2</f>
        <v>0.36362178548494</v>
      </c>
      <c r="P31" s="11" t="n">
        <f aca="false">Tabla35108131534[[#This Row],[no_efec_cor]]/(Tabla35108131534[[#This Row],[efect_inc]]+Tabla35108131534[[#This Row],[no_efec_cor]])</f>
        <v>0.642113533686899</v>
      </c>
      <c r="Q31" s="11" t="n">
        <f aca="false">Tabla35108131534[[#This Row],[efec_cor]]/(Tabla35108131534[[#This Row],[efec_cor]]+Tabla35108131534[[#This Row],[no_efec_inc]])</f>
        <v>0.631267790672214</v>
      </c>
      <c r="R31" s="11" t="n">
        <f aca="false">(Tabla35108131534[[#This Row],[PNE]]+Tabla35108131534[[#This Row],[PE]])/2</f>
        <v>0.636690662179556</v>
      </c>
      <c r="S31" s="0" t="n">
        <v>4705</v>
      </c>
      <c r="T31" s="0" t="n">
        <v>4953</v>
      </c>
      <c r="U31" s="0" t="n">
        <f aca="false">Tabla35108131534[[#This Row],[efec]]+Tabla35108131534[[#This Row],[no_efe]]</f>
        <v>9658</v>
      </c>
    </row>
    <row r="32" customFormat="false" ht="13.8" hidden="false" customHeight="false" outlineLevel="0" collapsed="false">
      <c r="A32" s="0" t="n">
        <v>0.5</v>
      </c>
      <c r="B32" s="0" t="n">
        <v>5</v>
      </c>
      <c r="C32" s="0" t="n">
        <v>3487</v>
      </c>
      <c r="D32" s="0" t="n">
        <v>1466</v>
      </c>
      <c r="E32" s="0" t="n">
        <v>2629</v>
      </c>
      <c r="F32" s="0" t="n">
        <v>2076</v>
      </c>
      <c r="G32" s="0" t="n">
        <f aca="false">Tabla35108131534[[#This Row],[no_efec_cor]]+Tabla35108131534[[#This Row],[efec_cor]]</f>
        <v>6116</v>
      </c>
      <c r="H32" s="0" t="n">
        <f aca="false">Tabla35108131534[[#This Row],[no_efec_inc]]+Tabla35108131534[[#This Row],[efect_inc]]</f>
        <v>3542</v>
      </c>
      <c r="I32" s="9" t="n">
        <f aca="false">Tabla35108131534[[#This Row],[Correctos]]/Tabla35108131534[[#This Row],[total_sec]]</f>
        <v>0.633257403189066</v>
      </c>
      <c r="J32" s="9" t="n">
        <f aca="false">Tabla35108131534[[#This Row],[efec_cor]]/Tabla35108131534[[#This Row],[efec]]</f>
        <v>0.558767268862912</v>
      </c>
      <c r="K32" s="9" t="n">
        <f aca="false">Tabla35108131534[[#This Row],[efect_inc]]/Tabla35108131534[[#This Row],[efec]]</f>
        <v>0.441232731137088</v>
      </c>
      <c r="L32" s="9" t="n">
        <f aca="false">Tabla35108131534[[#This Row],[no_efec_cor]]/Tabla35108131534[[#This Row],[no_efe]]</f>
        <v>0.704017767009893</v>
      </c>
      <c r="M32" s="9" t="n">
        <f aca="false">Tabla35108131534[[#This Row],[no_efec_inc]]/Tabla35108131534[[#This Row],[no_efe]]</f>
        <v>0.295982232990107</v>
      </c>
      <c r="N32" s="9" t="n">
        <f aca="false">(Tabla35108131534[[#This Row],[% efe_cor]]+Tabla35108131534[[#This Row],[% no_efe_cor]])/2</f>
        <v>0.631392517936402</v>
      </c>
      <c r="O32" s="10" t="n">
        <f aca="false">(Tabla35108131534[[#This Row],[% efe_inc]]+Tabla35108131534[[#This Row],[% no_efect_inc]])/2</f>
        <v>0.368607482063598</v>
      </c>
      <c r="P32" s="11" t="n">
        <f aca="false">Tabla35108131534[[#This Row],[no_efec_cor]]/(Tabla35108131534[[#This Row],[efect_inc]]+Tabla35108131534[[#This Row],[no_efec_cor]])</f>
        <v>0.626820061118102</v>
      </c>
      <c r="Q32" s="11" t="n">
        <f aca="false">Tabla35108131534[[#This Row],[efec_cor]]/(Tabla35108131534[[#This Row],[efec_cor]]+Tabla35108131534[[#This Row],[no_efec_inc]])</f>
        <v>0.642002442002442</v>
      </c>
      <c r="R32" s="11" t="n">
        <f aca="false">(Tabla35108131534[[#This Row],[PNE]]+Tabla35108131534[[#This Row],[PE]])/2</f>
        <v>0.634411251560272</v>
      </c>
      <c r="S32" s="0" t="n">
        <v>4705</v>
      </c>
      <c r="T32" s="0" t="n">
        <v>4953</v>
      </c>
      <c r="U32" s="0" t="n">
        <f aca="false">Tabla35108131534[[#This Row],[efec]]+Tabla35108131534[[#This Row],[no_efe]]</f>
        <v>9658</v>
      </c>
    </row>
    <row r="33" customFormat="false" ht="13.8" hidden="false" customHeight="false" outlineLevel="0" collapsed="false">
      <c r="A33" s="0" t="n">
        <v>2</v>
      </c>
      <c r="B33" s="0" t="n">
        <v>8</v>
      </c>
      <c r="C33" s="0" t="n">
        <v>3430</v>
      </c>
      <c r="D33" s="0" t="n">
        <v>1523</v>
      </c>
      <c r="E33" s="0" t="n">
        <v>2792</v>
      </c>
      <c r="F33" s="0" t="n">
        <v>1913</v>
      </c>
      <c r="G33" s="0" t="n">
        <f aca="false">Tabla35108131534[[#This Row],[no_efec_cor]]+Tabla35108131534[[#This Row],[efec_cor]]</f>
        <v>6222</v>
      </c>
      <c r="H33" s="0" t="n">
        <f aca="false">Tabla35108131534[[#This Row],[no_efec_inc]]+Tabla35108131534[[#This Row],[efect_inc]]</f>
        <v>3436</v>
      </c>
      <c r="I33" s="9" t="n">
        <f aca="false">Tabla35108131534[[#This Row],[Correctos]]/Tabla35108131534[[#This Row],[total_sec]]</f>
        <v>0.644232760405881</v>
      </c>
      <c r="J33" s="9" t="n">
        <f aca="false">Tabla35108131534[[#This Row],[efec_cor]]/Tabla35108131534[[#This Row],[efec]]</f>
        <v>0.593411264612115</v>
      </c>
      <c r="K33" s="9" t="n">
        <f aca="false">Tabla35108131534[[#This Row],[efect_inc]]/Tabla35108131534[[#This Row],[efec]]</f>
        <v>0.406588735387885</v>
      </c>
      <c r="L33" s="9" t="n">
        <f aca="false">Tabla35108131534[[#This Row],[no_efec_cor]]/Tabla35108131534[[#This Row],[no_efe]]</f>
        <v>0.692509590147385</v>
      </c>
      <c r="M33" s="9" t="n">
        <f aca="false">Tabla35108131534[[#This Row],[no_efec_inc]]/Tabla35108131534[[#This Row],[no_efe]]</f>
        <v>0.307490409852615</v>
      </c>
      <c r="N33" s="9" t="n">
        <f aca="false">(Tabla35108131534[[#This Row],[% efe_cor]]+Tabla35108131534[[#This Row],[% no_efe_cor]])/2</f>
        <v>0.64296042737975</v>
      </c>
      <c r="O33" s="10" t="n">
        <f aca="false">(Tabla35108131534[[#This Row],[% efe_inc]]+Tabla35108131534[[#This Row],[% no_efect_inc]])/2</f>
        <v>0.35703957262025</v>
      </c>
      <c r="P33" s="11" t="n">
        <f aca="false">Tabla35108131534[[#This Row],[no_efec_cor]]/(Tabla35108131534[[#This Row],[efect_inc]]+Tabla35108131534[[#This Row],[no_efec_cor]])</f>
        <v>0.641961444881153</v>
      </c>
      <c r="Q33" s="11" t="n">
        <f aca="false">Tabla35108131534[[#This Row],[efec_cor]]/(Tabla35108131534[[#This Row],[efec_cor]]+Tabla35108131534[[#This Row],[no_efec_inc]])</f>
        <v>0.647045191193511</v>
      </c>
      <c r="R33" s="11" t="n">
        <f aca="false">(Tabla35108131534[[#This Row],[PNE]]+Tabla35108131534[[#This Row],[PE]])/2</f>
        <v>0.644503318037332</v>
      </c>
      <c r="S33" s="0" t="n">
        <v>4705</v>
      </c>
      <c r="T33" s="0" t="n">
        <v>4953</v>
      </c>
      <c r="U33" s="0" t="n">
        <f aca="false">Tabla35108131534[[#This Row],[efec]]+Tabla35108131534[[#This Row],[no_efe]]</f>
        <v>9658</v>
      </c>
    </row>
    <row r="34" customFormat="false" ht="13.8" hidden="false" customHeight="false" outlineLevel="0" collapsed="false">
      <c r="A34" s="0" t="n">
        <v>2</v>
      </c>
      <c r="B34" s="0" t="n">
        <v>10</v>
      </c>
      <c r="C34" s="0" t="n">
        <v>3495</v>
      </c>
      <c r="D34" s="0" t="n">
        <v>1458</v>
      </c>
      <c r="E34" s="0" t="n">
        <v>2770</v>
      </c>
      <c r="F34" s="0" t="n">
        <v>1935</v>
      </c>
      <c r="G34" s="0" t="n">
        <f aca="false">Tabla35108131534[[#This Row],[no_efec_cor]]+Tabla35108131534[[#This Row],[efec_cor]]</f>
        <v>6265</v>
      </c>
      <c r="H34" s="0" t="n">
        <f aca="false">Tabla35108131534[[#This Row],[no_efec_inc]]+Tabla35108131534[[#This Row],[efect_inc]]</f>
        <v>3393</v>
      </c>
      <c r="I34" s="9" t="n">
        <f aca="false">Tabla35108131534[[#This Row],[Correctos]]/Tabla35108131534[[#This Row],[total_sec]]</f>
        <v>0.648685027956099</v>
      </c>
      <c r="J34" s="9" t="n">
        <f aca="false">Tabla35108131534[[#This Row],[efec_cor]]/Tabla35108131534[[#This Row],[efec]]</f>
        <v>0.588735387885228</v>
      </c>
      <c r="K34" s="9" t="n">
        <f aca="false">Tabla35108131534[[#This Row],[efect_inc]]/Tabla35108131534[[#This Row],[efec]]</f>
        <v>0.411264612114772</v>
      </c>
      <c r="L34" s="9" t="n">
        <f aca="false">Tabla35108131534[[#This Row],[no_efec_cor]]/Tabla35108131534[[#This Row],[no_efe]]</f>
        <v>0.705632949727438</v>
      </c>
      <c r="M34" s="9" t="n">
        <f aca="false">Tabla35108131534[[#This Row],[no_efec_inc]]/Tabla35108131534[[#This Row],[no_efe]]</f>
        <v>0.294367050272562</v>
      </c>
      <c r="N34" s="9" t="n">
        <f aca="false">(Tabla35108131534[[#This Row],[% efe_cor]]+Tabla35108131534[[#This Row],[% no_efe_cor]])/2</f>
        <v>0.647184168806333</v>
      </c>
      <c r="O34" s="10" t="n">
        <f aca="false">(Tabla35108131534[[#This Row],[% efe_inc]]+Tabla35108131534[[#This Row],[% no_efect_inc]])/2</f>
        <v>0.352815831193667</v>
      </c>
      <c r="P34" s="11" t="n">
        <f aca="false">Tabla35108131534[[#This Row],[no_efec_cor]]/(Tabla35108131534[[#This Row],[efect_inc]]+Tabla35108131534[[#This Row],[no_efec_cor]])</f>
        <v>0.643646408839779</v>
      </c>
      <c r="Q34" s="11" t="n">
        <f aca="false">Tabla35108131534[[#This Row],[efec_cor]]/(Tabla35108131534[[#This Row],[efec_cor]]+Tabla35108131534[[#This Row],[no_efec_inc]])</f>
        <v>0.65515610217597</v>
      </c>
      <c r="R34" s="11" t="n">
        <f aca="false">(Tabla35108131534[[#This Row],[PNE]]+Tabla35108131534[[#This Row],[PE]])/2</f>
        <v>0.649401255507874</v>
      </c>
      <c r="S34" s="0" t="n">
        <v>4705</v>
      </c>
      <c r="T34" s="0" t="n">
        <v>4953</v>
      </c>
      <c r="U34" s="0" t="n">
        <f aca="false">Tabla35108131534[[#This Row],[efec]]+Tabla35108131534[[#This Row],[no_efe]]</f>
        <v>9658</v>
      </c>
    </row>
    <row r="35" customFormat="false" ht="13.8" hidden="false" customHeight="false" outlineLevel="0" collapsed="false">
      <c r="A35" s="0" t="n">
        <v>1</v>
      </c>
      <c r="B35" s="0" t="n">
        <v>10</v>
      </c>
      <c r="C35" s="0" t="n">
        <v>3590</v>
      </c>
      <c r="D35" s="0" t="n">
        <v>1363</v>
      </c>
      <c r="E35" s="0" t="n">
        <v>2672</v>
      </c>
      <c r="F35" s="0" t="n">
        <v>2033</v>
      </c>
      <c r="G35" s="0" t="n">
        <f aca="false">Tabla35108131534[[#This Row],[no_efec_cor]]+Tabla35108131534[[#This Row],[efec_cor]]</f>
        <v>6262</v>
      </c>
      <c r="H35" s="0" t="n">
        <f aca="false">Tabla35108131534[[#This Row],[no_efec_inc]]+Tabla35108131534[[#This Row],[efect_inc]]</f>
        <v>3396</v>
      </c>
      <c r="I35" s="9" t="n">
        <f aca="false">Tabla35108131534[[#This Row],[Correctos]]/Tabla35108131534[[#This Row],[total_sec]]</f>
        <v>0.648374404638641</v>
      </c>
      <c r="J35" s="9" t="n">
        <f aca="false">Tabla35108131534[[#This Row],[efec_cor]]/Tabla35108131534[[#This Row],[efec]]</f>
        <v>0.567906482465462</v>
      </c>
      <c r="K35" s="9" t="n">
        <f aca="false">Tabla35108131534[[#This Row],[efect_inc]]/Tabla35108131534[[#This Row],[efec]]</f>
        <v>0.432093517534538</v>
      </c>
      <c r="L35" s="9" t="n">
        <f aca="false">Tabla35108131534[[#This Row],[no_efec_cor]]/Tabla35108131534[[#This Row],[no_efe]]</f>
        <v>0.724813244498284</v>
      </c>
      <c r="M35" s="9" t="n">
        <f aca="false">Tabla35108131534[[#This Row],[no_efec_inc]]/Tabla35108131534[[#This Row],[no_efe]]</f>
        <v>0.275186755501716</v>
      </c>
      <c r="N35" s="9" t="n">
        <f aca="false">(Tabla35108131534[[#This Row],[% efe_cor]]+Tabla35108131534[[#This Row],[% no_efe_cor]])/2</f>
        <v>0.646359863481873</v>
      </c>
      <c r="O35" s="10" t="n">
        <f aca="false">(Tabla35108131534[[#This Row],[% efe_inc]]+Tabla35108131534[[#This Row],[% no_efect_inc]])/2</f>
        <v>0.353640136518127</v>
      </c>
      <c r="P35" s="11" t="n">
        <f aca="false">Tabla35108131534[[#This Row],[no_efec_cor]]/(Tabla35108131534[[#This Row],[efect_inc]]+Tabla35108131534[[#This Row],[no_efec_cor]])</f>
        <v>0.638449226391606</v>
      </c>
      <c r="Q35" s="11" t="n">
        <f aca="false">Tabla35108131534[[#This Row],[efec_cor]]/(Tabla35108131534[[#This Row],[efec_cor]]+Tabla35108131534[[#This Row],[no_efec_inc]])</f>
        <v>0.662205700123916</v>
      </c>
      <c r="R35" s="11" t="n">
        <f aca="false">(Tabla35108131534[[#This Row],[PNE]]+Tabla35108131534[[#This Row],[PE]])/2</f>
        <v>0.650327463257761</v>
      </c>
      <c r="S35" s="0" t="n">
        <v>4705</v>
      </c>
      <c r="T35" s="0" t="n">
        <v>4953</v>
      </c>
      <c r="U35" s="0" t="n">
        <f aca="false">Tabla35108131534[[#This Row],[efec]]+Tabla35108131534[[#This Row],[no_efe]]</f>
        <v>9658</v>
      </c>
    </row>
    <row r="36" customFormat="false" ht="13.8" hidden="false" customHeight="false" outlineLevel="0" collapsed="false">
      <c r="A36" s="0" t="n">
        <v>2</v>
      </c>
      <c r="B36" s="0" t="n">
        <v>15</v>
      </c>
      <c r="C36" s="0" t="n">
        <v>3619</v>
      </c>
      <c r="D36" s="0" t="n">
        <v>1334</v>
      </c>
      <c r="E36" s="0" t="n">
        <v>2732</v>
      </c>
      <c r="F36" s="0" t="n">
        <v>1973</v>
      </c>
      <c r="G36" s="0" t="n">
        <f aca="false">Tabla35108131534[[#This Row],[no_efec_cor]]+Tabla35108131534[[#This Row],[efec_cor]]</f>
        <v>6351</v>
      </c>
      <c r="H36" s="0" t="n">
        <f aca="false">Tabla35108131534[[#This Row],[no_efec_inc]]+Tabla35108131534[[#This Row],[efect_inc]]</f>
        <v>3307</v>
      </c>
      <c r="I36" s="9" t="n">
        <f aca="false">Tabla35108131534[[#This Row],[Correctos]]/Tabla35108131534[[#This Row],[total_sec]]</f>
        <v>0.657589563056533</v>
      </c>
      <c r="J36" s="9" t="n">
        <f aca="false">Tabla35108131534[[#This Row],[efec_cor]]/Tabla35108131534[[#This Row],[efec]]</f>
        <v>0.580658873538789</v>
      </c>
      <c r="K36" s="9" t="n">
        <f aca="false">Tabla35108131534[[#This Row],[efect_inc]]/Tabla35108131534[[#This Row],[efec]]</f>
        <v>0.419341126461211</v>
      </c>
      <c r="L36" s="9" t="n">
        <f aca="false">Tabla35108131534[[#This Row],[no_efec_cor]]/Tabla35108131534[[#This Row],[no_efe]]</f>
        <v>0.730668281849384</v>
      </c>
      <c r="M36" s="9" t="n">
        <f aca="false">Tabla35108131534[[#This Row],[no_efec_inc]]/Tabla35108131534[[#This Row],[no_efe]]</f>
        <v>0.269331718150616</v>
      </c>
      <c r="N36" s="9" t="n">
        <f aca="false">(Tabla35108131534[[#This Row],[% efe_cor]]+Tabla35108131534[[#This Row],[% no_efe_cor]])/2</f>
        <v>0.655663577694086</v>
      </c>
      <c r="O36" s="10" t="n">
        <f aca="false">(Tabla35108131534[[#This Row],[% efe_inc]]+Tabla35108131534[[#This Row],[% no_efect_inc]])/2</f>
        <v>0.344336422305914</v>
      </c>
      <c r="P36" s="11" t="n">
        <f aca="false">Tabla35108131534[[#This Row],[no_efec_cor]]/(Tabla35108131534[[#This Row],[efect_inc]]+Tabla35108131534[[#This Row],[no_efec_cor]])</f>
        <v>0.647174535050072</v>
      </c>
      <c r="Q36" s="11" t="n">
        <f aca="false">Tabla35108131534[[#This Row],[efec_cor]]/(Tabla35108131534[[#This Row],[efec_cor]]+Tabla35108131534[[#This Row],[no_efec_inc]])</f>
        <v>0.67191342843089</v>
      </c>
      <c r="R36" s="11" t="n">
        <f aca="false">(Tabla35108131534[[#This Row],[PNE]]+Tabla35108131534[[#This Row],[PE]])/2</f>
        <v>0.659543981740481</v>
      </c>
      <c r="S36" s="0" t="n">
        <v>4705</v>
      </c>
      <c r="T36" s="0" t="n">
        <v>4953</v>
      </c>
      <c r="U36" s="0" t="n">
        <f aca="false">Tabla35108131534[[#This Row],[efec]]+Tabla35108131534[[#This Row],[no_efe]]</f>
        <v>9658</v>
      </c>
    </row>
    <row r="37" customFormat="false" ht="13.8" hidden="false" customHeight="false" outlineLevel="0" collapsed="false">
      <c r="A37" s="0" t="n">
        <v>2</v>
      </c>
      <c r="B37" s="0" t="n">
        <v>25</v>
      </c>
      <c r="C37" s="0" t="n">
        <v>3807</v>
      </c>
      <c r="D37" s="0" t="n">
        <v>1146</v>
      </c>
      <c r="E37" s="0" t="n">
        <v>2587</v>
      </c>
      <c r="F37" s="0" t="n">
        <v>2118</v>
      </c>
      <c r="G37" s="0" t="n">
        <f aca="false">Tabla35108131534[[#This Row],[no_efec_cor]]+Tabla35108131534[[#This Row],[efec_cor]]</f>
        <v>6394</v>
      </c>
      <c r="H37" s="0" t="n">
        <f aca="false">Tabla35108131534[[#This Row],[no_efec_inc]]+Tabla35108131534[[#This Row],[efect_inc]]</f>
        <v>3264</v>
      </c>
      <c r="I37" s="9" t="n">
        <f aca="false">Tabla35108131534[[#This Row],[Correctos]]/Tabla35108131534[[#This Row],[total_sec]]</f>
        <v>0.662041830606751</v>
      </c>
      <c r="J37" s="9" t="n">
        <f aca="false">Tabla35108131534[[#This Row],[efec_cor]]/Tabla35108131534[[#This Row],[efec]]</f>
        <v>0.549840595111583</v>
      </c>
      <c r="K37" s="9" t="n">
        <f aca="false">Tabla35108131534[[#This Row],[efect_inc]]/Tabla35108131534[[#This Row],[efec]]</f>
        <v>0.450159404888417</v>
      </c>
      <c r="L37" s="9" t="n">
        <f aca="false">Tabla35108131534[[#This Row],[no_efec_cor]]/Tabla35108131534[[#This Row],[no_efe]]</f>
        <v>0.76862507571169</v>
      </c>
      <c r="M37" s="9" t="n">
        <f aca="false">Tabla35108131534[[#This Row],[no_efec_inc]]/Tabla35108131534[[#This Row],[no_efe]]</f>
        <v>0.23137492428831</v>
      </c>
      <c r="N37" s="9" t="n">
        <f aca="false">(Tabla35108131534[[#This Row],[% efe_cor]]+Tabla35108131534[[#This Row],[% no_efe_cor]])/2</f>
        <v>0.659232835411637</v>
      </c>
      <c r="O37" s="10" t="n">
        <f aca="false">(Tabla35108131534[[#This Row],[% efe_inc]]+Tabla35108131534[[#This Row],[% no_efect_inc]])/2</f>
        <v>0.340767164588363</v>
      </c>
      <c r="P37" s="11" t="n">
        <f aca="false">Tabla35108131534[[#This Row],[no_efec_cor]]/(Tabla35108131534[[#This Row],[efect_inc]]+Tabla35108131534[[#This Row],[no_efec_cor]])</f>
        <v>0.64253164556962</v>
      </c>
      <c r="Q37" s="11" t="n">
        <f aca="false">Tabla35108131534[[#This Row],[efec_cor]]/(Tabla35108131534[[#This Row],[efec_cor]]+Tabla35108131534[[#This Row],[no_efec_inc]])</f>
        <v>0.693008304312885</v>
      </c>
      <c r="R37" s="11" t="n">
        <f aca="false">(Tabla35108131534[[#This Row],[PNE]]+Tabla35108131534[[#This Row],[PE]])/2</f>
        <v>0.667769974941253</v>
      </c>
      <c r="S37" s="0" t="n">
        <v>4705</v>
      </c>
      <c r="T37" s="0" t="n">
        <v>4953</v>
      </c>
      <c r="U37" s="0" t="n">
        <f aca="false">Tabla35108131534[[#This Row],[efec]]+Tabla35108131534[[#This Row],[no_efe]]</f>
        <v>9658</v>
      </c>
    </row>
    <row r="38" customFormat="false" ht="13.8" hidden="false" customHeight="false" outlineLevel="0" collapsed="false">
      <c r="A38" s="0" t="n">
        <v>2</v>
      </c>
      <c r="B38" s="0" t="n">
        <v>50</v>
      </c>
      <c r="C38" s="0" t="n">
        <v>4084</v>
      </c>
      <c r="D38" s="0" t="n">
        <v>869</v>
      </c>
      <c r="E38" s="0" t="n">
        <v>2305</v>
      </c>
      <c r="F38" s="0" t="n">
        <v>2400</v>
      </c>
      <c r="G38" s="0" t="n">
        <f aca="false">Tabla35108131534[[#This Row],[no_efec_cor]]+Tabla35108131534[[#This Row],[efec_cor]]</f>
        <v>6389</v>
      </c>
      <c r="H38" s="0" t="n">
        <f aca="false">Tabla35108131534[[#This Row],[no_efec_inc]]+Tabla35108131534[[#This Row],[efect_inc]]</f>
        <v>3269</v>
      </c>
      <c r="I38" s="9" t="n">
        <f aca="false">Tabla35108131534[[#This Row],[Correctos]]/Tabla35108131534[[#This Row],[total_sec]]</f>
        <v>0.661524125077656</v>
      </c>
      <c r="J38" s="9" t="n">
        <f aca="false">Tabla35108131534[[#This Row],[efec_cor]]/Tabla35108131534[[#This Row],[efec]]</f>
        <v>0.48990435706695</v>
      </c>
      <c r="K38" s="9" t="n">
        <f aca="false">Tabla35108131534[[#This Row],[efect_inc]]/Tabla35108131534[[#This Row],[efec]]</f>
        <v>0.51009564293305</v>
      </c>
      <c r="L38" s="9" t="n">
        <f aca="false">Tabla35108131534[[#This Row],[no_efec_cor]]/Tabla35108131534[[#This Row],[no_efe]]</f>
        <v>0.824550777306683</v>
      </c>
      <c r="M38" s="9" t="n">
        <f aca="false">Tabla35108131534[[#This Row],[no_efec_inc]]/Tabla35108131534[[#This Row],[no_efe]]</f>
        <v>0.175449222693317</v>
      </c>
      <c r="N38" s="9" t="n">
        <f aca="false">(Tabla35108131534[[#This Row],[% efe_cor]]+Tabla35108131534[[#This Row],[% no_efe_cor]])/2</f>
        <v>0.657227567186816</v>
      </c>
      <c r="O38" s="10" t="n">
        <f aca="false">(Tabla35108131534[[#This Row],[% efe_inc]]+Tabla35108131534[[#This Row],[% no_efect_inc]])/2</f>
        <v>0.342772432813184</v>
      </c>
      <c r="P38" s="11" t="n">
        <f aca="false">Tabla35108131534[[#This Row],[no_efec_cor]]/(Tabla35108131534[[#This Row],[efect_inc]]+Tabla35108131534[[#This Row],[no_efec_cor]])</f>
        <v>0.629858112276373</v>
      </c>
      <c r="Q38" s="11" t="n">
        <f aca="false">Tabla35108131534[[#This Row],[efec_cor]]/(Tabla35108131534[[#This Row],[efec_cor]]+Tabla35108131534[[#This Row],[no_efec_inc]])</f>
        <v>0.726212980466289</v>
      </c>
      <c r="R38" s="11" t="n">
        <f aca="false">(Tabla35108131534[[#This Row],[PNE]]+Tabla35108131534[[#This Row],[PE]])/2</f>
        <v>0.678035546371331</v>
      </c>
      <c r="S38" s="0" t="n">
        <v>4705</v>
      </c>
      <c r="T38" s="0" t="n">
        <v>4953</v>
      </c>
      <c r="U38" s="0" t="n">
        <f aca="false">Tabla35108131534[[#This Row],[efec]]+Tabla35108131534[[#This Row],[no_efe]]</f>
        <v>9658</v>
      </c>
    </row>
    <row r="39" customFormat="false" ht="13.8" hidden="false" customHeight="false" outlineLevel="0" collapsed="false">
      <c r="A39" s="0" t="n">
        <v>2</v>
      </c>
      <c r="B39" s="0" t="n">
        <v>35</v>
      </c>
      <c r="C39" s="0" t="n">
        <v>3956</v>
      </c>
      <c r="D39" s="0" t="n">
        <v>997</v>
      </c>
      <c r="E39" s="0" t="n">
        <v>2467</v>
      </c>
      <c r="F39" s="0" t="n">
        <v>2238</v>
      </c>
      <c r="G39" s="0" t="e">
        <f aca="false">Tabla35108131534[[#This Row],[no_efec_cor]]+Tabla35108131534[[#This Row],[efec_cor]]</f>
        <v>#VALUE!</v>
      </c>
      <c r="H39" s="0" t="e">
        <f aca="false">Tabla35108131534[[#This Row],[no_efec_inc]]+Tabla35108131534[[#This Row],[efect_inc]]</f>
        <v>#VALUE!</v>
      </c>
      <c r="I39" s="9" t="e">
        <f aca="false">Tabla35108131534[[#This Row],[Correctos]]/Tabla35108131534[[#This Row],[total_sec]]</f>
        <v>#VALUE!</v>
      </c>
      <c r="J39" s="9" t="e">
        <f aca="false">Tabla35108131534[[#This Row],[efec_cor]]/Tabla35108131534[[#This Row],[efec]]</f>
        <v>#VALUE!</v>
      </c>
      <c r="K39" s="9" t="e">
        <f aca="false">Tabla35108131534[[#This Row],[efect_inc]]/Tabla35108131534[[#This Row],[efec]]</f>
        <v>#VALUE!</v>
      </c>
      <c r="L39" s="9" t="e">
        <f aca="false">Tabla35108131534[[#This Row],[no_efec_cor]]/Tabla35108131534[[#This Row],[no_efe]]</f>
        <v>#VALUE!</v>
      </c>
      <c r="M39" s="9" t="e">
        <f aca="false">Tabla35108131534[[#This Row],[no_efec_inc]]/Tabla35108131534[[#This Row],[no_efe]]</f>
        <v>#VALUE!</v>
      </c>
      <c r="N39" s="9" t="e">
        <f aca="false">(Tabla35108131534[[#This Row],[% efe_cor]]+Tabla35108131534[[#This Row],[% no_efe_cor]])/2</f>
        <v>#VALUE!</v>
      </c>
      <c r="O39" s="10" t="e">
        <f aca="false">(Tabla35108131534[[#This Row],[% efe_inc]]+Tabla35108131534[[#This Row],[% no_efect_inc]])/2</f>
        <v>#VALUE!</v>
      </c>
      <c r="P39" s="11" t="e">
        <f aca="false">Tabla35108131534[[#This Row],[no_efec_cor]]/(Tabla35108131534[[#This Row],[efect_inc]]+Tabla35108131534[[#This Row],[no_efec_cor]])</f>
        <v>#VALUE!</v>
      </c>
      <c r="Q39" s="11" t="e">
        <f aca="false">Tabla35108131534[[#This Row],[efec_cor]]/(Tabla35108131534[[#This Row],[efec_cor]]+Tabla35108131534[[#This Row],[no_efec_inc]])</f>
        <v>#VALUE!</v>
      </c>
      <c r="R39" s="11" t="e">
        <f aca="false">(Tabla35108131534[[#This Row],[PNE]]+Tabla35108131534[[#This Row],[PE]])/2</f>
        <v>#VALUE!</v>
      </c>
      <c r="S39" s="0" t="n">
        <v>4705</v>
      </c>
      <c r="T39" s="0" t="n">
        <v>4953</v>
      </c>
      <c r="U39" s="0" t="e">
        <f aca="false">Tabla35108131534[[#This Row],[efec]]+Tabla35108131534[[#This Row],[no_efe]]</f>
        <v>#VALUE!</v>
      </c>
    </row>
    <row r="40" customFormat="false" ht="13.8" hidden="false" customHeight="false" outlineLevel="0" collapsed="false">
      <c r="A40" s="0" t="n">
        <v>3</v>
      </c>
      <c r="B40" s="0" t="n">
        <v>35</v>
      </c>
      <c r="C40" s="0" t="n">
        <v>3941</v>
      </c>
      <c r="D40" s="0" t="n">
        <v>1012</v>
      </c>
      <c r="E40" s="0" t="n">
        <v>2477</v>
      </c>
      <c r="F40" s="0" t="n">
        <v>2228</v>
      </c>
      <c r="G40" s="0" t="e">
        <f aca="false">Tabla35108131534[[#This Row],[no_efec_cor]]+Tabla35108131534[[#This Row],[efec_cor]]</f>
        <v>#VALUE!</v>
      </c>
      <c r="H40" s="0" t="e">
        <f aca="false">Tabla35108131534[[#This Row],[no_efec_inc]]+Tabla35108131534[[#This Row],[efect_inc]]</f>
        <v>#VALUE!</v>
      </c>
      <c r="I40" s="9" t="e">
        <f aca="false">Tabla35108131534[[#This Row],[Correctos]]/Tabla35108131534[[#This Row],[total_sec]]</f>
        <v>#VALUE!</v>
      </c>
      <c r="J40" s="9" t="e">
        <f aca="false">Tabla35108131534[[#This Row],[efec_cor]]/Tabla35108131534[[#This Row],[efec]]</f>
        <v>#VALUE!</v>
      </c>
      <c r="K40" s="9" t="e">
        <f aca="false">Tabla35108131534[[#This Row],[efect_inc]]/Tabla35108131534[[#This Row],[efec]]</f>
        <v>#VALUE!</v>
      </c>
      <c r="L40" s="9" t="e">
        <f aca="false">Tabla35108131534[[#This Row],[no_efec_cor]]/Tabla35108131534[[#This Row],[no_efe]]</f>
        <v>#VALUE!</v>
      </c>
      <c r="M40" s="9" t="e">
        <f aca="false">Tabla35108131534[[#This Row],[no_efec_inc]]/Tabla35108131534[[#This Row],[no_efe]]</f>
        <v>#VALUE!</v>
      </c>
      <c r="N40" s="9" t="e">
        <f aca="false">(Tabla35108131534[[#This Row],[% efe_cor]]+Tabla35108131534[[#This Row],[% no_efe_cor]])/2</f>
        <v>#VALUE!</v>
      </c>
      <c r="O40" s="10" t="e">
        <f aca="false">(Tabla35108131534[[#This Row],[% efe_inc]]+Tabla35108131534[[#This Row],[% no_efect_inc]])/2</f>
        <v>#VALUE!</v>
      </c>
      <c r="P40" s="11" t="e">
        <f aca="false">Tabla35108131534[[#This Row],[no_efec_cor]]/(Tabla35108131534[[#This Row],[efect_inc]]+Tabla35108131534[[#This Row],[no_efec_cor]])</f>
        <v>#VALUE!</v>
      </c>
      <c r="Q40" s="11" t="e">
        <f aca="false">Tabla35108131534[[#This Row],[efec_cor]]/(Tabla35108131534[[#This Row],[efec_cor]]+Tabla35108131534[[#This Row],[no_efec_inc]])</f>
        <v>#VALUE!</v>
      </c>
      <c r="R40" s="11" t="e">
        <f aca="false">(Tabla35108131534[[#This Row],[PNE]]+Tabla35108131534[[#This Row],[PE]])/2</f>
        <v>#VALUE!</v>
      </c>
      <c r="S40" s="0" t="n">
        <v>4705</v>
      </c>
      <c r="T40" s="0" t="n">
        <v>4953</v>
      </c>
      <c r="U40" s="0" t="e">
        <f aca="false">Tabla35108131534[[#This Row],[efec]]+Tabla35108131534[[#This Row],[no_efe]]</f>
        <v>#VALUE!</v>
      </c>
    </row>
    <row r="41" customFormat="false" ht="13.8" hidden="false" customHeight="false" outlineLevel="0" collapsed="false">
      <c r="A41" s="0" t="n">
        <v>2.5</v>
      </c>
      <c r="B41" s="0" t="n">
        <v>35</v>
      </c>
      <c r="C41" s="0" t="n">
        <v>3939</v>
      </c>
      <c r="D41" s="0" t="n">
        <v>1014</v>
      </c>
      <c r="E41" s="0" t="n">
        <v>2467</v>
      </c>
      <c r="F41" s="0" t="n">
        <v>2238</v>
      </c>
      <c r="G41" s="0" t="e">
        <f aca="false">Tabla35108131534[[#This Row],[no_efec_cor]]+Tabla35108131534[[#This Row],[efec_cor]]</f>
        <v>#VALUE!</v>
      </c>
      <c r="H41" s="0" t="e">
        <f aca="false">Tabla35108131534[[#This Row],[no_efec_inc]]+Tabla35108131534[[#This Row],[efect_inc]]</f>
        <v>#VALUE!</v>
      </c>
      <c r="I41" s="9" t="e">
        <f aca="false">Tabla35108131534[[#This Row],[Correctos]]/Tabla35108131534[[#This Row],[total_sec]]</f>
        <v>#VALUE!</v>
      </c>
      <c r="J41" s="9" t="e">
        <f aca="false">Tabla35108131534[[#This Row],[efec_cor]]/Tabla35108131534[[#This Row],[efec]]</f>
        <v>#VALUE!</v>
      </c>
      <c r="K41" s="9" t="e">
        <f aca="false">Tabla35108131534[[#This Row],[efect_inc]]/Tabla35108131534[[#This Row],[efec]]</f>
        <v>#VALUE!</v>
      </c>
      <c r="L41" s="9" t="e">
        <f aca="false">Tabla35108131534[[#This Row],[no_efec_cor]]/Tabla35108131534[[#This Row],[no_efe]]</f>
        <v>#VALUE!</v>
      </c>
      <c r="M41" s="9" t="e">
        <f aca="false">Tabla35108131534[[#This Row],[no_efec_inc]]/Tabla35108131534[[#This Row],[no_efe]]</f>
        <v>#VALUE!</v>
      </c>
      <c r="N41" s="9" t="e">
        <f aca="false">(Tabla35108131534[[#This Row],[% efe_cor]]+Tabla35108131534[[#This Row],[% no_efe_cor]])/2</f>
        <v>#VALUE!</v>
      </c>
      <c r="O41" s="10" t="e">
        <f aca="false">(Tabla35108131534[[#This Row],[% efe_inc]]+Tabla35108131534[[#This Row],[% no_efect_inc]])/2</f>
        <v>#VALUE!</v>
      </c>
      <c r="P41" s="11" t="e">
        <f aca="false">Tabla35108131534[[#This Row],[no_efec_cor]]/(Tabla35108131534[[#This Row],[efect_inc]]+Tabla35108131534[[#This Row],[no_efec_cor]])</f>
        <v>#VALUE!</v>
      </c>
      <c r="Q41" s="11" t="e">
        <f aca="false">Tabla35108131534[[#This Row],[efec_cor]]/(Tabla35108131534[[#This Row],[efec_cor]]+Tabla35108131534[[#This Row],[no_efec_inc]])</f>
        <v>#VALUE!</v>
      </c>
      <c r="R41" s="11" t="e">
        <f aca="false">(Tabla35108131534[[#This Row],[PNE]]+Tabla35108131534[[#This Row],[PE]])/2</f>
        <v>#VALUE!</v>
      </c>
      <c r="S41" s="0" t="n">
        <v>4705</v>
      </c>
      <c r="T41" s="0" t="n">
        <v>4953</v>
      </c>
      <c r="U41" s="0" t="e">
        <f aca="false">Tabla35108131534[[#This Row],[efec]]+Tabla35108131534[[#This Row],[no_efe]]</f>
        <v>#VALUE!</v>
      </c>
    </row>
    <row r="42" customFormat="false" ht="13.8" hidden="false" customHeight="false" outlineLevel="0" collapsed="false">
      <c r="A42" s="0" t="n">
        <v>2</v>
      </c>
      <c r="B42" s="0" t="n">
        <v>40</v>
      </c>
      <c r="C42" s="0" t="n">
        <v>4005</v>
      </c>
      <c r="D42" s="0" t="n">
        <v>948</v>
      </c>
      <c r="E42" s="0" t="n">
        <v>2418</v>
      </c>
      <c r="F42" s="0" t="n">
        <v>2287</v>
      </c>
      <c r="G42" s="0" t="e">
        <f aca="false">Tabla35108131534[[#This Row],[no_efec_cor]]+Tabla35108131534[[#This Row],[efec_cor]]</f>
        <v>#VALUE!</v>
      </c>
      <c r="H42" s="0" t="e">
        <f aca="false">Tabla35108131534[[#This Row],[no_efec_inc]]+Tabla35108131534[[#This Row],[efect_inc]]</f>
        <v>#VALUE!</v>
      </c>
      <c r="I42" s="9" t="e">
        <f aca="false">Tabla35108131534[[#This Row],[Correctos]]/Tabla35108131534[[#This Row],[total_sec]]</f>
        <v>#VALUE!</v>
      </c>
      <c r="J42" s="9" t="e">
        <f aca="false">Tabla35108131534[[#This Row],[efec_cor]]/Tabla35108131534[[#This Row],[efec]]</f>
        <v>#VALUE!</v>
      </c>
      <c r="K42" s="9" t="e">
        <f aca="false">Tabla35108131534[[#This Row],[efect_inc]]/Tabla35108131534[[#This Row],[efec]]</f>
        <v>#VALUE!</v>
      </c>
      <c r="L42" s="9" t="e">
        <f aca="false">Tabla35108131534[[#This Row],[no_efec_cor]]/Tabla35108131534[[#This Row],[no_efe]]</f>
        <v>#VALUE!</v>
      </c>
      <c r="M42" s="9" t="e">
        <f aca="false">Tabla35108131534[[#This Row],[no_efec_inc]]/Tabla35108131534[[#This Row],[no_efe]]</f>
        <v>#VALUE!</v>
      </c>
      <c r="N42" s="9" t="e">
        <f aca="false">(Tabla35108131534[[#This Row],[% efe_cor]]+Tabla35108131534[[#This Row],[% no_efe_cor]])/2</f>
        <v>#VALUE!</v>
      </c>
      <c r="O42" s="10" t="e">
        <f aca="false">(Tabla35108131534[[#This Row],[% efe_inc]]+Tabla35108131534[[#This Row],[% no_efect_inc]])/2</f>
        <v>#VALUE!</v>
      </c>
      <c r="P42" s="11" t="e">
        <f aca="false">Tabla35108131534[[#This Row],[no_efec_cor]]/(Tabla35108131534[[#This Row],[efect_inc]]+Tabla35108131534[[#This Row],[no_efec_cor]])</f>
        <v>#VALUE!</v>
      </c>
      <c r="Q42" s="11" t="e">
        <f aca="false">Tabla35108131534[[#This Row],[efec_cor]]/(Tabla35108131534[[#This Row],[efec_cor]]+Tabla35108131534[[#This Row],[no_efec_inc]])</f>
        <v>#VALUE!</v>
      </c>
      <c r="R42" s="11" t="e">
        <f aca="false">(Tabla35108131534[[#This Row],[PNE]]+Tabla35108131534[[#This Row],[PE]])/2</f>
        <v>#VALUE!</v>
      </c>
      <c r="S42" s="0" t="n">
        <v>4705</v>
      </c>
      <c r="T42" s="0" t="n">
        <v>4953</v>
      </c>
      <c r="U42" s="0" t="e">
        <f aca="false">Tabla35108131534[[#This Row],[efec]]+Tabla35108131534[[#This Row],[no_efe]]</f>
        <v>#VALUE!</v>
      </c>
    </row>
    <row r="43" customFormat="false" ht="13.8" hidden="false" customHeight="false" outlineLevel="0" collapsed="false">
      <c r="A43" s="0" t="n">
        <v>10</v>
      </c>
      <c r="B43" s="0" t="n">
        <v>2</v>
      </c>
      <c r="G43" s="0" t="e">
        <f aca="false">Tabla35108131534[[#This Row],[no_efec_cor]]+Tabla35108131534[[#This Row],[efec_cor]]</f>
        <v>#VALUE!</v>
      </c>
      <c r="H43" s="0" t="e">
        <f aca="false">Tabla35108131534[[#This Row],[no_efec_inc]]+Tabla35108131534[[#This Row],[efect_inc]]</f>
        <v>#VALUE!</v>
      </c>
      <c r="I43" s="9" t="e">
        <f aca="false">Tabla35108131534[[#This Row],[Correctos]]/Tabla35108131534[[#This Row],[total_sec]]</f>
        <v>#VALUE!</v>
      </c>
      <c r="J43" s="9" t="e">
        <f aca="false">Tabla35108131534[[#This Row],[efec_cor]]/Tabla35108131534[[#This Row],[efec]]</f>
        <v>#VALUE!</v>
      </c>
      <c r="K43" s="9" t="e">
        <f aca="false">Tabla35108131534[[#This Row],[efect_inc]]/Tabla35108131534[[#This Row],[efec]]</f>
        <v>#VALUE!</v>
      </c>
      <c r="L43" s="9" t="e">
        <f aca="false">Tabla35108131534[[#This Row],[no_efec_cor]]/Tabla35108131534[[#This Row],[no_efe]]</f>
        <v>#VALUE!</v>
      </c>
      <c r="M43" s="9" t="e">
        <f aca="false">Tabla35108131534[[#This Row],[no_efec_inc]]/Tabla35108131534[[#This Row],[no_efe]]</f>
        <v>#VALUE!</v>
      </c>
      <c r="N43" s="9" t="e">
        <f aca="false">(Tabla35108131534[[#This Row],[% efe_cor]]+Tabla35108131534[[#This Row],[% no_efe_cor]])/2</f>
        <v>#VALUE!</v>
      </c>
      <c r="O43" s="10" t="e">
        <f aca="false">(Tabla35108131534[[#This Row],[% efe_inc]]+Tabla35108131534[[#This Row],[% no_efect_inc]])/2</f>
        <v>#VALUE!</v>
      </c>
      <c r="P43" s="11" t="e">
        <f aca="false">Tabla35108131534[[#This Row],[no_efec_cor]]/(Tabla35108131534[[#This Row],[efect_inc]]+Tabla35108131534[[#This Row],[no_efec_cor]])</f>
        <v>#VALUE!</v>
      </c>
      <c r="Q43" s="11" t="e">
        <f aca="false">Tabla35108131534[[#This Row],[efec_cor]]/(Tabla35108131534[[#This Row],[efec_cor]]+Tabla35108131534[[#This Row],[no_efec_inc]])</f>
        <v>#VALUE!</v>
      </c>
      <c r="R43" s="11" t="e">
        <f aca="false">(Tabla35108131534[[#This Row],[PNE]]+Tabla35108131534[[#This Row],[PE]])/2</f>
        <v>#VALUE!</v>
      </c>
      <c r="S43" s="0" t="n">
        <v>4705</v>
      </c>
      <c r="T43" s="0" t="n">
        <v>4953</v>
      </c>
      <c r="U43" s="0" t="e">
        <f aca="false">Tabla35108131534[[#This Row],[efec]]+Tabla35108131534[[#This Row],[no_efe]]</f>
        <v>#VALUE!</v>
      </c>
    </row>
    <row r="44" customFormat="false" ht="13.8" hidden="false" customHeight="false" outlineLevel="0" collapsed="false">
      <c r="A44" s="0" t="n">
        <v>15</v>
      </c>
      <c r="B44" s="0" t="n">
        <v>2</v>
      </c>
      <c r="G44" s="0" t="e">
        <f aca="false">Tabla35108131534[[#This Row],[no_efec_cor]]+Tabla35108131534[[#This Row],[efec_cor]]</f>
        <v>#VALUE!</v>
      </c>
      <c r="H44" s="0" t="e">
        <f aca="false">Tabla35108131534[[#This Row],[no_efec_inc]]+Tabla35108131534[[#This Row],[efect_inc]]</f>
        <v>#VALUE!</v>
      </c>
      <c r="I44" s="9" t="e">
        <f aca="false">Tabla35108131534[[#This Row],[Correctos]]/Tabla35108131534[[#This Row],[total_sec]]</f>
        <v>#VALUE!</v>
      </c>
      <c r="J44" s="9" t="e">
        <f aca="false">Tabla35108131534[[#This Row],[efec_cor]]/Tabla35108131534[[#This Row],[efec]]</f>
        <v>#VALUE!</v>
      </c>
      <c r="K44" s="9" t="e">
        <f aca="false">Tabla35108131534[[#This Row],[efect_inc]]/Tabla35108131534[[#This Row],[efec]]</f>
        <v>#VALUE!</v>
      </c>
      <c r="L44" s="9" t="e">
        <f aca="false">Tabla35108131534[[#This Row],[no_efec_cor]]/Tabla35108131534[[#This Row],[no_efe]]</f>
        <v>#VALUE!</v>
      </c>
      <c r="M44" s="9" t="e">
        <f aca="false">Tabla35108131534[[#This Row],[no_efec_inc]]/Tabla35108131534[[#This Row],[no_efe]]</f>
        <v>#VALUE!</v>
      </c>
      <c r="N44" s="9" t="e">
        <f aca="false">(Tabla35108131534[[#This Row],[% efe_cor]]+Tabla35108131534[[#This Row],[% no_efe_cor]])/2</f>
        <v>#VALUE!</v>
      </c>
      <c r="O44" s="10" t="e">
        <f aca="false">(Tabla35108131534[[#This Row],[% efe_inc]]+Tabla35108131534[[#This Row],[% no_efect_inc]])/2</f>
        <v>#VALUE!</v>
      </c>
      <c r="P44" s="11" t="e">
        <f aca="false">Tabla35108131534[[#This Row],[no_efec_cor]]/(Tabla35108131534[[#This Row],[efect_inc]]+Tabla35108131534[[#This Row],[no_efec_cor]])</f>
        <v>#VALUE!</v>
      </c>
      <c r="Q44" s="11" t="e">
        <f aca="false">Tabla35108131534[[#This Row],[efec_cor]]/(Tabla35108131534[[#This Row],[efec_cor]]+Tabla35108131534[[#This Row],[no_efec_inc]])</f>
        <v>#VALUE!</v>
      </c>
      <c r="R44" s="11" t="e">
        <f aca="false">(Tabla35108131534[[#This Row],[PNE]]+Tabla35108131534[[#This Row],[PE]])/2</f>
        <v>#VALUE!</v>
      </c>
      <c r="S44" s="0" t="n">
        <v>4705</v>
      </c>
      <c r="T44" s="0" t="n">
        <v>4953</v>
      </c>
      <c r="U44" s="0" t="e">
        <f aca="false">Tabla35108131534[[#This Row],[efec]]+Tabla35108131534[[#This Row],[no_efe]]</f>
        <v>#VALUE!</v>
      </c>
    </row>
    <row r="45" customFormat="false" ht="13.8" hidden="false" customHeight="false" outlineLevel="0" collapsed="false">
      <c r="A45" s="0" t="n">
        <v>25</v>
      </c>
      <c r="B45" s="0" t="n">
        <v>2</v>
      </c>
      <c r="G45" s="0" t="e">
        <f aca="false">Tabla35108131534[[#This Row],[no_efec_cor]]+Tabla35108131534[[#This Row],[efec_cor]]</f>
        <v>#VALUE!</v>
      </c>
      <c r="H45" s="0" t="e">
        <f aca="false">Tabla35108131534[[#This Row],[no_efec_inc]]+Tabla35108131534[[#This Row],[efect_inc]]</f>
        <v>#VALUE!</v>
      </c>
      <c r="I45" s="9" t="e">
        <f aca="false">Tabla35108131534[[#This Row],[Correctos]]/Tabla35108131534[[#This Row],[total_sec]]</f>
        <v>#VALUE!</v>
      </c>
      <c r="J45" s="9" t="e">
        <f aca="false">Tabla35108131534[[#This Row],[efec_cor]]/Tabla35108131534[[#This Row],[efec]]</f>
        <v>#VALUE!</v>
      </c>
      <c r="K45" s="9" t="e">
        <f aca="false">Tabla35108131534[[#This Row],[efect_inc]]/Tabla35108131534[[#This Row],[efec]]</f>
        <v>#VALUE!</v>
      </c>
      <c r="L45" s="9" t="e">
        <f aca="false">Tabla35108131534[[#This Row],[no_efec_cor]]/Tabla35108131534[[#This Row],[no_efe]]</f>
        <v>#VALUE!</v>
      </c>
      <c r="M45" s="9" t="e">
        <f aca="false">Tabla35108131534[[#This Row],[no_efec_inc]]/Tabla35108131534[[#This Row],[no_efe]]</f>
        <v>#VALUE!</v>
      </c>
      <c r="N45" s="9" t="e">
        <f aca="false">(Tabla35108131534[[#This Row],[% efe_cor]]+Tabla35108131534[[#This Row],[% no_efe_cor]])/2</f>
        <v>#VALUE!</v>
      </c>
      <c r="O45" s="10" t="e">
        <f aca="false">(Tabla35108131534[[#This Row],[% efe_inc]]+Tabla35108131534[[#This Row],[% no_efect_inc]])/2</f>
        <v>#VALUE!</v>
      </c>
      <c r="P45" s="11" t="e">
        <f aca="false">Tabla35108131534[[#This Row],[no_efec_cor]]/(Tabla35108131534[[#This Row],[efect_inc]]+Tabla35108131534[[#This Row],[no_efec_cor]])</f>
        <v>#VALUE!</v>
      </c>
      <c r="Q45" s="11" t="e">
        <f aca="false">Tabla35108131534[[#This Row],[efec_cor]]/(Tabla35108131534[[#This Row],[efec_cor]]+Tabla35108131534[[#This Row],[no_efec_inc]])</f>
        <v>#VALUE!</v>
      </c>
      <c r="R45" s="11" t="e">
        <f aca="false">(Tabla35108131534[[#This Row],[PNE]]+Tabla35108131534[[#This Row],[PE]])/2</f>
        <v>#VALUE!</v>
      </c>
      <c r="S45" s="0" t="n">
        <v>4705</v>
      </c>
      <c r="T45" s="0" t="n">
        <v>4953</v>
      </c>
      <c r="U45" s="0" t="e">
        <f aca="false">Tabla35108131534[[#This Row],[efec]]+Tabla35108131534[[#This Row],[no_efe]]</f>
        <v>#VALUE!</v>
      </c>
    </row>
    <row r="46" customFormat="false" ht="13.8" hidden="false" customHeight="false" outlineLevel="0" collapsed="false">
      <c r="A46" s="0" t="n">
        <v>25</v>
      </c>
      <c r="B46" s="0" t="n">
        <v>3</v>
      </c>
      <c r="G46" s="0" t="e">
        <f aca="false">Tabla35108131534[[#This Row],[no_efec_cor]]+Tabla35108131534[[#This Row],[efec_cor]]</f>
        <v>#VALUE!</v>
      </c>
      <c r="H46" s="0" t="e">
        <f aca="false">Tabla35108131534[[#This Row],[no_efec_inc]]+Tabla35108131534[[#This Row],[efect_inc]]</f>
        <v>#VALUE!</v>
      </c>
      <c r="I46" s="9" t="e">
        <f aca="false">Tabla35108131534[[#This Row],[Correctos]]/Tabla35108131534[[#This Row],[total_sec]]</f>
        <v>#VALUE!</v>
      </c>
      <c r="J46" s="9" t="e">
        <f aca="false">Tabla35108131534[[#This Row],[efec_cor]]/Tabla35108131534[[#This Row],[efec]]</f>
        <v>#VALUE!</v>
      </c>
      <c r="K46" s="9" t="e">
        <f aca="false">Tabla35108131534[[#This Row],[efect_inc]]/Tabla35108131534[[#This Row],[efec]]</f>
        <v>#VALUE!</v>
      </c>
      <c r="L46" s="9" t="e">
        <f aca="false">Tabla35108131534[[#This Row],[no_efec_cor]]/Tabla35108131534[[#This Row],[no_efe]]</f>
        <v>#VALUE!</v>
      </c>
      <c r="M46" s="9" t="e">
        <f aca="false">Tabla35108131534[[#This Row],[no_efec_inc]]/Tabla35108131534[[#This Row],[no_efe]]</f>
        <v>#VALUE!</v>
      </c>
      <c r="N46" s="9" t="e">
        <f aca="false">(Tabla35108131534[[#This Row],[% efe_cor]]+Tabla35108131534[[#This Row],[% no_efe_cor]])/2</f>
        <v>#VALUE!</v>
      </c>
      <c r="O46" s="10" t="e">
        <f aca="false">(Tabla35108131534[[#This Row],[% efe_inc]]+Tabla35108131534[[#This Row],[% no_efect_inc]])/2</f>
        <v>#VALUE!</v>
      </c>
      <c r="P46" s="11" t="e">
        <f aca="false">Tabla35108131534[[#This Row],[no_efec_cor]]/(Tabla35108131534[[#This Row],[efect_inc]]+Tabla35108131534[[#This Row],[no_efec_cor]])</f>
        <v>#VALUE!</v>
      </c>
      <c r="Q46" s="11" t="e">
        <f aca="false">Tabla35108131534[[#This Row],[efec_cor]]/(Tabla35108131534[[#This Row],[efec_cor]]+Tabla35108131534[[#This Row],[no_efec_inc]])</f>
        <v>#VALUE!</v>
      </c>
      <c r="R46" s="11" t="e">
        <f aca="false">(Tabla35108131534[[#This Row],[PNE]]+Tabla35108131534[[#This Row],[PE]])/2</f>
        <v>#VALUE!</v>
      </c>
      <c r="S46" s="0" t="n">
        <v>4705</v>
      </c>
      <c r="T46" s="0" t="n">
        <v>4953</v>
      </c>
      <c r="U46" s="0" t="e">
        <f aca="false">Tabla35108131534[[#This Row],[efec]]+Tabla35108131534[[#This Row],[no_efe]]</f>
        <v>#VALUE!</v>
      </c>
    </row>
    <row r="47" customFormat="false" ht="13.8" hidden="false" customHeight="false" outlineLevel="0" collapsed="false">
      <c r="A47" s="0" t="n">
        <v>50</v>
      </c>
      <c r="B47" s="0" t="n">
        <v>3</v>
      </c>
      <c r="G47" s="0" t="e">
        <f aca="false">Tabla35108131534[[#This Row],[no_efec_cor]]+Tabla35108131534[[#This Row],[efec_cor]]</f>
        <v>#VALUE!</v>
      </c>
      <c r="H47" s="0" t="e">
        <f aca="false">Tabla35108131534[[#This Row],[no_efec_inc]]+Tabla35108131534[[#This Row],[efect_inc]]</f>
        <v>#VALUE!</v>
      </c>
      <c r="I47" s="9" t="e">
        <f aca="false">Tabla35108131534[[#This Row],[Correctos]]/Tabla35108131534[[#This Row],[total_sec]]</f>
        <v>#VALUE!</v>
      </c>
      <c r="J47" s="9" t="e">
        <f aca="false">Tabla35108131534[[#This Row],[efec_cor]]/Tabla35108131534[[#This Row],[efec]]</f>
        <v>#VALUE!</v>
      </c>
      <c r="K47" s="9" t="e">
        <f aca="false">Tabla35108131534[[#This Row],[efect_inc]]/Tabla35108131534[[#This Row],[efec]]</f>
        <v>#VALUE!</v>
      </c>
      <c r="L47" s="9" t="e">
        <f aca="false">Tabla35108131534[[#This Row],[no_efec_cor]]/Tabla35108131534[[#This Row],[no_efe]]</f>
        <v>#VALUE!</v>
      </c>
      <c r="M47" s="9" t="e">
        <f aca="false">Tabla35108131534[[#This Row],[no_efec_inc]]/Tabla35108131534[[#This Row],[no_efe]]</f>
        <v>#VALUE!</v>
      </c>
      <c r="N47" s="9" t="e">
        <f aca="false">(Tabla35108131534[[#This Row],[% efe_cor]]+Tabla35108131534[[#This Row],[% no_efe_cor]])/2</f>
        <v>#VALUE!</v>
      </c>
      <c r="O47" s="10" t="e">
        <f aca="false">(Tabla35108131534[[#This Row],[% efe_inc]]+Tabla35108131534[[#This Row],[% no_efect_inc]])/2</f>
        <v>#VALUE!</v>
      </c>
      <c r="P47" s="11" t="e">
        <f aca="false">Tabla35108131534[[#This Row],[no_efec_cor]]/(Tabla35108131534[[#This Row],[efect_inc]]+Tabla35108131534[[#This Row],[no_efec_cor]])</f>
        <v>#VALUE!</v>
      </c>
      <c r="Q47" s="11" t="e">
        <f aca="false">Tabla35108131534[[#This Row],[efec_cor]]/(Tabla35108131534[[#This Row],[efec_cor]]+Tabla35108131534[[#This Row],[no_efec_inc]])</f>
        <v>#VALUE!</v>
      </c>
      <c r="R47" s="11" t="e">
        <f aca="false">(Tabla35108131534[[#This Row],[PNE]]+Tabla35108131534[[#This Row],[PE]])/2</f>
        <v>#VALUE!</v>
      </c>
      <c r="U47" s="0" t="e">
        <f aca="false">Tabla35108131534[[#This Row],[efec]]+Tabla35108131534[[#This Row],[no_efe]]</f>
        <v>#VALUE!</v>
      </c>
    </row>
    <row r="48" customFormat="false" ht="13.8" hidden="false" customHeight="false" outlineLevel="0" collapsed="false">
      <c r="A48" s="0" t="n">
        <v>15</v>
      </c>
      <c r="B48" s="0" t="n">
        <v>1</v>
      </c>
      <c r="G48" s="0" t="e">
        <f aca="false">Tabla35108131534[[#This Row],[no_efec_cor]]+Tabla35108131534[[#This Row],[efec_cor]]</f>
        <v>#VALUE!</v>
      </c>
      <c r="H48" s="0" t="e">
        <f aca="false">Tabla35108131534[[#This Row],[no_efec_inc]]+Tabla35108131534[[#This Row],[efect_inc]]</f>
        <v>#VALUE!</v>
      </c>
      <c r="I48" s="9" t="e">
        <f aca="false">Tabla35108131534[[#This Row],[Correctos]]/Tabla35108131534[[#This Row],[total_sec]]</f>
        <v>#VALUE!</v>
      </c>
      <c r="J48" s="9" t="e">
        <f aca="false">Tabla35108131534[[#This Row],[efec_cor]]/Tabla35108131534[[#This Row],[efec]]</f>
        <v>#VALUE!</v>
      </c>
      <c r="K48" s="9" t="e">
        <f aca="false">Tabla35108131534[[#This Row],[efect_inc]]/Tabla35108131534[[#This Row],[efec]]</f>
        <v>#VALUE!</v>
      </c>
      <c r="L48" s="9" t="e">
        <f aca="false">Tabla35108131534[[#This Row],[no_efec_cor]]/Tabla35108131534[[#This Row],[no_efe]]</f>
        <v>#VALUE!</v>
      </c>
      <c r="M48" s="9" t="e">
        <f aca="false">Tabla35108131534[[#This Row],[no_efec_inc]]/Tabla35108131534[[#This Row],[no_efe]]</f>
        <v>#VALUE!</v>
      </c>
      <c r="N48" s="9" t="e">
        <f aca="false">(Tabla35108131534[[#This Row],[% efe_cor]]+Tabla35108131534[[#This Row],[% no_efe_cor]])/2</f>
        <v>#VALUE!</v>
      </c>
      <c r="O48" s="10" t="e">
        <f aca="false">(Tabla35108131534[[#This Row],[% efe_inc]]+Tabla35108131534[[#This Row],[% no_efect_inc]])/2</f>
        <v>#VALUE!</v>
      </c>
      <c r="P48" s="11" t="e">
        <f aca="false">Tabla35108131534[[#This Row],[no_efec_cor]]/(Tabla35108131534[[#This Row],[efect_inc]]+Tabla35108131534[[#This Row],[no_efec_cor]])</f>
        <v>#VALUE!</v>
      </c>
      <c r="Q48" s="11" t="e">
        <f aca="false">Tabla35108131534[[#This Row],[efec_cor]]/(Tabla35108131534[[#This Row],[efec_cor]]+Tabla35108131534[[#This Row],[no_efec_inc]])</f>
        <v>#VALUE!</v>
      </c>
      <c r="R48" s="11" t="e">
        <f aca="false">(Tabla35108131534[[#This Row],[PNE]]+Tabla35108131534[[#This Row],[PE]])/2</f>
        <v>#VALUE!</v>
      </c>
      <c r="U48" s="0" t="e">
        <f aca="false">Tabla35108131534[[#This Row],[efec]]+Tabla35108131534[[#This Row],[no_efe]]</f>
        <v>#VALUE!</v>
      </c>
    </row>
    <row r="49" customFormat="false" ht="13.8" hidden="false" customHeight="false" outlineLevel="0" collapsed="false">
      <c r="A49" s="0" t="n">
        <v>15</v>
      </c>
      <c r="B49" s="0" t="n">
        <v>0.5</v>
      </c>
      <c r="G49" s="0" t="e">
        <f aca="false">Tabla35108131534[[#This Row],[no_efec_cor]]+Tabla35108131534[[#This Row],[efec_cor]]</f>
        <v>#VALUE!</v>
      </c>
      <c r="H49" s="0" t="e">
        <f aca="false">Tabla35108131534[[#This Row],[no_efec_inc]]+Tabla35108131534[[#This Row],[efect_inc]]</f>
        <v>#VALUE!</v>
      </c>
      <c r="I49" s="9" t="e">
        <f aca="false">Tabla35108131534[[#This Row],[Correctos]]/Tabla35108131534[[#This Row],[total_sec]]</f>
        <v>#VALUE!</v>
      </c>
      <c r="J49" s="9" t="e">
        <f aca="false">Tabla35108131534[[#This Row],[efec_cor]]/Tabla35108131534[[#This Row],[efec]]</f>
        <v>#VALUE!</v>
      </c>
      <c r="K49" s="9" t="e">
        <f aca="false">Tabla35108131534[[#This Row],[efect_inc]]/Tabla35108131534[[#This Row],[efec]]</f>
        <v>#VALUE!</v>
      </c>
      <c r="L49" s="9" t="e">
        <f aca="false">Tabla35108131534[[#This Row],[no_efec_cor]]/Tabla35108131534[[#This Row],[no_efe]]</f>
        <v>#VALUE!</v>
      </c>
      <c r="M49" s="9" t="e">
        <f aca="false">Tabla35108131534[[#This Row],[no_efec_inc]]/Tabla35108131534[[#This Row],[no_efe]]</f>
        <v>#VALUE!</v>
      </c>
      <c r="N49" s="9" t="e">
        <f aca="false">(Tabla35108131534[[#This Row],[% efe_cor]]+Tabla35108131534[[#This Row],[% no_efe_cor]])/2</f>
        <v>#VALUE!</v>
      </c>
      <c r="O49" s="10" t="e">
        <f aca="false">(Tabla35108131534[[#This Row],[% efe_inc]]+Tabla35108131534[[#This Row],[% no_efect_inc]])/2</f>
        <v>#VALUE!</v>
      </c>
      <c r="P49" s="11" t="e">
        <f aca="false">Tabla35108131534[[#This Row],[no_efec_cor]]/(Tabla35108131534[[#This Row],[efect_inc]]+Tabla35108131534[[#This Row],[no_efec_cor]])</f>
        <v>#VALUE!</v>
      </c>
      <c r="Q49" s="11" t="e">
        <f aca="false">Tabla35108131534[[#This Row],[efec_cor]]/(Tabla35108131534[[#This Row],[efec_cor]]+Tabla35108131534[[#This Row],[no_efec_inc]])</f>
        <v>#VALUE!</v>
      </c>
      <c r="R49" s="11" t="e">
        <f aca="false">(Tabla35108131534[[#This Row],[PNE]]+Tabla35108131534[[#This Row],[PE]])/2</f>
        <v>#VALUE!</v>
      </c>
      <c r="U49" s="0" t="e">
        <f aca="false">Tabla35108131534[[#This Row],[efec]]+Tabla35108131534[[#This Row],[no_efe]]</f>
        <v>#VALUE!</v>
      </c>
    </row>
    <row r="50" customFormat="false" ht="13.8" hidden="false" customHeight="false" outlineLevel="0" collapsed="false">
      <c r="A50" s="0" t="n">
        <v>4</v>
      </c>
      <c r="B50" s="0" t="n">
        <v>1</v>
      </c>
      <c r="G50" s="0" t="e">
        <f aca="false">Tabla35108131534[[#This Row],[no_efec_cor]]+Tabla35108131534[[#This Row],[efec_cor]]</f>
        <v>#VALUE!</v>
      </c>
      <c r="H50" s="0" t="e">
        <f aca="false">Tabla35108131534[[#This Row],[no_efec_inc]]+Tabla35108131534[[#This Row],[efect_inc]]</f>
        <v>#VALUE!</v>
      </c>
      <c r="I50" s="9" t="e">
        <f aca="false">Tabla35108131534[[#This Row],[Correctos]]/Tabla35108131534[[#This Row],[total_sec]]</f>
        <v>#VALUE!</v>
      </c>
      <c r="J50" s="9" t="e">
        <f aca="false">Tabla35108131534[[#This Row],[efec_cor]]/Tabla35108131534[[#This Row],[efec]]</f>
        <v>#VALUE!</v>
      </c>
      <c r="K50" s="9" t="e">
        <f aca="false">Tabla35108131534[[#This Row],[efect_inc]]/Tabla35108131534[[#This Row],[efec]]</f>
        <v>#VALUE!</v>
      </c>
      <c r="L50" s="9" t="e">
        <f aca="false">Tabla35108131534[[#This Row],[no_efec_cor]]/Tabla35108131534[[#This Row],[no_efe]]</f>
        <v>#VALUE!</v>
      </c>
      <c r="M50" s="9" t="e">
        <f aca="false">Tabla35108131534[[#This Row],[no_efec_inc]]/Tabla35108131534[[#This Row],[no_efe]]</f>
        <v>#VALUE!</v>
      </c>
      <c r="N50" s="9" t="e">
        <f aca="false">(Tabla35108131534[[#This Row],[% efe_cor]]+Tabla35108131534[[#This Row],[% no_efe_cor]])/2</f>
        <v>#VALUE!</v>
      </c>
      <c r="O50" s="10" t="e">
        <f aca="false">(Tabla35108131534[[#This Row],[% efe_inc]]+Tabla35108131534[[#This Row],[% no_efect_inc]])/2</f>
        <v>#VALUE!</v>
      </c>
      <c r="P50" s="11" t="e">
        <f aca="false">Tabla35108131534[[#This Row],[no_efec_cor]]/(Tabla35108131534[[#This Row],[efect_inc]]+Tabla35108131534[[#This Row],[no_efec_cor]])</f>
        <v>#VALUE!</v>
      </c>
      <c r="Q50" s="11" t="e">
        <f aca="false">Tabla35108131534[[#This Row],[efec_cor]]/(Tabla35108131534[[#This Row],[efec_cor]]+Tabla35108131534[[#This Row],[no_efec_inc]])</f>
        <v>#VALUE!</v>
      </c>
      <c r="R50" s="11" t="e">
        <f aca="false">(Tabla35108131534[[#This Row],[PNE]]+Tabla35108131534[[#This Row],[PE]])/2</f>
        <v>#VALUE!</v>
      </c>
      <c r="U50" s="0" t="e">
        <f aca="false">Tabla35108131534[[#This Row],[efec]]+Tabla35108131534[[#This Row],[no_efe]]</f>
        <v>#VALUE!</v>
      </c>
    </row>
    <row r="51" customFormat="false" ht="13.8" hidden="false" customHeight="false" outlineLevel="0" collapsed="false">
      <c r="A51" s="0" t="n">
        <v>3</v>
      </c>
      <c r="B51" s="0" t="n">
        <v>1</v>
      </c>
      <c r="G51" s="0" t="e">
        <f aca="false">Tabla35108131534[[#This Row],[no_efec_cor]]+Tabla35108131534[[#This Row],[efec_cor]]</f>
        <v>#VALUE!</v>
      </c>
      <c r="H51" s="0" t="e">
        <f aca="false">Tabla35108131534[[#This Row],[no_efec_inc]]+Tabla35108131534[[#This Row],[efect_inc]]</f>
        <v>#VALUE!</v>
      </c>
      <c r="I51" s="9" t="e">
        <f aca="false">Tabla35108131534[[#This Row],[Correctos]]/Tabla35108131534[[#This Row],[total_sec]]</f>
        <v>#VALUE!</v>
      </c>
      <c r="J51" s="9" t="e">
        <f aca="false">Tabla35108131534[[#This Row],[efec_cor]]/Tabla35108131534[[#This Row],[efec]]</f>
        <v>#VALUE!</v>
      </c>
      <c r="K51" s="9" t="e">
        <f aca="false">Tabla35108131534[[#This Row],[efect_inc]]/Tabla35108131534[[#This Row],[efec]]</f>
        <v>#VALUE!</v>
      </c>
      <c r="L51" s="9" t="e">
        <f aca="false">Tabla35108131534[[#This Row],[no_efec_cor]]/Tabla35108131534[[#This Row],[no_efe]]</f>
        <v>#VALUE!</v>
      </c>
      <c r="M51" s="9" t="e">
        <f aca="false">Tabla35108131534[[#This Row],[no_efec_inc]]/Tabla35108131534[[#This Row],[no_efe]]</f>
        <v>#VALUE!</v>
      </c>
      <c r="N51" s="9" t="e">
        <f aca="false">(Tabla35108131534[[#This Row],[% efe_cor]]+Tabla35108131534[[#This Row],[% no_efe_cor]])/2</f>
        <v>#VALUE!</v>
      </c>
      <c r="O51" s="10" t="e">
        <f aca="false">(Tabla35108131534[[#This Row],[% efe_inc]]+Tabla35108131534[[#This Row],[% no_efect_inc]])/2</f>
        <v>#VALUE!</v>
      </c>
      <c r="P51" s="11" t="e">
        <f aca="false">Tabla35108131534[[#This Row],[no_efec_cor]]/(Tabla35108131534[[#This Row],[efect_inc]]+Tabla35108131534[[#This Row],[no_efec_cor]])</f>
        <v>#VALUE!</v>
      </c>
      <c r="Q51" s="11" t="e">
        <f aca="false">Tabla35108131534[[#This Row],[efec_cor]]/(Tabla35108131534[[#This Row],[efec_cor]]+Tabla35108131534[[#This Row],[no_efec_inc]])</f>
        <v>#VALUE!</v>
      </c>
      <c r="R51" s="11" t="e">
        <f aca="false">(Tabla35108131534[[#This Row],[PNE]]+Tabla35108131534[[#This Row],[PE]])/2</f>
        <v>#VALUE!</v>
      </c>
      <c r="U51" s="0" t="e">
        <f aca="false">Tabla35108131534[[#This Row],[efec]]+Tabla35108131534[[#This Row],[no_efe]]</f>
        <v>#VALUE!</v>
      </c>
    </row>
    <row r="52" customFormat="false" ht="13.8" hidden="false" customHeight="false" outlineLevel="0" collapsed="false">
      <c r="A52" s="0" t="n">
        <v>3</v>
      </c>
      <c r="B52" s="0" t="n">
        <v>5</v>
      </c>
      <c r="G52" s="0" t="e">
        <f aca="false">Tabla35108131534[[#This Row],[no_efec_cor]]+Tabla35108131534[[#This Row],[efec_cor]]</f>
        <v>#VALUE!</v>
      </c>
      <c r="H52" s="0" t="e">
        <f aca="false">Tabla35108131534[[#This Row],[no_efec_inc]]+Tabla35108131534[[#This Row],[efect_inc]]</f>
        <v>#VALUE!</v>
      </c>
      <c r="I52" s="9" t="e">
        <f aca="false">Tabla35108131534[[#This Row],[Correctos]]/Tabla35108131534[[#This Row],[total_sec]]</f>
        <v>#VALUE!</v>
      </c>
      <c r="J52" s="9" t="e">
        <f aca="false">Tabla35108131534[[#This Row],[efec_cor]]/Tabla35108131534[[#This Row],[efec]]</f>
        <v>#VALUE!</v>
      </c>
      <c r="K52" s="9" t="e">
        <f aca="false">Tabla35108131534[[#This Row],[efect_inc]]/Tabla35108131534[[#This Row],[efec]]</f>
        <v>#VALUE!</v>
      </c>
      <c r="L52" s="9" t="e">
        <f aca="false">Tabla35108131534[[#This Row],[no_efec_cor]]/Tabla35108131534[[#This Row],[no_efe]]</f>
        <v>#VALUE!</v>
      </c>
      <c r="M52" s="9" t="e">
        <f aca="false">Tabla35108131534[[#This Row],[no_efec_inc]]/Tabla35108131534[[#This Row],[no_efe]]</f>
        <v>#VALUE!</v>
      </c>
      <c r="N52" s="9" t="e">
        <f aca="false">(Tabla35108131534[[#This Row],[% efe_cor]]+Tabla35108131534[[#This Row],[% no_efe_cor]])/2</f>
        <v>#VALUE!</v>
      </c>
      <c r="O52" s="10" t="e">
        <f aca="false">(Tabla35108131534[[#This Row],[% efe_inc]]+Tabla35108131534[[#This Row],[% no_efect_inc]])/2</f>
        <v>#VALUE!</v>
      </c>
      <c r="P52" s="11" t="e">
        <f aca="false">Tabla35108131534[[#This Row],[no_efec_cor]]/(Tabla35108131534[[#This Row],[efect_inc]]+Tabla35108131534[[#This Row],[no_efec_cor]])</f>
        <v>#VALUE!</v>
      </c>
      <c r="Q52" s="11" t="e">
        <f aca="false">Tabla35108131534[[#This Row],[efec_cor]]/(Tabla35108131534[[#This Row],[efec_cor]]+Tabla35108131534[[#This Row],[no_efec_inc]])</f>
        <v>#VALUE!</v>
      </c>
      <c r="R52" s="11" t="e">
        <f aca="false">(Tabla35108131534[[#This Row],[PNE]]+Tabla35108131534[[#This Row],[PE]])/2</f>
        <v>#VALUE!</v>
      </c>
      <c r="U52" s="0" t="e">
        <f aca="false">Tabla35108131534[[#This Row],[efec]]+Tabla35108131534[[#This Row],[no_efe]]</f>
        <v>#VALUE!</v>
      </c>
    </row>
    <row r="53" customFormat="false" ht="13.8" hidden="false" customHeight="false" outlineLevel="0" collapsed="false">
      <c r="A53" s="0" t="n">
        <v>4</v>
      </c>
      <c r="B53" s="0" t="n">
        <v>5</v>
      </c>
      <c r="G53" s="0" t="e">
        <f aca="false">Tabla35108131534[[#This Row],[no_efec_cor]]+Tabla35108131534[[#This Row],[efec_cor]]</f>
        <v>#VALUE!</v>
      </c>
      <c r="H53" s="0" t="e">
        <f aca="false">Tabla35108131534[[#This Row],[no_efec_inc]]+Tabla35108131534[[#This Row],[efect_inc]]</f>
        <v>#VALUE!</v>
      </c>
      <c r="I53" s="9" t="e">
        <f aca="false">Tabla35108131534[[#This Row],[Correctos]]/Tabla35108131534[[#This Row],[total_sec]]</f>
        <v>#VALUE!</v>
      </c>
      <c r="J53" s="9" t="e">
        <f aca="false">Tabla35108131534[[#This Row],[efec_cor]]/Tabla35108131534[[#This Row],[efec]]</f>
        <v>#VALUE!</v>
      </c>
      <c r="K53" s="9" t="e">
        <f aca="false">Tabla35108131534[[#This Row],[efect_inc]]/Tabla35108131534[[#This Row],[efec]]</f>
        <v>#VALUE!</v>
      </c>
      <c r="L53" s="9" t="e">
        <f aca="false">Tabla35108131534[[#This Row],[no_efec_cor]]/Tabla35108131534[[#This Row],[no_efe]]</f>
        <v>#VALUE!</v>
      </c>
      <c r="M53" s="9" t="e">
        <f aca="false">Tabla35108131534[[#This Row],[no_efec_inc]]/Tabla35108131534[[#This Row],[no_efe]]</f>
        <v>#VALUE!</v>
      </c>
      <c r="N53" s="9" t="e">
        <f aca="false">(Tabla35108131534[[#This Row],[% efe_cor]]+Tabla35108131534[[#This Row],[% no_efe_cor]])/2</f>
        <v>#VALUE!</v>
      </c>
      <c r="O53" s="10" t="e">
        <f aca="false">(Tabla35108131534[[#This Row],[% efe_inc]]+Tabla35108131534[[#This Row],[% no_efect_inc]])/2</f>
        <v>#VALUE!</v>
      </c>
      <c r="P53" s="11" t="e">
        <f aca="false">Tabla35108131534[[#This Row],[no_efec_cor]]/(Tabla35108131534[[#This Row],[efect_inc]]+Tabla35108131534[[#This Row],[no_efec_cor]])</f>
        <v>#VALUE!</v>
      </c>
      <c r="Q53" s="11" t="e">
        <f aca="false">Tabla35108131534[[#This Row],[efec_cor]]/(Tabla35108131534[[#This Row],[efec_cor]]+Tabla35108131534[[#This Row],[no_efec_inc]])</f>
        <v>#VALUE!</v>
      </c>
      <c r="R53" s="11" t="e">
        <f aca="false">(Tabla35108131534[[#This Row],[PNE]]+Tabla35108131534[[#This Row],[PE]])/2</f>
        <v>#VALUE!</v>
      </c>
      <c r="U53" s="0" t="e">
        <f aca="false">Tabla35108131534[[#This Row],[efec]]+Tabla35108131534[[#This Row],[no_efe]]</f>
        <v>#VALUE!</v>
      </c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9">
    <mergeCell ref="A1:U1"/>
    <mergeCell ref="A2:U2"/>
    <mergeCell ref="A4:B4"/>
    <mergeCell ref="A5:B5"/>
    <mergeCell ref="A6:B6"/>
    <mergeCell ref="A8:I8"/>
    <mergeCell ref="A21:U21"/>
    <mergeCell ref="A22:U22"/>
    <mergeCell ref="A25:I2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4472C4"/>
    <pageSetUpPr fitToPage="false"/>
  </sheetPr>
  <dimension ref="A1:U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6" activeCellId="1" sqref="A82:C98 A26"/>
    </sheetView>
  </sheetViews>
  <sheetFormatPr defaultColWidth="10.54296875" defaultRowHeight="15" zeroHeight="false" outlineLevelRow="0" outlineLevelCol="0"/>
  <sheetData>
    <row r="1" customFormat="false" ht="19.5" hidden="false" customHeight="false" outlineLevel="0" collapsed="false">
      <c r="A1" s="1" t="s">
        <v>34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customFormat="false" ht="15" hidden="false" customHeight="false" outlineLevel="0" collapsed="false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4" customFormat="false" ht="15" hidden="false" customHeight="false" outlineLevel="0" collapsed="false">
      <c r="A4" s="3" t="s">
        <v>2</v>
      </c>
      <c r="B4" s="3"/>
      <c r="C4" s="4" t="n">
        <v>4798</v>
      </c>
    </row>
    <row r="5" customFormat="false" ht="15" hidden="false" customHeight="false" outlineLevel="0" collapsed="false">
      <c r="A5" s="3" t="s">
        <v>3</v>
      </c>
      <c r="B5" s="3"/>
      <c r="C5" s="4" t="n">
        <v>4831</v>
      </c>
    </row>
    <row r="6" customFormat="false" ht="15" hidden="false" customHeight="false" outlineLevel="0" collapsed="false">
      <c r="A6" s="3" t="s">
        <v>4</v>
      </c>
      <c r="B6" s="3"/>
      <c r="C6" s="4" t="n">
        <f aca="false">SUM(C4:C5)</f>
        <v>9629</v>
      </c>
    </row>
    <row r="8" customFormat="false" ht="15.75" hidden="false" customHeight="false" outlineLevel="0" collapsed="false">
      <c r="A8" s="5" t="s">
        <v>5</v>
      </c>
      <c r="B8" s="5"/>
      <c r="C8" s="5"/>
      <c r="D8" s="5"/>
      <c r="E8" s="5"/>
      <c r="F8" s="5"/>
      <c r="G8" s="5"/>
      <c r="H8" s="5"/>
      <c r="I8" s="5"/>
    </row>
    <row r="9" customFormat="false" ht="15.75" hidden="false" customHeight="false" outlineLevel="0" collapsed="false">
      <c r="A9" s="7" t="s">
        <v>6</v>
      </c>
      <c r="B9" s="8" t="s">
        <v>7</v>
      </c>
      <c r="C9" s="8" t="s">
        <v>8</v>
      </c>
      <c r="D9" s="8" t="s">
        <v>9</v>
      </c>
      <c r="E9" s="8" t="s">
        <v>10</v>
      </c>
      <c r="F9" s="8" t="s">
        <v>11</v>
      </c>
      <c r="G9" s="8" t="s">
        <v>12</v>
      </c>
      <c r="H9" s="7" t="s">
        <v>13</v>
      </c>
      <c r="I9" s="7" t="s">
        <v>14</v>
      </c>
      <c r="J9" s="7" t="s">
        <v>15</v>
      </c>
      <c r="K9" s="7" t="s">
        <v>16</v>
      </c>
      <c r="L9" s="7" t="s">
        <v>17</v>
      </c>
      <c r="M9" s="7" t="s">
        <v>18</v>
      </c>
      <c r="N9" s="7" t="s">
        <v>19</v>
      </c>
      <c r="O9" s="7" t="s">
        <v>20</v>
      </c>
      <c r="P9" s="7" t="s">
        <v>21</v>
      </c>
      <c r="Q9" s="7" t="s">
        <v>22</v>
      </c>
      <c r="R9" s="7" t="s">
        <v>23</v>
      </c>
      <c r="S9" s="7" t="s">
        <v>24</v>
      </c>
      <c r="T9" s="7" t="s">
        <v>25</v>
      </c>
    </row>
    <row r="10" customFormat="false" ht="13.8" hidden="false" customHeight="false" outlineLevel="0" collapsed="false">
      <c r="A10" s="0" t="n">
        <v>1</v>
      </c>
      <c r="B10" s="0" t="n">
        <v>2550</v>
      </c>
      <c r="C10" s="0" t="n">
        <v>2281</v>
      </c>
      <c r="D10" s="0" t="n">
        <v>3275</v>
      </c>
      <c r="E10" s="0" t="n">
        <v>1523</v>
      </c>
      <c r="F10" s="0" t="n">
        <f aca="false">Tabla351081315327[[#This Row],[no_efec_cor]]+Tabla351081315327[[#This Row],[efec_cor]]</f>
        <v>5825</v>
      </c>
      <c r="G10" s="0" t="n">
        <f aca="false">Tabla351081315327[[#This Row],[no_efec_inc]]+Tabla351081315327[[#This Row],[efect_inc]]</f>
        <v>3804</v>
      </c>
      <c r="H10" s="9" t="n">
        <f aca="false">Tabla351081315327[[#This Row],[Correctos]]/Tabla351081315327[[#This Row],[total_sec]]</f>
        <v>0.604943400145394</v>
      </c>
      <c r="I10" s="9" t="n">
        <f aca="false">Tabla351081315327[[#This Row],[efec_cor]]/Tabla351081315327[[#This Row],[efec]]</f>
        <v>0.682576073363902</v>
      </c>
      <c r="J10" s="9" t="n">
        <f aca="false">Tabla351081315327[[#This Row],[efect_inc]]/Tabla351081315327[[#This Row],[efec]]</f>
        <v>0.317423926636098</v>
      </c>
      <c r="K10" s="9" t="n">
        <f aca="false">Tabla351081315327[[#This Row],[no_efec_cor]]/Tabla351081315327[[#This Row],[no_efe]]</f>
        <v>0.527841026702546</v>
      </c>
      <c r="L10" s="9" t="n">
        <f aca="false">Tabla351081315327[[#This Row],[no_efec_inc]]/Tabla351081315327[[#This Row],[no_efe]]</f>
        <v>0.472158973297454</v>
      </c>
      <c r="M10" s="9" t="n">
        <f aca="false">(Tabla351081315327[[#This Row],[% efe_cor]]+Tabla351081315327[[#This Row],[% no_efe_cor]])/2</f>
        <v>0.605208550033224</v>
      </c>
      <c r="N10" s="10" t="n">
        <f aca="false">(Tabla351081315327[[#This Row],[% efe_inc]]+Tabla351081315327[[#This Row],[% no_efect_inc]])/2</f>
        <v>0.394791449966776</v>
      </c>
      <c r="O10" s="11" t="n">
        <f aca="false">Tabla351081315327[[#This Row],[no_efec_cor]]/(Tabla351081315327[[#This Row],[efect_inc]]+Tabla351081315327[[#This Row],[no_efec_cor]])</f>
        <v>0.626074146820525</v>
      </c>
      <c r="P10" s="11" t="n">
        <f aca="false">Tabla351081315327[[#This Row],[efec_cor]]/(Tabla351081315327[[#This Row],[efec_cor]]+Tabla351081315327[[#This Row],[no_efec_inc]])</f>
        <v>0.589452843772498</v>
      </c>
      <c r="Q10" s="11" t="n">
        <f aca="false">(Tabla351081315327[[#This Row],[PNE]]+Tabla351081315327[[#This Row],[PE]])/2</f>
        <v>0.607763495296512</v>
      </c>
      <c r="R10" s="0" t="n">
        <v>4798</v>
      </c>
      <c r="S10" s="0" t="n">
        <v>4831</v>
      </c>
      <c r="T10" s="0" t="n">
        <f aca="false">Tabla351081315327[[#This Row],[efec]]+Tabla351081315327[[#This Row],[no_efe]]</f>
        <v>9629</v>
      </c>
    </row>
    <row r="11" customFormat="false" ht="13.8" hidden="false" customHeight="false" outlineLevel="0" collapsed="false">
      <c r="A11" s="0" t="n">
        <v>5</v>
      </c>
      <c r="B11" s="0" t="n">
        <v>2342</v>
      </c>
      <c r="C11" s="0" t="n">
        <v>2489</v>
      </c>
      <c r="D11" s="0" t="n">
        <v>3300</v>
      </c>
      <c r="E11" s="0" t="n">
        <v>1498</v>
      </c>
      <c r="F11" s="0" t="n">
        <f aca="false">Tabla351081315327[[#This Row],[no_efec_cor]]+Tabla351081315327[[#This Row],[efec_cor]]</f>
        <v>5642</v>
      </c>
      <c r="G11" s="0" t="n">
        <f aca="false">Tabla351081315327[[#This Row],[no_efec_inc]]+Tabla351081315327[[#This Row],[efect_inc]]</f>
        <v>3987</v>
      </c>
      <c r="H11" s="9" t="n">
        <f aca="false">Tabla351081315327[[#This Row],[Correctos]]/Tabla351081315327[[#This Row],[total_sec]]</f>
        <v>0.585938311351127</v>
      </c>
      <c r="I11" s="9" t="n">
        <f aca="false">Tabla351081315327[[#This Row],[efec_cor]]/Tabla351081315327[[#This Row],[efec]]</f>
        <v>0.687786577740725</v>
      </c>
      <c r="J11" s="9" t="n">
        <f aca="false">Tabla351081315327[[#This Row],[efect_inc]]/Tabla351081315327[[#This Row],[efec]]</f>
        <v>0.312213422259275</v>
      </c>
      <c r="K11" s="9" t="n">
        <f aca="false">Tabla351081315327[[#This Row],[no_efec_cor]]/Tabla351081315327[[#This Row],[no_efe]]</f>
        <v>0.484785758642103</v>
      </c>
      <c r="L11" s="9" t="n">
        <f aca="false">Tabla351081315327[[#This Row],[no_efec_inc]]/Tabla351081315327[[#This Row],[no_efe]]</f>
        <v>0.515214241357897</v>
      </c>
      <c r="M11" s="9" t="n">
        <f aca="false">(Tabla351081315327[[#This Row],[% efe_cor]]+Tabla351081315327[[#This Row],[% no_efe_cor]])/2</f>
        <v>0.586286168191414</v>
      </c>
      <c r="N11" s="10" t="n">
        <f aca="false">(Tabla351081315327[[#This Row],[% efe_inc]]+Tabla351081315327[[#This Row],[% no_efect_inc]])/2</f>
        <v>0.413713831808586</v>
      </c>
      <c r="O11" s="11" t="n">
        <f aca="false">Tabla351081315327[[#This Row],[no_efec_cor]]/(Tabla351081315327[[#This Row],[efect_inc]]+Tabla351081315327[[#This Row],[no_efec_cor]])</f>
        <v>0.609895833333333</v>
      </c>
      <c r="P11" s="11" t="n">
        <f aca="false">Tabla351081315327[[#This Row],[efec_cor]]/(Tabla351081315327[[#This Row],[efec_cor]]+Tabla351081315327[[#This Row],[no_efec_inc]])</f>
        <v>0.570046640179651</v>
      </c>
      <c r="Q11" s="11" t="n">
        <f aca="false">(Tabla351081315327[[#This Row],[PNE]]+Tabla351081315327[[#This Row],[PE]])/2</f>
        <v>0.589971236756492</v>
      </c>
      <c r="R11" s="0" t="n">
        <v>4798</v>
      </c>
      <c r="S11" s="0" t="n">
        <v>4831</v>
      </c>
      <c r="T11" s="0" t="n">
        <f aca="false">Tabla351081315327[[#This Row],[efec]]+Tabla351081315327[[#This Row],[no_efe]]</f>
        <v>9629</v>
      </c>
    </row>
    <row r="12" customFormat="false" ht="13.8" hidden="false" customHeight="false" outlineLevel="0" collapsed="false">
      <c r="A12" s="0" t="n">
        <v>10</v>
      </c>
      <c r="B12" s="0" t="n">
        <v>1695</v>
      </c>
      <c r="C12" s="0" t="n">
        <v>3136</v>
      </c>
      <c r="D12" s="0" t="n">
        <v>3679</v>
      </c>
      <c r="E12" s="0" t="n">
        <v>1119</v>
      </c>
      <c r="F12" s="0" t="n">
        <f aca="false">Tabla351081315327[[#This Row],[no_efec_cor]]+Tabla351081315327[[#This Row],[efec_cor]]</f>
        <v>5374</v>
      </c>
      <c r="G12" s="0" t="n">
        <f aca="false">Tabla351081315327[[#This Row],[no_efec_inc]]+Tabla351081315327[[#This Row],[efect_inc]]</f>
        <v>4255</v>
      </c>
      <c r="H12" s="9" t="n">
        <f aca="false">Tabla351081315327[[#This Row],[Correctos]]/Tabla351081315327[[#This Row],[total_sec]]</f>
        <v>0.558105722297227</v>
      </c>
      <c r="I12" s="9" t="n">
        <f aca="false">Tabla351081315327[[#This Row],[efec_cor]]/Tabla351081315327[[#This Row],[efec]]</f>
        <v>0.766777824093372</v>
      </c>
      <c r="J12" s="9" t="n">
        <f aca="false">Tabla351081315327[[#This Row],[efect_inc]]/Tabla351081315327[[#This Row],[efec]]</f>
        <v>0.233222175906628</v>
      </c>
      <c r="K12" s="9" t="n">
        <f aca="false">Tabla351081315327[[#This Row],[no_efec_cor]]/Tabla351081315327[[#This Row],[no_efe]]</f>
        <v>0.350859035396398</v>
      </c>
      <c r="L12" s="9" t="n">
        <f aca="false">Tabla351081315327[[#This Row],[no_efec_inc]]/Tabla351081315327[[#This Row],[no_efe]]</f>
        <v>0.649140964603602</v>
      </c>
      <c r="M12" s="9" t="n">
        <f aca="false">(Tabla351081315327[[#This Row],[% efe_cor]]+Tabla351081315327[[#This Row],[% no_efe_cor]])/2</f>
        <v>0.558818429744885</v>
      </c>
      <c r="N12" s="10" t="n">
        <f aca="false">(Tabla351081315327[[#This Row],[% efe_inc]]+Tabla351081315327[[#This Row],[% no_efect_inc]])/2</f>
        <v>0.441181570255115</v>
      </c>
      <c r="O12" s="11" t="n">
        <f aca="false">Tabla351081315327[[#This Row],[no_efec_cor]]/(Tabla351081315327[[#This Row],[efect_inc]]+Tabla351081315327[[#This Row],[no_efec_cor]])</f>
        <v>0.602345415778252</v>
      </c>
      <c r="P12" s="11" t="n">
        <f aca="false">Tabla351081315327[[#This Row],[efec_cor]]/(Tabla351081315327[[#This Row],[efec_cor]]+Tabla351081315327[[#This Row],[no_efec_inc]])</f>
        <v>0.539838591342627</v>
      </c>
      <c r="Q12" s="11" t="n">
        <f aca="false">(Tabla351081315327[[#This Row],[PNE]]+Tabla351081315327[[#This Row],[PE]])/2</f>
        <v>0.571092003560439</v>
      </c>
      <c r="R12" s="0" t="n">
        <v>4798</v>
      </c>
      <c r="S12" s="0" t="n">
        <v>4831</v>
      </c>
      <c r="T12" s="0" t="n">
        <f aca="false">Tabla351081315327[[#This Row],[efec]]+Tabla351081315327[[#This Row],[no_efe]]</f>
        <v>9629</v>
      </c>
    </row>
    <row r="13" customFormat="false" ht="13.8" hidden="false" customHeight="false" outlineLevel="0" collapsed="false">
      <c r="A13" s="0" t="n">
        <v>15</v>
      </c>
      <c r="B13" s="0" t="n">
        <v>2037</v>
      </c>
      <c r="C13" s="0" t="n">
        <v>2794</v>
      </c>
      <c r="D13" s="0" t="n">
        <v>3369</v>
      </c>
      <c r="E13" s="0" t="n">
        <v>1429</v>
      </c>
      <c r="F13" s="0" t="n">
        <f aca="false">Tabla351081315327[[#This Row],[no_efec_cor]]+Tabla351081315327[[#This Row],[efec_cor]]</f>
        <v>5406</v>
      </c>
      <c r="G13" s="0" t="n">
        <f aca="false">Tabla351081315327[[#This Row],[no_efec_inc]]+Tabla351081315327[[#This Row],[efect_inc]]</f>
        <v>4223</v>
      </c>
      <c r="H13" s="9" t="n">
        <f aca="false">Tabla351081315327[[#This Row],[Correctos]]/Tabla351081315327[[#This Row],[total_sec]]</f>
        <v>0.561429016512618</v>
      </c>
      <c r="I13" s="9" t="n">
        <f aca="false">Tabla351081315327[[#This Row],[efec_cor]]/Tabla351081315327[[#This Row],[efec]]</f>
        <v>0.702167569820759</v>
      </c>
      <c r="J13" s="9" t="n">
        <f aca="false">Tabla351081315327[[#This Row],[efect_inc]]/Tabla351081315327[[#This Row],[efec]]</f>
        <v>0.297832430179241</v>
      </c>
      <c r="K13" s="9" t="n">
        <f aca="false">Tabla351081315327[[#This Row],[no_efec_cor]]/Tabla351081315327[[#This Row],[no_efe]]</f>
        <v>0.421651831918857</v>
      </c>
      <c r="L13" s="9" t="n">
        <f aca="false">Tabla351081315327[[#This Row],[no_efec_inc]]/Tabla351081315327[[#This Row],[no_efe]]</f>
        <v>0.578348168081143</v>
      </c>
      <c r="M13" s="9" t="n">
        <f aca="false">(Tabla351081315327[[#This Row],[% efe_cor]]+Tabla351081315327[[#This Row],[% no_efe_cor]])/2</f>
        <v>0.561909700869808</v>
      </c>
      <c r="N13" s="10" t="n">
        <f aca="false">(Tabla351081315327[[#This Row],[% efe_inc]]+Tabla351081315327[[#This Row],[% no_efect_inc]])/2</f>
        <v>0.438090299130192</v>
      </c>
      <c r="O13" s="11" t="n">
        <f aca="false">Tabla351081315327[[#This Row],[no_efec_cor]]/(Tabla351081315327[[#This Row],[efect_inc]]+Tabla351081315327[[#This Row],[no_efec_cor]])</f>
        <v>0.587709174841316</v>
      </c>
      <c r="P13" s="11" t="n">
        <f aca="false">Tabla351081315327[[#This Row],[efec_cor]]/(Tabla351081315327[[#This Row],[efec_cor]]+Tabla351081315327[[#This Row],[no_efec_inc]])</f>
        <v>0.546649359078371</v>
      </c>
      <c r="Q13" s="11" t="n">
        <f aca="false">(Tabla351081315327[[#This Row],[PNE]]+Tabla351081315327[[#This Row],[PE]])/2</f>
        <v>0.567179266959843</v>
      </c>
      <c r="R13" s="0" t="n">
        <v>4798</v>
      </c>
      <c r="S13" s="0" t="n">
        <v>4831</v>
      </c>
      <c r="T13" s="0" t="n">
        <f aca="false">Tabla351081315327[[#This Row],[efec]]+Tabla351081315327[[#This Row],[no_efe]]</f>
        <v>9629</v>
      </c>
    </row>
    <row r="14" customFormat="false" ht="13.8" hidden="false" customHeight="false" outlineLevel="0" collapsed="false">
      <c r="A14" s="0" t="n">
        <v>20</v>
      </c>
      <c r="B14" s="0" t="n">
        <v>1586</v>
      </c>
      <c r="C14" s="0" t="n">
        <v>3245</v>
      </c>
      <c r="D14" s="0" t="n">
        <v>3709</v>
      </c>
      <c r="E14" s="0" t="n">
        <v>1089</v>
      </c>
      <c r="F14" s="0" t="n">
        <f aca="false">Tabla351081315327[[#This Row],[no_efec_cor]]+Tabla351081315327[[#This Row],[efec_cor]]</f>
        <v>5295</v>
      </c>
      <c r="G14" s="0" t="n">
        <f aca="false">Tabla351081315327[[#This Row],[no_efec_inc]]+Tabla351081315327[[#This Row],[efect_inc]]</f>
        <v>4334</v>
      </c>
      <c r="H14" s="9" t="n">
        <f aca="false">Tabla351081315327[[#This Row],[Correctos]]/Tabla351081315327[[#This Row],[total_sec]]</f>
        <v>0.549901339702981</v>
      </c>
      <c r="I14" s="9" t="n">
        <f aca="false">Tabla351081315327[[#This Row],[efec_cor]]/Tabla351081315327[[#This Row],[efec]]</f>
        <v>0.773030429345561</v>
      </c>
      <c r="J14" s="9" t="n">
        <f aca="false">Tabla351081315327[[#This Row],[efect_inc]]/Tabla351081315327[[#This Row],[efec]]</f>
        <v>0.226969570654439</v>
      </c>
      <c r="K14" s="9" t="n">
        <f aca="false">Tabla351081315327[[#This Row],[no_efec_cor]]/Tabla351081315327[[#This Row],[no_efe]]</f>
        <v>0.328296418960878</v>
      </c>
      <c r="L14" s="9" t="n">
        <f aca="false">Tabla351081315327[[#This Row],[no_efec_inc]]/Tabla351081315327[[#This Row],[no_efe]]</f>
        <v>0.671703581039122</v>
      </c>
      <c r="M14" s="9" t="n">
        <f aca="false">(Tabla351081315327[[#This Row],[% efe_cor]]+Tabla351081315327[[#This Row],[% no_efe_cor]])/2</f>
        <v>0.550663424153219</v>
      </c>
      <c r="N14" s="10" t="n">
        <f aca="false">(Tabla351081315327[[#This Row],[% efe_inc]]+Tabla351081315327[[#This Row],[% no_efect_inc]])/2</f>
        <v>0.449336575846781</v>
      </c>
      <c r="O14" s="11" t="n">
        <f aca="false">Tabla351081315327[[#This Row],[no_efec_cor]]/(Tabla351081315327[[#This Row],[efect_inc]]+Tabla351081315327[[#This Row],[no_efec_cor]])</f>
        <v>0.592897196261682</v>
      </c>
      <c r="P14" s="11" t="n">
        <f aca="false">Tabla351081315327[[#This Row],[efec_cor]]/(Tabla351081315327[[#This Row],[efec_cor]]+Tabla351081315327[[#This Row],[no_efec_inc]])</f>
        <v>0.533362093758988</v>
      </c>
      <c r="Q14" s="11" t="n">
        <f aca="false">(Tabla351081315327[[#This Row],[PNE]]+Tabla351081315327[[#This Row],[PE]])/2</f>
        <v>0.563129645010335</v>
      </c>
      <c r="R14" s="0" t="n">
        <v>4798</v>
      </c>
      <c r="S14" s="0" t="n">
        <v>4831</v>
      </c>
      <c r="T14" s="0" t="n">
        <f aca="false">Tabla351081315327[[#This Row],[efec]]+Tabla351081315327[[#This Row],[no_efe]]</f>
        <v>9629</v>
      </c>
    </row>
    <row r="15" customFormat="false" ht="13.8" hidden="false" customHeight="false" outlineLevel="0" collapsed="false">
      <c r="A15" s="0" t="n">
        <v>25</v>
      </c>
      <c r="B15" s="0" t="n">
        <v>1819</v>
      </c>
      <c r="C15" s="0" t="n">
        <v>3012</v>
      </c>
      <c r="D15" s="0" t="n">
        <v>3532</v>
      </c>
      <c r="E15" s="0" t="n">
        <v>1266</v>
      </c>
      <c r="F15" s="0" t="n">
        <f aca="false">Tabla351081315327[[#This Row],[no_efec_cor]]+Tabla351081315327[[#This Row],[efec_cor]]</f>
        <v>5351</v>
      </c>
      <c r="G15" s="0" t="n">
        <f aca="false">Tabla351081315327[[#This Row],[no_efec_inc]]+Tabla351081315327[[#This Row],[efect_inc]]</f>
        <v>4278</v>
      </c>
      <c r="H15" s="9" t="n">
        <f aca="false">Tabla351081315327[[#This Row],[Correctos]]/Tabla351081315327[[#This Row],[total_sec]]</f>
        <v>0.555717104579915</v>
      </c>
      <c r="I15" s="9" t="n">
        <f aca="false">Tabla351081315327[[#This Row],[efec_cor]]/Tabla351081315327[[#This Row],[efec]]</f>
        <v>0.736140058357649</v>
      </c>
      <c r="J15" s="9" t="n">
        <f aca="false">Tabla351081315327[[#This Row],[efect_inc]]/Tabla351081315327[[#This Row],[efec]]</f>
        <v>0.263859941642351</v>
      </c>
      <c r="K15" s="9" t="n">
        <f aca="false">Tabla351081315327[[#This Row],[no_efec_cor]]/Tabla351081315327[[#This Row],[no_efe]]</f>
        <v>0.376526599047816</v>
      </c>
      <c r="L15" s="9" t="n">
        <f aca="false">Tabla351081315327[[#This Row],[no_efec_inc]]/Tabla351081315327[[#This Row],[no_efe]]</f>
        <v>0.623473400952184</v>
      </c>
      <c r="M15" s="9" t="n">
        <f aca="false">(Tabla351081315327[[#This Row],[% efe_cor]]+Tabla351081315327[[#This Row],[% no_efe_cor]])/2</f>
        <v>0.556333328702733</v>
      </c>
      <c r="N15" s="10" t="n">
        <f aca="false">(Tabla351081315327[[#This Row],[% efe_inc]]+Tabla351081315327[[#This Row],[% no_efect_inc]])/2</f>
        <v>0.443666671297267</v>
      </c>
      <c r="O15" s="11" t="n">
        <f aca="false">Tabla351081315327[[#This Row],[no_efec_cor]]/(Tabla351081315327[[#This Row],[efect_inc]]+Tabla351081315327[[#This Row],[no_efec_cor]])</f>
        <v>0.589627228525121</v>
      </c>
      <c r="P15" s="11" t="n">
        <f aca="false">Tabla351081315327[[#This Row],[efec_cor]]/(Tabla351081315327[[#This Row],[efec_cor]]+Tabla351081315327[[#This Row],[no_efec_inc]])</f>
        <v>0.539731051344743</v>
      </c>
      <c r="Q15" s="11" t="n">
        <f aca="false">(Tabla351081315327[[#This Row],[PNE]]+Tabla351081315327[[#This Row],[PE]])/2</f>
        <v>0.564679139934932</v>
      </c>
      <c r="R15" s="0" t="n">
        <v>4798</v>
      </c>
      <c r="S15" s="0" t="n">
        <v>4831</v>
      </c>
      <c r="T15" s="0" t="n">
        <f aca="false">Tabla351081315327[[#This Row],[efec]]+Tabla351081315327[[#This Row],[no_efe]]</f>
        <v>9629</v>
      </c>
    </row>
    <row r="16" customFormat="false" ht="13.8" hidden="false" customHeight="false" outlineLevel="0" collapsed="false">
      <c r="A16" s="0" t="n">
        <v>30</v>
      </c>
      <c r="B16" s="0" t="n">
        <v>1474</v>
      </c>
      <c r="C16" s="0" t="n">
        <v>3357</v>
      </c>
      <c r="D16" s="0" t="n">
        <v>3809</v>
      </c>
      <c r="E16" s="0" t="n">
        <v>989</v>
      </c>
      <c r="F16" s="0" t="n">
        <f aca="false">Tabla351081315327[[#This Row],[no_efec_cor]]+Tabla351081315327[[#This Row],[efec_cor]]</f>
        <v>5283</v>
      </c>
      <c r="G16" s="0" t="n">
        <f aca="false">Tabla351081315327[[#This Row],[no_efec_inc]]+Tabla351081315327[[#This Row],[efect_inc]]</f>
        <v>4346</v>
      </c>
      <c r="H16" s="9" t="n">
        <f aca="false">Tabla351081315327[[#This Row],[Correctos]]/Tabla351081315327[[#This Row],[total_sec]]</f>
        <v>0.548655104372209</v>
      </c>
      <c r="I16" s="9" t="n">
        <f aca="false">Tabla351081315327[[#This Row],[efec_cor]]/Tabla351081315327[[#This Row],[efec]]</f>
        <v>0.793872446852855</v>
      </c>
      <c r="J16" s="9" t="n">
        <f aca="false">Tabla351081315327[[#This Row],[efect_inc]]/Tabla351081315327[[#This Row],[efec]]</f>
        <v>0.206127553147145</v>
      </c>
      <c r="K16" s="9" t="n">
        <f aca="false">Tabla351081315327[[#This Row],[no_efec_cor]]/Tabla351081315327[[#This Row],[no_efe]]</f>
        <v>0.305112813082178</v>
      </c>
      <c r="L16" s="9" t="n">
        <f aca="false">Tabla351081315327[[#This Row],[no_efec_inc]]/Tabla351081315327[[#This Row],[no_efe]]</f>
        <v>0.694887186917822</v>
      </c>
      <c r="M16" s="9" t="n">
        <f aca="false">(Tabla351081315327[[#This Row],[% efe_cor]]+Tabla351081315327[[#This Row],[% no_efe_cor]])/2</f>
        <v>0.549492629967516</v>
      </c>
      <c r="N16" s="10" t="n">
        <f aca="false">(Tabla351081315327[[#This Row],[% efe_inc]]+Tabla351081315327[[#This Row],[% no_efect_inc]])/2</f>
        <v>0.450507370032484</v>
      </c>
      <c r="O16" s="11" t="n">
        <f aca="false">Tabla351081315327[[#This Row],[no_efec_cor]]/(Tabla351081315327[[#This Row],[efect_inc]]+Tabla351081315327[[#This Row],[no_efec_cor]])</f>
        <v>0.598457166057653</v>
      </c>
      <c r="P16" s="11" t="n">
        <f aca="false">Tabla351081315327[[#This Row],[efec_cor]]/(Tabla351081315327[[#This Row],[efec_cor]]+Tabla351081315327[[#This Row],[no_efec_inc]])</f>
        <v>0.531537817471393</v>
      </c>
      <c r="Q16" s="11" t="n">
        <f aca="false">(Tabla351081315327[[#This Row],[PNE]]+Tabla351081315327[[#This Row],[PE]])/2</f>
        <v>0.564997491764523</v>
      </c>
      <c r="R16" s="0" t="n">
        <v>4798</v>
      </c>
      <c r="S16" s="0" t="n">
        <v>4831</v>
      </c>
      <c r="T16" s="0" t="n">
        <f aca="false">Tabla351081315327[[#This Row],[efec]]+Tabla351081315327[[#This Row],[no_efe]]</f>
        <v>9629</v>
      </c>
    </row>
    <row r="17" customFormat="false" ht="13.8" hidden="false" customHeight="false" outlineLevel="0" collapsed="false">
      <c r="A17" s="0" t="n">
        <v>35</v>
      </c>
      <c r="B17" s="0" t="n">
        <v>1655</v>
      </c>
      <c r="C17" s="0" t="n">
        <v>3176</v>
      </c>
      <c r="D17" s="0" t="n">
        <v>3685</v>
      </c>
      <c r="E17" s="0" t="n">
        <v>1113</v>
      </c>
      <c r="F17" s="0" t="n">
        <f aca="false">Tabla351081315327[[#This Row],[no_efec_cor]]+Tabla351081315327[[#This Row],[efec_cor]]</f>
        <v>5340</v>
      </c>
      <c r="G17" s="0" t="n">
        <f aca="false">Tabla351081315327[[#This Row],[no_efec_inc]]+Tabla351081315327[[#This Row],[efect_inc]]</f>
        <v>4289</v>
      </c>
      <c r="H17" s="9" t="n">
        <f aca="false">Tabla351081315327[[#This Row],[Correctos]]/Tabla351081315327[[#This Row],[total_sec]]</f>
        <v>0.554574722193374</v>
      </c>
      <c r="I17" s="9" t="n">
        <f aca="false">Tabla351081315327[[#This Row],[efec_cor]]/Tabla351081315327[[#This Row],[efec]]</f>
        <v>0.76802834514381</v>
      </c>
      <c r="J17" s="9" t="n">
        <f aca="false">Tabla351081315327[[#This Row],[efect_inc]]/Tabla351081315327[[#This Row],[efec]]</f>
        <v>0.23197165485619</v>
      </c>
      <c r="K17" s="9" t="n">
        <f aca="false">Tabla351081315327[[#This Row],[no_efec_cor]]/Tabla351081315327[[#This Row],[no_efe]]</f>
        <v>0.342579176154005</v>
      </c>
      <c r="L17" s="9" t="n">
        <f aca="false">Tabla351081315327[[#This Row],[no_efec_inc]]/Tabla351081315327[[#This Row],[no_efe]]</f>
        <v>0.657420823845995</v>
      </c>
      <c r="M17" s="9" t="n">
        <f aca="false">(Tabla351081315327[[#This Row],[% efe_cor]]+Tabla351081315327[[#This Row],[% no_efe_cor]])/2</f>
        <v>0.555303760648908</v>
      </c>
      <c r="N17" s="10" t="n">
        <f aca="false">(Tabla351081315327[[#This Row],[% efe_inc]]+Tabla351081315327[[#This Row],[% no_efect_inc]])/2</f>
        <v>0.444696239351092</v>
      </c>
      <c r="O17" s="11" t="n">
        <f aca="false">Tabla351081315327[[#This Row],[no_efec_cor]]/(Tabla351081315327[[#This Row],[efect_inc]]+Tabla351081315327[[#This Row],[no_efec_cor]])</f>
        <v>0.597904624277457</v>
      </c>
      <c r="P17" s="11" t="n">
        <f aca="false">Tabla351081315327[[#This Row],[efec_cor]]/(Tabla351081315327[[#This Row],[efec_cor]]+Tabla351081315327[[#This Row],[no_efec_inc]])</f>
        <v>0.537093718116893</v>
      </c>
      <c r="Q17" s="11" t="n">
        <f aca="false">(Tabla351081315327[[#This Row],[PNE]]+Tabla351081315327[[#This Row],[PE]])/2</f>
        <v>0.567499171197175</v>
      </c>
      <c r="R17" s="0" t="n">
        <v>4798</v>
      </c>
      <c r="S17" s="0" t="n">
        <v>4831</v>
      </c>
      <c r="T17" s="0" t="n">
        <f aca="false">Tabla351081315327[[#This Row],[efec]]+Tabla351081315327[[#This Row],[no_efe]]</f>
        <v>9629</v>
      </c>
    </row>
    <row r="18" customFormat="false" ht="13.8" hidden="false" customHeight="false" outlineLevel="0" collapsed="false">
      <c r="A18" s="0" t="n">
        <v>39</v>
      </c>
      <c r="B18" s="0" t="n">
        <v>1554</v>
      </c>
      <c r="C18" s="0" t="n">
        <v>3277</v>
      </c>
      <c r="D18" s="0" t="n">
        <v>3723</v>
      </c>
      <c r="E18" s="0" t="n">
        <v>1075</v>
      </c>
      <c r="F18" s="0" t="n">
        <f aca="false">Tabla351081315327[[#This Row],[no_efec_cor]]+Tabla351081315327[[#This Row],[efec_cor]]</f>
        <v>5277</v>
      </c>
      <c r="G18" s="0" t="n">
        <f aca="false">Tabla351081315327[[#This Row],[no_efec_inc]]+Tabla351081315327[[#This Row],[efect_inc]]</f>
        <v>4352</v>
      </c>
      <c r="H18" s="9" t="n">
        <f aca="false">Tabla351081315327[[#This Row],[Correctos]]/Tabla351081315327[[#This Row],[total_sec]]</f>
        <v>0.548031986706823</v>
      </c>
      <c r="I18" s="9" t="n">
        <f aca="false">Tabla351081315327[[#This Row],[efec_cor]]/Tabla351081315327[[#This Row],[efec]]</f>
        <v>0.775948311796582</v>
      </c>
      <c r="J18" s="9" t="n">
        <f aca="false">Tabla351081315327[[#This Row],[efect_inc]]/Tabla351081315327[[#This Row],[efec]]</f>
        <v>0.224051688203418</v>
      </c>
      <c r="K18" s="9" t="n">
        <f aca="false">Tabla351081315327[[#This Row],[no_efec_cor]]/Tabla351081315327[[#This Row],[no_efe]]</f>
        <v>0.321672531566963</v>
      </c>
      <c r="L18" s="9" t="n">
        <f aca="false">Tabla351081315327[[#This Row],[no_efec_inc]]/Tabla351081315327[[#This Row],[no_efe]]</f>
        <v>0.678327468433037</v>
      </c>
      <c r="M18" s="9" t="n">
        <f aca="false">(Tabla351081315327[[#This Row],[% efe_cor]]+Tabla351081315327[[#This Row],[% no_efe_cor]])/2</f>
        <v>0.548810421681773</v>
      </c>
      <c r="N18" s="10" t="n">
        <f aca="false">(Tabla351081315327[[#This Row],[% efe_inc]]+Tabla351081315327[[#This Row],[% no_efect_inc]])/2</f>
        <v>0.451189578318227</v>
      </c>
      <c r="O18" s="11" t="n">
        <f aca="false">Tabla351081315327[[#This Row],[no_efec_cor]]/(Tabla351081315327[[#This Row],[efect_inc]]+Tabla351081315327[[#This Row],[no_efec_cor]])</f>
        <v>0.591099277291746</v>
      </c>
      <c r="P18" s="11" t="n">
        <f aca="false">Tabla351081315327[[#This Row],[efec_cor]]/(Tabla351081315327[[#This Row],[efec_cor]]+Tabla351081315327[[#This Row],[no_efec_inc]])</f>
        <v>0.531857142857143</v>
      </c>
      <c r="Q18" s="11" t="n">
        <f aca="false">(Tabla351081315327[[#This Row],[PNE]]+Tabla351081315327[[#This Row],[PE]])/2</f>
        <v>0.561478210074444</v>
      </c>
      <c r="R18" s="0" t="n">
        <v>4798</v>
      </c>
      <c r="S18" s="0" t="n">
        <v>4831</v>
      </c>
      <c r="T18" s="0" t="n">
        <f aca="false">Tabla351081315327[[#This Row],[efec]]+Tabla351081315327[[#This Row],[no_efe]]</f>
        <v>9629</v>
      </c>
    </row>
    <row r="20" customFormat="false" ht="19.5" hidden="false" customHeight="false" outlineLevel="0" collapsed="false">
      <c r="A20" s="1" t="s">
        <v>34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</row>
    <row r="21" customFormat="false" ht="15" hidden="false" customHeight="false" outlineLevel="0" collapsed="false">
      <c r="A21" s="2" t="s">
        <v>26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</row>
    <row r="24" customFormat="false" ht="15.75" hidden="false" customHeight="false" outlineLevel="0" collapsed="false">
      <c r="A24" s="5" t="s">
        <v>5</v>
      </c>
      <c r="B24" s="5"/>
      <c r="C24" s="5"/>
      <c r="D24" s="5"/>
      <c r="E24" s="5"/>
      <c r="F24" s="5"/>
      <c r="G24" s="5"/>
      <c r="H24" s="5"/>
      <c r="I24" s="5"/>
    </row>
    <row r="25" customFormat="false" ht="15.75" hidden="false" customHeight="false" outlineLevel="0" collapsed="false">
      <c r="A25" s="7" t="s">
        <v>27</v>
      </c>
      <c r="B25" s="7" t="s">
        <v>28</v>
      </c>
      <c r="C25" s="8" t="s">
        <v>7</v>
      </c>
      <c r="D25" s="8" t="s">
        <v>8</v>
      </c>
      <c r="E25" s="8" t="s">
        <v>9</v>
      </c>
      <c r="F25" s="8" t="s">
        <v>10</v>
      </c>
      <c r="G25" s="8" t="s">
        <v>11</v>
      </c>
      <c r="H25" s="8" t="s">
        <v>12</v>
      </c>
      <c r="I25" s="7" t="s">
        <v>13</v>
      </c>
      <c r="J25" s="7" t="s">
        <v>14</v>
      </c>
      <c r="K25" s="7" t="s">
        <v>15</v>
      </c>
      <c r="L25" s="7" t="s">
        <v>16</v>
      </c>
      <c r="M25" s="7" t="s">
        <v>17</v>
      </c>
      <c r="N25" s="7" t="s">
        <v>18</v>
      </c>
      <c r="O25" s="7" t="s">
        <v>19</v>
      </c>
      <c r="P25" s="7" t="s">
        <v>20</v>
      </c>
      <c r="Q25" s="7" t="s">
        <v>21</v>
      </c>
      <c r="R25" s="7" t="s">
        <v>22</v>
      </c>
      <c r="S25" s="7" t="s">
        <v>23</v>
      </c>
      <c r="T25" s="7" t="s">
        <v>24</v>
      </c>
      <c r="U25" s="7" t="s">
        <v>25</v>
      </c>
    </row>
    <row r="26" customFormat="false" ht="13.8" hidden="false" customHeight="false" outlineLevel="0" collapsed="false">
      <c r="A26" s="0" t="n">
        <v>1</v>
      </c>
      <c r="B26" s="0" t="n">
        <v>2</v>
      </c>
      <c r="C26" s="0" t="n">
        <v>3219</v>
      </c>
      <c r="D26" s="0" t="n">
        <v>1612</v>
      </c>
      <c r="E26" s="0" t="n">
        <v>2731</v>
      </c>
      <c r="F26" s="0" t="n">
        <v>2067</v>
      </c>
      <c r="G26" s="0" t="n">
        <f aca="false">Tabla3510813153424[[#This Row],[no_efec_cor]]+Tabla3510813153424[[#This Row],[efec_cor]]</f>
        <v>5950</v>
      </c>
      <c r="H26" s="0" t="n">
        <f aca="false">Tabla3510813153424[[#This Row],[no_efec_inc]]+Tabla3510813153424[[#This Row],[efect_inc]]</f>
        <v>3679</v>
      </c>
      <c r="I26" s="9" t="n">
        <f aca="false">Tabla3510813153424[[#This Row],[Correctos]]/Tabla3510813153424[[#This Row],[total_sec]]</f>
        <v>0.617925018174265</v>
      </c>
      <c r="J26" s="9" t="n">
        <f aca="false">Tabla3510813153424[[#This Row],[efec_cor]]/Tabla3510813153424[[#This Row],[efec]]</f>
        <v>0.569195498124218</v>
      </c>
      <c r="K26" s="9" t="n">
        <f aca="false">Tabla3510813153424[[#This Row],[efect_inc]]/Tabla3510813153424[[#This Row],[efec]]</f>
        <v>0.430804501875782</v>
      </c>
      <c r="L26" s="9" t="n">
        <f aca="false">Tabla3510813153424[[#This Row],[no_efec_cor]]/Tabla3510813153424[[#This Row],[no_efe]]</f>
        <v>0.666321672531567</v>
      </c>
      <c r="M26" s="9" t="n">
        <f aca="false">Tabla3510813153424[[#This Row],[no_efec_inc]]/Tabla3510813153424[[#This Row],[no_efe]]</f>
        <v>0.333678327468433</v>
      </c>
      <c r="N26" s="9" t="n">
        <f aca="false">(Tabla3510813153424[[#This Row],[% efe_cor]]+Tabla3510813153424[[#This Row],[% no_efe_cor]])/2</f>
        <v>0.617758585327893</v>
      </c>
      <c r="O26" s="10" t="n">
        <f aca="false">(Tabla3510813153424[[#This Row],[% efe_inc]]+Tabla3510813153424[[#This Row],[% no_efect_inc]])/2</f>
        <v>0.382241414672107</v>
      </c>
      <c r="P26" s="11" t="n">
        <f aca="false">Tabla3510813153424[[#This Row],[no_efec_cor]]/(Tabla3510813153424[[#This Row],[efect_inc]]+Tabla3510813153424[[#This Row],[no_efec_cor]])</f>
        <v>0.608967082860386</v>
      </c>
      <c r="Q26" s="11" t="n">
        <f aca="false">Tabla3510813153424[[#This Row],[efec_cor]]/(Tabla3510813153424[[#This Row],[efec_cor]]+Tabla3510813153424[[#This Row],[no_efec_inc]])</f>
        <v>0.628827999078978</v>
      </c>
      <c r="R26" s="11" t="n">
        <f aca="false">(Tabla3510813153424[[#This Row],[PNE]]+Tabla3510813153424[[#This Row],[PE]])/2</f>
        <v>0.618897540969682</v>
      </c>
      <c r="S26" s="0" t="n">
        <v>4798</v>
      </c>
      <c r="T26" s="0" t="n">
        <v>4831</v>
      </c>
      <c r="U26" s="0" t="n">
        <f aca="false">Tabla3510813153424[[#This Row],[efec]]+Tabla3510813153424[[#This Row],[no_efe]]</f>
        <v>9629</v>
      </c>
    </row>
    <row r="27" customFormat="false" ht="13.8" hidden="false" customHeight="false" outlineLevel="0" collapsed="false">
      <c r="A27" s="0" t="n">
        <v>1</v>
      </c>
      <c r="B27" s="0" t="n">
        <v>3</v>
      </c>
      <c r="C27" s="0" t="n">
        <v>3319</v>
      </c>
      <c r="D27" s="0" t="n">
        <v>1512</v>
      </c>
      <c r="E27" s="0" t="n">
        <v>2687</v>
      </c>
      <c r="F27" s="0" t="n">
        <v>2111</v>
      </c>
      <c r="G27" s="0" t="n">
        <f aca="false">Tabla3510813153424[[#This Row],[no_efec_cor]]+Tabla3510813153424[[#This Row],[efec_cor]]</f>
        <v>6006</v>
      </c>
      <c r="H27" s="0" t="n">
        <f aca="false">Tabla3510813153424[[#This Row],[no_efec_inc]]+Tabla3510813153424[[#This Row],[efect_inc]]</f>
        <v>3623</v>
      </c>
      <c r="I27" s="9" t="n">
        <f aca="false">Tabla3510813153424[[#This Row],[Correctos]]/Tabla3510813153424[[#This Row],[total_sec]]</f>
        <v>0.623740783051199</v>
      </c>
      <c r="J27" s="9" t="n">
        <f aca="false">Tabla3510813153424[[#This Row],[efec_cor]]/Tabla3510813153424[[#This Row],[efec]]</f>
        <v>0.560025010421009</v>
      </c>
      <c r="K27" s="9" t="n">
        <f aca="false">Tabla3510813153424[[#This Row],[efect_inc]]/Tabla3510813153424[[#This Row],[efec]]</f>
        <v>0.439974989578991</v>
      </c>
      <c r="L27" s="9" t="n">
        <f aca="false">Tabla3510813153424[[#This Row],[no_efec_cor]]/Tabla3510813153424[[#This Row],[no_efe]]</f>
        <v>0.687021320637549</v>
      </c>
      <c r="M27" s="9" t="n">
        <f aca="false">Tabla3510813153424[[#This Row],[no_efec_inc]]/Tabla3510813153424[[#This Row],[no_efe]]</f>
        <v>0.312978679362451</v>
      </c>
      <c r="N27" s="9" t="n">
        <f aca="false">(Tabla3510813153424[[#This Row],[% efe_cor]]+Tabla3510813153424[[#This Row],[% no_efe_cor]])/2</f>
        <v>0.623523165529279</v>
      </c>
      <c r="O27" s="10" t="n">
        <f aca="false">(Tabla3510813153424[[#This Row],[% efe_inc]]+Tabla3510813153424[[#This Row],[% no_efect_inc]])/2</f>
        <v>0.376476834470721</v>
      </c>
      <c r="P27" s="11" t="n">
        <f aca="false">Tabla3510813153424[[#This Row],[no_efec_cor]]/(Tabla3510813153424[[#This Row],[efect_inc]]+Tabla3510813153424[[#This Row],[no_efec_cor]])</f>
        <v>0.611233885819521</v>
      </c>
      <c r="Q27" s="11" t="n">
        <f aca="false">Tabla3510813153424[[#This Row],[efec_cor]]/(Tabla3510813153424[[#This Row],[efec_cor]]+Tabla3510813153424[[#This Row],[no_efec_inc]])</f>
        <v>0.639914265301262</v>
      </c>
      <c r="R27" s="11" t="n">
        <f aca="false">(Tabla3510813153424[[#This Row],[PNE]]+Tabla3510813153424[[#This Row],[PE]])/2</f>
        <v>0.625574075560392</v>
      </c>
      <c r="S27" s="0" t="n">
        <v>4798</v>
      </c>
      <c r="T27" s="0" t="n">
        <v>4831</v>
      </c>
      <c r="U27" s="0" t="n">
        <f aca="false">Tabla3510813153424[[#This Row],[efec]]+Tabla3510813153424[[#This Row],[no_efe]]</f>
        <v>9629</v>
      </c>
    </row>
    <row r="28" customFormat="false" ht="13.8" hidden="false" customHeight="false" outlineLevel="0" collapsed="false">
      <c r="A28" s="0" t="n">
        <v>1</v>
      </c>
      <c r="B28" s="0" t="n">
        <v>5</v>
      </c>
      <c r="C28" s="0" t="n">
        <v>3430</v>
      </c>
      <c r="D28" s="0" t="n">
        <v>1401</v>
      </c>
      <c r="E28" s="0" t="n">
        <v>2682</v>
      </c>
      <c r="F28" s="0" t="n">
        <v>2116</v>
      </c>
      <c r="G28" s="0" t="n">
        <f aca="false">Tabla3510813153424[[#This Row],[no_efec_cor]]+Tabla3510813153424[[#This Row],[efec_cor]]</f>
        <v>6112</v>
      </c>
      <c r="H28" s="0" t="n">
        <f aca="false">Tabla3510813153424[[#This Row],[no_efec_inc]]+Tabla3510813153424[[#This Row],[efect_inc]]</f>
        <v>3517</v>
      </c>
      <c r="I28" s="9" t="n">
        <f aca="false">Tabla3510813153424[[#This Row],[Correctos]]/Tabla3510813153424[[#This Row],[total_sec]]</f>
        <v>0.634749195139682</v>
      </c>
      <c r="J28" s="9" t="n">
        <f aca="false">Tabla3510813153424[[#This Row],[efec_cor]]/Tabla3510813153424[[#This Row],[efec]]</f>
        <v>0.558982909545644</v>
      </c>
      <c r="K28" s="9" t="n">
        <f aca="false">Tabla3510813153424[[#This Row],[efect_inc]]/Tabla3510813153424[[#This Row],[efec]]</f>
        <v>0.441017090454356</v>
      </c>
      <c r="L28" s="9" t="n">
        <f aca="false">Tabla3510813153424[[#This Row],[no_efec_cor]]/Tabla3510813153424[[#This Row],[no_efe]]</f>
        <v>0.709997930035189</v>
      </c>
      <c r="M28" s="9" t="n">
        <f aca="false">Tabla3510813153424[[#This Row],[no_efec_inc]]/Tabla3510813153424[[#This Row],[no_efe]]</f>
        <v>0.290002069964811</v>
      </c>
      <c r="N28" s="9" t="n">
        <f aca="false">(Tabla3510813153424[[#This Row],[% efe_cor]]+Tabla3510813153424[[#This Row],[% no_efe_cor]])/2</f>
        <v>0.634490419790417</v>
      </c>
      <c r="O28" s="10" t="n">
        <f aca="false">(Tabla3510813153424[[#This Row],[% efe_inc]]+Tabla3510813153424[[#This Row],[% no_efect_inc]])/2</f>
        <v>0.365509580209583</v>
      </c>
      <c r="P28" s="11" t="n">
        <f aca="false">Tabla3510813153424[[#This Row],[no_efec_cor]]/(Tabla3510813153424[[#This Row],[efect_inc]]+Tabla3510813153424[[#This Row],[no_efec_cor]])</f>
        <v>0.618463757663181</v>
      </c>
      <c r="Q28" s="11" t="n">
        <f aca="false">Tabla3510813153424[[#This Row],[efec_cor]]/(Tabla3510813153424[[#This Row],[efec_cor]]+Tabla3510813153424[[#This Row],[no_efec_inc]])</f>
        <v>0.65686994856723</v>
      </c>
      <c r="R28" s="11" t="n">
        <f aca="false">(Tabla3510813153424[[#This Row],[PNE]]+Tabla3510813153424[[#This Row],[PE]])/2</f>
        <v>0.637666853115205</v>
      </c>
      <c r="S28" s="0" t="n">
        <v>4798</v>
      </c>
      <c r="T28" s="0" t="n">
        <v>4831</v>
      </c>
      <c r="U28" s="0" t="n">
        <f aca="false">Tabla3510813153424[[#This Row],[efec]]+Tabla3510813153424[[#This Row],[no_efe]]</f>
        <v>9629</v>
      </c>
    </row>
    <row r="29" customFormat="false" ht="13.8" hidden="false" customHeight="false" outlineLevel="0" collapsed="false">
      <c r="A29" s="0" t="n">
        <v>2</v>
      </c>
      <c r="B29" s="0" t="n">
        <v>5</v>
      </c>
      <c r="C29" s="0" t="n">
        <v>3284</v>
      </c>
      <c r="D29" s="0" t="n">
        <v>1547</v>
      </c>
      <c r="E29" s="0" t="n">
        <v>2852</v>
      </c>
      <c r="F29" s="0" t="n">
        <v>1946</v>
      </c>
      <c r="G29" s="0" t="n">
        <f aca="false">Tabla3510813153424[[#This Row],[no_efec_cor]]+Tabla3510813153424[[#This Row],[efec_cor]]</f>
        <v>6136</v>
      </c>
      <c r="H29" s="0" t="n">
        <f aca="false">Tabla3510813153424[[#This Row],[no_efec_inc]]+Tabla3510813153424[[#This Row],[efect_inc]]</f>
        <v>3493</v>
      </c>
      <c r="I29" s="9" t="n">
        <f aca="false">Tabla3510813153424[[#This Row],[Correctos]]/Tabla3510813153424[[#This Row],[total_sec]]</f>
        <v>0.637241665801225</v>
      </c>
      <c r="J29" s="9" t="n">
        <f aca="false">Tabla3510813153424[[#This Row],[efec_cor]]/Tabla3510813153424[[#This Row],[efec]]</f>
        <v>0.594414339308045</v>
      </c>
      <c r="K29" s="9" t="n">
        <f aca="false">Tabla3510813153424[[#This Row],[efect_inc]]/Tabla3510813153424[[#This Row],[efec]]</f>
        <v>0.405585660691955</v>
      </c>
      <c r="L29" s="9" t="n">
        <f aca="false">Tabla3510813153424[[#This Row],[no_efec_cor]]/Tabla3510813153424[[#This Row],[no_efe]]</f>
        <v>0.679776443800455</v>
      </c>
      <c r="M29" s="9" t="n">
        <f aca="false">Tabla3510813153424[[#This Row],[no_efec_inc]]/Tabla3510813153424[[#This Row],[no_efe]]</f>
        <v>0.320223556199545</v>
      </c>
      <c r="N29" s="9" t="n">
        <f aca="false">(Tabla3510813153424[[#This Row],[% efe_cor]]+Tabla3510813153424[[#This Row],[% no_efe_cor]])/2</f>
        <v>0.63709539155425</v>
      </c>
      <c r="O29" s="10" t="n">
        <f aca="false">(Tabla3510813153424[[#This Row],[% efe_inc]]+Tabla3510813153424[[#This Row],[% no_efect_inc]])/2</f>
        <v>0.36290460844575</v>
      </c>
      <c r="P29" s="11" t="n">
        <f aca="false">Tabla3510813153424[[#This Row],[no_efec_cor]]/(Tabla3510813153424[[#This Row],[efect_inc]]+Tabla3510813153424[[#This Row],[no_efec_cor]])</f>
        <v>0.62791586998088</v>
      </c>
      <c r="Q29" s="11" t="n">
        <f aca="false">Tabla3510813153424[[#This Row],[efec_cor]]/(Tabla3510813153424[[#This Row],[efec_cor]]+Tabla3510813153424[[#This Row],[no_efec_inc]])</f>
        <v>0.648329165719482</v>
      </c>
      <c r="R29" s="11" t="n">
        <f aca="false">(Tabla3510813153424[[#This Row],[PNE]]+Tabla3510813153424[[#This Row],[PE]])/2</f>
        <v>0.638122517850181</v>
      </c>
      <c r="S29" s="0" t="n">
        <v>4798</v>
      </c>
      <c r="T29" s="0" t="n">
        <v>4831</v>
      </c>
      <c r="U29" s="0" t="n">
        <f aca="false">Tabla3510813153424[[#This Row],[efec]]+Tabla3510813153424[[#This Row],[no_efe]]</f>
        <v>9629</v>
      </c>
    </row>
    <row r="30" customFormat="false" ht="13.8" hidden="false" customHeight="false" outlineLevel="0" collapsed="false">
      <c r="A30" s="0" t="n">
        <v>2</v>
      </c>
      <c r="B30" s="0" t="n">
        <v>8</v>
      </c>
      <c r="C30" s="0" t="n">
        <v>3438</v>
      </c>
      <c r="D30" s="0" t="n">
        <v>1393</v>
      </c>
      <c r="E30" s="0" t="n">
        <v>2787</v>
      </c>
      <c r="F30" s="0" t="n">
        <v>2011</v>
      </c>
      <c r="G30" s="0" t="n">
        <f aca="false">Tabla3510813153424[[#This Row],[no_efec_cor]]+Tabla3510813153424[[#This Row],[efec_cor]]</f>
        <v>6225</v>
      </c>
      <c r="H30" s="0" t="n">
        <f aca="false">Tabla3510813153424[[#This Row],[no_efec_inc]]+Tabla3510813153424[[#This Row],[efect_inc]]</f>
        <v>3404</v>
      </c>
      <c r="I30" s="9" t="n">
        <f aca="false">Tabla3510813153424[[#This Row],[Correctos]]/Tabla3510813153424[[#This Row],[total_sec]]</f>
        <v>0.646484577837782</v>
      </c>
      <c r="J30" s="9" t="n">
        <f aca="false">Tabla3510813153424[[#This Row],[efec_cor]]/Tabla3510813153424[[#This Row],[efec]]</f>
        <v>0.580867027928303</v>
      </c>
      <c r="K30" s="9" t="n">
        <f aca="false">Tabla3510813153424[[#This Row],[efect_inc]]/Tabla3510813153424[[#This Row],[efec]]</f>
        <v>0.419132972071697</v>
      </c>
      <c r="L30" s="9" t="n">
        <f aca="false">Tabla3510813153424[[#This Row],[no_efec_cor]]/Tabla3510813153424[[#This Row],[no_efe]]</f>
        <v>0.711653901883668</v>
      </c>
      <c r="M30" s="9" t="n">
        <f aca="false">Tabla3510813153424[[#This Row],[no_efec_inc]]/Tabla3510813153424[[#This Row],[no_efe]]</f>
        <v>0.288346098116332</v>
      </c>
      <c r="N30" s="9" t="n">
        <f aca="false">(Tabla3510813153424[[#This Row],[% efe_cor]]+Tabla3510813153424[[#This Row],[% no_efe_cor]])/2</f>
        <v>0.646260464905986</v>
      </c>
      <c r="O30" s="10" t="n">
        <f aca="false">(Tabla3510813153424[[#This Row],[% efe_inc]]+Tabla3510813153424[[#This Row],[% no_efect_inc]])/2</f>
        <v>0.353739535094014</v>
      </c>
      <c r="P30" s="11" t="n">
        <f aca="false">Tabla3510813153424[[#This Row],[no_efec_cor]]/(Tabla3510813153424[[#This Row],[efect_inc]]+Tabla3510813153424[[#This Row],[no_efec_cor]])</f>
        <v>0.630941457148101</v>
      </c>
      <c r="Q30" s="11" t="n">
        <f aca="false">Tabla3510813153424[[#This Row],[efec_cor]]/(Tabla3510813153424[[#This Row],[efec_cor]]+Tabla3510813153424[[#This Row],[no_efec_inc]])</f>
        <v>0.666746411483254</v>
      </c>
      <c r="R30" s="11" t="n">
        <f aca="false">(Tabla3510813153424[[#This Row],[PNE]]+Tabla3510813153424[[#This Row],[PE]])/2</f>
        <v>0.648843934315677</v>
      </c>
      <c r="S30" s="0" t="n">
        <v>4798</v>
      </c>
      <c r="T30" s="0" t="n">
        <v>4831</v>
      </c>
      <c r="U30" s="0" t="n">
        <f aca="false">Tabla3510813153424[[#This Row],[efec]]+Tabla3510813153424[[#This Row],[no_efe]]</f>
        <v>9629</v>
      </c>
    </row>
    <row r="31" customFormat="false" ht="13.8" hidden="false" customHeight="false" outlineLevel="0" collapsed="false">
      <c r="A31" s="0" t="n">
        <v>2</v>
      </c>
      <c r="B31" s="0" t="n">
        <v>10</v>
      </c>
      <c r="C31" s="0" t="n">
        <v>3522</v>
      </c>
      <c r="D31" s="0" t="n">
        <v>1309</v>
      </c>
      <c r="E31" s="0" t="n">
        <v>2716</v>
      </c>
      <c r="F31" s="0" t="n">
        <v>2082</v>
      </c>
      <c r="G31" s="0" t="n">
        <f aca="false">Tabla3510813153424[[#This Row],[no_efec_cor]]+Tabla3510813153424[[#This Row],[efec_cor]]</f>
        <v>6238</v>
      </c>
      <c r="H31" s="0" t="n">
        <f aca="false">Tabla3510813153424[[#This Row],[no_efec_inc]]+Tabla3510813153424[[#This Row],[efect_inc]]</f>
        <v>3391</v>
      </c>
      <c r="I31" s="9" t="n">
        <f aca="false">Tabla3510813153424[[#This Row],[Correctos]]/Tabla3510813153424[[#This Row],[total_sec]]</f>
        <v>0.647834666112784</v>
      </c>
      <c r="J31" s="9" t="n">
        <f aca="false">Tabla3510813153424[[#This Row],[efec_cor]]/Tabla3510813153424[[#This Row],[efec]]</f>
        <v>0.566069195498124</v>
      </c>
      <c r="K31" s="9" t="n">
        <f aca="false">Tabla3510813153424[[#This Row],[efect_inc]]/Tabla3510813153424[[#This Row],[efec]]</f>
        <v>0.433930804501876</v>
      </c>
      <c r="L31" s="9" t="n">
        <f aca="false">Tabla3510813153424[[#This Row],[no_efec_cor]]/Tabla3510813153424[[#This Row],[no_efe]]</f>
        <v>0.729041606292693</v>
      </c>
      <c r="M31" s="9" t="n">
        <f aca="false">Tabla3510813153424[[#This Row],[no_efec_inc]]/Tabla3510813153424[[#This Row],[no_efe]]</f>
        <v>0.270958393707307</v>
      </c>
      <c r="N31" s="9" t="n">
        <f aca="false">(Tabla3510813153424[[#This Row],[% efe_cor]]+Tabla3510813153424[[#This Row],[% no_efe_cor]])/2</f>
        <v>0.647555400895409</v>
      </c>
      <c r="O31" s="10" t="n">
        <f aca="false">(Tabla3510813153424[[#This Row],[% efe_inc]]+Tabla3510813153424[[#This Row],[% no_efect_inc]])/2</f>
        <v>0.352444599104591</v>
      </c>
      <c r="P31" s="11" t="n">
        <f aca="false">Tabla3510813153424[[#This Row],[no_efec_cor]]/(Tabla3510813153424[[#This Row],[efect_inc]]+Tabla3510813153424[[#This Row],[no_efec_cor]])</f>
        <v>0.62847965738758</v>
      </c>
      <c r="Q31" s="11" t="n">
        <f aca="false">Tabla3510813153424[[#This Row],[efec_cor]]/(Tabla3510813153424[[#This Row],[efec_cor]]+Tabla3510813153424[[#This Row],[no_efec_inc]])</f>
        <v>0.674782608695652</v>
      </c>
      <c r="R31" s="11" t="n">
        <f aca="false">(Tabla3510813153424[[#This Row],[PNE]]+Tabla3510813153424[[#This Row],[PE]])/2</f>
        <v>0.651631133041616</v>
      </c>
      <c r="S31" s="0" t="n">
        <v>4798</v>
      </c>
      <c r="T31" s="0" t="n">
        <v>4831</v>
      </c>
      <c r="U31" s="0" t="n">
        <f aca="false">Tabla3510813153424[[#This Row],[efec]]+Tabla3510813153424[[#This Row],[no_efe]]</f>
        <v>9629</v>
      </c>
    </row>
    <row r="32" customFormat="false" ht="13.8" hidden="false" customHeight="false" outlineLevel="0" collapsed="false">
      <c r="A32" s="0" t="n">
        <v>1</v>
      </c>
      <c r="B32" s="0" t="n">
        <v>15</v>
      </c>
      <c r="C32" s="0" t="n">
        <v>3774</v>
      </c>
      <c r="D32" s="0" t="n">
        <v>1057</v>
      </c>
      <c r="E32" s="0" t="n">
        <v>2487</v>
      </c>
      <c r="F32" s="0" t="n">
        <v>2311</v>
      </c>
      <c r="G32" s="0" t="n">
        <f aca="false">Tabla3510813153424[[#This Row],[no_efec_cor]]+Tabla3510813153424[[#This Row],[efec_cor]]</f>
        <v>6261</v>
      </c>
      <c r="H32" s="0" t="n">
        <f aca="false">Tabla3510813153424[[#This Row],[no_efec_inc]]+Tabla3510813153424[[#This Row],[efect_inc]]</f>
        <v>3368</v>
      </c>
      <c r="I32" s="9" t="n">
        <f aca="false">Tabla3510813153424[[#This Row],[Correctos]]/Tabla3510813153424[[#This Row],[total_sec]]</f>
        <v>0.650223283830097</v>
      </c>
      <c r="J32" s="9" t="n">
        <f aca="false">Tabla3510813153424[[#This Row],[efec_cor]]/Tabla3510813153424[[#This Row],[efec]]</f>
        <v>0.518340975406419</v>
      </c>
      <c r="K32" s="9" t="n">
        <f aca="false">Tabla3510813153424[[#This Row],[efect_inc]]/Tabla3510813153424[[#This Row],[efec]]</f>
        <v>0.481659024593581</v>
      </c>
      <c r="L32" s="9" t="n">
        <f aca="false">Tabla3510813153424[[#This Row],[no_efec_cor]]/Tabla3510813153424[[#This Row],[no_efe]]</f>
        <v>0.781204719519768</v>
      </c>
      <c r="M32" s="9" t="n">
        <f aca="false">Tabla3510813153424[[#This Row],[no_efec_inc]]/Tabla3510813153424[[#This Row],[no_efe]]</f>
        <v>0.218795280480232</v>
      </c>
      <c r="N32" s="9" t="n">
        <f aca="false">(Tabla3510813153424[[#This Row],[% efe_cor]]+Tabla3510813153424[[#This Row],[% no_efe_cor]])/2</f>
        <v>0.649772847463094</v>
      </c>
      <c r="O32" s="10" t="n">
        <f aca="false">(Tabla3510813153424[[#This Row],[% efe_inc]]+Tabla3510813153424[[#This Row],[% no_efect_inc]])/2</f>
        <v>0.350227152536906</v>
      </c>
      <c r="P32" s="11" t="n">
        <f aca="false">Tabla3510813153424[[#This Row],[no_efec_cor]]/(Tabla3510813153424[[#This Row],[efect_inc]]+Tabla3510813153424[[#This Row],[no_efec_cor]])</f>
        <v>0.620213640098603</v>
      </c>
      <c r="Q32" s="11" t="n">
        <f aca="false">Tabla3510813153424[[#This Row],[efec_cor]]/(Tabla3510813153424[[#This Row],[efec_cor]]+Tabla3510813153424[[#This Row],[no_efec_inc]])</f>
        <v>0.701749435665914</v>
      </c>
      <c r="R32" s="11" t="n">
        <f aca="false">(Tabla3510813153424[[#This Row],[PNE]]+Tabla3510813153424[[#This Row],[PE]])/2</f>
        <v>0.660981537882259</v>
      </c>
      <c r="S32" s="0" t="n">
        <v>4798</v>
      </c>
      <c r="T32" s="0" t="n">
        <v>4831</v>
      </c>
      <c r="U32" s="0" t="n">
        <f aca="false">Tabla3510813153424[[#This Row],[efec]]+Tabla3510813153424[[#This Row],[no_efe]]</f>
        <v>9629</v>
      </c>
    </row>
    <row r="33" customFormat="false" ht="13.8" hidden="false" customHeight="false" outlineLevel="0" collapsed="false">
      <c r="A33" s="0" t="n">
        <v>2</v>
      </c>
      <c r="B33" s="0" t="n">
        <v>15</v>
      </c>
      <c r="C33" s="0" t="n">
        <v>3664</v>
      </c>
      <c r="D33" s="0" t="n">
        <v>1167</v>
      </c>
      <c r="E33" s="0" t="n">
        <v>2580</v>
      </c>
      <c r="F33" s="0" t="n">
        <v>2218</v>
      </c>
      <c r="G33" s="0" t="n">
        <f aca="false">Tabla3510813153424[[#This Row],[no_efec_cor]]+Tabla3510813153424[[#This Row],[efec_cor]]</f>
        <v>6244</v>
      </c>
      <c r="H33" s="0" t="n">
        <f aca="false">Tabla3510813153424[[#This Row],[no_efec_inc]]+Tabla3510813153424[[#This Row],[efect_inc]]</f>
        <v>3385</v>
      </c>
      <c r="I33" s="9" t="n">
        <f aca="false">Tabla3510813153424[[#This Row],[Correctos]]/Tabla3510813153424[[#This Row],[total_sec]]</f>
        <v>0.64845778377817</v>
      </c>
      <c r="J33" s="9" t="n">
        <f aca="false">Tabla3510813153424[[#This Row],[efec_cor]]/Tabla3510813153424[[#This Row],[efec]]</f>
        <v>0.537724051688203</v>
      </c>
      <c r="K33" s="9" t="n">
        <f aca="false">Tabla3510813153424[[#This Row],[efect_inc]]/Tabla3510813153424[[#This Row],[efec]]</f>
        <v>0.462275948311797</v>
      </c>
      <c r="L33" s="9" t="n">
        <f aca="false">Tabla3510813153424[[#This Row],[no_efec_cor]]/Tabla3510813153424[[#This Row],[no_efe]]</f>
        <v>0.758435106603188</v>
      </c>
      <c r="M33" s="9" t="n">
        <f aca="false">Tabla3510813153424[[#This Row],[no_efec_inc]]/Tabla3510813153424[[#This Row],[no_efe]]</f>
        <v>0.241564893396812</v>
      </c>
      <c r="N33" s="9" t="n">
        <f aca="false">(Tabla3510813153424[[#This Row],[% efe_cor]]+Tabla3510813153424[[#This Row],[% no_efe_cor]])/2</f>
        <v>0.648079579145696</v>
      </c>
      <c r="O33" s="10" t="n">
        <f aca="false">(Tabla3510813153424[[#This Row],[% efe_inc]]+Tabla3510813153424[[#This Row],[% no_efect_inc]])/2</f>
        <v>0.351920420854304</v>
      </c>
      <c r="P33" s="11" t="n">
        <f aca="false">Tabla3510813153424[[#This Row],[no_efec_cor]]/(Tabla3510813153424[[#This Row],[efect_inc]]+Tabla3510813153424[[#This Row],[no_efec_cor]])</f>
        <v>0.622917375042503</v>
      </c>
      <c r="Q33" s="11" t="n">
        <f aca="false">Tabla3510813153424[[#This Row],[efec_cor]]/(Tabla3510813153424[[#This Row],[efec_cor]]+Tabla3510813153424[[#This Row],[no_efec_inc]])</f>
        <v>0.688550840672538</v>
      </c>
      <c r="R33" s="11" t="n">
        <f aca="false">(Tabla3510813153424[[#This Row],[PNE]]+Tabla3510813153424[[#This Row],[PE]])/2</f>
        <v>0.65573410785752</v>
      </c>
      <c r="S33" s="0" t="n">
        <v>4798</v>
      </c>
      <c r="T33" s="0" t="n">
        <v>4831</v>
      </c>
      <c r="U33" s="0" t="n">
        <f aca="false">Tabla3510813153424[[#This Row],[efec]]+Tabla3510813153424[[#This Row],[no_efe]]</f>
        <v>9629</v>
      </c>
    </row>
    <row r="34" customFormat="false" ht="13.8" hidden="false" customHeight="false" outlineLevel="0" collapsed="false">
      <c r="A34" s="0" t="n">
        <v>2</v>
      </c>
      <c r="B34" s="0" t="n">
        <v>25</v>
      </c>
      <c r="C34" s="0" t="n">
        <v>3868</v>
      </c>
      <c r="D34" s="0" t="n">
        <v>963</v>
      </c>
      <c r="E34" s="0" t="n">
        <v>2381</v>
      </c>
      <c r="F34" s="0" t="n">
        <v>2417</v>
      </c>
      <c r="G34" s="0" t="n">
        <f aca="false">Tabla3510813153424[[#This Row],[no_efec_cor]]+Tabla3510813153424[[#This Row],[efec_cor]]</f>
        <v>6249</v>
      </c>
      <c r="H34" s="0" t="n">
        <f aca="false">Tabla3510813153424[[#This Row],[no_efec_inc]]+Tabla3510813153424[[#This Row],[efect_inc]]</f>
        <v>3380</v>
      </c>
      <c r="I34" s="9" t="n">
        <f aca="false">Tabla3510813153424[[#This Row],[Correctos]]/Tabla3510813153424[[#This Row],[total_sec]]</f>
        <v>0.648977048499325</v>
      </c>
      <c r="J34" s="9" t="n">
        <f aca="false">Tabla3510813153424[[#This Row],[efec_cor]]/Tabla3510813153424[[#This Row],[efec]]</f>
        <v>0.496248436848687</v>
      </c>
      <c r="K34" s="9" t="n">
        <f aca="false">Tabla3510813153424[[#This Row],[efect_inc]]/Tabla3510813153424[[#This Row],[efec]]</f>
        <v>0.503751563151313</v>
      </c>
      <c r="L34" s="9" t="n">
        <f aca="false">Tabla3510813153424[[#This Row],[no_efec_cor]]/Tabla3510813153424[[#This Row],[no_efe]]</f>
        <v>0.800662388739391</v>
      </c>
      <c r="M34" s="9" t="n">
        <f aca="false">Tabla3510813153424[[#This Row],[no_efec_inc]]/Tabla3510813153424[[#This Row],[no_efe]]</f>
        <v>0.199337611260609</v>
      </c>
      <c r="N34" s="9" t="n">
        <f aca="false">(Tabla3510813153424[[#This Row],[% efe_cor]]+Tabla3510813153424[[#This Row],[% no_efe_cor]])/2</f>
        <v>0.648455412794039</v>
      </c>
      <c r="O34" s="10" t="n">
        <f aca="false">(Tabla3510813153424[[#This Row],[% efe_inc]]+Tabla3510813153424[[#This Row],[% no_efect_inc]])/2</f>
        <v>0.351544587205961</v>
      </c>
      <c r="P34" s="11" t="n">
        <f aca="false">Tabla3510813153424[[#This Row],[no_efec_cor]]/(Tabla3510813153424[[#This Row],[efect_inc]]+Tabla3510813153424[[#This Row],[no_efec_cor]])</f>
        <v>0.615433571996818</v>
      </c>
      <c r="Q34" s="11" t="n">
        <f aca="false">Tabla3510813153424[[#This Row],[efec_cor]]/(Tabla3510813153424[[#This Row],[efec_cor]]+Tabla3510813153424[[#This Row],[no_efec_inc]])</f>
        <v>0.712021531100478</v>
      </c>
      <c r="R34" s="11" t="n">
        <f aca="false">(Tabla3510813153424[[#This Row],[PNE]]+Tabla3510813153424[[#This Row],[PE]])/2</f>
        <v>0.663727551548648</v>
      </c>
      <c r="S34" s="0" t="n">
        <v>4798</v>
      </c>
      <c r="T34" s="0" t="n">
        <v>4831</v>
      </c>
      <c r="U34" s="0" t="n">
        <f aca="false">Tabla3510813153424[[#This Row],[efec]]+Tabla3510813153424[[#This Row],[no_efe]]</f>
        <v>9629</v>
      </c>
    </row>
    <row r="35" customFormat="false" ht="13.8" hidden="false" customHeight="false" outlineLevel="0" collapsed="false">
      <c r="A35" s="0" t="n">
        <v>2</v>
      </c>
      <c r="B35" s="0" t="n">
        <v>50</v>
      </c>
      <c r="C35" s="0" t="n">
        <v>4079</v>
      </c>
      <c r="D35" s="0" t="n">
        <v>752</v>
      </c>
      <c r="E35" s="0" t="n">
        <v>2148</v>
      </c>
      <c r="F35" s="0" t="n">
        <v>2650</v>
      </c>
      <c r="G35" s="0" t="n">
        <f aca="false">Tabla3510813153424[[#This Row],[no_efec_cor]]+Tabla3510813153424[[#This Row],[efec_cor]]</f>
        <v>6227</v>
      </c>
      <c r="H35" s="0" t="n">
        <f aca="false">Tabla3510813153424[[#This Row],[no_efec_inc]]+Tabla3510813153424[[#This Row],[efect_inc]]</f>
        <v>3402</v>
      </c>
      <c r="I35" s="9" t="n">
        <f aca="false">Tabla3510813153424[[#This Row],[Correctos]]/Tabla3510813153424[[#This Row],[total_sec]]</f>
        <v>0.646692283726244</v>
      </c>
      <c r="J35" s="9" t="n">
        <f aca="false">Tabla3510813153424[[#This Row],[efec_cor]]/Tabla3510813153424[[#This Row],[efec]]</f>
        <v>0.44768653605669</v>
      </c>
      <c r="K35" s="9" t="n">
        <f aca="false">Tabla3510813153424[[#This Row],[efect_inc]]/Tabla3510813153424[[#This Row],[efec]]</f>
        <v>0.55231346394331</v>
      </c>
      <c r="L35" s="9" t="n">
        <f aca="false">Tabla3510813153424[[#This Row],[no_efec_cor]]/Tabla3510813153424[[#This Row],[no_efe]]</f>
        <v>0.844338646243014</v>
      </c>
      <c r="M35" s="9" t="n">
        <f aca="false">Tabla3510813153424[[#This Row],[no_efec_inc]]/Tabla3510813153424[[#This Row],[no_efe]]</f>
        <v>0.155661353756986</v>
      </c>
      <c r="N35" s="9" t="n">
        <f aca="false">(Tabla3510813153424[[#This Row],[% efe_cor]]+Tabla3510813153424[[#This Row],[% no_efe_cor]])/2</f>
        <v>0.646012591149852</v>
      </c>
      <c r="O35" s="10" t="n">
        <f aca="false">(Tabla3510813153424[[#This Row],[% efe_inc]]+Tabla3510813153424[[#This Row],[% no_efect_inc]])/2</f>
        <v>0.353987408850148</v>
      </c>
      <c r="P35" s="11" t="n">
        <f aca="false">Tabla3510813153424[[#This Row],[no_efec_cor]]/(Tabla3510813153424[[#This Row],[efect_inc]]+Tabla3510813153424[[#This Row],[no_efec_cor]])</f>
        <v>0.60618219646307</v>
      </c>
      <c r="Q35" s="11" t="n">
        <f aca="false">Tabla3510813153424[[#This Row],[efec_cor]]/(Tabla3510813153424[[#This Row],[efec_cor]]+Tabla3510813153424[[#This Row],[no_efec_inc]])</f>
        <v>0.740689655172414</v>
      </c>
      <c r="R35" s="11" t="n">
        <f aca="false">(Tabla3510813153424[[#This Row],[PNE]]+Tabla3510813153424[[#This Row],[PE]])/2</f>
        <v>0.673435925817742</v>
      </c>
      <c r="S35" s="0" t="n">
        <v>4798</v>
      </c>
      <c r="T35" s="0" t="n">
        <v>4831</v>
      </c>
      <c r="U35" s="0" t="n">
        <f aca="false">Tabla3510813153424[[#This Row],[efec]]+Tabla3510813153424[[#This Row],[no_efe]]</f>
        <v>9629</v>
      </c>
    </row>
    <row r="36" customFormat="false" ht="13.8" hidden="false" customHeight="false" outlineLevel="0" collapsed="false">
      <c r="A36" s="0" t="n">
        <v>2</v>
      </c>
      <c r="B36" s="0" t="n">
        <v>35</v>
      </c>
      <c r="G36" s="0" t="n">
        <f aca="false">Tabla3510813153424[[#This Row],[no_efec_cor]]+Tabla3510813153424[[#This Row],[efec_cor]]</f>
        <v>0</v>
      </c>
      <c r="H36" s="0" t="n">
        <f aca="false">Tabla3510813153424[[#This Row],[no_efec_inc]]+Tabla3510813153424[[#This Row],[efect_inc]]</f>
        <v>0</v>
      </c>
      <c r="I36" s="9" t="n">
        <f aca="false">Tabla3510813153424[[#This Row],[Correctos]]/Tabla3510813153424[[#This Row],[total_sec]]</f>
        <v>0</v>
      </c>
      <c r="J36" s="9" t="n">
        <f aca="false">Tabla3510813153424[[#This Row],[efec_cor]]/Tabla3510813153424[[#This Row],[efec]]</f>
        <v>0</v>
      </c>
      <c r="K36" s="9" t="n">
        <f aca="false">Tabla3510813153424[[#This Row],[efect_inc]]/Tabla3510813153424[[#This Row],[efec]]</f>
        <v>0</v>
      </c>
      <c r="L36" s="9" t="n">
        <f aca="false">Tabla3510813153424[[#This Row],[no_efec_cor]]/Tabla3510813153424[[#This Row],[no_efe]]</f>
        <v>0</v>
      </c>
      <c r="M36" s="9" t="n">
        <f aca="false">Tabla3510813153424[[#This Row],[no_efec_inc]]/Tabla3510813153424[[#This Row],[no_efe]]</f>
        <v>0</v>
      </c>
      <c r="N36" s="9" t="n">
        <f aca="false">(Tabla3510813153424[[#This Row],[% efe_cor]]+Tabla3510813153424[[#This Row],[% no_efe_cor]])/2</f>
        <v>0</v>
      </c>
      <c r="O36" s="10" t="n">
        <f aca="false">(Tabla3510813153424[[#This Row],[% efe_inc]]+Tabla3510813153424[[#This Row],[% no_efect_inc]])/2</f>
        <v>0</v>
      </c>
      <c r="P36" s="11" t="e">
        <f aca="false">Tabla3510813153424[[#This Row],[no_efec_cor]]/(Tabla3510813153424[[#This Row],[efect_inc]]+Tabla3510813153424[[#This Row],[no_efec_cor]])</f>
        <v>#DIV/0!</v>
      </c>
      <c r="Q36" s="11" t="e">
        <f aca="false">Tabla3510813153424[[#This Row],[efec_cor]]/(Tabla3510813153424[[#This Row],[efec_cor]]+Tabla3510813153424[[#This Row],[no_efec_inc]])</f>
        <v>#DIV/0!</v>
      </c>
      <c r="R36" s="11" t="e">
        <f aca="false">(Tabla3510813153424[[#This Row],[PNE]]+Tabla3510813153424[[#This Row],[PE]])/2</f>
        <v>#DIV/0!</v>
      </c>
      <c r="S36" s="0" t="n">
        <v>4798</v>
      </c>
      <c r="T36" s="0" t="n">
        <v>4831</v>
      </c>
      <c r="U36" s="0" t="n">
        <f aca="false">Tabla3510813153424[[#This Row],[efec]]+Tabla3510813153424[[#This Row],[no_efe]]</f>
        <v>9629</v>
      </c>
    </row>
    <row r="37" customFormat="false" ht="13.8" hidden="false" customHeight="false" outlineLevel="0" collapsed="false">
      <c r="A37" s="0" t="n">
        <v>2</v>
      </c>
      <c r="B37" s="0" t="n">
        <v>40</v>
      </c>
      <c r="G37" s="0" t="n">
        <f aca="false">Tabla3510813153424[[#This Row],[no_efec_cor]]+Tabla3510813153424[[#This Row],[efec_cor]]</f>
        <v>0</v>
      </c>
      <c r="H37" s="0" t="n">
        <f aca="false">Tabla3510813153424[[#This Row],[no_efec_inc]]+Tabla3510813153424[[#This Row],[efect_inc]]</f>
        <v>0</v>
      </c>
      <c r="I37" s="9" t="n">
        <f aca="false">Tabla3510813153424[[#This Row],[Correctos]]/Tabla3510813153424[[#This Row],[total_sec]]</f>
        <v>0</v>
      </c>
      <c r="J37" s="9" t="n">
        <f aca="false">Tabla3510813153424[[#This Row],[efec_cor]]/Tabla3510813153424[[#This Row],[efec]]</f>
        <v>0</v>
      </c>
      <c r="K37" s="9" t="n">
        <f aca="false">Tabla3510813153424[[#This Row],[efect_inc]]/Tabla3510813153424[[#This Row],[efec]]</f>
        <v>0</v>
      </c>
      <c r="L37" s="9" t="n">
        <f aca="false">Tabla3510813153424[[#This Row],[no_efec_cor]]/Tabla3510813153424[[#This Row],[no_efe]]</f>
        <v>0</v>
      </c>
      <c r="M37" s="9" t="n">
        <f aca="false">Tabla3510813153424[[#This Row],[no_efec_inc]]/Tabla3510813153424[[#This Row],[no_efe]]</f>
        <v>0</v>
      </c>
      <c r="N37" s="9" t="n">
        <f aca="false">(Tabla3510813153424[[#This Row],[% efe_cor]]+Tabla3510813153424[[#This Row],[% no_efe_cor]])/2</f>
        <v>0</v>
      </c>
      <c r="O37" s="10" t="n">
        <f aca="false">(Tabla3510813153424[[#This Row],[% efe_inc]]+Tabla3510813153424[[#This Row],[% no_efect_inc]])/2</f>
        <v>0</v>
      </c>
      <c r="P37" s="11" t="e">
        <f aca="false">Tabla3510813153424[[#This Row],[no_efec_cor]]/(Tabla3510813153424[[#This Row],[efect_inc]]+Tabla3510813153424[[#This Row],[no_efec_cor]])</f>
        <v>#DIV/0!</v>
      </c>
      <c r="Q37" s="11" t="e">
        <f aca="false">Tabla3510813153424[[#This Row],[efec_cor]]/(Tabla3510813153424[[#This Row],[efec_cor]]+Tabla3510813153424[[#This Row],[no_efec_inc]])</f>
        <v>#DIV/0!</v>
      </c>
      <c r="R37" s="11" t="e">
        <f aca="false">(Tabla3510813153424[[#This Row],[PNE]]+Tabla3510813153424[[#This Row],[PE]])/2</f>
        <v>#DIV/0!</v>
      </c>
      <c r="S37" s="0" t="n">
        <v>4798</v>
      </c>
      <c r="T37" s="0" t="n">
        <v>4831</v>
      </c>
      <c r="U37" s="0" t="n">
        <f aca="false">Tabla3510813153424[[#This Row],[efec]]+Tabla3510813153424[[#This Row],[no_efe]]</f>
        <v>9629</v>
      </c>
    </row>
    <row r="38" customFormat="false" ht="13.8" hidden="false" customHeight="false" outlineLevel="0" collapsed="false">
      <c r="A38" s="0" t="n">
        <v>8</v>
      </c>
      <c r="B38" s="0" t="n">
        <v>1</v>
      </c>
      <c r="G38" s="0" t="e">
        <f aca="false">Tabla3510813153424[[#This Row],[no_efec_cor]]+Tabla3510813153424[[#This Row],[efec_cor]]</f>
        <v>#VALUE!</v>
      </c>
      <c r="H38" s="0" t="e">
        <f aca="false">Tabla3510813153424[[#This Row],[no_efec_inc]]+Tabla3510813153424[[#This Row],[efect_inc]]</f>
        <v>#VALUE!</v>
      </c>
      <c r="I38" s="9" t="e">
        <f aca="false">Tabla3510813153424[[#This Row],[Correctos]]/Tabla3510813153424[[#This Row],[total_sec]]</f>
        <v>#VALUE!</v>
      </c>
      <c r="J38" s="9" t="e">
        <f aca="false">Tabla3510813153424[[#This Row],[efec_cor]]/Tabla3510813153424[[#This Row],[efec]]</f>
        <v>#VALUE!</v>
      </c>
      <c r="K38" s="9" t="e">
        <f aca="false">Tabla3510813153424[[#This Row],[efect_inc]]/Tabla3510813153424[[#This Row],[efec]]</f>
        <v>#VALUE!</v>
      </c>
      <c r="L38" s="9" t="e">
        <f aca="false">Tabla3510813153424[[#This Row],[no_efec_cor]]/Tabla3510813153424[[#This Row],[no_efe]]</f>
        <v>#VALUE!</v>
      </c>
      <c r="M38" s="9" t="e">
        <f aca="false">Tabla3510813153424[[#This Row],[no_efec_inc]]/Tabla3510813153424[[#This Row],[no_efe]]</f>
        <v>#VALUE!</v>
      </c>
      <c r="N38" s="9" t="e">
        <f aca="false">(Tabla3510813153424[[#This Row],[% efe_cor]]+Tabla3510813153424[[#This Row],[% no_efe_cor]])/2</f>
        <v>#VALUE!</v>
      </c>
      <c r="O38" s="10" t="e">
        <f aca="false">(Tabla3510813153424[[#This Row],[% efe_inc]]+Tabla3510813153424[[#This Row],[% no_efect_inc]])/2</f>
        <v>#VALUE!</v>
      </c>
      <c r="P38" s="11" t="e">
        <f aca="false">Tabla3510813153424[[#This Row],[no_efec_cor]]/(Tabla3510813153424[[#This Row],[efect_inc]]+Tabla3510813153424[[#This Row],[no_efec_cor]])</f>
        <v>#VALUE!</v>
      </c>
      <c r="Q38" s="11" t="e">
        <f aca="false">Tabla3510813153424[[#This Row],[efec_cor]]/(Tabla3510813153424[[#This Row],[efec_cor]]+Tabla3510813153424[[#This Row],[no_efec_inc]])</f>
        <v>#VALUE!</v>
      </c>
      <c r="R38" s="11" t="e">
        <f aca="false">(Tabla3510813153424[[#This Row],[PNE]]+Tabla3510813153424[[#This Row],[PE]])/2</f>
        <v>#VALUE!</v>
      </c>
      <c r="S38" s="0" t="n">
        <v>4798</v>
      </c>
      <c r="T38" s="0" t="n">
        <v>4831</v>
      </c>
      <c r="U38" s="0" t="e">
        <f aca="false">Tabla3510813153424[[#This Row],[efec]]+Tabla3510813153424[[#This Row],[no_efe]]</f>
        <v>#VALUE!</v>
      </c>
    </row>
    <row r="39" customFormat="false" ht="13.8" hidden="false" customHeight="false" outlineLevel="0" collapsed="false">
      <c r="A39" s="0" t="n">
        <v>8</v>
      </c>
      <c r="B39" s="0" t="n">
        <v>2</v>
      </c>
      <c r="G39" s="0" t="e">
        <f aca="false">Tabla3510813153424[[#This Row],[no_efec_cor]]+Tabla3510813153424[[#This Row],[efec_cor]]</f>
        <v>#VALUE!</v>
      </c>
      <c r="H39" s="0" t="e">
        <f aca="false">Tabla3510813153424[[#This Row],[no_efec_inc]]+Tabla3510813153424[[#This Row],[efect_inc]]</f>
        <v>#VALUE!</v>
      </c>
      <c r="I39" s="9" t="e">
        <f aca="false">Tabla3510813153424[[#This Row],[Correctos]]/Tabla3510813153424[[#This Row],[total_sec]]</f>
        <v>#VALUE!</v>
      </c>
      <c r="J39" s="9" t="e">
        <f aca="false">Tabla3510813153424[[#This Row],[efec_cor]]/Tabla3510813153424[[#This Row],[efec]]</f>
        <v>#VALUE!</v>
      </c>
      <c r="K39" s="9" t="e">
        <f aca="false">Tabla3510813153424[[#This Row],[efect_inc]]/Tabla3510813153424[[#This Row],[efec]]</f>
        <v>#VALUE!</v>
      </c>
      <c r="L39" s="9" t="e">
        <f aca="false">Tabla3510813153424[[#This Row],[no_efec_cor]]/Tabla3510813153424[[#This Row],[no_efe]]</f>
        <v>#VALUE!</v>
      </c>
      <c r="M39" s="9" t="e">
        <f aca="false">Tabla3510813153424[[#This Row],[no_efec_inc]]/Tabla3510813153424[[#This Row],[no_efe]]</f>
        <v>#VALUE!</v>
      </c>
      <c r="N39" s="9" t="e">
        <f aca="false">(Tabla3510813153424[[#This Row],[% efe_cor]]+Tabla3510813153424[[#This Row],[% no_efe_cor]])/2</f>
        <v>#VALUE!</v>
      </c>
      <c r="O39" s="10" t="e">
        <f aca="false">(Tabla3510813153424[[#This Row],[% efe_inc]]+Tabla3510813153424[[#This Row],[% no_efect_inc]])/2</f>
        <v>#VALUE!</v>
      </c>
      <c r="P39" s="11" t="e">
        <f aca="false">Tabla3510813153424[[#This Row],[no_efec_cor]]/(Tabla3510813153424[[#This Row],[efect_inc]]+Tabla3510813153424[[#This Row],[no_efec_cor]])</f>
        <v>#VALUE!</v>
      </c>
      <c r="Q39" s="11" t="e">
        <f aca="false">Tabla3510813153424[[#This Row],[efec_cor]]/(Tabla3510813153424[[#This Row],[efec_cor]]+Tabla3510813153424[[#This Row],[no_efec_inc]])</f>
        <v>#VALUE!</v>
      </c>
      <c r="R39" s="11" t="e">
        <f aca="false">(Tabla3510813153424[[#This Row],[PNE]]+Tabla3510813153424[[#This Row],[PE]])/2</f>
        <v>#VALUE!</v>
      </c>
      <c r="S39" s="0" t="n">
        <v>4798</v>
      </c>
      <c r="T39" s="0" t="n">
        <v>4831</v>
      </c>
      <c r="U39" s="0" t="e">
        <f aca="false">Tabla3510813153424[[#This Row],[efec]]+Tabla3510813153424[[#This Row],[no_efe]]</f>
        <v>#VALUE!</v>
      </c>
    </row>
    <row r="40" customFormat="false" ht="13.8" hidden="false" customHeight="false" outlineLevel="0" collapsed="false">
      <c r="A40" s="0" t="n">
        <v>8</v>
      </c>
      <c r="B40" s="0" t="n">
        <v>3</v>
      </c>
      <c r="G40" s="0" t="e">
        <f aca="false">Tabla3510813153424[[#This Row],[no_efec_cor]]+Tabla3510813153424[[#This Row],[efec_cor]]</f>
        <v>#VALUE!</v>
      </c>
      <c r="H40" s="0" t="e">
        <f aca="false">Tabla3510813153424[[#This Row],[no_efec_inc]]+Tabla3510813153424[[#This Row],[efect_inc]]</f>
        <v>#VALUE!</v>
      </c>
      <c r="I40" s="9" t="e">
        <f aca="false">Tabla3510813153424[[#This Row],[Correctos]]/Tabla3510813153424[[#This Row],[total_sec]]</f>
        <v>#VALUE!</v>
      </c>
      <c r="J40" s="9" t="e">
        <f aca="false">Tabla3510813153424[[#This Row],[efec_cor]]/Tabla3510813153424[[#This Row],[efec]]</f>
        <v>#VALUE!</v>
      </c>
      <c r="K40" s="9" t="e">
        <f aca="false">Tabla3510813153424[[#This Row],[efect_inc]]/Tabla3510813153424[[#This Row],[efec]]</f>
        <v>#VALUE!</v>
      </c>
      <c r="L40" s="9" t="e">
        <f aca="false">Tabla3510813153424[[#This Row],[no_efec_cor]]/Tabla3510813153424[[#This Row],[no_efe]]</f>
        <v>#VALUE!</v>
      </c>
      <c r="M40" s="9" t="e">
        <f aca="false">Tabla3510813153424[[#This Row],[no_efec_inc]]/Tabla3510813153424[[#This Row],[no_efe]]</f>
        <v>#VALUE!</v>
      </c>
      <c r="N40" s="9" t="e">
        <f aca="false">(Tabla3510813153424[[#This Row],[% efe_cor]]+Tabla3510813153424[[#This Row],[% no_efe_cor]])/2</f>
        <v>#VALUE!</v>
      </c>
      <c r="O40" s="10" t="e">
        <f aca="false">(Tabla3510813153424[[#This Row],[% efe_inc]]+Tabla3510813153424[[#This Row],[% no_efect_inc]])/2</f>
        <v>#VALUE!</v>
      </c>
      <c r="P40" s="11" t="e">
        <f aca="false">Tabla3510813153424[[#This Row],[no_efec_cor]]/(Tabla3510813153424[[#This Row],[efect_inc]]+Tabla3510813153424[[#This Row],[no_efec_cor]])</f>
        <v>#VALUE!</v>
      </c>
      <c r="Q40" s="11" t="e">
        <f aca="false">Tabla3510813153424[[#This Row],[efec_cor]]/(Tabla3510813153424[[#This Row],[efec_cor]]+Tabla3510813153424[[#This Row],[no_efec_inc]])</f>
        <v>#VALUE!</v>
      </c>
      <c r="R40" s="11" t="e">
        <f aca="false">(Tabla3510813153424[[#This Row],[PNE]]+Tabla3510813153424[[#This Row],[PE]])/2</f>
        <v>#VALUE!</v>
      </c>
      <c r="S40" s="0" t="n">
        <v>4798</v>
      </c>
      <c r="T40" s="0" t="n">
        <v>4831</v>
      </c>
      <c r="U40" s="0" t="e">
        <f aca="false">Tabla3510813153424[[#This Row],[efec]]+Tabla3510813153424[[#This Row],[no_efe]]</f>
        <v>#VALUE!</v>
      </c>
    </row>
    <row r="41" customFormat="false" ht="13.8" hidden="false" customHeight="false" outlineLevel="0" collapsed="false">
      <c r="A41" s="0" t="n">
        <v>8</v>
      </c>
      <c r="B41" s="0" t="n">
        <v>2.5</v>
      </c>
      <c r="G41" s="0" t="e">
        <f aca="false">Tabla3510813153424[[#This Row],[no_efec_cor]]+Tabla3510813153424[[#This Row],[efec_cor]]</f>
        <v>#VALUE!</v>
      </c>
      <c r="H41" s="0" t="e">
        <f aca="false">Tabla3510813153424[[#This Row],[no_efec_inc]]+Tabla3510813153424[[#This Row],[efect_inc]]</f>
        <v>#VALUE!</v>
      </c>
      <c r="I41" s="9" t="e">
        <f aca="false">Tabla3510813153424[[#This Row],[Correctos]]/Tabla3510813153424[[#This Row],[total_sec]]</f>
        <v>#VALUE!</v>
      </c>
      <c r="J41" s="9" t="e">
        <f aca="false">Tabla3510813153424[[#This Row],[efec_cor]]/Tabla3510813153424[[#This Row],[efec]]</f>
        <v>#VALUE!</v>
      </c>
      <c r="K41" s="9" t="e">
        <f aca="false">Tabla3510813153424[[#This Row],[efect_inc]]/Tabla3510813153424[[#This Row],[efec]]</f>
        <v>#VALUE!</v>
      </c>
      <c r="L41" s="9" t="e">
        <f aca="false">Tabla3510813153424[[#This Row],[no_efec_cor]]/Tabla3510813153424[[#This Row],[no_efe]]</f>
        <v>#VALUE!</v>
      </c>
      <c r="M41" s="9" t="e">
        <f aca="false">Tabla3510813153424[[#This Row],[no_efec_inc]]/Tabla3510813153424[[#This Row],[no_efe]]</f>
        <v>#VALUE!</v>
      </c>
      <c r="N41" s="9" t="e">
        <f aca="false">(Tabla3510813153424[[#This Row],[% efe_cor]]+Tabla3510813153424[[#This Row],[% no_efe_cor]])/2</f>
        <v>#VALUE!</v>
      </c>
      <c r="O41" s="10" t="e">
        <f aca="false">(Tabla3510813153424[[#This Row],[% efe_inc]]+Tabla3510813153424[[#This Row],[% no_efect_inc]])/2</f>
        <v>#VALUE!</v>
      </c>
      <c r="P41" s="11" t="e">
        <f aca="false">Tabla3510813153424[[#This Row],[no_efec_cor]]/(Tabla3510813153424[[#This Row],[efect_inc]]+Tabla3510813153424[[#This Row],[no_efec_cor]])</f>
        <v>#VALUE!</v>
      </c>
      <c r="Q41" s="11" t="e">
        <f aca="false">Tabla3510813153424[[#This Row],[efec_cor]]/(Tabla3510813153424[[#This Row],[efec_cor]]+Tabla3510813153424[[#This Row],[no_efec_inc]])</f>
        <v>#VALUE!</v>
      </c>
      <c r="R41" s="11" t="e">
        <f aca="false">(Tabla3510813153424[[#This Row],[PNE]]+Tabla3510813153424[[#This Row],[PE]])/2</f>
        <v>#VALUE!</v>
      </c>
      <c r="S41" s="0" t="n">
        <v>4798</v>
      </c>
      <c r="T41" s="0" t="n">
        <v>4831</v>
      </c>
      <c r="U41" s="0" t="e">
        <f aca="false">Tabla3510813153424[[#This Row],[efec]]+Tabla3510813153424[[#This Row],[no_efe]]</f>
        <v>#VALUE!</v>
      </c>
    </row>
    <row r="42" customFormat="false" ht="13.8" hidden="false" customHeight="false" outlineLevel="0" collapsed="false">
      <c r="A42" s="0" t="n">
        <v>10</v>
      </c>
      <c r="B42" s="0" t="n">
        <v>2</v>
      </c>
      <c r="G42" s="0" t="e">
        <f aca="false">Tabla3510813153424[[#This Row],[no_efec_cor]]+Tabla3510813153424[[#This Row],[efec_cor]]</f>
        <v>#VALUE!</v>
      </c>
      <c r="H42" s="0" t="e">
        <f aca="false">Tabla3510813153424[[#This Row],[no_efec_inc]]+Tabla3510813153424[[#This Row],[efect_inc]]</f>
        <v>#VALUE!</v>
      </c>
      <c r="I42" s="9" t="e">
        <f aca="false">Tabla3510813153424[[#This Row],[Correctos]]/Tabla3510813153424[[#This Row],[total_sec]]</f>
        <v>#VALUE!</v>
      </c>
      <c r="J42" s="9" t="e">
        <f aca="false">Tabla3510813153424[[#This Row],[efec_cor]]/Tabla3510813153424[[#This Row],[efec]]</f>
        <v>#VALUE!</v>
      </c>
      <c r="K42" s="9" t="e">
        <f aca="false">Tabla3510813153424[[#This Row],[efect_inc]]/Tabla3510813153424[[#This Row],[efec]]</f>
        <v>#VALUE!</v>
      </c>
      <c r="L42" s="9" t="e">
        <f aca="false">Tabla3510813153424[[#This Row],[no_efec_cor]]/Tabla3510813153424[[#This Row],[no_efe]]</f>
        <v>#VALUE!</v>
      </c>
      <c r="M42" s="9" t="e">
        <f aca="false">Tabla3510813153424[[#This Row],[no_efec_inc]]/Tabla3510813153424[[#This Row],[no_efe]]</f>
        <v>#VALUE!</v>
      </c>
      <c r="N42" s="9" t="e">
        <f aca="false">(Tabla3510813153424[[#This Row],[% efe_cor]]+Tabla3510813153424[[#This Row],[% no_efe_cor]])/2</f>
        <v>#VALUE!</v>
      </c>
      <c r="O42" s="10" t="e">
        <f aca="false">(Tabla3510813153424[[#This Row],[% efe_inc]]+Tabla3510813153424[[#This Row],[% no_efect_inc]])/2</f>
        <v>#VALUE!</v>
      </c>
      <c r="P42" s="11" t="e">
        <f aca="false">Tabla3510813153424[[#This Row],[no_efec_cor]]/(Tabla3510813153424[[#This Row],[efect_inc]]+Tabla3510813153424[[#This Row],[no_efec_cor]])</f>
        <v>#VALUE!</v>
      </c>
      <c r="Q42" s="11" t="e">
        <f aca="false">Tabla3510813153424[[#This Row],[efec_cor]]/(Tabla3510813153424[[#This Row],[efec_cor]]+Tabla3510813153424[[#This Row],[no_efec_inc]])</f>
        <v>#VALUE!</v>
      </c>
      <c r="R42" s="11" t="e">
        <f aca="false">(Tabla3510813153424[[#This Row],[PNE]]+Tabla3510813153424[[#This Row],[PE]])/2</f>
        <v>#VALUE!</v>
      </c>
      <c r="S42" s="0" t="n">
        <v>4798</v>
      </c>
      <c r="T42" s="0" t="n">
        <v>4831</v>
      </c>
      <c r="U42" s="0" t="e">
        <f aca="false">Tabla3510813153424[[#This Row],[efec]]+Tabla3510813153424[[#This Row],[no_efe]]</f>
        <v>#VALUE!</v>
      </c>
    </row>
    <row r="43" customFormat="false" ht="13.8" hidden="false" customHeight="false" outlineLevel="0" collapsed="false">
      <c r="A43" s="0" t="n">
        <v>15</v>
      </c>
      <c r="B43" s="0" t="n">
        <v>2</v>
      </c>
      <c r="G43" s="0" t="e">
        <f aca="false">Tabla3510813153424[[#This Row],[no_efec_cor]]+Tabla3510813153424[[#This Row],[efec_cor]]</f>
        <v>#VALUE!</v>
      </c>
      <c r="H43" s="0" t="e">
        <f aca="false">Tabla3510813153424[[#This Row],[no_efec_inc]]+Tabla3510813153424[[#This Row],[efect_inc]]</f>
        <v>#VALUE!</v>
      </c>
      <c r="I43" s="9" t="e">
        <f aca="false">Tabla3510813153424[[#This Row],[Correctos]]/Tabla3510813153424[[#This Row],[total_sec]]</f>
        <v>#VALUE!</v>
      </c>
      <c r="J43" s="9" t="e">
        <f aca="false">Tabla3510813153424[[#This Row],[efec_cor]]/Tabla3510813153424[[#This Row],[efec]]</f>
        <v>#VALUE!</v>
      </c>
      <c r="K43" s="9" t="e">
        <f aca="false">Tabla3510813153424[[#This Row],[efect_inc]]/Tabla3510813153424[[#This Row],[efec]]</f>
        <v>#VALUE!</v>
      </c>
      <c r="L43" s="9" t="e">
        <f aca="false">Tabla3510813153424[[#This Row],[no_efec_cor]]/Tabla3510813153424[[#This Row],[no_efe]]</f>
        <v>#VALUE!</v>
      </c>
      <c r="M43" s="9" t="e">
        <f aca="false">Tabla3510813153424[[#This Row],[no_efec_inc]]/Tabla3510813153424[[#This Row],[no_efe]]</f>
        <v>#VALUE!</v>
      </c>
      <c r="N43" s="9" t="e">
        <f aca="false">(Tabla3510813153424[[#This Row],[% efe_cor]]+Tabla3510813153424[[#This Row],[% no_efe_cor]])/2</f>
        <v>#VALUE!</v>
      </c>
      <c r="O43" s="10" t="e">
        <f aca="false">(Tabla3510813153424[[#This Row],[% efe_inc]]+Tabla3510813153424[[#This Row],[% no_efect_inc]])/2</f>
        <v>#VALUE!</v>
      </c>
      <c r="P43" s="11" t="e">
        <f aca="false">Tabla3510813153424[[#This Row],[no_efec_cor]]/(Tabla3510813153424[[#This Row],[efect_inc]]+Tabla3510813153424[[#This Row],[no_efec_cor]])</f>
        <v>#VALUE!</v>
      </c>
      <c r="Q43" s="11" t="e">
        <f aca="false">Tabla3510813153424[[#This Row],[efec_cor]]/(Tabla3510813153424[[#This Row],[efec_cor]]+Tabla3510813153424[[#This Row],[no_efec_inc]])</f>
        <v>#VALUE!</v>
      </c>
      <c r="R43" s="11" t="e">
        <f aca="false">(Tabla3510813153424[[#This Row],[PNE]]+Tabla3510813153424[[#This Row],[PE]])/2</f>
        <v>#VALUE!</v>
      </c>
      <c r="S43" s="0" t="n">
        <v>4798</v>
      </c>
      <c r="T43" s="0" t="n">
        <v>4831</v>
      </c>
      <c r="U43" s="0" t="e">
        <f aca="false">Tabla3510813153424[[#This Row],[efec]]+Tabla3510813153424[[#This Row],[no_efe]]</f>
        <v>#VALUE!</v>
      </c>
    </row>
    <row r="44" customFormat="false" ht="13.8" hidden="false" customHeight="false" outlineLevel="0" collapsed="false">
      <c r="A44" s="0" t="n">
        <v>25</v>
      </c>
      <c r="B44" s="0" t="n">
        <v>2</v>
      </c>
      <c r="G44" s="0" t="e">
        <f aca="false">Tabla3510813153424[[#This Row],[no_efec_cor]]+Tabla3510813153424[[#This Row],[efec_cor]]</f>
        <v>#VALUE!</v>
      </c>
      <c r="H44" s="0" t="e">
        <f aca="false">Tabla3510813153424[[#This Row],[no_efec_inc]]+Tabla3510813153424[[#This Row],[efect_inc]]</f>
        <v>#VALUE!</v>
      </c>
      <c r="I44" s="9" t="e">
        <f aca="false">Tabla3510813153424[[#This Row],[Correctos]]/Tabla3510813153424[[#This Row],[total_sec]]</f>
        <v>#VALUE!</v>
      </c>
      <c r="J44" s="9" t="e">
        <f aca="false">Tabla3510813153424[[#This Row],[efec_cor]]/Tabla3510813153424[[#This Row],[efec]]</f>
        <v>#VALUE!</v>
      </c>
      <c r="K44" s="9" t="e">
        <f aca="false">Tabla3510813153424[[#This Row],[efect_inc]]/Tabla3510813153424[[#This Row],[efec]]</f>
        <v>#VALUE!</v>
      </c>
      <c r="L44" s="9" t="e">
        <f aca="false">Tabla3510813153424[[#This Row],[no_efec_cor]]/Tabla3510813153424[[#This Row],[no_efe]]</f>
        <v>#VALUE!</v>
      </c>
      <c r="M44" s="9" t="e">
        <f aca="false">Tabla3510813153424[[#This Row],[no_efec_inc]]/Tabla3510813153424[[#This Row],[no_efe]]</f>
        <v>#VALUE!</v>
      </c>
      <c r="N44" s="9" t="e">
        <f aca="false">(Tabla3510813153424[[#This Row],[% efe_cor]]+Tabla3510813153424[[#This Row],[% no_efe_cor]])/2</f>
        <v>#VALUE!</v>
      </c>
      <c r="O44" s="10" t="e">
        <f aca="false">(Tabla3510813153424[[#This Row],[% efe_inc]]+Tabla3510813153424[[#This Row],[% no_efect_inc]])/2</f>
        <v>#VALUE!</v>
      </c>
      <c r="P44" s="11" t="e">
        <f aca="false">Tabla3510813153424[[#This Row],[no_efec_cor]]/(Tabla3510813153424[[#This Row],[efect_inc]]+Tabla3510813153424[[#This Row],[no_efec_cor]])</f>
        <v>#VALUE!</v>
      </c>
      <c r="Q44" s="11" t="e">
        <f aca="false">Tabla3510813153424[[#This Row],[efec_cor]]/(Tabla3510813153424[[#This Row],[efec_cor]]+Tabla3510813153424[[#This Row],[no_efec_inc]])</f>
        <v>#VALUE!</v>
      </c>
      <c r="R44" s="11" t="e">
        <f aca="false">(Tabla3510813153424[[#This Row],[PNE]]+Tabla3510813153424[[#This Row],[PE]])/2</f>
        <v>#VALUE!</v>
      </c>
      <c r="U44" s="0" t="e">
        <f aca="false">Tabla3510813153424[[#This Row],[efec]]+Tabla3510813153424[[#This Row],[no_efe]]</f>
        <v>#VALUE!</v>
      </c>
    </row>
    <row r="45" customFormat="false" ht="13.8" hidden="false" customHeight="false" outlineLevel="0" collapsed="false">
      <c r="A45" s="0" t="n">
        <v>25</v>
      </c>
      <c r="B45" s="0" t="n">
        <v>3</v>
      </c>
      <c r="G45" s="0" t="e">
        <f aca="false">Tabla3510813153424[[#This Row],[no_efec_cor]]+Tabla3510813153424[[#This Row],[efec_cor]]</f>
        <v>#VALUE!</v>
      </c>
      <c r="H45" s="0" t="e">
        <f aca="false">Tabla3510813153424[[#This Row],[no_efec_inc]]+Tabla3510813153424[[#This Row],[efect_inc]]</f>
        <v>#VALUE!</v>
      </c>
      <c r="I45" s="9" t="e">
        <f aca="false">Tabla3510813153424[[#This Row],[Correctos]]/Tabla3510813153424[[#This Row],[total_sec]]</f>
        <v>#VALUE!</v>
      </c>
      <c r="J45" s="9" t="e">
        <f aca="false">Tabla3510813153424[[#This Row],[efec_cor]]/Tabla3510813153424[[#This Row],[efec]]</f>
        <v>#VALUE!</v>
      </c>
      <c r="K45" s="9" t="e">
        <f aca="false">Tabla3510813153424[[#This Row],[efect_inc]]/Tabla3510813153424[[#This Row],[efec]]</f>
        <v>#VALUE!</v>
      </c>
      <c r="L45" s="9" t="e">
        <f aca="false">Tabla3510813153424[[#This Row],[no_efec_cor]]/Tabla3510813153424[[#This Row],[no_efe]]</f>
        <v>#VALUE!</v>
      </c>
      <c r="M45" s="9" t="e">
        <f aca="false">Tabla3510813153424[[#This Row],[no_efec_inc]]/Tabla3510813153424[[#This Row],[no_efe]]</f>
        <v>#VALUE!</v>
      </c>
      <c r="N45" s="9" t="e">
        <f aca="false">(Tabla3510813153424[[#This Row],[% efe_cor]]+Tabla3510813153424[[#This Row],[% no_efe_cor]])/2</f>
        <v>#VALUE!</v>
      </c>
      <c r="O45" s="10" t="e">
        <f aca="false">(Tabla3510813153424[[#This Row],[% efe_inc]]+Tabla3510813153424[[#This Row],[% no_efect_inc]])/2</f>
        <v>#VALUE!</v>
      </c>
      <c r="P45" s="11" t="e">
        <f aca="false">Tabla3510813153424[[#This Row],[no_efec_cor]]/(Tabla3510813153424[[#This Row],[efect_inc]]+Tabla3510813153424[[#This Row],[no_efec_cor]])</f>
        <v>#VALUE!</v>
      </c>
      <c r="Q45" s="11" t="e">
        <f aca="false">Tabla3510813153424[[#This Row],[efec_cor]]/(Tabla3510813153424[[#This Row],[efec_cor]]+Tabla3510813153424[[#This Row],[no_efec_inc]])</f>
        <v>#VALUE!</v>
      </c>
      <c r="R45" s="11" t="e">
        <f aca="false">(Tabla3510813153424[[#This Row],[PNE]]+Tabla3510813153424[[#This Row],[PE]])/2</f>
        <v>#VALUE!</v>
      </c>
      <c r="U45" s="0" t="e">
        <f aca="false">Tabla3510813153424[[#This Row],[efec]]+Tabla3510813153424[[#This Row],[no_efe]]</f>
        <v>#VALUE!</v>
      </c>
    </row>
    <row r="46" customFormat="false" ht="13.8" hidden="false" customHeight="false" outlineLevel="0" collapsed="false">
      <c r="A46" s="0" t="n">
        <v>50</v>
      </c>
      <c r="B46" s="0" t="n">
        <v>3</v>
      </c>
      <c r="G46" s="0" t="e">
        <f aca="false">Tabla3510813153424[[#This Row],[no_efec_cor]]+Tabla3510813153424[[#This Row],[efec_cor]]</f>
        <v>#VALUE!</v>
      </c>
      <c r="H46" s="0" t="e">
        <f aca="false">Tabla3510813153424[[#This Row],[no_efec_inc]]+Tabla3510813153424[[#This Row],[efect_inc]]</f>
        <v>#VALUE!</v>
      </c>
      <c r="I46" s="9" t="e">
        <f aca="false">Tabla3510813153424[[#This Row],[Correctos]]/Tabla3510813153424[[#This Row],[total_sec]]</f>
        <v>#VALUE!</v>
      </c>
      <c r="J46" s="9" t="e">
        <f aca="false">Tabla3510813153424[[#This Row],[efec_cor]]/Tabla3510813153424[[#This Row],[efec]]</f>
        <v>#VALUE!</v>
      </c>
      <c r="K46" s="9" t="e">
        <f aca="false">Tabla3510813153424[[#This Row],[efect_inc]]/Tabla3510813153424[[#This Row],[efec]]</f>
        <v>#VALUE!</v>
      </c>
      <c r="L46" s="9" t="e">
        <f aca="false">Tabla3510813153424[[#This Row],[no_efec_cor]]/Tabla3510813153424[[#This Row],[no_efe]]</f>
        <v>#VALUE!</v>
      </c>
      <c r="M46" s="9" t="e">
        <f aca="false">Tabla3510813153424[[#This Row],[no_efec_inc]]/Tabla3510813153424[[#This Row],[no_efe]]</f>
        <v>#VALUE!</v>
      </c>
      <c r="N46" s="9" t="e">
        <f aca="false">(Tabla3510813153424[[#This Row],[% efe_cor]]+Tabla3510813153424[[#This Row],[% no_efe_cor]])/2</f>
        <v>#VALUE!</v>
      </c>
      <c r="O46" s="10" t="e">
        <f aca="false">(Tabla3510813153424[[#This Row],[% efe_inc]]+Tabla3510813153424[[#This Row],[% no_efect_inc]])/2</f>
        <v>#VALUE!</v>
      </c>
      <c r="P46" s="11" t="e">
        <f aca="false">Tabla3510813153424[[#This Row],[no_efec_cor]]/(Tabla3510813153424[[#This Row],[efect_inc]]+Tabla3510813153424[[#This Row],[no_efec_cor]])</f>
        <v>#VALUE!</v>
      </c>
      <c r="Q46" s="11" t="e">
        <f aca="false">Tabla3510813153424[[#This Row],[efec_cor]]/(Tabla3510813153424[[#This Row],[efec_cor]]+Tabla3510813153424[[#This Row],[no_efec_inc]])</f>
        <v>#VALUE!</v>
      </c>
      <c r="R46" s="11" t="e">
        <f aca="false">(Tabla3510813153424[[#This Row],[PNE]]+Tabla3510813153424[[#This Row],[PE]])/2</f>
        <v>#VALUE!</v>
      </c>
      <c r="U46" s="0" t="e">
        <f aca="false">Tabla3510813153424[[#This Row],[efec]]+Tabla3510813153424[[#This Row],[no_efe]]</f>
        <v>#VALUE!</v>
      </c>
    </row>
    <row r="47" customFormat="false" ht="13.8" hidden="false" customHeight="false" outlineLevel="0" collapsed="false">
      <c r="A47" s="0" t="n">
        <v>15</v>
      </c>
      <c r="B47" s="0" t="n">
        <v>1</v>
      </c>
      <c r="G47" s="0" t="e">
        <f aca="false">Tabla3510813153424[[#This Row],[no_efec_cor]]+Tabla3510813153424[[#This Row],[efec_cor]]</f>
        <v>#VALUE!</v>
      </c>
      <c r="H47" s="0" t="e">
        <f aca="false">Tabla3510813153424[[#This Row],[no_efec_inc]]+Tabla3510813153424[[#This Row],[efect_inc]]</f>
        <v>#VALUE!</v>
      </c>
      <c r="I47" s="9" t="e">
        <f aca="false">Tabla3510813153424[[#This Row],[Correctos]]/Tabla3510813153424[[#This Row],[total_sec]]</f>
        <v>#VALUE!</v>
      </c>
      <c r="J47" s="9" t="e">
        <f aca="false">Tabla3510813153424[[#This Row],[efec_cor]]/Tabla3510813153424[[#This Row],[efec]]</f>
        <v>#VALUE!</v>
      </c>
      <c r="K47" s="9" t="e">
        <f aca="false">Tabla3510813153424[[#This Row],[efect_inc]]/Tabla3510813153424[[#This Row],[efec]]</f>
        <v>#VALUE!</v>
      </c>
      <c r="L47" s="9" t="e">
        <f aca="false">Tabla3510813153424[[#This Row],[no_efec_cor]]/Tabla3510813153424[[#This Row],[no_efe]]</f>
        <v>#VALUE!</v>
      </c>
      <c r="M47" s="9" t="e">
        <f aca="false">Tabla3510813153424[[#This Row],[no_efec_inc]]/Tabla3510813153424[[#This Row],[no_efe]]</f>
        <v>#VALUE!</v>
      </c>
      <c r="N47" s="9" t="e">
        <f aca="false">(Tabla3510813153424[[#This Row],[% efe_cor]]+Tabla3510813153424[[#This Row],[% no_efe_cor]])/2</f>
        <v>#VALUE!</v>
      </c>
      <c r="O47" s="10" t="e">
        <f aca="false">(Tabla3510813153424[[#This Row],[% efe_inc]]+Tabla3510813153424[[#This Row],[% no_efect_inc]])/2</f>
        <v>#VALUE!</v>
      </c>
      <c r="P47" s="11" t="e">
        <f aca="false">Tabla3510813153424[[#This Row],[no_efec_cor]]/(Tabla3510813153424[[#This Row],[efect_inc]]+Tabla3510813153424[[#This Row],[no_efec_cor]])</f>
        <v>#VALUE!</v>
      </c>
      <c r="Q47" s="11" t="e">
        <f aca="false">Tabla3510813153424[[#This Row],[efec_cor]]/(Tabla3510813153424[[#This Row],[efec_cor]]+Tabla3510813153424[[#This Row],[no_efec_inc]])</f>
        <v>#VALUE!</v>
      </c>
      <c r="R47" s="11" t="e">
        <f aca="false">(Tabla3510813153424[[#This Row],[PNE]]+Tabla3510813153424[[#This Row],[PE]])/2</f>
        <v>#VALUE!</v>
      </c>
      <c r="U47" s="0" t="e">
        <f aca="false">Tabla3510813153424[[#This Row],[efec]]+Tabla3510813153424[[#This Row],[no_efe]]</f>
        <v>#VALUE!</v>
      </c>
    </row>
    <row r="48" customFormat="false" ht="13.8" hidden="false" customHeight="false" outlineLevel="0" collapsed="false">
      <c r="A48" s="0" t="n">
        <v>15</v>
      </c>
      <c r="B48" s="0" t="n">
        <v>0.5</v>
      </c>
      <c r="G48" s="0" t="e">
        <f aca="false">Tabla3510813153424[[#This Row],[no_efec_cor]]+Tabla3510813153424[[#This Row],[efec_cor]]</f>
        <v>#VALUE!</v>
      </c>
      <c r="H48" s="0" t="e">
        <f aca="false">Tabla3510813153424[[#This Row],[no_efec_inc]]+Tabla3510813153424[[#This Row],[efect_inc]]</f>
        <v>#VALUE!</v>
      </c>
      <c r="I48" s="9" t="e">
        <f aca="false">Tabla3510813153424[[#This Row],[Correctos]]/Tabla3510813153424[[#This Row],[total_sec]]</f>
        <v>#VALUE!</v>
      </c>
      <c r="J48" s="9" t="e">
        <f aca="false">Tabla3510813153424[[#This Row],[efec_cor]]/Tabla3510813153424[[#This Row],[efec]]</f>
        <v>#VALUE!</v>
      </c>
      <c r="K48" s="9" t="e">
        <f aca="false">Tabla3510813153424[[#This Row],[efect_inc]]/Tabla3510813153424[[#This Row],[efec]]</f>
        <v>#VALUE!</v>
      </c>
      <c r="L48" s="9" t="e">
        <f aca="false">Tabla3510813153424[[#This Row],[no_efec_cor]]/Tabla3510813153424[[#This Row],[no_efe]]</f>
        <v>#VALUE!</v>
      </c>
      <c r="M48" s="9" t="e">
        <f aca="false">Tabla3510813153424[[#This Row],[no_efec_inc]]/Tabla3510813153424[[#This Row],[no_efe]]</f>
        <v>#VALUE!</v>
      </c>
      <c r="N48" s="9" t="e">
        <f aca="false">(Tabla3510813153424[[#This Row],[% efe_cor]]+Tabla3510813153424[[#This Row],[% no_efe_cor]])/2</f>
        <v>#VALUE!</v>
      </c>
      <c r="O48" s="10" t="e">
        <f aca="false">(Tabla3510813153424[[#This Row],[% efe_inc]]+Tabla3510813153424[[#This Row],[% no_efect_inc]])/2</f>
        <v>#VALUE!</v>
      </c>
      <c r="P48" s="11" t="e">
        <f aca="false">Tabla3510813153424[[#This Row],[no_efec_cor]]/(Tabla3510813153424[[#This Row],[efect_inc]]+Tabla3510813153424[[#This Row],[no_efec_cor]])</f>
        <v>#VALUE!</v>
      </c>
      <c r="Q48" s="11" t="e">
        <f aca="false">Tabla3510813153424[[#This Row],[efec_cor]]/(Tabla3510813153424[[#This Row],[efec_cor]]+Tabla3510813153424[[#This Row],[no_efec_inc]])</f>
        <v>#VALUE!</v>
      </c>
      <c r="R48" s="11" t="e">
        <f aca="false">(Tabla3510813153424[[#This Row],[PNE]]+Tabla3510813153424[[#This Row],[PE]])/2</f>
        <v>#VALUE!</v>
      </c>
      <c r="U48" s="0" t="e">
        <f aca="false">Tabla3510813153424[[#This Row],[efec]]+Tabla3510813153424[[#This Row],[no_efe]]</f>
        <v>#VALUE!</v>
      </c>
    </row>
    <row r="49" customFormat="false" ht="13.8" hidden="false" customHeight="false" outlineLevel="0" collapsed="false">
      <c r="A49" s="0" t="n">
        <v>4</v>
      </c>
      <c r="B49" s="0" t="n">
        <v>1</v>
      </c>
      <c r="G49" s="0" t="e">
        <f aca="false">Tabla3510813153424[[#This Row],[no_efec_cor]]+Tabla3510813153424[[#This Row],[efec_cor]]</f>
        <v>#VALUE!</v>
      </c>
      <c r="H49" s="0" t="e">
        <f aca="false">Tabla3510813153424[[#This Row],[no_efec_inc]]+Tabla3510813153424[[#This Row],[efect_inc]]</f>
        <v>#VALUE!</v>
      </c>
      <c r="I49" s="9" t="e">
        <f aca="false">Tabla3510813153424[[#This Row],[Correctos]]/Tabla3510813153424[[#This Row],[total_sec]]</f>
        <v>#VALUE!</v>
      </c>
      <c r="J49" s="9" t="e">
        <f aca="false">Tabla3510813153424[[#This Row],[efec_cor]]/Tabla3510813153424[[#This Row],[efec]]</f>
        <v>#VALUE!</v>
      </c>
      <c r="K49" s="9" t="e">
        <f aca="false">Tabla3510813153424[[#This Row],[efect_inc]]/Tabla3510813153424[[#This Row],[efec]]</f>
        <v>#VALUE!</v>
      </c>
      <c r="L49" s="9" t="e">
        <f aca="false">Tabla3510813153424[[#This Row],[no_efec_cor]]/Tabla3510813153424[[#This Row],[no_efe]]</f>
        <v>#VALUE!</v>
      </c>
      <c r="M49" s="9" t="e">
        <f aca="false">Tabla3510813153424[[#This Row],[no_efec_inc]]/Tabla3510813153424[[#This Row],[no_efe]]</f>
        <v>#VALUE!</v>
      </c>
      <c r="N49" s="9" t="e">
        <f aca="false">(Tabla3510813153424[[#This Row],[% efe_cor]]+Tabla3510813153424[[#This Row],[% no_efe_cor]])/2</f>
        <v>#VALUE!</v>
      </c>
      <c r="O49" s="10" t="e">
        <f aca="false">(Tabla3510813153424[[#This Row],[% efe_inc]]+Tabla3510813153424[[#This Row],[% no_efect_inc]])/2</f>
        <v>#VALUE!</v>
      </c>
      <c r="P49" s="11" t="e">
        <f aca="false">Tabla3510813153424[[#This Row],[no_efec_cor]]/(Tabla3510813153424[[#This Row],[efect_inc]]+Tabla3510813153424[[#This Row],[no_efec_cor]])</f>
        <v>#VALUE!</v>
      </c>
      <c r="Q49" s="11" t="e">
        <f aca="false">Tabla3510813153424[[#This Row],[efec_cor]]/(Tabla3510813153424[[#This Row],[efec_cor]]+Tabla3510813153424[[#This Row],[no_efec_inc]])</f>
        <v>#VALUE!</v>
      </c>
      <c r="R49" s="11" t="e">
        <f aca="false">(Tabla3510813153424[[#This Row],[PNE]]+Tabla3510813153424[[#This Row],[PE]])/2</f>
        <v>#VALUE!</v>
      </c>
      <c r="U49" s="0" t="e">
        <f aca="false">Tabla3510813153424[[#This Row],[efec]]+Tabla3510813153424[[#This Row],[no_efe]]</f>
        <v>#VALUE!</v>
      </c>
    </row>
    <row r="50" customFormat="false" ht="13.8" hidden="false" customHeight="false" outlineLevel="0" collapsed="false">
      <c r="A50" s="0" t="n">
        <v>3</v>
      </c>
      <c r="B50" s="0" t="n">
        <v>1</v>
      </c>
      <c r="G50" s="0" t="e">
        <f aca="false">Tabla3510813153424[[#This Row],[no_efec_cor]]+Tabla3510813153424[[#This Row],[efec_cor]]</f>
        <v>#VALUE!</v>
      </c>
      <c r="H50" s="0" t="e">
        <f aca="false">Tabla3510813153424[[#This Row],[no_efec_inc]]+Tabla3510813153424[[#This Row],[efect_inc]]</f>
        <v>#VALUE!</v>
      </c>
      <c r="I50" s="9" t="e">
        <f aca="false">Tabla3510813153424[[#This Row],[Correctos]]/Tabla3510813153424[[#This Row],[total_sec]]</f>
        <v>#VALUE!</v>
      </c>
      <c r="J50" s="9" t="e">
        <f aca="false">Tabla3510813153424[[#This Row],[efec_cor]]/Tabla3510813153424[[#This Row],[efec]]</f>
        <v>#VALUE!</v>
      </c>
      <c r="K50" s="9" t="e">
        <f aca="false">Tabla3510813153424[[#This Row],[efect_inc]]/Tabla3510813153424[[#This Row],[efec]]</f>
        <v>#VALUE!</v>
      </c>
      <c r="L50" s="9" t="e">
        <f aca="false">Tabla3510813153424[[#This Row],[no_efec_cor]]/Tabla3510813153424[[#This Row],[no_efe]]</f>
        <v>#VALUE!</v>
      </c>
      <c r="M50" s="9" t="e">
        <f aca="false">Tabla3510813153424[[#This Row],[no_efec_inc]]/Tabla3510813153424[[#This Row],[no_efe]]</f>
        <v>#VALUE!</v>
      </c>
      <c r="N50" s="9" t="e">
        <f aca="false">(Tabla3510813153424[[#This Row],[% efe_cor]]+Tabla3510813153424[[#This Row],[% no_efe_cor]])/2</f>
        <v>#VALUE!</v>
      </c>
      <c r="O50" s="10" t="e">
        <f aca="false">(Tabla3510813153424[[#This Row],[% efe_inc]]+Tabla3510813153424[[#This Row],[% no_efect_inc]])/2</f>
        <v>#VALUE!</v>
      </c>
      <c r="P50" s="11" t="e">
        <f aca="false">Tabla3510813153424[[#This Row],[no_efec_cor]]/(Tabla3510813153424[[#This Row],[efect_inc]]+Tabla3510813153424[[#This Row],[no_efec_cor]])</f>
        <v>#VALUE!</v>
      </c>
      <c r="Q50" s="11" t="e">
        <f aca="false">Tabla3510813153424[[#This Row],[efec_cor]]/(Tabla3510813153424[[#This Row],[efec_cor]]+Tabla3510813153424[[#This Row],[no_efec_inc]])</f>
        <v>#VALUE!</v>
      </c>
      <c r="R50" s="11" t="e">
        <f aca="false">(Tabla3510813153424[[#This Row],[PNE]]+Tabla3510813153424[[#This Row],[PE]])/2</f>
        <v>#VALUE!</v>
      </c>
      <c r="U50" s="0" t="e">
        <f aca="false">Tabla3510813153424[[#This Row],[efec]]+Tabla3510813153424[[#This Row],[no_efe]]</f>
        <v>#VALUE!</v>
      </c>
    </row>
    <row r="51" customFormat="false" ht="13.8" hidden="false" customHeight="false" outlineLevel="0" collapsed="false">
      <c r="A51" s="0" t="n">
        <v>3</v>
      </c>
      <c r="B51" s="0" t="n">
        <v>5</v>
      </c>
      <c r="G51" s="0" t="e">
        <f aca="false">Tabla3510813153424[[#This Row],[no_efec_cor]]+Tabla3510813153424[[#This Row],[efec_cor]]</f>
        <v>#VALUE!</v>
      </c>
      <c r="H51" s="0" t="e">
        <f aca="false">Tabla3510813153424[[#This Row],[no_efec_inc]]+Tabla3510813153424[[#This Row],[efect_inc]]</f>
        <v>#VALUE!</v>
      </c>
      <c r="I51" s="9" t="e">
        <f aca="false">Tabla3510813153424[[#This Row],[Correctos]]/Tabla3510813153424[[#This Row],[total_sec]]</f>
        <v>#VALUE!</v>
      </c>
      <c r="J51" s="9" t="e">
        <f aca="false">Tabla3510813153424[[#This Row],[efec_cor]]/Tabla3510813153424[[#This Row],[efec]]</f>
        <v>#VALUE!</v>
      </c>
      <c r="K51" s="9" t="e">
        <f aca="false">Tabla3510813153424[[#This Row],[efect_inc]]/Tabla3510813153424[[#This Row],[efec]]</f>
        <v>#VALUE!</v>
      </c>
      <c r="L51" s="9" t="e">
        <f aca="false">Tabla3510813153424[[#This Row],[no_efec_cor]]/Tabla3510813153424[[#This Row],[no_efe]]</f>
        <v>#VALUE!</v>
      </c>
      <c r="M51" s="9" t="e">
        <f aca="false">Tabla3510813153424[[#This Row],[no_efec_inc]]/Tabla3510813153424[[#This Row],[no_efe]]</f>
        <v>#VALUE!</v>
      </c>
      <c r="N51" s="9" t="e">
        <f aca="false">(Tabla3510813153424[[#This Row],[% efe_cor]]+Tabla3510813153424[[#This Row],[% no_efe_cor]])/2</f>
        <v>#VALUE!</v>
      </c>
      <c r="O51" s="10" t="e">
        <f aca="false">(Tabla3510813153424[[#This Row],[% efe_inc]]+Tabla3510813153424[[#This Row],[% no_efect_inc]])/2</f>
        <v>#VALUE!</v>
      </c>
      <c r="P51" s="11" t="e">
        <f aca="false">Tabla3510813153424[[#This Row],[no_efec_cor]]/(Tabla3510813153424[[#This Row],[efect_inc]]+Tabla3510813153424[[#This Row],[no_efec_cor]])</f>
        <v>#VALUE!</v>
      </c>
      <c r="Q51" s="11" t="e">
        <f aca="false">Tabla3510813153424[[#This Row],[efec_cor]]/(Tabla3510813153424[[#This Row],[efec_cor]]+Tabla3510813153424[[#This Row],[no_efec_inc]])</f>
        <v>#VALUE!</v>
      </c>
      <c r="R51" s="11" t="e">
        <f aca="false">(Tabla3510813153424[[#This Row],[PNE]]+Tabla3510813153424[[#This Row],[PE]])/2</f>
        <v>#VALUE!</v>
      </c>
      <c r="U51" s="0" t="e">
        <f aca="false">Tabla3510813153424[[#This Row],[efec]]+Tabla3510813153424[[#This Row],[no_efe]]</f>
        <v>#VALUE!</v>
      </c>
    </row>
    <row r="52" customFormat="false" ht="13.8" hidden="false" customHeight="false" outlineLevel="0" collapsed="false">
      <c r="A52" s="0" t="n">
        <v>4</v>
      </c>
      <c r="B52" s="0" t="n">
        <v>5</v>
      </c>
      <c r="G52" s="0" t="e">
        <f aca="false">Tabla3510813153424[[#This Row],[no_efec_cor]]+Tabla3510813153424[[#This Row],[efec_cor]]</f>
        <v>#VALUE!</v>
      </c>
      <c r="H52" s="0" t="e">
        <f aca="false">Tabla3510813153424[[#This Row],[no_efec_inc]]+Tabla3510813153424[[#This Row],[efect_inc]]</f>
        <v>#VALUE!</v>
      </c>
      <c r="I52" s="9" t="e">
        <f aca="false">Tabla3510813153424[[#This Row],[Correctos]]/Tabla3510813153424[[#This Row],[total_sec]]</f>
        <v>#VALUE!</v>
      </c>
      <c r="J52" s="9" t="e">
        <f aca="false">Tabla3510813153424[[#This Row],[efec_cor]]/Tabla3510813153424[[#This Row],[efec]]</f>
        <v>#VALUE!</v>
      </c>
      <c r="K52" s="9" t="e">
        <f aca="false">Tabla3510813153424[[#This Row],[efect_inc]]/Tabla3510813153424[[#This Row],[efec]]</f>
        <v>#VALUE!</v>
      </c>
      <c r="L52" s="9" t="e">
        <f aca="false">Tabla3510813153424[[#This Row],[no_efec_cor]]/Tabla3510813153424[[#This Row],[no_efe]]</f>
        <v>#VALUE!</v>
      </c>
      <c r="M52" s="9" t="e">
        <f aca="false">Tabla3510813153424[[#This Row],[no_efec_inc]]/Tabla3510813153424[[#This Row],[no_efe]]</f>
        <v>#VALUE!</v>
      </c>
      <c r="N52" s="9" t="e">
        <f aca="false">(Tabla3510813153424[[#This Row],[% efe_cor]]+Tabla3510813153424[[#This Row],[% no_efe_cor]])/2</f>
        <v>#VALUE!</v>
      </c>
      <c r="O52" s="10" t="e">
        <f aca="false">(Tabla3510813153424[[#This Row],[% efe_inc]]+Tabla3510813153424[[#This Row],[% no_efect_inc]])/2</f>
        <v>#VALUE!</v>
      </c>
      <c r="P52" s="11" t="e">
        <f aca="false">Tabla3510813153424[[#This Row],[no_efec_cor]]/(Tabla3510813153424[[#This Row],[efect_inc]]+Tabla3510813153424[[#This Row],[no_efec_cor]])</f>
        <v>#VALUE!</v>
      </c>
      <c r="Q52" s="11" t="e">
        <f aca="false">Tabla3510813153424[[#This Row],[efec_cor]]/(Tabla3510813153424[[#This Row],[efec_cor]]+Tabla3510813153424[[#This Row],[no_efec_inc]])</f>
        <v>#VALUE!</v>
      </c>
      <c r="R52" s="11" t="e">
        <f aca="false">(Tabla3510813153424[[#This Row],[PNE]]+Tabla3510813153424[[#This Row],[PE]])/2</f>
        <v>#VALUE!</v>
      </c>
      <c r="U52" s="0" t="e">
        <f aca="false">Tabla3510813153424[[#This Row],[efec]]+Tabla3510813153424[[#This Row],[no_efe]]</f>
        <v>#VALUE!</v>
      </c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9">
    <mergeCell ref="A1:U1"/>
    <mergeCell ref="A2:U2"/>
    <mergeCell ref="A4:B4"/>
    <mergeCell ref="A5:B5"/>
    <mergeCell ref="A6:B6"/>
    <mergeCell ref="A8:I8"/>
    <mergeCell ref="A20:U20"/>
    <mergeCell ref="A21:U21"/>
    <mergeCell ref="A24:I2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4472C4"/>
    <pageSetUpPr fitToPage="false"/>
  </sheetPr>
  <dimension ref="A1:U54"/>
  <sheetViews>
    <sheetView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B39" activeCellId="1" sqref="A82:C98 B39"/>
    </sheetView>
  </sheetViews>
  <sheetFormatPr defaultColWidth="10.54296875" defaultRowHeight="15" zeroHeight="false" outlineLevelRow="0" outlineLevelCol="0"/>
  <sheetData>
    <row r="1" customFormat="false" ht="19.5" hidden="false" customHeight="false" outlineLevel="0" collapsed="false">
      <c r="A1" s="1" t="s">
        <v>35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customFormat="false" ht="15" hidden="false" customHeight="false" outlineLevel="0" collapsed="false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4" customFormat="false" ht="15" hidden="false" customHeight="false" outlineLevel="0" collapsed="false">
      <c r="A4" s="3" t="s">
        <v>2</v>
      </c>
      <c r="B4" s="3"/>
      <c r="C4" s="4" t="n">
        <v>4372</v>
      </c>
    </row>
    <row r="5" customFormat="false" ht="15" hidden="false" customHeight="false" outlineLevel="0" collapsed="false">
      <c r="A5" s="3" t="s">
        <v>3</v>
      </c>
      <c r="B5" s="3"/>
      <c r="C5" s="4" t="n">
        <v>4213</v>
      </c>
    </row>
    <row r="6" customFormat="false" ht="15" hidden="false" customHeight="false" outlineLevel="0" collapsed="false">
      <c r="A6" s="3" t="s">
        <v>4</v>
      </c>
      <c r="B6" s="3"/>
      <c r="C6" s="4" t="n">
        <f aca="false">SUM(C4:C5)</f>
        <v>8585</v>
      </c>
    </row>
    <row r="8" customFormat="false" ht="15.75" hidden="false" customHeight="false" outlineLevel="0" collapsed="false">
      <c r="A8" s="5" t="s">
        <v>5</v>
      </c>
      <c r="B8" s="5"/>
      <c r="C8" s="5"/>
      <c r="D8" s="5"/>
      <c r="E8" s="5"/>
      <c r="F8" s="5"/>
      <c r="G8" s="5"/>
      <c r="H8" s="5"/>
      <c r="I8" s="5"/>
    </row>
    <row r="9" customFormat="false" ht="15.75" hidden="false" customHeight="false" outlineLevel="0" collapsed="false">
      <c r="A9" s="7" t="s">
        <v>6</v>
      </c>
      <c r="B9" s="8" t="s">
        <v>7</v>
      </c>
      <c r="C9" s="8" t="s">
        <v>8</v>
      </c>
      <c r="D9" s="8" t="s">
        <v>9</v>
      </c>
      <c r="E9" s="8" t="s">
        <v>10</v>
      </c>
      <c r="F9" s="8" t="s">
        <v>11</v>
      </c>
      <c r="G9" s="8" t="s">
        <v>12</v>
      </c>
      <c r="H9" s="7" t="s">
        <v>13</v>
      </c>
      <c r="I9" s="7" t="s">
        <v>14</v>
      </c>
      <c r="J9" s="7" t="s">
        <v>15</v>
      </c>
      <c r="K9" s="7" t="s">
        <v>16</v>
      </c>
      <c r="L9" s="7" t="s">
        <v>17</v>
      </c>
      <c r="M9" s="7" t="s">
        <v>18</v>
      </c>
      <c r="N9" s="7" t="s">
        <v>19</v>
      </c>
      <c r="O9" s="7" t="s">
        <v>20</v>
      </c>
      <c r="P9" s="7" t="s">
        <v>21</v>
      </c>
      <c r="Q9" s="7" t="s">
        <v>22</v>
      </c>
      <c r="R9" s="7" t="s">
        <v>23</v>
      </c>
      <c r="S9" s="7" t="s">
        <v>24</v>
      </c>
      <c r="T9" s="7" t="s">
        <v>25</v>
      </c>
    </row>
    <row r="10" customFormat="false" ht="13.8" hidden="false" customHeight="false" outlineLevel="0" collapsed="false">
      <c r="A10" s="0" t="n">
        <v>1</v>
      </c>
      <c r="B10" s="0" t="n">
        <v>2187</v>
      </c>
      <c r="C10" s="0" t="n">
        <v>2026</v>
      </c>
      <c r="D10" s="0" t="n">
        <v>3002</v>
      </c>
      <c r="E10" s="0" t="n">
        <v>1370</v>
      </c>
      <c r="F10" s="0" t="n">
        <f aca="false">Tabla351081315325[[#This Row],[no_efec_cor]]+Tabla351081315325[[#This Row],[efec_cor]]</f>
        <v>5189</v>
      </c>
      <c r="G10" s="0" t="n">
        <f aca="false">Tabla351081315325[[#This Row],[no_efec_inc]]+Tabla351081315325[[#This Row],[efect_inc]]</f>
        <v>3396</v>
      </c>
      <c r="H10" s="9" t="n">
        <f aca="false">Tabla351081315325[[#This Row],[Correctos]]/Tabla351081315325[[#This Row],[total_sec]]</f>
        <v>0.60442632498544</v>
      </c>
      <c r="I10" s="9" t="n">
        <f aca="false">Tabla351081315325[[#This Row],[efec_cor]]/Tabla351081315325[[#This Row],[efec]]</f>
        <v>0.686642268984446</v>
      </c>
      <c r="J10" s="9" t="n">
        <f aca="false">Tabla351081315325[[#This Row],[efect_inc]]/Tabla351081315325[[#This Row],[efec]]</f>
        <v>0.313357731015554</v>
      </c>
      <c r="K10" s="9" t="n">
        <f aca="false">Tabla351081315325[[#This Row],[no_efec_cor]]/Tabla351081315325[[#This Row],[no_efe]]</f>
        <v>0.519107524329456</v>
      </c>
      <c r="L10" s="9" t="n">
        <f aca="false">Tabla351081315325[[#This Row],[no_efec_inc]]/Tabla351081315325[[#This Row],[no_efe]]</f>
        <v>0.480892475670544</v>
      </c>
      <c r="M10" s="9" t="n">
        <f aca="false">(Tabla351081315325[[#This Row],[% efe_cor]]+Tabla351081315325[[#This Row],[% no_efe_cor]])/2</f>
        <v>0.602874896656951</v>
      </c>
      <c r="N10" s="10" t="n">
        <f aca="false">(Tabla351081315325[[#This Row],[% efe_inc]]+Tabla351081315325[[#This Row],[% no_efect_inc]])/2</f>
        <v>0.397125103343049</v>
      </c>
      <c r="O10" s="11" t="n">
        <f aca="false">Tabla351081315325[[#This Row],[no_efec_cor]]/(Tabla351081315325[[#This Row],[efect_inc]]+Tabla351081315325[[#This Row],[no_efec_cor]])</f>
        <v>0.614843969637335</v>
      </c>
      <c r="P10" s="11" t="n">
        <f aca="false">Tabla351081315325[[#This Row],[efec_cor]]/(Tabla351081315325[[#This Row],[efec_cor]]+Tabla351081315325[[#This Row],[no_efec_inc]])</f>
        <v>0.597056483691329</v>
      </c>
      <c r="Q10" s="11" t="n">
        <f aca="false">(Tabla351081315325[[#This Row],[PNE]]+Tabla351081315325[[#This Row],[PE]])/2</f>
        <v>0.605950226664332</v>
      </c>
      <c r="R10" s="0" t="n">
        <v>4372</v>
      </c>
      <c r="S10" s="0" t="n">
        <v>4213</v>
      </c>
      <c r="T10" s="0" t="n">
        <f aca="false">Tabla351081315325[[#This Row],[efec]]+Tabla351081315325[[#This Row],[no_efe]]</f>
        <v>8585</v>
      </c>
    </row>
    <row r="11" customFormat="false" ht="13.8" hidden="false" customHeight="false" outlineLevel="0" collapsed="false">
      <c r="A11" s="0" t="n">
        <v>5</v>
      </c>
      <c r="B11" s="0" t="n">
        <v>2027</v>
      </c>
      <c r="C11" s="0" t="n">
        <v>2186</v>
      </c>
      <c r="D11" s="0" t="n">
        <v>3094</v>
      </c>
      <c r="E11" s="0" t="n">
        <v>1278</v>
      </c>
      <c r="F11" s="0" t="n">
        <f aca="false">Tabla351081315325[[#This Row],[no_efec_cor]]+Tabla351081315325[[#This Row],[efec_cor]]</f>
        <v>5121</v>
      </c>
      <c r="G11" s="0" t="n">
        <f aca="false">Tabla351081315325[[#This Row],[no_efec_inc]]+Tabla351081315325[[#This Row],[efect_inc]]</f>
        <v>3464</v>
      </c>
      <c r="H11" s="9" t="n">
        <f aca="false">Tabla351081315325[[#This Row],[Correctos]]/Tabla351081315325[[#This Row],[total_sec]]</f>
        <v>0.596505532906232</v>
      </c>
      <c r="I11" s="9" t="n">
        <f aca="false">Tabla351081315325[[#This Row],[efec_cor]]/Tabla351081315325[[#This Row],[efec]]</f>
        <v>0.70768526989936</v>
      </c>
      <c r="J11" s="9" t="n">
        <f aca="false">Tabla351081315325[[#This Row],[efect_inc]]/Tabla351081315325[[#This Row],[efec]]</f>
        <v>0.29231473010064</v>
      </c>
      <c r="K11" s="9" t="n">
        <f aca="false">Tabla351081315325[[#This Row],[no_efec_cor]]/Tabla351081315325[[#This Row],[no_efe]]</f>
        <v>0.48112983622122</v>
      </c>
      <c r="L11" s="9" t="n">
        <f aca="false">Tabla351081315325[[#This Row],[no_efec_inc]]/Tabla351081315325[[#This Row],[no_efe]]</f>
        <v>0.51887016377878</v>
      </c>
      <c r="M11" s="9" t="n">
        <f aca="false">(Tabla351081315325[[#This Row],[% efe_cor]]+Tabla351081315325[[#This Row],[% no_efe_cor]])/2</f>
        <v>0.59440755306029</v>
      </c>
      <c r="N11" s="10" t="n">
        <f aca="false">(Tabla351081315325[[#This Row],[% efe_inc]]+Tabla351081315325[[#This Row],[% no_efect_inc]])/2</f>
        <v>0.40559244693971</v>
      </c>
      <c r="O11" s="11" t="n">
        <f aca="false">Tabla351081315325[[#This Row],[no_efec_cor]]/(Tabla351081315325[[#This Row],[efect_inc]]+Tabla351081315325[[#This Row],[no_efec_cor]])</f>
        <v>0.613313161875946</v>
      </c>
      <c r="P11" s="11" t="n">
        <f aca="false">Tabla351081315325[[#This Row],[efec_cor]]/(Tabla351081315325[[#This Row],[efec_cor]]+Tabla351081315325[[#This Row],[no_efec_inc]])</f>
        <v>0.585984848484848</v>
      </c>
      <c r="Q11" s="11" t="n">
        <f aca="false">(Tabla351081315325[[#This Row],[PNE]]+Tabla351081315325[[#This Row],[PE]])/2</f>
        <v>0.599649005180397</v>
      </c>
      <c r="R11" s="0" t="n">
        <v>4372</v>
      </c>
      <c r="S11" s="0" t="n">
        <v>4213</v>
      </c>
      <c r="T11" s="0" t="n">
        <f aca="false">Tabla351081315325[[#This Row],[efec]]+Tabla351081315325[[#This Row],[no_efe]]</f>
        <v>8585</v>
      </c>
    </row>
    <row r="12" customFormat="false" ht="13.8" hidden="false" customHeight="false" outlineLevel="0" collapsed="false">
      <c r="A12" s="0" t="n">
        <v>10</v>
      </c>
      <c r="B12" s="0" t="n">
        <v>1460</v>
      </c>
      <c r="C12" s="0" t="n">
        <v>2753</v>
      </c>
      <c r="D12" s="0" t="n">
        <v>3462</v>
      </c>
      <c r="E12" s="0" t="n">
        <v>910</v>
      </c>
      <c r="F12" s="0" t="n">
        <f aca="false">Tabla351081315325[[#This Row],[no_efec_cor]]+Tabla351081315325[[#This Row],[efec_cor]]</f>
        <v>4922</v>
      </c>
      <c r="G12" s="0" t="n">
        <f aca="false">Tabla351081315325[[#This Row],[no_efec_inc]]+Tabla351081315325[[#This Row],[efect_inc]]</f>
        <v>3663</v>
      </c>
      <c r="H12" s="9" t="n">
        <f aca="false">Tabla351081315325[[#This Row],[Correctos]]/Tabla351081315325[[#This Row],[total_sec]]</f>
        <v>0.573325567850903</v>
      </c>
      <c r="I12" s="9" t="n">
        <f aca="false">Tabla351081315325[[#This Row],[efec_cor]]/Tabla351081315325[[#This Row],[efec]]</f>
        <v>0.791857273559012</v>
      </c>
      <c r="J12" s="9" t="n">
        <f aca="false">Tabla351081315325[[#This Row],[efect_inc]]/Tabla351081315325[[#This Row],[efec]]</f>
        <v>0.208142726440988</v>
      </c>
      <c r="K12" s="9" t="n">
        <f aca="false">Tabla351081315325[[#This Row],[no_efec_cor]]/Tabla351081315325[[#This Row],[no_efe]]</f>
        <v>0.346546403987657</v>
      </c>
      <c r="L12" s="9" t="n">
        <f aca="false">Tabla351081315325[[#This Row],[no_efec_inc]]/Tabla351081315325[[#This Row],[no_efe]]</f>
        <v>0.653453596012343</v>
      </c>
      <c r="M12" s="9" t="n">
        <f aca="false">(Tabla351081315325[[#This Row],[% efe_cor]]+Tabla351081315325[[#This Row],[% no_efe_cor]])/2</f>
        <v>0.569201838773335</v>
      </c>
      <c r="N12" s="10" t="n">
        <f aca="false">(Tabla351081315325[[#This Row],[% efe_inc]]+Tabla351081315325[[#This Row],[% no_efect_inc]])/2</f>
        <v>0.430798161226665</v>
      </c>
      <c r="O12" s="11" t="n">
        <f aca="false">Tabla351081315325[[#This Row],[no_efec_cor]]/(Tabla351081315325[[#This Row],[efect_inc]]+Tabla351081315325[[#This Row],[no_efec_cor]])</f>
        <v>0.616033755274262</v>
      </c>
      <c r="P12" s="11" t="n">
        <f aca="false">Tabla351081315325[[#This Row],[efec_cor]]/(Tabla351081315325[[#This Row],[efec_cor]]+Tabla351081315325[[#This Row],[no_efec_inc]])</f>
        <v>0.557039420756235</v>
      </c>
      <c r="Q12" s="11" t="n">
        <f aca="false">(Tabla351081315325[[#This Row],[PNE]]+Tabla351081315325[[#This Row],[PE]])/2</f>
        <v>0.586536588015248</v>
      </c>
      <c r="R12" s="0" t="n">
        <v>4372</v>
      </c>
      <c r="S12" s="0" t="n">
        <v>4213</v>
      </c>
      <c r="T12" s="0" t="n">
        <f aca="false">Tabla351081315325[[#This Row],[efec]]+Tabla351081315325[[#This Row],[no_efe]]</f>
        <v>8585</v>
      </c>
    </row>
    <row r="13" customFormat="false" ht="13.8" hidden="false" customHeight="false" outlineLevel="0" collapsed="false">
      <c r="A13" s="0" t="n">
        <v>15</v>
      </c>
      <c r="B13" s="0" t="n">
        <v>1761</v>
      </c>
      <c r="C13" s="0" t="n">
        <v>2452</v>
      </c>
      <c r="D13" s="0" t="n">
        <v>3232</v>
      </c>
      <c r="E13" s="0" t="n">
        <v>1140</v>
      </c>
      <c r="F13" s="0" t="n">
        <f aca="false">Tabla351081315325[[#This Row],[no_efec_cor]]+Tabla351081315325[[#This Row],[efec_cor]]</f>
        <v>4993</v>
      </c>
      <c r="G13" s="0" t="n">
        <f aca="false">Tabla351081315325[[#This Row],[no_efec_inc]]+Tabla351081315325[[#This Row],[efect_inc]]</f>
        <v>3592</v>
      </c>
      <c r="H13" s="9" t="n">
        <f aca="false">Tabla351081315325[[#This Row],[Correctos]]/Tabla351081315325[[#This Row],[total_sec]]</f>
        <v>0.581595806639487</v>
      </c>
      <c r="I13" s="9" t="n">
        <f aca="false">Tabla351081315325[[#This Row],[efec_cor]]/Tabla351081315325[[#This Row],[efec]]</f>
        <v>0.739249771271729</v>
      </c>
      <c r="J13" s="9" t="n">
        <f aca="false">Tabla351081315325[[#This Row],[efect_inc]]/Tabla351081315325[[#This Row],[efec]]</f>
        <v>0.260750228728271</v>
      </c>
      <c r="K13" s="9" t="n">
        <f aca="false">Tabla351081315325[[#This Row],[no_efec_cor]]/Tabla351081315325[[#This Row],[no_efe]]</f>
        <v>0.417991929741277</v>
      </c>
      <c r="L13" s="9" t="n">
        <f aca="false">Tabla351081315325[[#This Row],[no_efec_inc]]/Tabla351081315325[[#This Row],[no_efe]]</f>
        <v>0.582008070258723</v>
      </c>
      <c r="M13" s="9" t="n">
        <f aca="false">(Tabla351081315325[[#This Row],[% efe_cor]]+Tabla351081315325[[#This Row],[% no_efe_cor]])/2</f>
        <v>0.578620850506503</v>
      </c>
      <c r="N13" s="10" t="n">
        <f aca="false">(Tabla351081315325[[#This Row],[% efe_inc]]+Tabla351081315325[[#This Row],[% no_efect_inc]])/2</f>
        <v>0.421379149493497</v>
      </c>
      <c r="O13" s="11" t="n">
        <f aca="false">Tabla351081315325[[#This Row],[no_efec_cor]]/(Tabla351081315325[[#This Row],[efect_inc]]+Tabla351081315325[[#This Row],[no_efec_cor]])</f>
        <v>0.607032057911065</v>
      </c>
      <c r="P13" s="11" t="n">
        <f aca="false">Tabla351081315325[[#This Row],[efec_cor]]/(Tabla351081315325[[#This Row],[efec_cor]]+Tabla351081315325[[#This Row],[no_efec_inc]])</f>
        <v>0.568613652357495</v>
      </c>
      <c r="Q13" s="11" t="n">
        <f aca="false">(Tabla351081315325[[#This Row],[PNE]]+Tabla351081315325[[#This Row],[PE]])/2</f>
        <v>0.58782285513428</v>
      </c>
      <c r="R13" s="0" t="n">
        <v>4372</v>
      </c>
      <c r="S13" s="0" t="n">
        <v>4213</v>
      </c>
      <c r="T13" s="0" t="n">
        <f aca="false">Tabla351081315325[[#This Row],[efec]]+Tabla351081315325[[#This Row],[no_efe]]</f>
        <v>8585</v>
      </c>
    </row>
    <row r="14" customFormat="false" ht="13.8" hidden="false" customHeight="false" outlineLevel="0" collapsed="false">
      <c r="A14" s="0" t="n">
        <v>20</v>
      </c>
      <c r="B14" s="0" t="n">
        <v>1365</v>
      </c>
      <c r="C14" s="0" t="n">
        <v>2848</v>
      </c>
      <c r="D14" s="0" t="n">
        <v>3482</v>
      </c>
      <c r="E14" s="0" t="n">
        <v>890</v>
      </c>
      <c r="F14" s="0" t="n">
        <f aca="false">Tabla351081315325[[#This Row],[no_efec_cor]]+Tabla351081315325[[#This Row],[efec_cor]]</f>
        <v>4847</v>
      </c>
      <c r="G14" s="0" t="n">
        <f aca="false">Tabla351081315325[[#This Row],[no_efec_inc]]+Tabla351081315325[[#This Row],[efect_inc]]</f>
        <v>3738</v>
      </c>
      <c r="H14" s="9" t="n">
        <f aca="false">Tabla351081315325[[#This Row],[Correctos]]/Tabla351081315325[[#This Row],[total_sec]]</f>
        <v>0.564589400116482</v>
      </c>
      <c r="I14" s="9" t="n">
        <f aca="false">Tabla351081315325[[#This Row],[efec_cor]]/Tabla351081315325[[#This Row],[efec]]</f>
        <v>0.796431838975297</v>
      </c>
      <c r="J14" s="9" t="n">
        <f aca="false">Tabla351081315325[[#This Row],[efect_inc]]/Tabla351081315325[[#This Row],[efec]]</f>
        <v>0.203568161024703</v>
      </c>
      <c r="K14" s="9" t="n">
        <f aca="false">Tabla351081315325[[#This Row],[no_efec_cor]]/Tabla351081315325[[#This Row],[no_efe]]</f>
        <v>0.323997151673392</v>
      </c>
      <c r="L14" s="9" t="n">
        <f aca="false">Tabla351081315325[[#This Row],[no_efec_inc]]/Tabla351081315325[[#This Row],[no_efe]]</f>
        <v>0.676002848326608</v>
      </c>
      <c r="M14" s="9" t="n">
        <f aca="false">(Tabla351081315325[[#This Row],[% efe_cor]]+Tabla351081315325[[#This Row],[% no_efe_cor]])/2</f>
        <v>0.560214495324345</v>
      </c>
      <c r="N14" s="10" t="n">
        <f aca="false">(Tabla351081315325[[#This Row],[% efe_inc]]+Tabla351081315325[[#This Row],[% no_efect_inc]])/2</f>
        <v>0.439785504675655</v>
      </c>
      <c r="O14" s="11" t="n">
        <f aca="false">Tabla351081315325[[#This Row],[no_efec_cor]]/(Tabla351081315325[[#This Row],[efect_inc]]+Tabla351081315325[[#This Row],[no_efec_cor]])</f>
        <v>0.605321507760532</v>
      </c>
      <c r="P14" s="11" t="n">
        <f aca="false">Tabla351081315325[[#This Row],[efec_cor]]/(Tabla351081315325[[#This Row],[efec_cor]]+Tabla351081315325[[#This Row],[no_efec_inc]])</f>
        <v>0.550078988941548</v>
      </c>
      <c r="Q14" s="11" t="n">
        <f aca="false">(Tabla351081315325[[#This Row],[PNE]]+Tabla351081315325[[#This Row],[PE]])/2</f>
        <v>0.57770024835104</v>
      </c>
      <c r="R14" s="0" t="n">
        <v>4372</v>
      </c>
      <c r="S14" s="0" t="n">
        <v>4213</v>
      </c>
      <c r="T14" s="0" t="n">
        <f aca="false">Tabla351081315325[[#This Row],[efec]]+Tabla351081315325[[#This Row],[no_efe]]</f>
        <v>8585</v>
      </c>
    </row>
    <row r="15" customFormat="false" ht="13.8" hidden="false" customHeight="false" outlineLevel="0" collapsed="false">
      <c r="A15" s="0" t="n">
        <v>25</v>
      </c>
      <c r="B15" s="0" t="n">
        <v>1550</v>
      </c>
      <c r="C15" s="0" t="n">
        <v>2663</v>
      </c>
      <c r="D15" s="0" t="n">
        <v>3321</v>
      </c>
      <c r="E15" s="0" t="n">
        <v>1051</v>
      </c>
      <c r="F15" s="0" t="n">
        <f aca="false">Tabla351081315325[[#This Row],[no_efec_cor]]+Tabla351081315325[[#This Row],[efec_cor]]</f>
        <v>4871</v>
      </c>
      <c r="G15" s="0" t="n">
        <f aca="false">Tabla351081315325[[#This Row],[no_efec_inc]]+Tabla351081315325[[#This Row],[efect_inc]]</f>
        <v>3714</v>
      </c>
      <c r="H15" s="9" t="n">
        <f aca="false">Tabla351081315325[[#This Row],[Correctos]]/Tabla351081315325[[#This Row],[total_sec]]</f>
        <v>0.567384973791497</v>
      </c>
      <c r="I15" s="9" t="n">
        <f aca="false">Tabla351081315325[[#This Row],[efec_cor]]/Tabla351081315325[[#This Row],[efec]]</f>
        <v>0.759606587374199</v>
      </c>
      <c r="J15" s="9" t="n">
        <f aca="false">Tabla351081315325[[#This Row],[efect_inc]]/Tabla351081315325[[#This Row],[efec]]</f>
        <v>0.240393412625801</v>
      </c>
      <c r="K15" s="9" t="n">
        <f aca="false">Tabla351081315325[[#This Row],[no_efec_cor]]/Tabla351081315325[[#This Row],[no_efe]]</f>
        <v>0.36790885354854</v>
      </c>
      <c r="L15" s="9" t="n">
        <f aca="false">Tabla351081315325[[#This Row],[no_efec_inc]]/Tabla351081315325[[#This Row],[no_efe]]</f>
        <v>0.63209114645146</v>
      </c>
      <c r="M15" s="9" t="n">
        <f aca="false">(Tabla351081315325[[#This Row],[% efe_cor]]+Tabla351081315325[[#This Row],[% no_efe_cor]])/2</f>
        <v>0.56375772046137</v>
      </c>
      <c r="N15" s="10" t="n">
        <f aca="false">(Tabla351081315325[[#This Row],[% efe_inc]]+Tabla351081315325[[#This Row],[% no_efect_inc]])/2</f>
        <v>0.43624227953863</v>
      </c>
      <c r="O15" s="11" t="n">
        <f aca="false">Tabla351081315325[[#This Row],[no_efec_cor]]/(Tabla351081315325[[#This Row],[efect_inc]]+Tabla351081315325[[#This Row],[no_efec_cor]])</f>
        <v>0.595924644367551</v>
      </c>
      <c r="P15" s="11" t="n">
        <f aca="false">Tabla351081315325[[#This Row],[efec_cor]]/(Tabla351081315325[[#This Row],[efec_cor]]+Tabla351081315325[[#This Row],[no_efec_inc]])</f>
        <v>0.554979946524064</v>
      </c>
      <c r="Q15" s="11" t="n">
        <f aca="false">(Tabla351081315325[[#This Row],[PNE]]+Tabla351081315325[[#This Row],[PE]])/2</f>
        <v>0.575452295445808</v>
      </c>
      <c r="R15" s="0" t="n">
        <v>4372</v>
      </c>
      <c r="S15" s="0" t="n">
        <v>4213</v>
      </c>
      <c r="T15" s="0" t="n">
        <f aca="false">Tabla351081315325[[#This Row],[efec]]+Tabla351081315325[[#This Row],[no_efe]]</f>
        <v>8585</v>
      </c>
    </row>
    <row r="16" customFormat="false" ht="13.8" hidden="false" customHeight="false" outlineLevel="0" collapsed="false">
      <c r="A16" s="0" t="n">
        <v>30</v>
      </c>
      <c r="B16" s="0" t="n">
        <v>1189</v>
      </c>
      <c r="C16" s="0" t="n">
        <v>3024</v>
      </c>
      <c r="D16" s="0" t="n">
        <v>3512</v>
      </c>
      <c r="E16" s="0" t="n">
        <v>860</v>
      </c>
      <c r="F16" s="0" t="n">
        <f aca="false">Tabla351081315325[[#This Row],[no_efec_cor]]+Tabla351081315325[[#This Row],[efec_cor]]</f>
        <v>4701</v>
      </c>
      <c r="G16" s="0" t="n">
        <f aca="false">Tabla351081315325[[#This Row],[no_efec_inc]]+Tabla351081315325[[#This Row],[efect_inc]]</f>
        <v>3884</v>
      </c>
      <c r="H16" s="9" t="n">
        <f aca="false">Tabla351081315325[[#This Row],[Correctos]]/Tabla351081315325[[#This Row],[total_sec]]</f>
        <v>0.547582993593477</v>
      </c>
      <c r="I16" s="9" t="n">
        <f aca="false">Tabla351081315325[[#This Row],[efec_cor]]/Tabla351081315325[[#This Row],[efec]]</f>
        <v>0.803293687099725</v>
      </c>
      <c r="J16" s="9" t="n">
        <f aca="false">Tabla351081315325[[#This Row],[efect_inc]]/Tabla351081315325[[#This Row],[efec]]</f>
        <v>0.196706312900274</v>
      </c>
      <c r="K16" s="9" t="n">
        <f aca="false">Tabla351081315325[[#This Row],[no_efec_cor]]/Tabla351081315325[[#This Row],[no_efe]]</f>
        <v>0.282221694754332</v>
      </c>
      <c r="L16" s="9" t="n">
        <f aca="false">Tabla351081315325[[#This Row],[no_efec_inc]]/Tabla351081315325[[#This Row],[no_efe]]</f>
        <v>0.717778305245668</v>
      </c>
      <c r="M16" s="9" t="n">
        <f aca="false">(Tabla351081315325[[#This Row],[% efe_cor]]+Tabla351081315325[[#This Row],[% no_efe_cor]])/2</f>
        <v>0.542757690927029</v>
      </c>
      <c r="N16" s="10" t="n">
        <f aca="false">(Tabla351081315325[[#This Row],[% efe_inc]]+Tabla351081315325[[#This Row],[% no_efect_inc]])/2</f>
        <v>0.457242309072971</v>
      </c>
      <c r="O16" s="11" t="n">
        <f aca="false">Tabla351081315325[[#This Row],[no_efec_cor]]/(Tabla351081315325[[#This Row],[efect_inc]]+Tabla351081315325[[#This Row],[no_efec_cor]])</f>
        <v>0.580283064909712</v>
      </c>
      <c r="P16" s="11" t="n">
        <f aca="false">Tabla351081315325[[#This Row],[efec_cor]]/(Tabla351081315325[[#This Row],[efec_cor]]+Tabla351081315325[[#This Row],[no_efec_inc]])</f>
        <v>0.537331701346389</v>
      </c>
      <c r="Q16" s="11" t="n">
        <f aca="false">(Tabla351081315325[[#This Row],[PNE]]+Tabla351081315325[[#This Row],[PE]])/2</f>
        <v>0.558807383128051</v>
      </c>
      <c r="R16" s="0" t="n">
        <v>4372</v>
      </c>
      <c r="S16" s="0" t="n">
        <v>4213</v>
      </c>
      <c r="T16" s="0" t="n">
        <f aca="false">Tabla351081315325[[#This Row],[efec]]+Tabla351081315325[[#This Row],[no_efe]]</f>
        <v>8585</v>
      </c>
    </row>
    <row r="17" customFormat="false" ht="13.8" hidden="false" customHeight="false" outlineLevel="0" collapsed="false">
      <c r="A17" s="0" t="n">
        <v>35</v>
      </c>
      <c r="B17" s="0" t="n">
        <v>1339</v>
      </c>
      <c r="C17" s="0" t="n">
        <v>2874</v>
      </c>
      <c r="D17" s="0" t="n">
        <v>3426</v>
      </c>
      <c r="E17" s="0" t="n">
        <v>946</v>
      </c>
      <c r="F17" s="0" t="n">
        <f aca="false">Tabla351081315325[[#This Row],[no_efec_cor]]+Tabla351081315325[[#This Row],[efec_cor]]</f>
        <v>4765</v>
      </c>
      <c r="G17" s="0" t="n">
        <f aca="false">Tabla351081315325[[#This Row],[no_efec_inc]]+Tabla351081315325[[#This Row],[efect_inc]]</f>
        <v>3820</v>
      </c>
      <c r="H17" s="9" t="n">
        <f aca="false">Tabla351081315325[[#This Row],[Correctos]]/Tabla351081315325[[#This Row],[total_sec]]</f>
        <v>0.555037856726849</v>
      </c>
      <c r="I17" s="9" t="n">
        <f aca="false">Tabla351081315325[[#This Row],[efec_cor]]/Tabla351081315325[[#This Row],[efec]]</f>
        <v>0.783623055809698</v>
      </c>
      <c r="J17" s="9" t="n">
        <f aca="false">Tabla351081315325[[#This Row],[efect_inc]]/Tabla351081315325[[#This Row],[efec]]</f>
        <v>0.216376944190302</v>
      </c>
      <c r="K17" s="9" t="n">
        <f aca="false">Tabla351081315325[[#This Row],[no_efec_cor]]/Tabla351081315325[[#This Row],[no_efe]]</f>
        <v>0.317825777355803</v>
      </c>
      <c r="L17" s="9" t="n">
        <f aca="false">Tabla351081315325[[#This Row],[no_efec_inc]]/Tabla351081315325[[#This Row],[no_efe]]</f>
        <v>0.682174222644197</v>
      </c>
      <c r="M17" s="9" t="n">
        <f aca="false">(Tabla351081315325[[#This Row],[% efe_cor]]+Tabla351081315325[[#This Row],[% no_efe_cor]])/2</f>
        <v>0.550724416582751</v>
      </c>
      <c r="N17" s="10" t="n">
        <f aca="false">(Tabla351081315325[[#This Row],[% efe_inc]]+Tabla351081315325[[#This Row],[% no_efect_inc]])/2</f>
        <v>0.449275583417249</v>
      </c>
      <c r="O17" s="11" t="n">
        <f aca="false">Tabla351081315325[[#This Row],[no_efec_cor]]/(Tabla351081315325[[#This Row],[efect_inc]]+Tabla351081315325[[#This Row],[no_efec_cor]])</f>
        <v>0.585995623632385</v>
      </c>
      <c r="P17" s="11" t="n">
        <f aca="false">Tabla351081315325[[#This Row],[efec_cor]]/(Tabla351081315325[[#This Row],[efec_cor]]+Tabla351081315325[[#This Row],[no_efec_inc]])</f>
        <v>0.543809523809524</v>
      </c>
      <c r="Q17" s="11" t="n">
        <f aca="false">(Tabla351081315325[[#This Row],[PNE]]+Tabla351081315325[[#This Row],[PE]])/2</f>
        <v>0.564902573720955</v>
      </c>
      <c r="R17" s="0" t="n">
        <v>4372</v>
      </c>
      <c r="S17" s="0" t="n">
        <v>4213</v>
      </c>
      <c r="T17" s="0" t="n">
        <f aca="false">Tabla351081315325[[#This Row],[efec]]+Tabla351081315325[[#This Row],[no_efe]]</f>
        <v>8585</v>
      </c>
    </row>
    <row r="18" customFormat="false" ht="13.8" hidden="false" customHeight="false" outlineLevel="0" collapsed="false">
      <c r="A18" s="0" t="n">
        <v>39</v>
      </c>
      <c r="B18" s="0" t="n">
        <v>1286</v>
      </c>
      <c r="C18" s="0" t="n">
        <v>2927</v>
      </c>
      <c r="D18" s="0" t="n">
        <v>3482</v>
      </c>
      <c r="E18" s="0" t="n">
        <v>890</v>
      </c>
      <c r="F18" s="0" t="n">
        <f aca="false">Tabla351081315325[[#This Row],[no_efec_cor]]+Tabla351081315325[[#This Row],[efec_cor]]</f>
        <v>4768</v>
      </c>
      <c r="G18" s="0" t="n">
        <f aca="false">Tabla351081315325[[#This Row],[no_efec_inc]]+Tabla351081315325[[#This Row],[efect_inc]]</f>
        <v>3817</v>
      </c>
      <c r="H18" s="9" t="n">
        <f aca="false">Tabla351081315325[[#This Row],[Correctos]]/Tabla351081315325[[#This Row],[total_sec]]</f>
        <v>0.555387303436226</v>
      </c>
      <c r="I18" s="9" t="n">
        <f aca="false">Tabla351081315325[[#This Row],[efec_cor]]/Tabla351081315325[[#This Row],[efec]]</f>
        <v>0.796431838975297</v>
      </c>
      <c r="J18" s="9" t="n">
        <f aca="false">Tabla351081315325[[#This Row],[efect_inc]]/Tabla351081315325[[#This Row],[efec]]</f>
        <v>0.203568161024703</v>
      </c>
      <c r="K18" s="9" t="n">
        <f aca="false">Tabla351081315325[[#This Row],[no_efec_cor]]/Tabla351081315325[[#This Row],[no_efe]]</f>
        <v>0.30524566816995</v>
      </c>
      <c r="L18" s="9" t="n">
        <f aca="false">Tabla351081315325[[#This Row],[no_efec_inc]]/Tabla351081315325[[#This Row],[no_efe]]</f>
        <v>0.69475433183005</v>
      </c>
      <c r="M18" s="9" t="n">
        <f aca="false">(Tabla351081315325[[#This Row],[% efe_cor]]+Tabla351081315325[[#This Row],[% no_efe_cor]])/2</f>
        <v>0.550838753572624</v>
      </c>
      <c r="N18" s="10" t="n">
        <f aca="false">(Tabla351081315325[[#This Row],[% efe_inc]]+Tabla351081315325[[#This Row],[% no_efect_inc]])/2</f>
        <v>0.449161246427376</v>
      </c>
      <c r="O18" s="11" t="n">
        <f aca="false">Tabla351081315325[[#This Row],[no_efec_cor]]/(Tabla351081315325[[#This Row],[efect_inc]]+Tabla351081315325[[#This Row],[no_efec_cor]])</f>
        <v>0.590992647058823</v>
      </c>
      <c r="P18" s="11" t="n">
        <f aca="false">Tabla351081315325[[#This Row],[efec_cor]]/(Tabla351081315325[[#This Row],[efec_cor]]+Tabla351081315325[[#This Row],[no_efec_inc]])</f>
        <v>0.543298486503355</v>
      </c>
      <c r="Q18" s="11" t="n">
        <f aca="false">(Tabla351081315325[[#This Row],[PNE]]+Tabla351081315325[[#This Row],[PE]])/2</f>
        <v>0.567145566781089</v>
      </c>
      <c r="R18" s="0" t="n">
        <v>4372</v>
      </c>
      <c r="S18" s="0" t="n">
        <v>4213</v>
      </c>
      <c r="T18" s="0" t="n">
        <f aca="false">Tabla351081315325[[#This Row],[efec]]+Tabla351081315325[[#This Row],[no_efe]]</f>
        <v>8585</v>
      </c>
    </row>
    <row r="20" customFormat="false" ht="19.5" hidden="false" customHeight="false" outlineLevel="0" collapsed="false">
      <c r="A20" s="1" t="s">
        <v>35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</row>
    <row r="21" customFormat="false" ht="15" hidden="false" customHeight="false" outlineLevel="0" collapsed="false">
      <c r="A21" s="2" t="s">
        <v>26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</row>
    <row r="24" customFormat="false" ht="15.75" hidden="false" customHeight="false" outlineLevel="0" collapsed="false">
      <c r="A24" s="5" t="s">
        <v>5</v>
      </c>
      <c r="B24" s="5"/>
      <c r="C24" s="5"/>
      <c r="D24" s="5"/>
      <c r="E24" s="5"/>
      <c r="F24" s="5"/>
      <c r="G24" s="5"/>
      <c r="H24" s="5"/>
      <c r="I24" s="5"/>
    </row>
    <row r="25" customFormat="false" ht="15.75" hidden="false" customHeight="false" outlineLevel="0" collapsed="false">
      <c r="A25" s="7" t="s">
        <v>27</v>
      </c>
      <c r="B25" s="7" t="s">
        <v>28</v>
      </c>
      <c r="C25" s="8" t="s">
        <v>7</v>
      </c>
      <c r="D25" s="8" t="s">
        <v>8</v>
      </c>
      <c r="E25" s="8" t="s">
        <v>9</v>
      </c>
      <c r="F25" s="8" t="s">
        <v>10</v>
      </c>
      <c r="G25" s="8" t="s">
        <v>11</v>
      </c>
      <c r="H25" s="8" t="s">
        <v>12</v>
      </c>
      <c r="I25" s="7" t="s">
        <v>13</v>
      </c>
      <c r="J25" s="7" t="s">
        <v>14</v>
      </c>
      <c r="K25" s="7" t="s">
        <v>15</v>
      </c>
      <c r="L25" s="7" t="s">
        <v>16</v>
      </c>
      <c r="M25" s="7" t="s">
        <v>17</v>
      </c>
      <c r="N25" s="7" t="s">
        <v>18</v>
      </c>
      <c r="O25" s="7" t="s">
        <v>19</v>
      </c>
      <c r="P25" s="7" t="s">
        <v>20</v>
      </c>
      <c r="Q25" s="7" t="s">
        <v>21</v>
      </c>
      <c r="R25" s="7" t="s">
        <v>22</v>
      </c>
      <c r="S25" s="7" t="s">
        <v>23</v>
      </c>
      <c r="T25" s="7" t="s">
        <v>24</v>
      </c>
      <c r="U25" s="7" t="s">
        <v>25</v>
      </c>
    </row>
    <row r="26" customFormat="false" ht="13.8" hidden="false" customHeight="false" outlineLevel="0" collapsed="false">
      <c r="A26" s="0" t="n">
        <v>1</v>
      </c>
      <c r="B26" s="0" t="n">
        <v>1</v>
      </c>
      <c r="C26" s="0" t="n">
        <v>2296</v>
      </c>
      <c r="D26" s="0" t="n">
        <v>1917</v>
      </c>
      <c r="E26" s="0" t="n">
        <v>2985</v>
      </c>
      <c r="F26" s="0" t="n">
        <v>1387</v>
      </c>
      <c r="G26" s="0" t="n">
        <f aca="false">Tabla3510813153423[[#This Row],[no_efec_cor]]+Tabla3510813153423[[#This Row],[efec_cor]]</f>
        <v>5281</v>
      </c>
      <c r="H26" s="0" t="n">
        <f aca="false">Tabla3510813153423[[#This Row],[no_efec_inc]]+Tabla3510813153423[[#This Row],[efect_inc]]</f>
        <v>3304</v>
      </c>
      <c r="I26" s="9" t="n">
        <f aca="false">Tabla3510813153423[[#This Row],[Correctos]]/Tabla3510813153423[[#This Row],[total_sec]]</f>
        <v>0.615142690739662</v>
      </c>
      <c r="J26" s="9" t="n">
        <f aca="false">Tabla3510813153423[[#This Row],[efec_cor]]/Tabla3510813153423[[#This Row],[efec]]</f>
        <v>0.682753888380604</v>
      </c>
      <c r="K26" s="9" t="n">
        <f aca="false">Tabla3510813153423[[#This Row],[efect_inc]]/Tabla3510813153423[[#This Row],[efec]]</f>
        <v>0.317246111619396</v>
      </c>
      <c r="L26" s="9" t="n">
        <f aca="false">Tabla3510813153423[[#This Row],[no_efec_cor]]/Tabla3510813153423[[#This Row],[no_efe]]</f>
        <v>0.544979824353193</v>
      </c>
      <c r="M26" s="9" t="n">
        <f aca="false">Tabla3510813153423[[#This Row],[no_efec_inc]]/Tabla3510813153423[[#This Row],[no_efe]]</f>
        <v>0.455020175646808</v>
      </c>
      <c r="N26" s="9" t="n">
        <f aca="false">(Tabla3510813153423[[#This Row],[% efe_cor]]+Tabla3510813153423[[#This Row],[% no_efe_cor]])/2</f>
        <v>0.613866856366898</v>
      </c>
      <c r="O26" s="10" t="n">
        <f aca="false">(Tabla3510813153423[[#This Row],[% efe_inc]]+Tabla3510813153423[[#This Row],[% no_efect_inc]])/2</f>
        <v>0.386133143633102</v>
      </c>
      <c r="P26" s="11" t="n">
        <f aca="false">Tabla3510813153423[[#This Row],[no_efec_cor]]/(Tabla3510813153423[[#This Row],[efect_inc]]+Tabla3510813153423[[#This Row],[no_efec_cor]])</f>
        <v>0.623404833016563</v>
      </c>
      <c r="Q26" s="11" t="n">
        <f aca="false">Tabla3510813153423[[#This Row],[efec_cor]]/(Tabla3510813153423[[#This Row],[efec_cor]]+Tabla3510813153423[[#This Row],[no_efec_inc]])</f>
        <v>0.608935128518972</v>
      </c>
      <c r="R26" s="11" t="n">
        <f aca="false">(Tabla3510813153423[[#This Row],[PNE]]+Tabla3510813153423[[#This Row],[PE]])/2</f>
        <v>0.616169980767767</v>
      </c>
      <c r="S26" s="0" t="n">
        <v>4372</v>
      </c>
      <c r="T26" s="0" t="n">
        <v>4213</v>
      </c>
      <c r="U26" s="0" t="n">
        <f aca="false">Tabla3510813153423[[#This Row],[efec]]+Tabla3510813153423[[#This Row],[no_efe]]</f>
        <v>8585</v>
      </c>
    </row>
    <row r="27" customFormat="false" ht="13.8" hidden="false" customHeight="false" outlineLevel="0" collapsed="false">
      <c r="A27" s="0" t="n">
        <v>1</v>
      </c>
      <c r="B27" s="0" t="n">
        <v>2</v>
      </c>
      <c r="C27" s="0" t="n">
        <v>2683</v>
      </c>
      <c r="D27" s="0" t="n">
        <v>1530</v>
      </c>
      <c r="E27" s="0" t="n">
        <v>2773</v>
      </c>
      <c r="F27" s="0" t="n">
        <v>1599</v>
      </c>
      <c r="G27" s="0" t="n">
        <f aca="false">Tabla3510813153423[[#This Row],[no_efec_cor]]+Tabla3510813153423[[#This Row],[efec_cor]]</f>
        <v>5456</v>
      </c>
      <c r="H27" s="0" t="n">
        <f aca="false">Tabla3510813153423[[#This Row],[no_efec_inc]]+Tabla3510813153423[[#This Row],[efect_inc]]</f>
        <v>3129</v>
      </c>
      <c r="I27" s="9" t="n">
        <f aca="false">Tabla3510813153423[[#This Row],[Correctos]]/Tabla3510813153423[[#This Row],[total_sec]]</f>
        <v>0.635527082119977</v>
      </c>
      <c r="J27" s="9" t="n">
        <f aca="false">Tabla3510813153423[[#This Row],[efec_cor]]/Tabla3510813153423[[#This Row],[efec]]</f>
        <v>0.634263494967978</v>
      </c>
      <c r="K27" s="9" t="n">
        <f aca="false">Tabla3510813153423[[#This Row],[efect_inc]]/Tabla3510813153423[[#This Row],[efec]]</f>
        <v>0.365736505032022</v>
      </c>
      <c r="L27" s="9" t="n">
        <f aca="false">Tabla3510813153423[[#This Row],[no_efec_cor]]/Tabla3510813153423[[#This Row],[no_efe]]</f>
        <v>0.636838357464989</v>
      </c>
      <c r="M27" s="9" t="n">
        <f aca="false">Tabla3510813153423[[#This Row],[no_efec_inc]]/Tabla3510813153423[[#This Row],[no_efe]]</f>
        <v>0.363161642535011</v>
      </c>
      <c r="N27" s="9" t="n">
        <f aca="false">(Tabla3510813153423[[#This Row],[% efe_cor]]+Tabla3510813153423[[#This Row],[% no_efe_cor]])/2</f>
        <v>0.635550926216484</v>
      </c>
      <c r="O27" s="10" t="n">
        <f aca="false">(Tabla3510813153423[[#This Row],[% efe_inc]]+Tabla3510813153423[[#This Row],[% no_efect_inc]])/2</f>
        <v>0.364449073783516</v>
      </c>
      <c r="P27" s="11" t="n">
        <f aca="false">Tabla3510813153423[[#This Row],[no_efec_cor]]/(Tabla3510813153423[[#This Row],[efect_inc]]+Tabla3510813153423[[#This Row],[no_efec_cor]])</f>
        <v>0.626576366184026</v>
      </c>
      <c r="Q27" s="11" t="n">
        <f aca="false">Tabla3510813153423[[#This Row],[efec_cor]]/(Tabla3510813153423[[#This Row],[efec_cor]]+Tabla3510813153423[[#This Row],[no_efec_inc]])</f>
        <v>0.644434115733209</v>
      </c>
      <c r="R27" s="11" t="n">
        <f aca="false">(Tabla3510813153423[[#This Row],[PNE]]+Tabla3510813153423[[#This Row],[PE]])/2</f>
        <v>0.635505240958618</v>
      </c>
      <c r="S27" s="0" t="n">
        <v>4372</v>
      </c>
      <c r="T27" s="0" t="n">
        <v>4213</v>
      </c>
      <c r="U27" s="0" t="n">
        <f aca="false">Tabla3510813153423[[#This Row],[efec]]+Tabla3510813153423[[#This Row],[no_efe]]</f>
        <v>8585</v>
      </c>
    </row>
    <row r="28" customFormat="false" ht="13.8" hidden="false" customHeight="false" outlineLevel="0" collapsed="false">
      <c r="A28" s="0" t="n">
        <v>1</v>
      </c>
      <c r="B28" s="0" t="n">
        <v>3</v>
      </c>
      <c r="C28" s="0" t="n">
        <v>2842</v>
      </c>
      <c r="D28" s="0" t="n">
        <v>1371</v>
      </c>
      <c r="E28" s="0" t="n">
        <v>2691</v>
      </c>
      <c r="F28" s="0" t="n">
        <v>1681</v>
      </c>
      <c r="G28" s="0" t="n">
        <f aca="false">Tabla3510813153423[[#This Row],[no_efec_cor]]+Tabla3510813153423[[#This Row],[efec_cor]]</f>
        <v>5533</v>
      </c>
      <c r="H28" s="0" t="n">
        <f aca="false">Tabla3510813153423[[#This Row],[no_efec_inc]]+Tabla3510813153423[[#This Row],[efect_inc]]</f>
        <v>3052</v>
      </c>
      <c r="I28" s="9" t="n">
        <f aca="false">Tabla3510813153423[[#This Row],[Correctos]]/Tabla3510813153423[[#This Row],[total_sec]]</f>
        <v>0.644496214327315</v>
      </c>
      <c r="J28" s="9" t="n">
        <f aca="false">Tabla3510813153423[[#This Row],[efec_cor]]/Tabla3510813153423[[#This Row],[efec]]</f>
        <v>0.615507776761208</v>
      </c>
      <c r="K28" s="9" t="n">
        <f aca="false">Tabla3510813153423[[#This Row],[efect_inc]]/Tabla3510813153423[[#This Row],[efec]]</f>
        <v>0.384492223238792</v>
      </c>
      <c r="L28" s="9" t="n">
        <f aca="false">Tabla3510813153423[[#This Row],[no_efec_cor]]/Tabla3510813153423[[#This Row],[no_efe]]</f>
        <v>0.674578685022549</v>
      </c>
      <c r="M28" s="9" t="n">
        <f aca="false">Tabla3510813153423[[#This Row],[no_efec_inc]]/Tabla3510813153423[[#This Row],[no_efe]]</f>
        <v>0.325421314977451</v>
      </c>
      <c r="N28" s="9" t="n">
        <f aca="false">(Tabla3510813153423[[#This Row],[% efe_cor]]+Tabla3510813153423[[#This Row],[% no_efe_cor]])/2</f>
        <v>0.645043230891879</v>
      </c>
      <c r="O28" s="10" t="n">
        <f aca="false">(Tabla3510813153423[[#This Row],[% efe_inc]]+Tabla3510813153423[[#This Row],[% no_efect_inc]])/2</f>
        <v>0.354956769108122</v>
      </c>
      <c r="P28" s="11" t="n">
        <f aca="false">Tabla3510813153423[[#This Row],[no_efec_cor]]/(Tabla3510813153423[[#This Row],[efect_inc]]+Tabla3510813153423[[#This Row],[no_efec_cor]])</f>
        <v>0.628344019456113</v>
      </c>
      <c r="Q28" s="11" t="n">
        <f aca="false">Tabla3510813153423[[#This Row],[efec_cor]]/(Tabla3510813153423[[#This Row],[efec_cor]]+Tabla3510813153423[[#This Row],[no_efec_inc]])</f>
        <v>0.662481536189069</v>
      </c>
      <c r="R28" s="11" t="n">
        <f aca="false">(Tabla3510813153423[[#This Row],[PNE]]+Tabla3510813153423[[#This Row],[PE]])/2</f>
        <v>0.645412777822591</v>
      </c>
      <c r="S28" s="0" t="n">
        <v>4372</v>
      </c>
      <c r="T28" s="0" t="n">
        <v>4213</v>
      </c>
      <c r="U28" s="0" t="n">
        <f aca="false">Tabla3510813153423[[#This Row],[efec]]+Tabla3510813153423[[#This Row],[no_efe]]</f>
        <v>8585</v>
      </c>
    </row>
    <row r="29" customFormat="false" ht="13.8" hidden="false" customHeight="false" outlineLevel="0" collapsed="false">
      <c r="A29" s="0" t="n">
        <v>1</v>
      </c>
      <c r="B29" s="0" t="n">
        <v>5</v>
      </c>
      <c r="C29" s="0" t="n">
        <v>3046</v>
      </c>
      <c r="D29" s="0" t="n">
        <v>1167</v>
      </c>
      <c r="E29" s="0" t="n">
        <v>2575</v>
      </c>
      <c r="F29" s="0" t="n">
        <v>1797</v>
      </c>
      <c r="G29" s="0" t="n">
        <f aca="false">Tabla3510813153423[[#This Row],[no_efec_cor]]+Tabla3510813153423[[#This Row],[efec_cor]]</f>
        <v>5621</v>
      </c>
      <c r="H29" s="0" t="n">
        <f aca="false">Tabla3510813153423[[#This Row],[no_efec_inc]]+Tabla3510813153423[[#This Row],[efect_inc]]</f>
        <v>2964</v>
      </c>
      <c r="I29" s="9" t="n">
        <f aca="false">Tabla3510813153423[[#This Row],[Correctos]]/Tabla3510813153423[[#This Row],[total_sec]]</f>
        <v>0.654746651135702</v>
      </c>
      <c r="J29" s="9" t="n">
        <f aca="false">Tabla3510813153423[[#This Row],[efec_cor]]/Tabla3510813153423[[#This Row],[efec]]</f>
        <v>0.588975297346752</v>
      </c>
      <c r="K29" s="9" t="n">
        <f aca="false">Tabla3510813153423[[#This Row],[efect_inc]]/Tabla3510813153423[[#This Row],[efec]]</f>
        <v>0.411024702653248</v>
      </c>
      <c r="L29" s="9" t="n">
        <f aca="false">Tabla3510813153423[[#This Row],[no_efec_cor]]/Tabla3510813153423[[#This Row],[no_efe]]</f>
        <v>0.723000237360551</v>
      </c>
      <c r="M29" s="9" t="n">
        <f aca="false">Tabla3510813153423[[#This Row],[no_efec_inc]]/Tabla3510813153423[[#This Row],[no_efe]]</f>
        <v>0.276999762639449</v>
      </c>
      <c r="N29" s="9" t="n">
        <f aca="false">(Tabla3510813153423[[#This Row],[% efe_cor]]+Tabla3510813153423[[#This Row],[% no_efe_cor]])/2</f>
        <v>0.655987767353651</v>
      </c>
      <c r="O29" s="10" t="n">
        <f aca="false">(Tabla3510813153423[[#This Row],[% efe_inc]]+Tabla3510813153423[[#This Row],[% no_efect_inc]])/2</f>
        <v>0.344012232646349</v>
      </c>
      <c r="P29" s="11" t="n">
        <f aca="false">Tabla3510813153423[[#This Row],[no_efec_cor]]/(Tabla3510813153423[[#This Row],[efect_inc]]+Tabla3510813153423[[#This Row],[no_efec_cor]])</f>
        <v>0.628948998554615</v>
      </c>
      <c r="Q29" s="11" t="n">
        <f aca="false">Tabla3510813153423[[#This Row],[efec_cor]]/(Tabla3510813153423[[#This Row],[efec_cor]]+Tabla3510813153423[[#This Row],[no_efec_inc]])</f>
        <v>0.688134687332977</v>
      </c>
      <c r="R29" s="11" t="n">
        <f aca="false">(Tabla3510813153423[[#This Row],[PNE]]+Tabla3510813153423[[#This Row],[PE]])/2</f>
        <v>0.658541842943796</v>
      </c>
      <c r="S29" s="0" t="n">
        <v>4372</v>
      </c>
      <c r="T29" s="0" t="n">
        <v>4213</v>
      </c>
      <c r="U29" s="0" t="n">
        <f aca="false">Tabla3510813153423[[#This Row],[efec]]+Tabla3510813153423[[#This Row],[no_efe]]</f>
        <v>8585</v>
      </c>
    </row>
    <row r="30" customFormat="false" ht="13.8" hidden="false" customHeight="false" outlineLevel="0" collapsed="false">
      <c r="A30" s="0" t="n">
        <v>2</v>
      </c>
      <c r="B30" s="0" t="n">
        <v>5</v>
      </c>
      <c r="C30" s="0" t="n">
        <v>3001</v>
      </c>
      <c r="D30" s="0" t="n">
        <v>1212</v>
      </c>
      <c r="E30" s="0" t="n">
        <v>2622</v>
      </c>
      <c r="F30" s="0" t="n">
        <v>1750</v>
      </c>
      <c r="G30" s="0" t="n">
        <f aca="false">Tabla3510813153423[[#This Row],[no_efec_cor]]+Tabla3510813153423[[#This Row],[efec_cor]]</f>
        <v>5623</v>
      </c>
      <c r="H30" s="0" t="n">
        <f aca="false">Tabla3510813153423[[#This Row],[no_efec_inc]]+Tabla3510813153423[[#This Row],[efect_inc]]</f>
        <v>2962</v>
      </c>
      <c r="I30" s="9" t="n">
        <f aca="false">Tabla3510813153423[[#This Row],[Correctos]]/Tabla3510813153423[[#This Row],[total_sec]]</f>
        <v>0.65497961560862</v>
      </c>
      <c r="J30" s="9" t="n">
        <f aca="false">Tabla3510813153423[[#This Row],[efec_cor]]/Tabla3510813153423[[#This Row],[efec]]</f>
        <v>0.599725526075023</v>
      </c>
      <c r="K30" s="9" t="n">
        <f aca="false">Tabla3510813153423[[#This Row],[efect_inc]]/Tabla3510813153423[[#This Row],[efec]]</f>
        <v>0.400274473924977</v>
      </c>
      <c r="L30" s="9" t="n">
        <f aca="false">Tabla3510813153423[[#This Row],[no_efec_cor]]/Tabla3510813153423[[#This Row],[no_efe]]</f>
        <v>0.712319012580109</v>
      </c>
      <c r="M30" s="9" t="n">
        <f aca="false">Tabla3510813153423[[#This Row],[no_efec_inc]]/Tabla3510813153423[[#This Row],[no_efe]]</f>
        <v>0.287680987419891</v>
      </c>
      <c r="N30" s="9" t="n">
        <f aca="false">(Tabla3510813153423[[#This Row],[% efe_cor]]+Tabla3510813153423[[#This Row],[% no_efe_cor]])/2</f>
        <v>0.656022269327566</v>
      </c>
      <c r="O30" s="10" t="n">
        <f aca="false">(Tabla3510813153423[[#This Row],[% efe_inc]]+Tabla3510813153423[[#This Row],[% no_efect_inc]])/2</f>
        <v>0.343977730672434</v>
      </c>
      <c r="P30" s="11" t="n">
        <f aca="false">Tabla3510813153423[[#This Row],[no_efec_cor]]/(Tabla3510813153423[[#This Row],[efect_inc]]+Tabla3510813153423[[#This Row],[no_efec_cor]])</f>
        <v>0.631656493369817</v>
      </c>
      <c r="Q30" s="11" t="n">
        <f aca="false">Tabla3510813153423[[#This Row],[efec_cor]]/(Tabla3510813153423[[#This Row],[efec_cor]]+Tabla3510813153423[[#This Row],[no_efec_inc]])</f>
        <v>0.683881064162754</v>
      </c>
      <c r="R30" s="11" t="n">
        <f aca="false">(Tabla3510813153423[[#This Row],[PNE]]+Tabla3510813153423[[#This Row],[PE]])/2</f>
        <v>0.657768778766286</v>
      </c>
      <c r="S30" s="0" t="n">
        <v>4372</v>
      </c>
      <c r="T30" s="0" t="n">
        <v>4213</v>
      </c>
      <c r="U30" s="0" t="n">
        <f aca="false">Tabla3510813153423[[#This Row],[efec]]+Tabla3510813153423[[#This Row],[no_efe]]</f>
        <v>8585</v>
      </c>
    </row>
    <row r="31" customFormat="false" ht="13.8" hidden="false" customHeight="false" outlineLevel="0" collapsed="false">
      <c r="A31" s="0" t="n">
        <v>0.5</v>
      </c>
      <c r="B31" s="0" t="n">
        <v>5</v>
      </c>
      <c r="C31" s="0" t="n">
        <v>3210</v>
      </c>
      <c r="D31" s="0" t="n">
        <v>1003</v>
      </c>
      <c r="E31" s="0" t="n">
        <v>2319</v>
      </c>
      <c r="F31" s="0" t="n">
        <v>2053</v>
      </c>
      <c r="G31" s="0" t="n">
        <f aca="false">Tabla3510813153423[[#This Row],[no_efec_cor]]+Tabla3510813153423[[#This Row],[efec_cor]]</f>
        <v>5529</v>
      </c>
      <c r="H31" s="0" t="n">
        <f aca="false">Tabla3510813153423[[#This Row],[no_efec_inc]]+Tabla3510813153423[[#This Row],[efect_inc]]</f>
        <v>3056</v>
      </c>
      <c r="I31" s="9" t="n">
        <f aca="false">Tabla3510813153423[[#This Row],[Correctos]]/Tabla3510813153423[[#This Row],[total_sec]]</f>
        <v>0.644030285381479</v>
      </c>
      <c r="J31" s="9" t="n">
        <f aca="false">Tabla3510813153423[[#This Row],[efec_cor]]/Tabla3510813153423[[#This Row],[efec]]</f>
        <v>0.530420860018298</v>
      </c>
      <c r="K31" s="9" t="n">
        <f aca="false">Tabla3510813153423[[#This Row],[efect_inc]]/Tabla3510813153423[[#This Row],[efec]]</f>
        <v>0.469579139981702</v>
      </c>
      <c r="L31" s="9" t="n">
        <f aca="false">Tabla3510813153423[[#This Row],[no_efec_cor]]/Tabla3510813153423[[#This Row],[no_efe]]</f>
        <v>0.761927367671493</v>
      </c>
      <c r="M31" s="9" t="n">
        <f aca="false">Tabla3510813153423[[#This Row],[no_efec_inc]]/Tabla3510813153423[[#This Row],[no_efe]]</f>
        <v>0.238072632328507</v>
      </c>
      <c r="N31" s="9" t="n">
        <f aca="false">(Tabla3510813153423[[#This Row],[% efe_cor]]+Tabla3510813153423[[#This Row],[% no_efe_cor]])/2</f>
        <v>0.646174113844896</v>
      </c>
      <c r="O31" s="10" t="n">
        <f aca="false">(Tabla3510813153423[[#This Row],[% efe_inc]]+Tabla3510813153423[[#This Row],[% no_efect_inc]])/2</f>
        <v>0.353825886155104</v>
      </c>
      <c r="P31" s="11" t="n">
        <f aca="false">Tabla3510813153423[[#This Row],[no_efec_cor]]/(Tabla3510813153423[[#This Row],[efect_inc]]+Tabla3510813153423[[#This Row],[no_efec_cor]])</f>
        <v>0.609918297548926</v>
      </c>
      <c r="Q31" s="11" t="n">
        <f aca="false">Tabla3510813153423[[#This Row],[efec_cor]]/(Tabla3510813153423[[#This Row],[efec_cor]]+Tabla3510813153423[[#This Row],[no_efec_inc]])</f>
        <v>0.698073449729079</v>
      </c>
      <c r="R31" s="11" t="n">
        <f aca="false">(Tabla3510813153423[[#This Row],[PNE]]+Tabla3510813153423[[#This Row],[PE]])/2</f>
        <v>0.653995873639003</v>
      </c>
      <c r="S31" s="0" t="n">
        <v>4372</v>
      </c>
      <c r="T31" s="0" t="n">
        <v>4213</v>
      </c>
      <c r="U31" s="0" t="n">
        <f aca="false">Tabla3510813153423[[#This Row],[efec]]+Tabla3510813153423[[#This Row],[no_efe]]</f>
        <v>8585</v>
      </c>
    </row>
    <row r="32" customFormat="false" ht="13.8" hidden="false" customHeight="false" outlineLevel="0" collapsed="false">
      <c r="A32" s="0" t="n">
        <v>2</v>
      </c>
      <c r="B32" s="0" t="n">
        <v>8</v>
      </c>
      <c r="C32" s="0" t="n">
        <v>3148</v>
      </c>
      <c r="D32" s="0" t="n">
        <v>1065</v>
      </c>
      <c r="E32" s="0" t="n">
        <v>2479</v>
      </c>
      <c r="F32" s="0" t="n">
        <v>1893</v>
      </c>
      <c r="G32" s="0" t="n">
        <f aca="false">Tabla3510813153423[[#This Row],[no_efec_cor]]+Tabla3510813153423[[#This Row],[efec_cor]]</f>
        <v>5627</v>
      </c>
      <c r="H32" s="0" t="n">
        <f aca="false">Tabla3510813153423[[#This Row],[no_efec_inc]]+Tabla3510813153423[[#This Row],[efect_inc]]</f>
        <v>2958</v>
      </c>
      <c r="I32" s="9" t="n">
        <f aca="false">Tabla3510813153423[[#This Row],[Correctos]]/Tabla3510813153423[[#This Row],[total_sec]]</f>
        <v>0.655445544554455</v>
      </c>
      <c r="J32" s="9" t="n">
        <f aca="false">Tabla3510813153423[[#This Row],[efec_cor]]/Tabla3510813153423[[#This Row],[efec]]</f>
        <v>0.567017383348582</v>
      </c>
      <c r="K32" s="9" t="n">
        <f aca="false">Tabla3510813153423[[#This Row],[efect_inc]]/Tabla3510813153423[[#This Row],[efec]]</f>
        <v>0.432982616651418</v>
      </c>
      <c r="L32" s="9" t="n">
        <f aca="false">Tabla3510813153423[[#This Row],[no_efec_cor]]/Tabla3510813153423[[#This Row],[no_efe]]</f>
        <v>0.747211013529551</v>
      </c>
      <c r="M32" s="9" t="n">
        <f aca="false">Tabla3510813153423[[#This Row],[no_efec_inc]]/Tabla3510813153423[[#This Row],[no_efe]]</f>
        <v>0.252788986470449</v>
      </c>
      <c r="N32" s="9" t="n">
        <f aca="false">(Tabla3510813153423[[#This Row],[% efe_cor]]+Tabla3510813153423[[#This Row],[% no_efe_cor]])/2</f>
        <v>0.657114198439067</v>
      </c>
      <c r="O32" s="10" t="n">
        <f aca="false">(Tabla3510813153423[[#This Row],[% efe_inc]]+Tabla3510813153423[[#This Row],[% no_efect_inc]])/2</f>
        <v>0.342885801560933</v>
      </c>
      <c r="P32" s="11" t="n">
        <f aca="false">Tabla3510813153423[[#This Row],[no_efec_cor]]/(Tabla3510813153423[[#This Row],[efect_inc]]+Tabla3510813153423[[#This Row],[no_efec_cor]])</f>
        <v>0.624479269986114</v>
      </c>
      <c r="Q32" s="11" t="n">
        <f aca="false">Tabla3510813153423[[#This Row],[efec_cor]]/(Tabla3510813153423[[#This Row],[efec_cor]]+Tabla3510813153423[[#This Row],[no_efec_inc]])</f>
        <v>0.699492099322799</v>
      </c>
      <c r="R32" s="11" t="n">
        <f aca="false">(Tabla3510813153423[[#This Row],[PNE]]+Tabla3510813153423[[#This Row],[PE]])/2</f>
        <v>0.661985684654456</v>
      </c>
      <c r="S32" s="0" t="n">
        <v>4372</v>
      </c>
      <c r="T32" s="0" t="n">
        <v>4213</v>
      </c>
      <c r="U32" s="0" t="n">
        <f aca="false">Tabla3510813153423[[#This Row],[efec]]+Tabla3510813153423[[#This Row],[no_efe]]</f>
        <v>8585</v>
      </c>
    </row>
    <row r="33" customFormat="false" ht="13.8" hidden="false" customHeight="false" outlineLevel="0" collapsed="false">
      <c r="A33" s="0" t="n">
        <v>2</v>
      </c>
      <c r="B33" s="0" t="n">
        <v>10</v>
      </c>
      <c r="C33" s="0" t="n">
        <v>3235</v>
      </c>
      <c r="D33" s="0" t="n">
        <v>978</v>
      </c>
      <c r="E33" s="0" t="n">
        <v>2394</v>
      </c>
      <c r="F33" s="0" t="n">
        <v>1978</v>
      </c>
      <c r="G33" s="0" t="n">
        <f aca="false">Tabla3510813153423[[#This Row],[no_efec_cor]]+Tabla3510813153423[[#This Row],[efec_cor]]</f>
        <v>5629</v>
      </c>
      <c r="H33" s="0" t="n">
        <f aca="false">Tabla3510813153423[[#This Row],[no_efec_inc]]+Tabla3510813153423[[#This Row],[efect_inc]]</f>
        <v>2956</v>
      </c>
      <c r="I33" s="9" t="n">
        <f aca="false">Tabla3510813153423[[#This Row],[Correctos]]/Tabla3510813153423[[#This Row],[total_sec]]</f>
        <v>0.655678509027373</v>
      </c>
      <c r="J33" s="9" t="n">
        <f aca="false">Tabla3510813153423[[#This Row],[efec_cor]]/Tabla3510813153423[[#This Row],[efec]]</f>
        <v>0.547575480329369</v>
      </c>
      <c r="K33" s="9" t="n">
        <f aca="false">Tabla3510813153423[[#This Row],[efect_inc]]/Tabla3510813153423[[#This Row],[efec]]</f>
        <v>0.452424519670631</v>
      </c>
      <c r="L33" s="9" t="n">
        <f aca="false">Tabla3510813153423[[#This Row],[no_efec_cor]]/Tabla3510813153423[[#This Row],[no_efe]]</f>
        <v>0.767861381438405</v>
      </c>
      <c r="M33" s="9" t="n">
        <f aca="false">Tabla3510813153423[[#This Row],[no_efec_inc]]/Tabla3510813153423[[#This Row],[no_efe]]</f>
        <v>0.232138618561595</v>
      </c>
      <c r="N33" s="9" t="n">
        <f aca="false">(Tabla3510813153423[[#This Row],[% efe_cor]]+Tabla3510813153423[[#This Row],[% no_efe_cor]])/2</f>
        <v>0.657718430883887</v>
      </c>
      <c r="O33" s="10" t="n">
        <f aca="false">(Tabla3510813153423[[#This Row],[% efe_inc]]+Tabla3510813153423[[#This Row],[% no_efect_inc]])/2</f>
        <v>0.342281569116113</v>
      </c>
      <c r="P33" s="11" t="n">
        <f aca="false">Tabla3510813153423[[#This Row],[no_efec_cor]]/(Tabla3510813153423[[#This Row],[efect_inc]]+Tabla3510813153423[[#This Row],[no_efec_cor]])</f>
        <v>0.620563974678688</v>
      </c>
      <c r="Q33" s="11" t="n">
        <f aca="false">Tabla3510813153423[[#This Row],[efec_cor]]/(Tabla3510813153423[[#This Row],[efec_cor]]+Tabla3510813153423[[#This Row],[no_efec_inc]])</f>
        <v>0.709964412811388</v>
      </c>
      <c r="R33" s="11" t="n">
        <f aca="false">(Tabla3510813153423[[#This Row],[PNE]]+Tabla3510813153423[[#This Row],[PE]])/2</f>
        <v>0.665264193745038</v>
      </c>
      <c r="S33" s="0" t="n">
        <v>4372</v>
      </c>
      <c r="T33" s="0" t="n">
        <v>4213</v>
      </c>
      <c r="U33" s="0" t="n">
        <f aca="false">Tabla3510813153423[[#This Row],[efec]]+Tabla3510813153423[[#This Row],[no_efe]]</f>
        <v>8585</v>
      </c>
    </row>
    <row r="34" customFormat="false" ht="13.8" hidden="false" customHeight="false" outlineLevel="0" collapsed="false">
      <c r="A34" s="0" t="n">
        <v>1</v>
      </c>
      <c r="B34" s="0" t="n">
        <v>15</v>
      </c>
      <c r="C34" s="0" t="n">
        <v>3448</v>
      </c>
      <c r="D34" s="0" t="n">
        <v>765</v>
      </c>
      <c r="E34" s="0" t="n">
        <v>2173</v>
      </c>
      <c r="F34" s="0" t="n">
        <v>2199</v>
      </c>
      <c r="G34" s="0" t="n">
        <f aca="false">Tabla3510813153423[[#This Row],[no_efec_cor]]+Tabla3510813153423[[#This Row],[efec_cor]]</f>
        <v>5621</v>
      </c>
      <c r="H34" s="0" t="n">
        <f aca="false">Tabla3510813153423[[#This Row],[no_efec_inc]]+Tabla3510813153423[[#This Row],[efect_inc]]</f>
        <v>2964</v>
      </c>
      <c r="I34" s="9" t="n">
        <f aca="false">Tabla3510813153423[[#This Row],[Correctos]]/Tabla3510813153423[[#This Row],[total_sec]]</f>
        <v>0.654746651135702</v>
      </c>
      <c r="J34" s="9" t="n">
        <f aca="false">Tabla3510813153423[[#This Row],[efec_cor]]/Tabla3510813153423[[#This Row],[efec]]</f>
        <v>0.497026532479415</v>
      </c>
      <c r="K34" s="9" t="n">
        <f aca="false">Tabla3510813153423[[#This Row],[efect_inc]]/Tabla3510813153423[[#This Row],[efec]]</f>
        <v>0.502973467520586</v>
      </c>
      <c r="L34" s="9" t="n">
        <f aca="false">Tabla3510813153423[[#This Row],[no_efec_cor]]/Tabla3510813153423[[#This Row],[no_efe]]</f>
        <v>0.818419178732495</v>
      </c>
      <c r="M34" s="9" t="n">
        <f aca="false">Tabla3510813153423[[#This Row],[no_efec_inc]]/Tabla3510813153423[[#This Row],[no_efe]]</f>
        <v>0.181580821267505</v>
      </c>
      <c r="N34" s="9" t="n">
        <f aca="false">(Tabla3510813153423[[#This Row],[% efe_cor]]+Tabla3510813153423[[#This Row],[% no_efe_cor]])/2</f>
        <v>0.657722855605955</v>
      </c>
      <c r="O34" s="10" t="n">
        <f aca="false">(Tabla3510813153423[[#This Row],[% efe_inc]]+Tabla3510813153423[[#This Row],[% no_efect_inc]])/2</f>
        <v>0.342277144394045</v>
      </c>
      <c r="P34" s="11" t="n">
        <f aca="false">Tabla3510813153423[[#This Row],[no_efec_cor]]/(Tabla3510813153423[[#This Row],[efect_inc]]+Tabla3510813153423[[#This Row],[no_efec_cor]])</f>
        <v>0.610589693642642</v>
      </c>
      <c r="Q34" s="11" t="n">
        <f aca="false">Tabla3510813153423[[#This Row],[efec_cor]]/(Tabla3510813153423[[#This Row],[efec_cor]]+Tabla3510813153423[[#This Row],[no_efec_inc]])</f>
        <v>0.739618788291355</v>
      </c>
      <c r="R34" s="11" t="n">
        <f aca="false">(Tabla3510813153423[[#This Row],[PNE]]+Tabla3510813153423[[#This Row],[PE]])/2</f>
        <v>0.675104240966998</v>
      </c>
      <c r="S34" s="0" t="n">
        <v>4372</v>
      </c>
      <c r="T34" s="0" t="n">
        <v>4213</v>
      </c>
      <c r="U34" s="0" t="n">
        <f aca="false">Tabla3510813153423[[#This Row],[efec]]+Tabla3510813153423[[#This Row],[no_efe]]</f>
        <v>8585</v>
      </c>
    </row>
    <row r="35" customFormat="false" ht="13.8" hidden="false" customHeight="false" outlineLevel="0" collapsed="false">
      <c r="A35" s="0" t="n">
        <v>2</v>
      </c>
      <c r="B35" s="0" t="n">
        <v>15</v>
      </c>
      <c r="C35" s="0" t="n">
        <v>3375</v>
      </c>
      <c r="D35" s="0" t="n">
        <v>838</v>
      </c>
      <c r="E35" s="0" t="n">
        <v>2250</v>
      </c>
      <c r="F35" s="0" t="n">
        <v>2122</v>
      </c>
      <c r="G35" s="0" t="n">
        <f aca="false">Tabla3510813153423[[#This Row],[no_efec_cor]]+Tabla3510813153423[[#This Row],[efec_cor]]</f>
        <v>5625</v>
      </c>
      <c r="H35" s="0" t="n">
        <f aca="false">Tabla3510813153423[[#This Row],[no_efec_inc]]+Tabla3510813153423[[#This Row],[efect_inc]]</f>
        <v>2960</v>
      </c>
      <c r="I35" s="9" t="n">
        <f aca="false">Tabla3510813153423[[#This Row],[Correctos]]/Tabla3510813153423[[#This Row],[total_sec]]</f>
        <v>0.655212580081538</v>
      </c>
      <c r="J35" s="9" t="n">
        <f aca="false">Tabla3510813153423[[#This Row],[efec_cor]]/Tabla3510813153423[[#This Row],[efec]]</f>
        <v>0.514638609332113</v>
      </c>
      <c r="K35" s="9" t="n">
        <f aca="false">Tabla3510813153423[[#This Row],[efect_inc]]/Tabla3510813153423[[#This Row],[efec]]</f>
        <v>0.485361390667886</v>
      </c>
      <c r="L35" s="9" t="n">
        <f aca="false">Tabla3510813153423[[#This Row],[no_efec_cor]]/Tabla3510813153423[[#This Row],[no_efe]]</f>
        <v>0.801091858533112</v>
      </c>
      <c r="M35" s="9" t="n">
        <f aca="false">Tabla3510813153423[[#This Row],[no_efec_inc]]/Tabla3510813153423[[#This Row],[no_efe]]</f>
        <v>0.198908141466888</v>
      </c>
      <c r="N35" s="9" t="n">
        <f aca="false">(Tabla3510813153423[[#This Row],[% efe_cor]]+Tabla3510813153423[[#This Row],[% no_efe_cor]])/2</f>
        <v>0.657865233932613</v>
      </c>
      <c r="O35" s="10" t="n">
        <f aca="false">(Tabla3510813153423[[#This Row],[% efe_inc]]+Tabla3510813153423[[#This Row],[% no_efect_inc]])/2</f>
        <v>0.342134766067387</v>
      </c>
      <c r="P35" s="11" t="n">
        <f aca="false">Tabla3510813153423[[#This Row],[no_efec_cor]]/(Tabla3510813153423[[#This Row],[efect_inc]]+Tabla3510813153423[[#This Row],[no_efec_cor]])</f>
        <v>0.6139712570493</v>
      </c>
      <c r="Q35" s="11" t="n">
        <f aca="false">Tabla3510813153423[[#This Row],[efec_cor]]/(Tabla3510813153423[[#This Row],[efec_cor]]+Tabla3510813153423[[#This Row],[no_efec_inc]])</f>
        <v>0.728626943005181</v>
      </c>
      <c r="R35" s="11" t="n">
        <f aca="false">(Tabla3510813153423[[#This Row],[PNE]]+Tabla3510813153423[[#This Row],[PE]])/2</f>
        <v>0.671299100027241</v>
      </c>
      <c r="S35" s="0" t="n">
        <v>4372</v>
      </c>
      <c r="T35" s="0" t="n">
        <v>4213</v>
      </c>
      <c r="U35" s="0" t="n">
        <f aca="false">Tabla3510813153423[[#This Row],[efec]]+Tabla3510813153423[[#This Row],[no_efe]]</f>
        <v>8585</v>
      </c>
    </row>
    <row r="36" customFormat="false" ht="13.8" hidden="false" customHeight="false" outlineLevel="0" collapsed="false">
      <c r="A36" s="0" t="n">
        <v>2</v>
      </c>
      <c r="B36" s="0" t="n">
        <v>25</v>
      </c>
      <c r="C36" s="0" t="n">
        <v>3531</v>
      </c>
      <c r="D36" s="0" t="n">
        <v>682</v>
      </c>
      <c r="E36" s="0" t="n">
        <v>2069</v>
      </c>
      <c r="F36" s="0" t="n">
        <v>2303</v>
      </c>
      <c r="G36" s="0" t="n">
        <f aca="false">Tabla3510813153423[[#This Row],[no_efec_cor]]+Tabla3510813153423[[#This Row],[efec_cor]]</f>
        <v>5600</v>
      </c>
      <c r="H36" s="0" t="n">
        <f aca="false">Tabla3510813153423[[#This Row],[no_efec_inc]]+Tabla3510813153423[[#This Row],[efect_inc]]</f>
        <v>2985</v>
      </c>
      <c r="I36" s="9" t="n">
        <f aca="false">Tabla3510813153423[[#This Row],[Correctos]]/Tabla3510813153423[[#This Row],[total_sec]]</f>
        <v>0.652300524170064</v>
      </c>
      <c r="J36" s="9" t="n">
        <f aca="false">Tabla3510813153423[[#This Row],[efec_cor]]/Tabla3510813153423[[#This Row],[efec]]</f>
        <v>0.47323879231473</v>
      </c>
      <c r="K36" s="9" t="n">
        <f aca="false">Tabla3510813153423[[#This Row],[efect_inc]]/Tabla3510813153423[[#This Row],[efec]]</f>
        <v>0.52676120768527</v>
      </c>
      <c r="L36" s="9" t="n">
        <f aca="false">Tabla3510813153423[[#This Row],[no_efec_cor]]/Tabla3510813153423[[#This Row],[no_efe]]</f>
        <v>0.838120104438642</v>
      </c>
      <c r="M36" s="9" t="n">
        <f aca="false">Tabla3510813153423[[#This Row],[no_efec_inc]]/Tabla3510813153423[[#This Row],[no_efe]]</f>
        <v>0.161879895561358</v>
      </c>
      <c r="N36" s="9" t="n">
        <f aca="false">(Tabla3510813153423[[#This Row],[% efe_cor]]+Tabla3510813153423[[#This Row],[% no_efe_cor]])/2</f>
        <v>0.655679448376686</v>
      </c>
      <c r="O36" s="10" t="n">
        <f aca="false">(Tabla3510813153423[[#This Row],[% efe_inc]]+Tabla3510813153423[[#This Row],[% no_efect_inc]])/2</f>
        <v>0.344320551623314</v>
      </c>
      <c r="P36" s="11" t="n">
        <f aca="false">Tabla3510813153423[[#This Row],[no_efec_cor]]/(Tabla3510813153423[[#This Row],[efect_inc]]+Tabla3510813153423[[#This Row],[no_efec_cor]])</f>
        <v>0.605245114844018</v>
      </c>
      <c r="Q36" s="11" t="n">
        <f aca="false">Tabla3510813153423[[#This Row],[efec_cor]]/(Tabla3510813153423[[#This Row],[efec_cor]]+Tabla3510813153423[[#This Row],[no_efec_inc]])</f>
        <v>0.752090149036714</v>
      </c>
      <c r="R36" s="11" t="n">
        <f aca="false">(Tabla3510813153423[[#This Row],[PNE]]+Tabla3510813153423[[#This Row],[PE]])/2</f>
        <v>0.678667631940366</v>
      </c>
      <c r="S36" s="0" t="n">
        <v>4372</v>
      </c>
      <c r="T36" s="0" t="n">
        <v>4213</v>
      </c>
      <c r="U36" s="0" t="n">
        <f aca="false">Tabla3510813153423[[#This Row],[efec]]+Tabla3510813153423[[#This Row],[no_efe]]</f>
        <v>8585</v>
      </c>
    </row>
    <row r="37" customFormat="false" ht="13.8" hidden="false" customHeight="false" outlineLevel="0" collapsed="false">
      <c r="A37" s="0" t="n">
        <v>2</v>
      </c>
      <c r="B37" s="0" t="n">
        <v>50</v>
      </c>
      <c r="C37" s="0" t="n">
        <v>3674</v>
      </c>
      <c r="D37" s="0" t="n">
        <v>539</v>
      </c>
      <c r="E37" s="0" t="n">
        <v>1808</v>
      </c>
      <c r="F37" s="0" t="n">
        <v>2564</v>
      </c>
      <c r="G37" s="0" t="n">
        <f aca="false">Tabla3510813153423[[#This Row],[no_efec_cor]]+Tabla3510813153423[[#This Row],[efec_cor]]</f>
        <v>5482</v>
      </c>
      <c r="H37" s="0" t="n">
        <f aca="false">Tabla3510813153423[[#This Row],[no_efec_inc]]+Tabla3510813153423[[#This Row],[efect_inc]]</f>
        <v>3103</v>
      </c>
      <c r="I37" s="9" t="n">
        <f aca="false">Tabla3510813153423[[#This Row],[Correctos]]/Tabla3510813153423[[#This Row],[total_sec]]</f>
        <v>0.638555620267909</v>
      </c>
      <c r="J37" s="9" t="n">
        <f aca="false">Tabla3510813153423[[#This Row],[efec_cor]]/Tabla3510813153423[[#This Row],[efec]]</f>
        <v>0.413540713632205</v>
      </c>
      <c r="K37" s="9" t="n">
        <f aca="false">Tabla3510813153423[[#This Row],[efect_inc]]/Tabla3510813153423[[#This Row],[efec]]</f>
        <v>0.586459286367795</v>
      </c>
      <c r="L37" s="9" t="n">
        <f aca="false">Tabla3510813153423[[#This Row],[no_efec_cor]]/Tabla3510813153423[[#This Row],[no_efe]]</f>
        <v>0.872062663185379</v>
      </c>
      <c r="M37" s="9" t="n">
        <f aca="false">Tabla3510813153423[[#This Row],[no_efec_inc]]/Tabla3510813153423[[#This Row],[no_efe]]</f>
        <v>0.127937336814621</v>
      </c>
      <c r="N37" s="9" t="n">
        <f aca="false">(Tabla3510813153423[[#This Row],[% efe_cor]]+Tabla3510813153423[[#This Row],[% no_efe_cor]])/2</f>
        <v>0.642801688408792</v>
      </c>
      <c r="O37" s="10" t="n">
        <f aca="false">(Tabla3510813153423[[#This Row],[% efe_inc]]+Tabla3510813153423[[#This Row],[% no_efect_inc]])/2</f>
        <v>0.357198311591208</v>
      </c>
      <c r="P37" s="11" t="n">
        <f aca="false">Tabla3510813153423[[#This Row],[no_efec_cor]]/(Tabla3510813153423[[#This Row],[efect_inc]]+Tabla3510813153423[[#This Row],[no_efec_cor]])</f>
        <v>0.588970823982046</v>
      </c>
      <c r="Q37" s="11" t="n">
        <f aca="false">Tabla3510813153423[[#This Row],[efec_cor]]/(Tabla3510813153423[[#This Row],[efec_cor]]+Tabla3510813153423[[#This Row],[no_efec_inc]])</f>
        <v>0.770345121431615</v>
      </c>
      <c r="R37" s="11" t="n">
        <f aca="false">(Tabla3510813153423[[#This Row],[PNE]]+Tabla3510813153423[[#This Row],[PE]])/2</f>
        <v>0.67965797270683</v>
      </c>
      <c r="S37" s="0" t="n">
        <v>4372</v>
      </c>
      <c r="T37" s="0" t="n">
        <v>4213</v>
      </c>
      <c r="U37" s="0" t="n">
        <f aca="false">Tabla3510813153423[[#This Row],[efec]]+Tabla3510813153423[[#This Row],[no_efe]]</f>
        <v>8585</v>
      </c>
    </row>
    <row r="38" customFormat="false" ht="13.8" hidden="false" customHeight="false" outlineLevel="0" collapsed="false">
      <c r="A38" s="0" t="n">
        <v>2</v>
      </c>
      <c r="B38" s="0" t="n">
        <v>35</v>
      </c>
      <c r="C38" s="0" t="n">
        <v>3605</v>
      </c>
      <c r="D38" s="0" t="n">
        <v>608</v>
      </c>
      <c r="E38" s="0" t="n">
        <v>1946</v>
      </c>
      <c r="F38" s="0" t="n">
        <v>2426</v>
      </c>
      <c r="G38" s="0" t="n">
        <f aca="false">Tabla3510813153423[[#This Row],[no_efec_cor]]+Tabla3510813153423[[#This Row],[efec_cor]]</f>
        <v>5551</v>
      </c>
      <c r="H38" s="0" t="n">
        <f aca="false">Tabla3510813153423[[#This Row],[no_efec_inc]]+Tabla3510813153423[[#This Row],[efect_inc]]</f>
        <v>3034</v>
      </c>
      <c r="I38" s="9" t="n">
        <f aca="false">Tabla3510813153423[[#This Row],[Correctos]]/Tabla3510813153423[[#This Row],[total_sec]]</f>
        <v>0.646592894583576</v>
      </c>
      <c r="J38" s="9" t="n">
        <f aca="false">Tabla3510813153423[[#This Row],[efec_cor]]/Tabla3510813153423[[#This Row],[efec]]</f>
        <v>0.445105215004575</v>
      </c>
      <c r="K38" s="9" t="n">
        <f aca="false">Tabla3510813153423[[#This Row],[efect_inc]]/Tabla3510813153423[[#This Row],[efec]]</f>
        <v>0.554894784995425</v>
      </c>
      <c r="L38" s="9" t="n">
        <f aca="false">Tabla3510813153423[[#This Row],[no_efec_cor]]/Tabla3510813153423[[#This Row],[no_efe]]</f>
        <v>0.855684785188702</v>
      </c>
      <c r="M38" s="9" t="n">
        <f aca="false">Tabla3510813153423[[#This Row],[no_efec_inc]]/Tabla3510813153423[[#This Row],[no_efe]]</f>
        <v>0.144315214811298</v>
      </c>
      <c r="N38" s="9" t="n">
        <f aca="false">(Tabla3510813153423[[#This Row],[% efe_cor]]+Tabla3510813153423[[#This Row],[% no_efe_cor]])/2</f>
        <v>0.650395000096638</v>
      </c>
      <c r="O38" s="10" t="n">
        <f aca="false">(Tabla3510813153423[[#This Row],[% efe_inc]]+Tabla3510813153423[[#This Row],[% no_efect_inc]])/2</f>
        <v>0.349604999903362</v>
      </c>
      <c r="P38" s="11" t="n">
        <f aca="false">Tabla3510813153423[[#This Row],[no_efec_cor]]/(Tabla3510813153423[[#This Row],[efect_inc]]+Tabla3510813153423[[#This Row],[no_efec_cor]])</f>
        <v>0.597744984248052</v>
      </c>
      <c r="Q38" s="11" t="n">
        <f aca="false">Tabla3510813153423[[#This Row],[efec_cor]]/(Tabla3510813153423[[#This Row],[efec_cor]]+Tabla3510813153423[[#This Row],[no_efec_inc]])</f>
        <v>0.761942051683633</v>
      </c>
      <c r="R38" s="11" t="n">
        <f aca="false">(Tabla3510813153423[[#This Row],[PNE]]+Tabla3510813153423[[#This Row],[PE]])/2</f>
        <v>0.679843517965843</v>
      </c>
      <c r="S38" s="0" t="n">
        <v>4372</v>
      </c>
      <c r="T38" s="0" t="n">
        <v>4213</v>
      </c>
      <c r="U38" s="0" t="n">
        <f aca="false">Tabla3510813153423[[#This Row],[efec]]+Tabla3510813153423[[#This Row],[no_efe]]</f>
        <v>8585</v>
      </c>
    </row>
    <row r="39" customFormat="false" ht="13.8" hidden="false" customHeight="false" outlineLevel="0" collapsed="false">
      <c r="A39" s="0" t="n">
        <v>2</v>
      </c>
      <c r="B39" s="0" t="n">
        <v>40</v>
      </c>
      <c r="C39" s="0" t="n">
        <v>3629</v>
      </c>
      <c r="D39" s="0" t="n">
        <v>584</v>
      </c>
      <c r="E39" s="0" t="n">
        <v>1896</v>
      </c>
      <c r="F39" s="0" t="n">
        <v>2476</v>
      </c>
      <c r="G39" s="0" t="n">
        <f aca="false">Tabla3510813153423[[#This Row],[no_efec_cor]]+Tabla3510813153423[[#This Row],[efec_cor]]</f>
        <v>5525</v>
      </c>
      <c r="H39" s="0" t="n">
        <f aca="false">Tabla3510813153423[[#This Row],[no_efec_inc]]+Tabla3510813153423[[#This Row],[efect_inc]]</f>
        <v>3060</v>
      </c>
      <c r="I39" s="9" t="n">
        <f aca="false">Tabla3510813153423[[#This Row],[Correctos]]/Tabla3510813153423[[#This Row],[total_sec]]</f>
        <v>0.643564356435644</v>
      </c>
      <c r="J39" s="9" t="n">
        <f aca="false">Tabla3510813153423[[#This Row],[efec_cor]]/Tabla3510813153423[[#This Row],[efec]]</f>
        <v>0.433668801463861</v>
      </c>
      <c r="K39" s="9" t="n">
        <f aca="false">Tabla3510813153423[[#This Row],[efect_inc]]/Tabla3510813153423[[#This Row],[efec]]</f>
        <v>0.566331198536139</v>
      </c>
      <c r="L39" s="9" t="n">
        <f aca="false">Tabla3510813153423[[#This Row],[no_efec_cor]]/Tabla3510813153423[[#This Row],[no_efe]]</f>
        <v>0.861381438404937</v>
      </c>
      <c r="M39" s="9" t="n">
        <f aca="false">Tabla3510813153423[[#This Row],[no_efec_inc]]/Tabla3510813153423[[#This Row],[no_efe]]</f>
        <v>0.138618561595063</v>
      </c>
      <c r="N39" s="9" t="n">
        <f aca="false">(Tabla3510813153423[[#This Row],[% efe_cor]]+Tabla3510813153423[[#This Row],[% no_efe_cor]])/2</f>
        <v>0.647525119934399</v>
      </c>
      <c r="O39" s="10" t="n">
        <f aca="false">(Tabla3510813153423[[#This Row],[% efe_inc]]+Tabla3510813153423[[#This Row],[% no_efect_inc]])/2</f>
        <v>0.352474880065601</v>
      </c>
      <c r="P39" s="11" t="n">
        <f aca="false">Tabla3510813153423[[#This Row],[no_efec_cor]]/(Tabla3510813153423[[#This Row],[efect_inc]]+Tabla3510813153423[[#This Row],[no_efec_cor]])</f>
        <v>0.594430794430794</v>
      </c>
      <c r="Q39" s="11" t="n">
        <f aca="false">Tabla3510813153423[[#This Row],[efec_cor]]/(Tabla3510813153423[[#This Row],[efec_cor]]+Tabla3510813153423[[#This Row],[no_efec_inc]])</f>
        <v>0.764516129032258</v>
      </c>
      <c r="R39" s="11" t="n">
        <f aca="false">(Tabla3510813153423[[#This Row],[PNE]]+Tabla3510813153423[[#This Row],[PE]])/2</f>
        <v>0.679473461731526</v>
      </c>
      <c r="S39" s="0" t="n">
        <v>4372</v>
      </c>
      <c r="T39" s="0" t="n">
        <v>4213</v>
      </c>
      <c r="U39" s="0" t="n">
        <f aca="false">Tabla3510813153423[[#This Row],[efec]]+Tabla3510813153423[[#This Row],[no_efe]]</f>
        <v>8585</v>
      </c>
    </row>
    <row r="40" customFormat="false" ht="13.8" hidden="false" customHeight="false" outlineLevel="0" collapsed="false">
      <c r="G40" s="0" t="e">
        <f aca="false">Tabla3510813153423[[#This Row],[no_efec_cor]]+Tabla3510813153423[[#This Row],[efec_cor]]</f>
        <v>#VALUE!</v>
      </c>
      <c r="H40" s="0" t="e">
        <f aca="false">Tabla3510813153423[[#This Row],[no_efec_inc]]+Tabla3510813153423[[#This Row],[efect_inc]]</f>
        <v>#VALUE!</v>
      </c>
      <c r="I40" s="9" t="e">
        <f aca="false">Tabla3510813153423[[#This Row],[Correctos]]/Tabla3510813153423[[#This Row],[total_sec]]</f>
        <v>#VALUE!</v>
      </c>
      <c r="J40" s="9" t="e">
        <f aca="false">Tabla3510813153423[[#This Row],[efec_cor]]/Tabla3510813153423[[#This Row],[efec]]</f>
        <v>#VALUE!</v>
      </c>
      <c r="K40" s="9" t="e">
        <f aca="false">Tabla3510813153423[[#This Row],[efect_inc]]/Tabla3510813153423[[#This Row],[efec]]</f>
        <v>#VALUE!</v>
      </c>
      <c r="L40" s="9" t="e">
        <f aca="false">Tabla3510813153423[[#This Row],[no_efec_cor]]/Tabla3510813153423[[#This Row],[no_efe]]</f>
        <v>#VALUE!</v>
      </c>
      <c r="M40" s="9" t="e">
        <f aca="false">Tabla3510813153423[[#This Row],[no_efec_inc]]/Tabla3510813153423[[#This Row],[no_efe]]</f>
        <v>#VALUE!</v>
      </c>
      <c r="N40" s="9" t="e">
        <f aca="false">(Tabla3510813153423[[#This Row],[% efe_cor]]+Tabla3510813153423[[#This Row],[% no_efe_cor]])/2</f>
        <v>#VALUE!</v>
      </c>
      <c r="O40" s="10" t="e">
        <f aca="false">(Tabla3510813153423[[#This Row],[% efe_inc]]+Tabla3510813153423[[#This Row],[% no_efect_inc]])/2</f>
        <v>#VALUE!</v>
      </c>
      <c r="P40" s="11" t="e">
        <f aca="false">Tabla3510813153423[[#This Row],[no_efec_cor]]/(Tabla3510813153423[[#This Row],[efect_inc]]+Tabla3510813153423[[#This Row],[no_efec_cor]])</f>
        <v>#VALUE!</v>
      </c>
      <c r="Q40" s="11" t="e">
        <f aca="false">Tabla3510813153423[[#This Row],[efec_cor]]/(Tabla3510813153423[[#This Row],[efec_cor]]+Tabla3510813153423[[#This Row],[no_efec_inc]])</f>
        <v>#VALUE!</v>
      </c>
      <c r="R40" s="11" t="e">
        <f aca="false">(Tabla3510813153423[[#This Row],[PNE]]+Tabla3510813153423[[#This Row],[PE]])/2</f>
        <v>#VALUE!</v>
      </c>
      <c r="S40" s="0" t="n">
        <v>4372</v>
      </c>
      <c r="T40" s="0" t="n">
        <v>4213</v>
      </c>
      <c r="U40" s="0" t="e">
        <f aca="false">Tabla3510813153423[[#This Row],[efec]]+Tabla3510813153423[[#This Row],[no_efe]]</f>
        <v>#VALUE!</v>
      </c>
    </row>
    <row r="41" customFormat="false" ht="13.8" hidden="false" customHeight="false" outlineLevel="0" collapsed="false">
      <c r="G41" s="0" t="e">
        <f aca="false">Tabla3510813153423[[#This Row],[no_efec_cor]]+Tabla3510813153423[[#This Row],[efec_cor]]</f>
        <v>#VALUE!</v>
      </c>
      <c r="H41" s="0" t="e">
        <f aca="false">Tabla3510813153423[[#This Row],[no_efec_inc]]+Tabla3510813153423[[#This Row],[efect_inc]]</f>
        <v>#VALUE!</v>
      </c>
      <c r="I41" s="9" t="e">
        <f aca="false">Tabla3510813153423[[#This Row],[Correctos]]/Tabla3510813153423[[#This Row],[total_sec]]</f>
        <v>#VALUE!</v>
      </c>
      <c r="J41" s="9" t="e">
        <f aca="false">Tabla3510813153423[[#This Row],[efec_cor]]/Tabla3510813153423[[#This Row],[efec]]</f>
        <v>#VALUE!</v>
      </c>
      <c r="K41" s="9" t="e">
        <f aca="false">Tabla3510813153423[[#This Row],[efect_inc]]/Tabla3510813153423[[#This Row],[efec]]</f>
        <v>#VALUE!</v>
      </c>
      <c r="L41" s="9" t="e">
        <f aca="false">Tabla3510813153423[[#This Row],[no_efec_cor]]/Tabla3510813153423[[#This Row],[no_efe]]</f>
        <v>#VALUE!</v>
      </c>
      <c r="M41" s="9" t="e">
        <f aca="false">Tabla3510813153423[[#This Row],[no_efec_inc]]/Tabla3510813153423[[#This Row],[no_efe]]</f>
        <v>#VALUE!</v>
      </c>
      <c r="N41" s="9" t="e">
        <f aca="false">(Tabla3510813153423[[#This Row],[% efe_cor]]+Tabla3510813153423[[#This Row],[% no_efe_cor]])/2</f>
        <v>#VALUE!</v>
      </c>
      <c r="O41" s="10" t="e">
        <f aca="false">(Tabla3510813153423[[#This Row],[% efe_inc]]+Tabla3510813153423[[#This Row],[% no_efect_inc]])/2</f>
        <v>#VALUE!</v>
      </c>
      <c r="P41" s="11" t="e">
        <f aca="false">Tabla3510813153423[[#This Row],[no_efec_cor]]/(Tabla3510813153423[[#This Row],[efect_inc]]+Tabla3510813153423[[#This Row],[no_efec_cor]])</f>
        <v>#VALUE!</v>
      </c>
      <c r="Q41" s="11" t="e">
        <f aca="false">Tabla3510813153423[[#This Row],[efec_cor]]/(Tabla3510813153423[[#This Row],[efec_cor]]+Tabla3510813153423[[#This Row],[no_efec_inc]])</f>
        <v>#VALUE!</v>
      </c>
      <c r="R41" s="11" t="e">
        <f aca="false">(Tabla3510813153423[[#This Row],[PNE]]+Tabla3510813153423[[#This Row],[PE]])/2</f>
        <v>#VALUE!</v>
      </c>
      <c r="S41" s="0" t="n">
        <v>4372</v>
      </c>
      <c r="T41" s="0" t="n">
        <v>4213</v>
      </c>
      <c r="U41" s="0" t="e">
        <f aca="false">Tabla3510813153423[[#This Row],[efec]]+Tabla3510813153423[[#This Row],[no_efe]]</f>
        <v>#VALUE!</v>
      </c>
    </row>
    <row r="42" customFormat="false" ht="13.8" hidden="false" customHeight="false" outlineLevel="0" collapsed="false">
      <c r="A42" s="0" t="n">
        <v>8</v>
      </c>
      <c r="B42" s="0" t="n">
        <v>3</v>
      </c>
      <c r="G42" s="0" t="e">
        <f aca="false">Tabla3510813153423[[#This Row],[no_efec_cor]]+Tabla3510813153423[[#This Row],[efec_cor]]</f>
        <v>#VALUE!</v>
      </c>
      <c r="H42" s="0" t="e">
        <f aca="false">Tabla3510813153423[[#This Row],[no_efec_inc]]+Tabla3510813153423[[#This Row],[efect_inc]]</f>
        <v>#VALUE!</v>
      </c>
      <c r="I42" s="9" t="e">
        <f aca="false">Tabla3510813153423[[#This Row],[Correctos]]/Tabla3510813153423[[#This Row],[total_sec]]</f>
        <v>#VALUE!</v>
      </c>
      <c r="J42" s="9" t="e">
        <f aca="false">Tabla3510813153423[[#This Row],[efec_cor]]/Tabla3510813153423[[#This Row],[efec]]</f>
        <v>#VALUE!</v>
      </c>
      <c r="K42" s="9" t="e">
        <f aca="false">Tabla3510813153423[[#This Row],[efect_inc]]/Tabla3510813153423[[#This Row],[efec]]</f>
        <v>#VALUE!</v>
      </c>
      <c r="L42" s="9" t="e">
        <f aca="false">Tabla3510813153423[[#This Row],[no_efec_cor]]/Tabla3510813153423[[#This Row],[no_efe]]</f>
        <v>#VALUE!</v>
      </c>
      <c r="M42" s="9" t="e">
        <f aca="false">Tabla3510813153423[[#This Row],[no_efec_inc]]/Tabla3510813153423[[#This Row],[no_efe]]</f>
        <v>#VALUE!</v>
      </c>
      <c r="N42" s="9" t="e">
        <f aca="false">(Tabla3510813153423[[#This Row],[% efe_cor]]+Tabla3510813153423[[#This Row],[% no_efe_cor]])/2</f>
        <v>#VALUE!</v>
      </c>
      <c r="O42" s="10" t="e">
        <f aca="false">(Tabla3510813153423[[#This Row],[% efe_inc]]+Tabla3510813153423[[#This Row],[% no_efect_inc]])/2</f>
        <v>#VALUE!</v>
      </c>
      <c r="P42" s="11" t="e">
        <f aca="false">Tabla3510813153423[[#This Row],[no_efec_cor]]/(Tabla3510813153423[[#This Row],[efect_inc]]+Tabla3510813153423[[#This Row],[no_efec_cor]])</f>
        <v>#VALUE!</v>
      </c>
      <c r="Q42" s="11" t="e">
        <f aca="false">Tabla3510813153423[[#This Row],[efec_cor]]/(Tabla3510813153423[[#This Row],[efec_cor]]+Tabla3510813153423[[#This Row],[no_efec_inc]])</f>
        <v>#VALUE!</v>
      </c>
      <c r="R42" s="11" t="e">
        <f aca="false">(Tabla3510813153423[[#This Row],[PNE]]+Tabla3510813153423[[#This Row],[PE]])/2</f>
        <v>#VALUE!</v>
      </c>
      <c r="S42" s="0" t="n">
        <v>4372</v>
      </c>
      <c r="T42" s="0" t="n">
        <v>4213</v>
      </c>
      <c r="U42" s="0" t="e">
        <f aca="false">Tabla3510813153423[[#This Row],[efec]]+Tabla3510813153423[[#This Row],[no_efe]]</f>
        <v>#VALUE!</v>
      </c>
    </row>
    <row r="43" customFormat="false" ht="13.8" hidden="false" customHeight="false" outlineLevel="0" collapsed="false">
      <c r="A43" s="0" t="n">
        <v>8</v>
      </c>
      <c r="B43" s="0" t="n">
        <v>2.5</v>
      </c>
      <c r="G43" s="0" t="e">
        <f aca="false">Tabla3510813153423[[#This Row],[no_efec_cor]]+Tabla3510813153423[[#This Row],[efec_cor]]</f>
        <v>#VALUE!</v>
      </c>
      <c r="H43" s="0" t="e">
        <f aca="false">Tabla3510813153423[[#This Row],[no_efec_inc]]+Tabla3510813153423[[#This Row],[efect_inc]]</f>
        <v>#VALUE!</v>
      </c>
      <c r="I43" s="9" t="e">
        <f aca="false">Tabla3510813153423[[#This Row],[Correctos]]/Tabla3510813153423[[#This Row],[total_sec]]</f>
        <v>#VALUE!</v>
      </c>
      <c r="J43" s="9" t="e">
        <f aca="false">Tabla3510813153423[[#This Row],[efec_cor]]/Tabla3510813153423[[#This Row],[efec]]</f>
        <v>#VALUE!</v>
      </c>
      <c r="K43" s="9" t="e">
        <f aca="false">Tabla3510813153423[[#This Row],[efect_inc]]/Tabla3510813153423[[#This Row],[efec]]</f>
        <v>#VALUE!</v>
      </c>
      <c r="L43" s="9" t="e">
        <f aca="false">Tabla3510813153423[[#This Row],[no_efec_cor]]/Tabla3510813153423[[#This Row],[no_efe]]</f>
        <v>#VALUE!</v>
      </c>
      <c r="M43" s="9" t="e">
        <f aca="false">Tabla3510813153423[[#This Row],[no_efec_inc]]/Tabla3510813153423[[#This Row],[no_efe]]</f>
        <v>#VALUE!</v>
      </c>
      <c r="N43" s="9" t="e">
        <f aca="false">(Tabla3510813153423[[#This Row],[% efe_cor]]+Tabla3510813153423[[#This Row],[% no_efe_cor]])/2</f>
        <v>#VALUE!</v>
      </c>
      <c r="O43" s="10" t="e">
        <f aca="false">(Tabla3510813153423[[#This Row],[% efe_inc]]+Tabla3510813153423[[#This Row],[% no_efect_inc]])/2</f>
        <v>#VALUE!</v>
      </c>
      <c r="P43" s="11" t="e">
        <f aca="false">Tabla3510813153423[[#This Row],[no_efec_cor]]/(Tabla3510813153423[[#This Row],[efect_inc]]+Tabla3510813153423[[#This Row],[no_efec_cor]])</f>
        <v>#VALUE!</v>
      </c>
      <c r="Q43" s="11" t="e">
        <f aca="false">Tabla3510813153423[[#This Row],[efec_cor]]/(Tabla3510813153423[[#This Row],[efec_cor]]+Tabla3510813153423[[#This Row],[no_efec_inc]])</f>
        <v>#VALUE!</v>
      </c>
      <c r="R43" s="11" t="e">
        <f aca="false">(Tabla3510813153423[[#This Row],[PNE]]+Tabla3510813153423[[#This Row],[PE]])/2</f>
        <v>#VALUE!</v>
      </c>
      <c r="S43" s="0" t="n">
        <v>4372</v>
      </c>
      <c r="T43" s="0" t="n">
        <v>4213</v>
      </c>
      <c r="U43" s="0" t="e">
        <f aca="false">Tabla3510813153423[[#This Row],[efec]]+Tabla3510813153423[[#This Row],[no_efe]]</f>
        <v>#VALUE!</v>
      </c>
    </row>
    <row r="44" customFormat="false" ht="13.8" hidden="false" customHeight="false" outlineLevel="0" collapsed="false">
      <c r="A44" s="0" t="n">
        <v>10</v>
      </c>
      <c r="B44" s="0" t="n">
        <v>2</v>
      </c>
      <c r="G44" s="0" t="e">
        <f aca="false">Tabla3510813153423[[#This Row],[no_efec_cor]]+Tabla3510813153423[[#This Row],[efec_cor]]</f>
        <v>#VALUE!</v>
      </c>
      <c r="H44" s="0" t="e">
        <f aca="false">Tabla3510813153423[[#This Row],[no_efec_inc]]+Tabla3510813153423[[#This Row],[efect_inc]]</f>
        <v>#VALUE!</v>
      </c>
      <c r="I44" s="9" t="e">
        <f aca="false">Tabla3510813153423[[#This Row],[Correctos]]/Tabla3510813153423[[#This Row],[total_sec]]</f>
        <v>#VALUE!</v>
      </c>
      <c r="J44" s="9" t="e">
        <f aca="false">Tabla3510813153423[[#This Row],[efec_cor]]/Tabla3510813153423[[#This Row],[efec]]</f>
        <v>#VALUE!</v>
      </c>
      <c r="K44" s="9" t="e">
        <f aca="false">Tabla3510813153423[[#This Row],[efect_inc]]/Tabla3510813153423[[#This Row],[efec]]</f>
        <v>#VALUE!</v>
      </c>
      <c r="L44" s="9" t="e">
        <f aca="false">Tabla3510813153423[[#This Row],[no_efec_cor]]/Tabla3510813153423[[#This Row],[no_efe]]</f>
        <v>#VALUE!</v>
      </c>
      <c r="M44" s="9" t="e">
        <f aca="false">Tabla3510813153423[[#This Row],[no_efec_inc]]/Tabla3510813153423[[#This Row],[no_efe]]</f>
        <v>#VALUE!</v>
      </c>
      <c r="N44" s="9" t="e">
        <f aca="false">(Tabla3510813153423[[#This Row],[% efe_cor]]+Tabla3510813153423[[#This Row],[% no_efe_cor]])/2</f>
        <v>#VALUE!</v>
      </c>
      <c r="O44" s="10" t="e">
        <f aca="false">(Tabla3510813153423[[#This Row],[% efe_inc]]+Tabla3510813153423[[#This Row],[% no_efect_inc]])/2</f>
        <v>#VALUE!</v>
      </c>
      <c r="P44" s="11" t="e">
        <f aca="false">Tabla3510813153423[[#This Row],[no_efec_cor]]/(Tabla3510813153423[[#This Row],[efect_inc]]+Tabla3510813153423[[#This Row],[no_efec_cor]])</f>
        <v>#VALUE!</v>
      </c>
      <c r="Q44" s="11" t="e">
        <f aca="false">Tabla3510813153423[[#This Row],[efec_cor]]/(Tabla3510813153423[[#This Row],[efec_cor]]+Tabla3510813153423[[#This Row],[no_efec_inc]])</f>
        <v>#VALUE!</v>
      </c>
      <c r="R44" s="11" t="e">
        <f aca="false">(Tabla3510813153423[[#This Row],[PNE]]+Tabla3510813153423[[#This Row],[PE]])/2</f>
        <v>#VALUE!</v>
      </c>
      <c r="U44" s="0" t="e">
        <f aca="false">Tabla3510813153423[[#This Row],[efec]]+Tabla3510813153423[[#This Row],[no_efe]]</f>
        <v>#VALUE!</v>
      </c>
    </row>
    <row r="45" customFormat="false" ht="13.8" hidden="false" customHeight="false" outlineLevel="0" collapsed="false">
      <c r="A45" s="0" t="n">
        <v>15</v>
      </c>
      <c r="B45" s="0" t="n">
        <v>2</v>
      </c>
      <c r="G45" s="0" t="e">
        <f aca="false">Tabla3510813153423[[#This Row],[no_efec_cor]]+Tabla3510813153423[[#This Row],[efec_cor]]</f>
        <v>#VALUE!</v>
      </c>
      <c r="H45" s="0" t="e">
        <f aca="false">Tabla3510813153423[[#This Row],[no_efec_inc]]+Tabla3510813153423[[#This Row],[efect_inc]]</f>
        <v>#VALUE!</v>
      </c>
      <c r="I45" s="9" t="e">
        <f aca="false">Tabla3510813153423[[#This Row],[Correctos]]/Tabla3510813153423[[#This Row],[total_sec]]</f>
        <v>#VALUE!</v>
      </c>
      <c r="J45" s="9" t="e">
        <f aca="false">Tabla3510813153423[[#This Row],[efec_cor]]/Tabla3510813153423[[#This Row],[efec]]</f>
        <v>#VALUE!</v>
      </c>
      <c r="K45" s="9" t="e">
        <f aca="false">Tabla3510813153423[[#This Row],[efect_inc]]/Tabla3510813153423[[#This Row],[efec]]</f>
        <v>#VALUE!</v>
      </c>
      <c r="L45" s="9" t="e">
        <f aca="false">Tabla3510813153423[[#This Row],[no_efec_cor]]/Tabla3510813153423[[#This Row],[no_efe]]</f>
        <v>#VALUE!</v>
      </c>
      <c r="M45" s="9" t="e">
        <f aca="false">Tabla3510813153423[[#This Row],[no_efec_inc]]/Tabla3510813153423[[#This Row],[no_efe]]</f>
        <v>#VALUE!</v>
      </c>
      <c r="N45" s="9" t="e">
        <f aca="false">(Tabla3510813153423[[#This Row],[% efe_cor]]+Tabla3510813153423[[#This Row],[% no_efe_cor]])/2</f>
        <v>#VALUE!</v>
      </c>
      <c r="O45" s="10" t="e">
        <f aca="false">(Tabla3510813153423[[#This Row],[% efe_inc]]+Tabla3510813153423[[#This Row],[% no_efect_inc]])/2</f>
        <v>#VALUE!</v>
      </c>
      <c r="P45" s="11" t="e">
        <f aca="false">Tabla3510813153423[[#This Row],[no_efec_cor]]/(Tabla3510813153423[[#This Row],[efect_inc]]+Tabla3510813153423[[#This Row],[no_efec_cor]])</f>
        <v>#VALUE!</v>
      </c>
      <c r="Q45" s="11" t="e">
        <f aca="false">Tabla3510813153423[[#This Row],[efec_cor]]/(Tabla3510813153423[[#This Row],[efec_cor]]+Tabla3510813153423[[#This Row],[no_efec_inc]])</f>
        <v>#VALUE!</v>
      </c>
      <c r="R45" s="11" t="e">
        <f aca="false">(Tabla3510813153423[[#This Row],[PNE]]+Tabla3510813153423[[#This Row],[PE]])/2</f>
        <v>#VALUE!</v>
      </c>
      <c r="U45" s="0" t="e">
        <f aca="false">Tabla3510813153423[[#This Row],[efec]]+Tabla3510813153423[[#This Row],[no_efe]]</f>
        <v>#VALUE!</v>
      </c>
    </row>
    <row r="46" customFormat="false" ht="13.8" hidden="false" customHeight="false" outlineLevel="0" collapsed="false">
      <c r="A46" s="0" t="n">
        <v>25</v>
      </c>
      <c r="B46" s="0" t="n">
        <v>2</v>
      </c>
      <c r="G46" s="0" t="e">
        <f aca="false">Tabla3510813153423[[#This Row],[no_efec_cor]]+Tabla3510813153423[[#This Row],[efec_cor]]</f>
        <v>#VALUE!</v>
      </c>
      <c r="H46" s="0" t="e">
        <f aca="false">Tabla3510813153423[[#This Row],[no_efec_inc]]+Tabla3510813153423[[#This Row],[efect_inc]]</f>
        <v>#VALUE!</v>
      </c>
      <c r="I46" s="9" t="e">
        <f aca="false">Tabla3510813153423[[#This Row],[Correctos]]/Tabla3510813153423[[#This Row],[total_sec]]</f>
        <v>#VALUE!</v>
      </c>
      <c r="J46" s="9" t="e">
        <f aca="false">Tabla3510813153423[[#This Row],[efec_cor]]/Tabla3510813153423[[#This Row],[efec]]</f>
        <v>#VALUE!</v>
      </c>
      <c r="K46" s="9" t="e">
        <f aca="false">Tabla3510813153423[[#This Row],[efect_inc]]/Tabla3510813153423[[#This Row],[efec]]</f>
        <v>#VALUE!</v>
      </c>
      <c r="L46" s="9" t="e">
        <f aca="false">Tabla3510813153423[[#This Row],[no_efec_cor]]/Tabla3510813153423[[#This Row],[no_efe]]</f>
        <v>#VALUE!</v>
      </c>
      <c r="M46" s="9" t="e">
        <f aca="false">Tabla3510813153423[[#This Row],[no_efec_inc]]/Tabla3510813153423[[#This Row],[no_efe]]</f>
        <v>#VALUE!</v>
      </c>
      <c r="N46" s="9" t="e">
        <f aca="false">(Tabla3510813153423[[#This Row],[% efe_cor]]+Tabla3510813153423[[#This Row],[% no_efe_cor]])/2</f>
        <v>#VALUE!</v>
      </c>
      <c r="O46" s="10" t="e">
        <f aca="false">(Tabla3510813153423[[#This Row],[% efe_inc]]+Tabla3510813153423[[#This Row],[% no_efect_inc]])/2</f>
        <v>#VALUE!</v>
      </c>
      <c r="P46" s="11" t="e">
        <f aca="false">Tabla3510813153423[[#This Row],[no_efec_cor]]/(Tabla3510813153423[[#This Row],[efect_inc]]+Tabla3510813153423[[#This Row],[no_efec_cor]])</f>
        <v>#VALUE!</v>
      </c>
      <c r="Q46" s="11" t="e">
        <f aca="false">Tabla3510813153423[[#This Row],[efec_cor]]/(Tabla3510813153423[[#This Row],[efec_cor]]+Tabla3510813153423[[#This Row],[no_efec_inc]])</f>
        <v>#VALUE!</v>
      </c>
      <c r="R46" s="11" t="e">
        <f aca="false">(Tabla3510813153423[[#This Row],[PNE]]+Tabla3510813153423[[#This Row],[PE]])/2</f>
        <v>#VALUE!</v>
      </c>
      <c r="U46" s="0" t="e">
        <f aca="false">Tabla3510813153423[[#This Row],[efec]]+Tabla3510813153423[[#This Row],[no_efe]]</f>
        <v>#VALUE!</v>
      </c>
    </row>
    <row r="47" customFormat="false" ht="13.8" hidden="false" customHeight="false" outlineLevel="0" collapsed="false">
      <c r="A47" s="0" t="n">
        <v>25</v>
      </c>
      <c r="B47" s="0" t="n">
        <v>3</v>
      </c>
      <c r="G47" s="0" t="e">
        <f aca="false">Tabla3510813153423[[#This Row],[no_efec_cor]]+Tabla3510813153423[[#This Row],[efec_cor]]</f>
        <v>#VALUE!</v>
      </c>
      <c r="H47" s="0" t="e">
        <f aca="false">Tabla3510813153423[[#This Row],[no_efec_inc]]+Tabla3510813153423[[#This Row],[efect_inc]]</f>
        <v>#VALUE!</v>
      </c>
      <c r="I47" s="9" t="e">
        <f aca="false">Tabla3510813153423[[#This Row],[Correctos]]/Tabla3510813153423[[#This Row],[total_sec]]</f>
        <v>#VALUE!</v>
      </c>
      <c r="J47" s="9" t="e">
        <f aca="false">Tabla3510813153423[[#This Row],[efec_cor]]/Tabla3510813153423[[#This Row],[efec]]</f>
        <v>#VALUE!</v>
      </c>
      <c r="K47" s="9" t="e">
        <f aca="false">Tabla3510813153423[[#This Row],[efect_inc]]/Tabla3510813153423[[#This Row],[efec]]</f>
        <v>#VALUE!</v>
      </c>
      <c r="L47" s="9" t="e">
        <f aca="false">Tabla3510813153423[[#This Row],[no_efec_cor]]/Tabla3510813153423[[#This Row],[no_efe]]</f>
        <v>#VALUE!</v>
      </c>
      <c r="M47" s="9" t="e">
        <f aca="false">Tabla3510813153423[[#This Row],[no_efec_inc]]/Tabla3510813153423[[#This Row],[no_efe]]</f>
        <v>#VALUE!</v>
      </c>
      <c r="N47" s="9" t="e">
        <f aca="false">(Tabla3510813153423[[#This Row],[% efe_cor]]+Tabla3510813153423[[#This Row],[% no_efe_cor]])/2</f>
        <v>#VALUE!</v>
      </c>
      <c r="O47" s="10" t="e">
        <f aca="false">(Tabla3510813153423[[#This Row],[% efe_inc]]+Tabla3510813153423[[#This Row],[% no_efect_inc]])/2</f>
        <v>#VALUE!</v>
      </c>
      <c r="P47" s="11" t="e">
        <f aca="false">Tabla3510813153423[[#This Row],[no_efec_cor]]/(Tabla3510813153423[[#This Row],[efect_inc]]+Tabla3510813153423[[#This Row],[no_efec_cor]])</f>
        <v>#VALUE!</v>
      </c>
      <c r="Q47" s="11" t="e">
        <f aca="false">Tabla3510813153423[[#This Row],[efec_cor]]/(Tabla3510813153423[[#This Row],[efec_cor]]+Tabla3510813153423[[#This Row],[no_efec_inc]])</f>
        <v>#VALUE!</v>
      </c>
      <c r="R47" s="11" t="e">
        <f aca="false">(Tabla3510813153423[[#This Row],[PNE]]+Tabla3510813153423[[#This Row],[PE]])/2</f>
        <v>#VALUE!</v>
      </c>
      <c r="U47" s="0" t="e">
        <f aca="false">Tabla3510813153423[[#This Row],[efec]]+Tabla3510813153423[[#This Row],[no_efe]]</f>
        <v>#VALUE!</v>
      </c>
    </row>
    <row r="48" customFormat="false" ht="13.8" hidden="false" customHeight="false" outlineLevel="0" collapsed="false">
      <c r="A48" s="0" t="n">
        <v>50</v>
      </c>
      <c r="B48" s="0" t="n">
        <v>3</v>
      </c>
      <c r="G48" s="0" t="e">
        <f aca="false">Tabla3510813153423[[#This Row],[no_efec_cor]]+Tabla3510813153423[[#This Row],[efec_cor]]</f>
        <v>#VALUE!</v>
      </c>
      <c r="H48" s="0" t="e">
        <f aca="false">Tabla3510813153423[[#This Row],[no_efec_inc]]+Tabla3510813153423[[#This Row],[efect_inc]]</f>
        <v>#VALUE!</v>
      </c>
      <c r="I48" s="9" t="e">
        <f aca="false">Tabla3510813153423[[#This Row],[Correctos]]/Tabla3510813153423[[#This Row],[total_sec]]</f>
        <v>#VALUE!</v>
      </c>
      <c r="J48" s="9" t="e">
        <f aca="false">Tabla3510813153423[[#This Row],[efec_cor]]/Tabla3510813153423[[#This Row],[efec]]</f>
        <v>#VALUE!</v>
      </c>
      <c r="K48" s="9" t="e">
        <f aca="false">Tabla3510813153423[[#This Row],[efect_inc]]/Tabla3510813153423[[#This Row],[efec]]</f>
        <v>#VALUE!</v>
      </c>
      <c r="L48" s="9" t="e">
        <f aca="false">Tabla3510813153423[[#This Row],[no_efec_cor]]/Tabla3510813153423[[#This Row],[no_efe]]</f>
        <v>#VALUE!</v>
      </c>
      <c r="M48" s="9" t="e">
        <f aca="false">Tabla3510813153423[[#This Row],[no_efec_inc]]/Tabla3510813153423[[#This Row],[no_efe]]</f>
        <v>#VALUE!</v>
      </c>
      <c r="N48" s="9" t="e">
        <f aca="false">(Tabla3510813153423[[#This Row],[% efe_cor]]+Tabla3510813153423[[#This Row],[% no_efe_cor]])/2</f>
        <v>#VALUE!</v>
      </c>
      <c r="O48" s="10" t="e">
        <f aca="false">(Tabla3510813153423[[#This Row],[% efe_inc]]+Tabla3510813153423[[#This Row],[% no_efect_inc]])/2</f>
        <v>#VALUE!</v>
      </c>
      <c r="P48" s="11" t="e">
        <f aca="false">Tabla3510813153423[[#This Row],[no_efec_cor]]/(Tabla3510813153423[[#This Row],[efect_inc]]+Tabla3510813153423[[#This Row],[no_efec_cor]])</f>
        <v>#VALUE!</v>
      </c>
      <c r="Q48" s="11" t="e">
        <f aca="false">Tabla3510813153423[[#This Row],[efec_cor]]/(Tabla3510813153423[[#This Row],[efec_cor]]+Tabla3510813153423[[#This Row],[no_efec_inc]])</f>
        <v>#VALUE!</v>
      </c>
      <c r="R48" s="11" t="e">
        <f aca="false">(Tabla3510813153423[[#This Row],[PNE]]+Tabla3510813153423[[#This Row],[PE]])/2</f>
        <v>#VALUE!</v>
      </c>
      <c r="U48" s="0" t="e">
        <f aca="false">Tabla3510813153423[[#This Row],[efec]]+Tabla3510813153423[[#This Row],[no_efe]]</f>
        <v>#VALUE!</v>
      </c>
    </row>
    <row r="49" customFormat="false" ht="13.8" hidden="false" customHeight="false" outlineLevel="0" collapsed="false">
      <c r="A49" s="0" t="n">
        <v>15</v>
      </c>
      <c r="B49" s="0" t="n">
        <v>1</v>
      </c>
      <c r="G49" s="0" t="e">
        <f aca="false">Tabla3510813153423[[#This Row],[no_efec_cor]]+Tabla3510813153423[[#This Row],[efec_cor]]</f>
        <v>#VALUE!</v>
      </c>
      <c r="H49" s="0" t="e">
        <f aca="false">Tabla3510813153423[[#This Row],[no_efec_inc]]+Tabla3510813153423[[#This Row],[efect_inc]]</f>
        <v>#VALUE!</v>
      </c>
      <c r="I49" s="9" t="e">
        <f aca="false">Tabla3510813153423[[#This Row],[Correctos]]/Tabla3510813153423[[#This Row],[total_sec]]</f>
        <v>#VALUE!</v>
      </c>
      <c r="J49" s="9" t="e">
        <f aca="false">Tabla3510813153423[[#This Row],[efec_cor]]/Tabla3510813153423[[#This Row],[efec]]</f>
        <v>#VALUE!</v>
      </c>
      <c r="K49" s="9" t="e">
        <f aca="false">Tabla3510813153423[[#This Row],[efect_inc]]/Tabla3510813153423[[#This Row],[efec]]</f>
        <v>#VALUE!</v>
      </c>
      <c r="L49" s="9" t="e">
        <f aca="false">Tabla3510813153423[[#This Row],[no_efec_cor]]/Tabla3510813153423[[#This Row],[no_efe]]</f>
        <v>#VALUE!</v>
      </c>
      <c r="M49" s="9" t="e">
        <f aca="false">Tabla3510813153423[[#This Row],[no_efec_inc]]/Tabla3510813153423[[#This Row],[no_efe]]</f>
        <v>#VALUE!</v>
      </c>
      <c r="N49" s="9" t="e">
        <f aca="false">(Tabla3510813153423[[#This Row],[% efe_cor]]+Tabla3510813153423[[#This Row],[% no_efe_cor]])/2</f>
        <v>#VALUE!</v>
      </c>
      <c r="O49" s="10" t="e">
        <f aca="false">(Tabla3510813153423[[#This Row],[% efe_inc]]+Tabla3510813153423[[#This Row],[% no_efect_inc]])/2</f>
        <v>#VALUE!</v>
      </c>
      <c r="P49" s="11" t="e">
        <f aca="false">Tabla3510813153423[[#This Row],[no_efec_cor]]/(Tabla3510813153423[[#This Row],[efect_inc]]+Tabla3510813153423[[#This Row],[no_efec_cor]])</f>
        <v>#VALUE!</v>
      </c>
      <c r="Q49" s="11" t="e">
        <f aca="false">Tabla3510813153423[[#This Row],[efec_cor]]/(Tabla3510813153423[[#This Row],[efec_cor]]+Tabla3510813153423[[#This Row],[no_efec_inc]])</f>
        <v>#VALUE!</v>
      </c>
      <c r="R49" s="11" t="e">
        <f aca="false">(Tabla3510813153423[[#This Row],[PNE]]+Tabla3510813153423[[#This Row],[PE]])/2</f>
        <v>#VALUE!</v>
      </c>
      <c r="U49" s="0" t="e">
        <f aca="false">Tabla3510813153423[[#This Row],[efec]]+Tabla3510813153423[[#This Row],[no_efe]]</f>
        <v>#VALUE!</v>
      </c>
    </row>
    <row r="50" customFormat="false" ht="13.8" hidden="false" customHeight="false" outlineLevel="0" collapsed="false">
      <c r="A50" s="0" t="n">
        <v>15</v>
      </c>
      <c r="B50" s="0" t="n">
        <v>0.5</v>
      </c>
      <c r="G50" s="0" t="e">
        <f aca="false">Tabla3510813153423[[#This Row],[no_efec_cor]]+Tabla3510813153423[[#This Row],[efec_cor]]</f>
        <v>#VALUE!</v>
      </c>
      <c r="H50" s="0" t="e">
        <f aca="false">Tabla3510813153423[[#This Row],[no_efec_inc]]+Tabla3510813153423[[#This Row],[efect_inc]]</f>
        <v>#VALUE!</v>
      </c>
      <c r="I50" s="9" t="e">
        <f aca="false">Tabla3510813153423[[#This Row],[Correctos]]/Tabla3510813153423[[#This Row],[total_sec]]</f>
        <v>#VALUE!</v>
      </c>
      <c r="J50" s="9" t="e">
        <f aca="false">Tabla3510813153423[[#This Row],[efec_cor]]/Tabla3510813153423[[#This Row],[efec]]</f>
        <v>#VALUE!</v>
      </c>
      <c r="K50" s="9" t="e">
        <f aca="false">Tabla3510813153423[[#This Row],[efect_inc]]/Tabla3510813153423[[#This Row],[efec]]</f>
        <v>#VALUE!</v>
      </c>
      <c r="L50" s="9" t="e">
        <f aca="false">Tabla3510813153423[[#This Row],[no_efec_cor]]/Tabla3510813153423[[#This Row],[no_efe]]</f>
        <v>#VALUE!</v>
      </c>
      <c r="M50" s="9" t="e">
        <f aca="false">Tabla3510813153423[[#This Row],[no_efec_inc]]/Tabla3510813153423[[#This Row],[no_efe]]</f>
        <v>#VALUE!</v>
      </c>
      <c r="N50" s="9" t="e">
        <f aca="false">(Tabla3510813153423[[#This Row],[% efe_cor]]+Tabla3510813153423[[#This Row],[% no_efe_cor]])/2</f>
        <v>#VALUE!</v>
      </c>
      <c r="O50" s="10" t="e">
        <f aca="false">(Tabla3510813153423[[#This Row],[% efe_inc]]+Tabla3510813153423[[#This Row],[% no_efect_inc]])/2</f>
        <v>#VALUE!</v>
      </c>
      <c r="P50" s="11" t="e">
        <f aca="false">Tabla3510813153423[[#This Row],[no_efec_cor]]/(Tabla3510813153423[[#This Row],[efect_inc]]+Tabla3510813153423[[#This Row],[no_efec_cor]])</f>
        <v>#VALUE!</v>
      </c>
      <c r="Q50" s="11" t="e">
        <f aca="false">Tabla3510813153423[[#This Row],[efec_cor]]/(Tabla3510813153423[[#This Row],[efec_cor]]+Tabla3510813153423[[#This Row],[no_efec_inc]])</f>
        <v>#VALUE!</v>
      </c>
      <c r="R50" s="11" t="e">
        <f aca="false">(Tabla3510813153423[[#This Row],[PNE]]+Tabla3510813153423[[#This Row],[PE]])/2</f>
        <v>#VALUE!</v>
      </c>
      <c r="U50" s="0" t="e">
        <f aca="false">Tabla3510813153423[[#This Row],[efec]]+Tabla3510813153423[[#This Row],[no_efe]]</f>
        <v>#VALUE!</v>
      </c>
    </row>
    <row r="51" customFormat="false" ht="13.8" hidden="false" customHeight="false" outlineLevel="0" collapsed="false">
      <c r="A51" s="0" t="n">
        <v>4</v>
      </c>
      <c r="B51" s="0" t="n">
        <v>1</v>
      </c>
      <c r="G51" s="0" t="e">
        <f aca="false">Tabla3510813153423[[#This Row],[no_efec_cor]]+Tabla3510813153423[[#This Row],[efec_cor]]</f>
        <v>#VALUE!</v>
      </c>
      <c r="H51" s="0" t="e">
        <f aca="false">Tabla3510813153423[[#This Row],[no_efec_inc]]+Tabla3510813153423[[#This Row],[efect_inc]]</f>
        <v>#VALUE!</v>
      </c>
      <c r="I51" s="9" t="e">
        <f aca="false">Tabla3510813153423[[#This Row],[Correctos]]/Tabla3510813153423[[#This Row],[total_sec]]</f>
        <v>#VALUE!</v>
      </c>
      <c r="J51" s="9" t="e">
        <f aca="false">Tabla3510813153423[[#This Row],[efec_cor]]/Tabla3510813153423[[#This Row],[efec]]</f>
        <v>#VALUE!</v>
      </c>
      <c r="K51" s="9" t="e">
        <f aca="false">Tabla3510813153423[[#This Row],[efect_inc]]/Tabla3510813153423[[#This Row],[efec]]</f>
        <v>#VALUE!</v>
      </c>
      <c r="L51" s="9" t="e">
        <f aca="false">Tabla3510813153423[[#This Row],[no_efec_cor]]/Tabla3510813153423[[#This Row],[no_efe]]</f>
        <v>#VALUE!</v>
      </c>
      <c r="M51" s="9" t="e">
        <f aca="false">Tabla3510813153423[[#This Row],[no_efec_inc]]/Tabla3510813153423[[#This Row],[no_efe]]</f>
        <v>#VALUE!</v>
      </c>
      <c r="N51" s="9" t="e">
        <f aca="false">(Tabla3510813153423[[#This Row],[% efe_cor]]+Tabla3510813153423[[#This Row],[% no_efe_cor]])/2</f>
        <v>#VALUE!</v>
      </c>
      <c r="O51" s="10" t="e">
        <f aca="false">(Tabla3510813153423[[#This Row],[% efe_inc]]+Tabla3510813153423[[#This Row],[% no_efect_inc]])/2</f>
        <v>#VALUE!</v>
      </c>
      <c r="P51" s="11" t="e">
        <f aca="false">Tabla3510813153423[[#This Row],[no_efec_cor]]/(Tabla3510813153423[[#This Row],[efect_inc]]+Tabla3510813153423[[#This Row],[no_efec_cor]])</f>
        <v>#VALUE!</v>
      </c>
      <c r="Q51" s="11" t="e">
        <f aca="false">Tabla3510813153423[[#This Row],[efec_cor]]/(Tabla3510813153423[[#This Row],[efec_cor]]+Tabla3510813153423[[#This Row],[no_efec_inc]])</f>
        <v>#VALUE!</v>
      </c>
      <c r="R51" s="11" t="e">
        <f aca="false">(Tabla3510813153423[[#This Row],[PNE]]+Tabla3510813153423[[#This Row],[PE]])/2</f>
        <v>#VALUE!</v>
      </c>
      <c r="U51" s="0" t="e">
        <f aca="false">Tabla3510813153423[[#This Row],[efec]]+Tabla3510813153423[[#This Row],[no_efe]]</f>
        <v>#VALUE!</v>
      </c>
    </row>
    <row r="52" customFormat="false" ht="13.8" hidden="false" customHeight="false" outlineLevel="0" collapsed="false">
      <c r="A52" s="0" t="n">
        <v>3</v>
      </c>
      <c r="B52" s="0" t="n">
        <v>1</v>
      </c>
      <c r="G52" s="0" t="e">
        <f aca="false">Tabla3510813153423[[#This Row],[no_efec_cor]]+Tabla3510813153423[[#This Row],[efec_cor]]</f>
        <v>#VALUE!</v>
      </c>
      <c r="H52" s="0" t="e">
        <f aca="false">Tabla3510813153423[[#This Row],[no_efec_inc]]+Tabla3510813153423[[#This Row],[efect_inc]]</f>
        <v>#VALUE!</v>
      </c>
      <c r="I52" s="9" t="e">
        <f aca="false">Tabla3510813153423[[#This Row],[Correctos]]/Tabla3510813153423[[#This Row],[total_sec]]</f>
        <v>#VALUE!</v>
      </c>
      <c r="J52" s="9" t="e">
        <f aca="false">Tabla3510813153423[[#This Row],[efec_cor]]/Tabla3510813153423[[#This Row],[efec]]</f>
        <v>#VALUE!</v>
      </c>
      <c r="K52" s="9" t="e">
        <f aca="false">Tabla3510813153423[[#This Row],[efect_inc]]/Tabla3510813153423[[#This Row],[efec]]</f>
        <v>#VALUE!</v>
      </c>
      <c r="L52" s="9" t="e">
        <f aca="false">Tabla3510813153423[[#This Row],[no_efec_cor]]/Tabla3510813153423[[#This Row],[no_efe]]</f>
        <v>#VALUE!</v>
      </c>
      <c r="M52" s="9" t="e">
        <f aca="false">Tabla3510813153423[[#This Row],[no_efec_inc]]/Tabla3510813153423[[#This Row],[no_efe]]</f>
        <v>#VALUE!</v>
      </c>
      <c r="N52" s="9" t="e">
        <f aca="false">(Tabla3510813153423[[#This Row],[% efe_cor]]+Tabla3510813153423[[#This Row],[% no_efe_cor]])/2</f>
        <v>#VALUE!</v>
      </c>
      <c r="O52" s="10" t="e">
        <f aca="false">(Tabla3510813153423[[#This Row],[% efe_inc]]+Tabla3510813153423[[#This Row],[% no_efect_inc]])/2</f>
        <v>#VALUE!</v>
      </c>
      <c r="P52" s="11" t="e">
        <f aca="false">Tabla3510813153423[[#This Row],[no_efec_cor]]/(Tabla3510813153423[[#This Row],[efect_inc]]+Tabla3510813153423[[#This Row],[no_efec_cor]])</f>
        <v>#VALUE!</v>
      </c>
      <c r="Q52" s="11" t="e">
        <f aca="false">Tabla3510813153423[[#This Row],[efec_cor]]/(Tabla3510813153423[[#This Row],[efec_cor]]+Tabla3510813153423[[#This Row],[no_efec_inc]])</f>
        <v>#VALUE!</v>
      </c>
      <c r="R52" s="11" t="e">
        <f aca="false">(Tabla3510813153423[[#This Row],[PNE]]+Tabla3510813153423[[#This Row],[PE]])/2</f>
        <v>#VALUE!</v>
      </c>
      <c r="U52" s="0" t="e">
        <f aca="false">Tabla3510813153423[[#This Row],[efec]]+Tabla3510813153423[[#This Row],[no_efe]]</f>
        <v>#VALUE!</v>
      </c>
    </row>
    <row r="53" customFormat="false" ht="13.8" hidden="false" customHeight="false" outlineLevel="0" collapsed="false">
      <c r="A53" s="0" t="n">
        <v>3</v>
      </c>
      <c r="B53" s="0" t="n">
        <v>5</v>
      </c>
      <c r="G53" s="0" t="e">
        <f aca="false">Tabla3510813153423[[#This Row],[no_efec_cor]]+Tabla3510813153423[[#This Row],[efec_cor]]</f>
        <v>#VALUE!</v>
      </c>
      <c r="H53" s="0" t="e">
        <f aca="false">Tabla3510813153423[[#This Row],[no_efec_inc]]+Tabla3510813153423[[#This Row],[efect_inc]]</f>
        <v>#VALUE!</v>
      </c>
      <c r="I53" s="9" t="e">
        <f aca="false">Tabla3510813153423[[#This Row],[Correctos]]/Tabla3510813153423[[#This Row],[total_sec]]</f>
        <v>#VALUE!</v>
      </c>
      <c r="J53" s="9" t="e">
        <f aca="false">Tabla3510813153423[[#This Row],[efec_cor]]/Tabla3510813153423[[#This Row],[efec]]</f>
        <v>#VALUE!</v>
      </c>
      <c r="K53" s="9" t="e">
        <f aca="false">Tabla3510813153423[[#This Row],[efect_inc]]/Tabla3510813153423[[#This Row],[efec]]</f>
        <v>#VALUE!</v>
      </c>
      <c r="L53" s="9" t="e">
        <f aca="false">Tabla3510813153423[[#This Row],[no_efec_cor]]/Tabla3510813153423[[#This Row],[no_efe]]</f>
        <v>#VALUE!</v>
      </c>
      <c r="M53" s="9" t="e">
        <f aca="false">Tabla3510813153423[[#This Row],[no_efec_inc]]/Tabla3510813153423[[#This Row],[no_efe]]</f>
        <v>#VALUE!</v>
      </c>
      <c r="N53" s="9" t="e">
        <f aca="false">(Tabla3510813153423[[#This Row],[% efe_cor]]+Tabla3510813153423[[#This Row],[% no_efe_cor]])/2</f>
        <v>#VALUE!</v>
      </c>
      <c r="O53" s="10" t="e">
        <f aca="false">(Tabla3510813153423[[#This Row],[% efe_inc]]+Tabla3510813153423[[#This Row],[% no_efect_inc]])/2</f>
        <v>#VALUE!</v>
      </c>
      <c r="P53" s="11" t="e">
        <f aca="false">Tabla3510813153423[[#This Row],[no_efec_cor]]/(Tabla3510813153423[[#This Row],[efect_inc]]+Tabla3510813153423[[#This Row],[no_efec_cor]])</f>
        <v>#VALUE!</v>
      </c>
      <c r="Q53" s="11" t="e">
        <f aca="false">Tabla3510813153423[[#This Row],[efec_cor]]/(Tabla3510813153423[[#This Row],[efec_cor]]+Tabla3510813153423[[#This Row],[no_efec_inc]])</f>
        <v>#VALUE!</v>
      </c>
      <c r="R53" s="11" t="e">
        <f aca="false">(Tabla3510813153423[[#This Row],[PNE]]+Tabla3510813153423[[#This Row],[PE]])/2</f>
        <v>#VALUE!</v>
      </c>
      <c r="U53" s="0" t="e">
        <f aca="false">Tabla3510813153423[[#This Row],[efec]]+Tabla3510813153423[[#This Row],[no_efe]]</f>
        <v>#VALUE!</v>
      </c>
    </row>
    <row r="54" customFormat="false" ht="13.8" hidden="false" customHeight="false" outlineLevel="0" collapsed="false">
      <c r="A54" s="0" t="n">
        <v>4</v>
      </c>
      <c r="B54" s="0" t="n">
        <v>5</v>
      </c>
      <c r="G54" s="0" t="e">
        <f aca="false">Tabla3510813153423[[#This Row],[no_efec_cor]]+Tabla3510813153423[[#This Row],[efec_cor]]</f>
        <v>#VALUE!</v>
      </c>
      <c r="H54" s="0" t="e">
        <f aca="false">Tabla3510813153423[[#This Row],[no_efec_inc]]+Tabla3510813153423[[#This Row],[efect_inc]]</f>
        <v>#VALUE!</v>
      </c>
      <c r="I54" s="9" t="e">
        <f aca="false">Tabla3510813153423[[#This Row],[Correctos]]/Tabla3510813153423[[#This Row],[total_sec]]</f>
        <v>#VALUE!</v>
      </c>
      <c r="J54" s="9" t="e">
        <f aca="false">Tabla3510813153423[[#This Row],[efec_cor]]/Tabla3510813153423[[#This Row],[efec]]</f>
        <v>#VALUE!</v>
      </c>
      <c r="K54" s="9" t="e">
        <f aca="false">Tabla3510813153423[[#This Row],[efect_inc]]/Tabla3510813153423[[#This Row],[efec]]</f>
        <v>#VALUE!</v>
      </c>
      <c r="L54" s="9" t="e">
        <f aca="false">Tabla3510813153423[[#This Row],[no_efec_cor]]/Tabla3510813153423[[#This Row],[no_efe]]</f>
        <v>#VALUE!</v>
      </c>
      <c r="M54" s="9" t="e">
        <f aca="false">Tabla3510813153423[[#This Row],[no_efec_inc]]/Tabla3510813153423[[#This Row],[no_efe]]</f>
        <v>#VALUE!</v>
      </c>
      <c r="N54" s="9" t="e">
        <f aca="false">(Tabla3510813153423[[#This Row],[% efe_cor]]+Tabla3510813153423[[#This Row],[% no_efe_cor]])/2</f>
        <v>#VALUE!</v>
      </c>
      <c r="O54" s="10" t="e">
        <f aca="false">(Tabla3510813153423[[#This Row],[% efe_inc]]+Tabla3510813153423[[#This Row],[% no_efect_inc]])/2</f>
        <v>#VALUE!</v>
      </c>
      <c r="P54" s="11" t="e">
        <f aca="false">Tabla3510813153423[[#This Row],[no_efec_cor]]/(Tabla3510813153423[[#This Row],[efect_inc]]+Tabla3510813153423[[#This Row],[no_efec_cor]])</f>
        <v>#VALUE!</v>
      </c>
      <c r="Q54" s="11" t="e">
        <f aca="false">Tabla3510813153423[[#This Row],[efec_cor]]/(Tabla3510813153423[[#This Row],[efec_cor]]+Tabla3510813153423[[#This Row],[no_efec_inc]])</f>
        <v>#VALUE!</v>
      </c>
      <c r="R54" s="11" t="e">
        <f aca="false">(Tabla3510813153423[[#This Row],[PNE]]+Tabla3510813153423[[#This Row],[PE]])/2</f>
        <v>#VALUE!</v>
      </c>
      <c r="U54" s="0" t="e">
        <f aca="false">Tabla3510813153423[[#This Row],[efec]]+Tabla3510813153423[[#This Row],[no_efe]]</f>
        <v>#VALUE!</v>
      </c>
    </row>
  </sheetData>
  <mergeCells count="9">
    <mergeCell ref="A1:U1"/>
    <mergeCell ref="A2:U2"/>
    <mergeCell ref="A4:B4"/>
    <mergeCell ref="A5:B5"/>
    <mergeCell ref="A6:B6"/>
    <mergeCell ref="A8:I8"/>
    <mergeCell ref="A20:U20"/>
    <mergeCell ref="A21:U21"/>
    <mergeCell ref="A24:I2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7030A0"/>
    <pageSetUpPr fitToPage="false"/>
  </sheetPr>
  <dimension ref="A1:T98"/>
  <sheetViews>
    <sheetView showFormulas="false" showGridLines="true" showRowColHeaders="true" showZeros="true" rightToLeft="false" tabSelected="true" showOutlineSymbols="true" defaultGridColor="true" view="normal" topLeftCell="A56" colorId="64" zoomScale="100" zoomScaleNormal="100" zoomScalePageLayoutView="100" workbookViewId="0">
      <selection pane="topLeft" activeCell="C82" activeCellId="0" sqref="A82:C98"/>
    </sheetView>
  </sheetViews>
  <sheetFormatPr defaultColWidth="10.54296875" defaultRowHeight="15" zeroHeight="false" outlineLevelRow="0" outlineLevelCol="0"/>
  <cols>
    <col collapsed="false" customWidth="true" hidden="false" outlineLevel="0" max="1" min="1" style="0" width="18.71"/>
    <col collapsed="false" customWidth="true" hidden="false" outlineLevel="0" max="2" min="2" style="0" width="17.85"/>
    <col collapsed="false" customWidth="true" hidden="false" outlineLevel="0" max="3" min="3" style="0" width="14.57"/>
    <col collapsed="false" customWidth="true" hidden="false" outlineLevel="0" max="4" min="4" style="0" width="12.14"/>
    <col collapsed="false" customWidth="true" hidden="false" outlineLevel="0" max="5" min="5" style="0" width="11.43"/>
    <col collapsed="false" customWidth="true" hidden="false" outlineLevel="0" max="6" min="6" style="0" width="12.71"/>
    <col collapsed="false" customWidth="true" hidden="false" outlineLevel="0" max="7" min="7" style="0" width="13.28"/>
    <col collapsed="false" customWidth="true" hidden="false" outlineLevel="0" max="9" min="9" style="0" width="14.57"/>
    <col collapsed="false" customWidth="true" hidden="false" outlineLevel="0" max="10" min="10" style="0" width="15.71"/>
    <col collapsed="false" customWidth="true" hidden="false" outlineLevel="0" max="11" min="11" style="0" width="16.14"/>
    <col collapsed="false" customWidth="true" hidden="false" outlineLevel="0" max="12" min="12" style="0" width="18.57"/>
    <col collapsed="false" customWidth="true" hidden="false" outlineLevel="0" max="13" min="13" style="0" width="11.43"/>
  </cols>
  <sheetData>
    <row r="1" customFormat="false" ht="19.5" hidden="false" customHeight="false" outlineLevel="0" collapsed="false">
      <c r="A1" s="1" t="s">
        <v>36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3" customFormat="false" ht="15" hidden="false" customHeight="false" outlineLevel="0" collapsed="false">
      <c r="A3" s="3" t="s">
        <v>2</v>
      </c>
      <c r="B3" s="3"/>
      <c r="C3" s="4"/>
    </row>
    <row r="4" customFormat="false" ht="15" hidden="false" customHeight="false" outlineLevel="0" collapsed="false">
      <c r="A4" s="3" t="s">
        <v>3</v>
      </c>
      <c r="B4" s="3"/>
      <c r="C4" s="4"/>
    </row>
    <row r="5" customFormat="false" ht="15" hidden="false" customHeight="false" outlineLevel="0" collapsed="false">
      <c r="A5" s="3" t="s">
        <v>4</v>
      </c>
      <c r="B5" s="3"/>
      <c r="C5" s="4" t="n">
        <f aca="false">SUM(C3:C4)</f>
        <v>0</v>
      </c>
    </row>
    <row r="7" customFormat="false" ht="15" hidden="false" customHeight="false" outlineLevel="0" collapsed="false">
      <c r="A7" s="13" t="s">
        <v>5</v>
      </c>
      <c r="B7" s="13"/>
      <c r="C7" s="13"/>
      <c r="D7" s="13"/>
      <c r="E7" s="13"/>
      <c r="F7" s="13"/>
      <c r="G7" s="13"/>
      <c r="H7" s="12"/>
      <c r="I7" s="12"/>
    </row>
    <row r="8" customFormat="false" ht="16.5" hidden="false" customHeight="false" outlineLevel="0" collapsed="false">
      <c r="A8" s="14" t="s">
        <v>37</v>
      </c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</row>
    <row r="9" customFormat="false" ht="15.75" hidden="false" customHeight="false" outlineLevel="0" collapsed="false">
      <c r="A9" s="7" t="s">
        <v>38</v>
      </c>
      <c r="B9" s="8" t="s">
        <v>7</v>
      </c>
      <c r="C9" s="8" t="s">
        <v>8</v>
      </c>
      <c r="D9" s="8" t="s">
        <v>9</v>
      </c>
      <c r="E9" s="8" t="s">
        <v>10</v>
      </c>
      <c r="F9" s="8" t="s">
        <v>11</v>
      </c>
      <c r="G9" s="8" t="s">
        <v>12</v>
      </c>
      <c r="H9" s="7" t="s">
        <v>13</v>
      </c>
      <c r="I9" s="7" t="s">
        <v>14</v>
      </c>
      <c r="J9" s="7" t="s">
        <v>15</v>
      </c>
      <c r="K9" s="7" t="s">
        <v>16</v>
      </c>
      <c r="L9" s="7" t="s">
        <v>17</v>
      </c>
      <c r="M9" s="7" t="s">
        <v>18</v>
      </c>
      <c r="N9" s="7" t="s">
        <v>19</v>
      </c>
      <c r="O9" s="7" t="s">
        <v>20</v>
      </c>
      <c r="P9" s="7" t="s">
        <v>21</v>
      </c>
      <c r="Q9" s="7" t="s">
        <v>22</v>
      </c>
      <c r="R9" s="7" t="s">
        <v>23</v>
      </c>
      <c r="S9" s="7" t="s">
        <v>24</v>
      </c>
      <c r="T9" s="7" t="s">
        <v>25</v>
      </c>
    </row>
    <row r="10" customFormat="false" ht="13.8" hidden="false" customHeight="false" outlineLevel="0" collapsed="false">
      <c r="A10" s="0" t="s">
        <v>39</v>
      </c>
      <c r="F10" s="0" t="n">
        <f aca="false">Tabla3510813153[[#This Row],[no_efec_cor]]+Tabla3510813153[[#This Row],[efec_cor]]</f>
        <v>0</v>
      </c>
      <c r="G10" s="0" t="n">
        <f aca="false">Tabla3510813153[[#This Row],[no_efec_inc]]+Tabla3510813153[[#This Row],[efect_inc]]</f>
        <v>0</v>
      </c>
      <c r="H10" s="9" t="e">
        <f aca="false">Tabla3510813153[[#This Row],[Correctos]]/Tabla3510813153[[#This Row],[total_sec]]</f>
        <v>#DIV/0!</v>
      </c>
      <c r="I10" s="9" t="e">
        <f aca="false">Tabla3510813153[[#This Row],[efec_cor]]/Tabla3510813153[[#This Row],[efec]]</f>
        <v>#DIV/0!</v>
      </c>
      <c r="J10" s="9" t="e">
        <f aca="false">Tabla3510813153[[#This Row],[efect_inc]]/Tabla3510813153[[#This Row],[efec]]</f>
        <v>#DIV/0!</v>
      </c>
      <c r="K10" s="9" t="e">
        <f aca="false">Tabla3510813153[[#This Row],[no_efec_cor]]/Tabla3510813153[[#This Row],[no_efe]]</f>
        <v>#DIV/0!</v>
      </c>
      <c r="L10" s="9" t="e">
        <f aca="false">Tabla3510813153[[#This Row],[no_efec_inc]]/Tabla3510813153[[#This Row],[no_efe]]</f>
        <v>#DIV/0!</v>
      </c>
      <c r="M10" s="9" t="e">
        <f aca="false">(Tabla3510813153[[#This Row],[% efe_cor]]+Tabla3510813153[[#This Row],[% no_efe_cor]])/2</f>
        <v>#DIV/0!</v>
      </c>
      <c r="N10" s="9" t="e">
        <f aca="false">(Tabla3510813153[[#This Row],[% efe_inc]]+Tabla3510813153[[#This Row],[% no_efect_inc]])/2</f>
        <v>#DIV/0!</v>
      </c>
      <c r="O10" s="11" t="e">
        <f aca="false">Tabla3510813153[[#This Row],[no_efec_cor]]/(Tabla3510813153[[#This Row],[efect_inc]]+Tabla3510813153[[#This Row],[no_efec_cor]])</f>
        <v>#DIV/0!</v>
      </c>
      <c r="P10" s="11" t="e">
        <f aca="false">Tabla3510813153[[#This Row],[efec_cor]]/(Tabla3510813153[[#This Row],[efec_cor]]+Tabla3510813153[[#This Row],[no_efec_inc]])</f>
        <v>#DIV/0!</v>
      </c>
      <c r="Q10" s="11" t="e">
        <f aca="false">(Tabla3510813153[[#This Row],[PNE]]+Tabla3510813153[[#This Row],[PE]])/2</f>
        <v>#DIV/0!</v>
      </c>
      <c r="T10" s="0" t="n">
        <f aca="false">Tabla3510813153[[#This Row],[efec]]+Tabla3510813153[[#This Row],[no_efe]]</f>
        <v>0</v>
      </c>
    </row>
    <row r="11" customFormat="false" ht="13.8" hidden="false" customHeight="false" outlineLevel="0" collapsed="false">
      <c r="A11" s="0" t="s">
        <v>40</v>
      </c>
      <c r="F11" s="0" t="n">
        <f aca="false">Tabla3510813153[[#This Row],[no_efec_cor]]+Tabla3510813153[[#This Row],[efec_cor]]</f>
        <v>0</v>
      </c>
      <c r="G11" s="0" t="n">
        <f aca="false">Tabla3510813153[[#This Row],[no_efec_inc]]+Tabla3510813153[[#This Row],[efect_inc]]</f>
        <v>0</v>
      </c>
      <c r="H11" s="9" t="e">
        <f aca="false">Tabla3510813153[[#This Row],[Correctos]]/Tabla3510813153[[#This Row],[total_sec]]</f>
        <v>#DIV/0!</v>
      </c>
      <c r="I11" s="9" t="e">
        <f aca="false">Tabla3510813153[[#This Row],[efec_cor]]/Tabla3510813153[[#This Row],[efec]]</f>
        <v>#DIV/0!</v>
      </c>
      <c r="J11" s="9" t="e">
        <f aca="false">Tabla3510813153[[#This Row],[efect_inc]]/Tabla3510813153[[#This Row],[efec]]</f>
        <v>#DIV/0!</v>
      </c>
      <c r="K11" s="9" t="e">
        <f aca="false">Tabla3510813153[[#This Row],[no_efec_cor]]/Tabla3510813153[[#This Row],[no_efe]]</f>
        <v>#DIV/0!</v>
      </c>
      <c r="L11" s="9" t="e">
        <f aca="false">Tabla3510813153[[#This Row],[no_efec_inc]]/Tabla3510813153[[#This Row],[no_efe]]</f>
        <v>#DIV/0!</v>
      </c>
      <c r="M11" s="9" t="e">
        <f aca="false">(Tabla3510813153[[#This Row],[% efe_cor]]+Tabla3510813153[[#This Row],[% no_efe_cor]])/2</f>
        <v>#DIV/0!</v>
      </c>
      <c r="N11" s="9" t="e">
        <f aca="false">(Tabla3510813153[[#This Row],[% efe_inc]]+Tabla3510813153[[#This Row],[% no_efect_inc]])/2</f>
        <v>#DIV/0!</v>
      </c>
      <c r="O11" s="11" t="e">
        <f aca="false">Tabla3510813153[[#This Row],[no_efec_cor]]/(Tabla3510813153[[#This Row],[efect_inc]]+Tabla3510813153[[#This Row],[no_efec_cor]])</f>
        <v>#DIV/0!</v>
      </c>
      <c r="P11" s="11" t="e">
        <f aca="false">Tabla3510813153[[#This Row],[efec_cor]]/(Tabla3510813153[[#This Row],[efec_cor]]+Tabla3510813153[[#This Row],[no_efec_inc]])</f>
        <v>#DIV/0!</v>
      </c>
      <c r="Q11" s="11" t="e">
        <f aca="false">(Tabla3510813153[[#This Row],[PNE]]+Tabla3510813153[[#This Row],[PE]])/2</f>
        <v>#DIV/0!</v>
      </c>
      <c r="T11" s="0" t="n">
        <f aca="false">Tabla3510813153[[#This Row],[efec]]+Tabla3510813153[[#This Row],[no_efe]]</f>
        <v>0</v>
      </c>
    </row>
    <row r="12" customFormat="false" ht="13.8" hidden="false" customHeight="false" outlineLevel="0" collapsed="false">
      <c r="A12" s="0" t="s">
        <v>41</v>
      </c>
      <c r="F12" s="0" t="n">
        <f aca="false">Tabla3510813153[[#This Row],[no_efec_cor]]+Tabla3510813153[[#This Row],[efec_cor]]</f>
        <v>0</v>
      </c>
      <c r="G12" s="0" t="n">
        <f aca="false">Tabla3510813153[[#This Row],[no_efec_inc]]+Tabla3510813153[[#This Row],[efect_inc]]</f>
        <v>0</v>
      </c>
      <c r="H12" s="9" t="e">
        <f aca="false">Tabla3510813153[[#This Row],[Correctos]]/Tabla3510813153[[#This Row],[total_sec]]</f>
        <v>#DIV/0!</v>
      </c>
      <c r="I12" s="9" t="e">
        <f aca="false">Tabla3510813153[[#This Row],[efec_cor]]/Tabla3510813153[[#This Row],[efec]]</f>
        <v>#DIV/0!</v>
      </c>
      <c r="J12" s="9" t="e">
        <f aca="false">Tabla3510813153[[#This Row],[efect_inc]]/Tabla3510813153[[#This Row],[efec]]</f>
        <v>#DIV/0!</v>
      </c>
      <c r="K12" s="9" t="e">
        <f aca="false">Tabla3510813153[[#This Row],[no_efec_cor]]/Tabla3510813153[[#This Row],[no_efe]]</f>
        <v>#DIV/0!</v>
      </c>
      <c r="L12" s="9" t="e">
        <f aca="false">Tabla3510813153[[#This Row],[no_efec_inc]]/Tabla3510813153[[#This Row],[no_efe]]</f>
        <v>#DIV/0!</v>
      </c>
      <c r="M12" s="9" t="e">
        <f aca="false">(Tabla3510813153[[#This Row],[% efe_cor]]+Tabla3510813153[[#This Row],[% no_efe_cor]])/2</f>
        <v>#DIV/0!</v>
      </c>
      <c r="N12" s="10" t="e">
        <f aca="false">(Tabla3510813153[[#This Row],[% efe_inc]]+Tabla3510813153[[#This Row],[% no_efect_inc]])/2</f>
        <v>#DIV/0!</v>
      </c>
      <c r="O12" s="11" t="e">
        <f aca="false">Tabla3510813153[[#This Row],[no_efec_cor]]/(Tabla3510813153[[#This Row],[efect_inc]]+Tabla3510813153[[#This Row],[no_efec_cor]])</f>
        <v>#DIV/0!</v>
      </c>
      <c r="P12" s="11" t="e">
        <f aca="false">Tabla3510813153[[#This Row],[efec_cor]]/(Tabla3510813153[[#This Row],[efec_cor]]+Tabla3510813153[[#This Row],[no_efec_inc]])</f>
        <v>#DIV/0!</v>
      </c>
      <c r="Q12" s="11" t="e">
        <f aca="false">(Tabla3510813153[[#This Row],[PNE]]+Tabla3510813153[[#This Row],[PE]])/2</f>
        <v>#DIV/0!</v>
      </c>
      <c r="T12" s="0" t="n">
        <f aca="false">Tabla3510813153[[#This Row],[efec]]+Tabla3510813153[[#This Row],[no_efe]]</f>
        <v>0</v>
      </c>
    </row>
    <row r="13" customFormat="false" ht="13.8" hidden="false" customHeight="false" outlineLevel="0" collapsed="false">
      <c r="A13" s="0" t="s">
        <v>42</v>
      </c>
      <c r="F13" s="0" t="n">
        <f aca="false">Tabla3510813153[[#This Row],[no_efec_cor]]+Tabla3510813153[[#This Row],[efec_cor]]</f>
        <v>0</v>
      </c>
      <c r="G13" s="0" t="n">
        <f aca="false">Tabla3510813153[[#This Row],[no_efec_inc]]+Tabla3510813153[[#This Row],[efect_inc]]</f>
        <v>0</v>
      </c>
      <c r="H13" s="9" t="e">
        <f aca="false">Tabla3510813153[[#This Row],[Correctos]]/Tabla3510813153[[#This Row],[total_sec]]</f>
        <v>#DIV/0!</v>
      </c>
      <c r="I13" s="9" t="e">
        <f aca="false">Tabla3510813153[[#This Row],[efec_cor]]/Tabla3510813153[[#This Row],[efec]]</f>
        <v>#DIV/0!</v>
      </c>
      <c r="J13" s="9" t="e">
        <f aca="false">Tabla3510813153[[#This Row],[efect_inc]]/Tabla3510813153[[#This Row],[efec]]</f>
        <v>#DIV/0!</v>
      </c>
      <c r="K13" s="9" t="e">
        <f aca="false">Tabla3510813153[[#This Row],[no_efec_cor]]/Tabla3510813153[[#This Row],[no_efe]]</f>
        <v>#DIV/0!</v>
      </c>
      <c r="L13" s="9" t="e">
        <f aca="false">Tabla3510813153[[#This Row],[no_efec_inc]]/Tabla3510813153[[#This Row],[no_efe]]</f>
        <v>#DIV/0!</v>
      </c>
      <c r="M13" s="9" t="e">
        <f aca="false">(Tabla3510813153[[#This Row],[% efe_cor]]+Tabla3510813153[[#This Row],[% no_efe_cor]])/2</f>
        <v>#DIV/0!</v>
      </c>
      <c r="N13" s="10" t="e">
        <f aca="false">(Tabla3510813153[[#This Row],[% efe_inc]]+Tabla3510813153[[#This Row],[% no_efect_inc]])/2</f>
        <v>#DIV/0!</v>
      </c>
      <c r="O13" s="11" t="e">
        <f aca="false">Tabla3510813153[[#This Row],[no_efec_cor]]/(Tabla3510813153[[#This Row],[efect_inc]]+Tabla3510813153[[#This Row],[no_efec_cor]])</f>
        <v>#DIV/0!</v>
      </c>
      <c r="P13" s="11" t="e">
        <f aca="false">Tabla3510813153[[#This Row],[efec_cor]]/(Tabla3510813153[[#This Row],[efec_cor]]+Tabla3510813153[[#This Row],[no_efec_inc]])</f>
        <v>#DIV/0!</v>
      </c>
      <c r="Q13" s="11" t="e">
        <f aca="false">(Tabla3510813153[[#This Row],[PNE]]+Tabla3510813153[[#This Row],[PE]])/2</f>
        <v>#DIV/0!</v>
      </c>
      <c r="T13" s="0" t="n">
        <f aca="false">Tabla3510813153[[#This Row],[efec]]+Tabla3510813153[[#This Row],[no_efe]]</f>
        <v>0</v>
      </c>
    </row>
    <row r="14" customFormat="false" ht="13.8" hidden="false" customHeight="false" outlineLevel="0" collapsed="false">
      <c r="A14" s="0" t="s">
        <v>43</v>
      </c>
      <c r="F14" s="0" t="n">
        <f aca="false">Tabla3510813153[[#This Row],[no_efec_cor]]+Tabla3510813153[[#This Row],[efec_cor]]</f>
        <v>0</v>
      </c>
      <c r="G14" s="0" t="n">
        <f aca="false">Tabla3510813153[[#This Row],[no_efec_inc]]+Tabla3510813153[[#This Row],[efect_inc]]</f>
        <v>0</v>
      </c>
      <c r="H14" s="9" t="e">
        <f aca="false">Tabla3510813153[[#This Row],[Correctos]]/Tabla3510813153[[#This Row],[total_sec]]</f>
        <v>#DIV/0!</v>
      </c>
      <c r="I14" s="9" t="e">
        <f aca="false">Tabla3510813153[[#This Row],[efec_cor]]/Tabla3510813153[[#This Row],[efec]]</f>
        <v>#DIV/0!</v>
      </c>
      <c r="J14" s="9" t="e">
        <f aca="false">Tabla3510813153[[#This Row],[efect_inc]]/Tabla3510813153[[#This Row],[efec]]</f>
        <v>#DIV/0!</v>
      </c>
      <c r="K14" s="9" t="e">
        <f aca="false">Tabla3510813153[[#This Row],[no_efec_cor]]/Tabla3510813153[[#This Row],[no_efe]]</f>
        <v>#DIV/0!</v>
      </c>
      <c r="L14" s="9" t="e">
        <f aca="false">Tabla3510813153[[#This Row],[no_efec_inc]]/Tabla3510813153[[#This Row],[no_efe]]</f>
        <v>#DIV/0!</v>
      </c>
      <c r="M14" s="9" t="e">
        <f aca="false">(Tabla3510813153[[#This Row],[% efe_cor]]+Tabla3510813153[[#This Row],[% no_efe_cor]])/2</f>
        <v>#DIV/0!</v>
      </c>
      <c r="N14" s="10" t="e">
        <f aca="false">(Tabla3510813153[[#This Row],[% efe_inc]]+Tabla3510813153[[#This Row],[% no_efect_inc]])/2</f>
        <v>#DIV/0!</v>
      </c>
      <c r="O14" s="11" t="e">
        <f aca="false">Tabla3510813153[[#This Row],[no_efec_cor]]/(Tabla3510813153[[#This Row],[efect_inc]]+Tabla3510813153[[#This Row],[no_efec_cor]])</f>
        <v>#DIV/0!</v>
      </c>
      <c r="P14" s="11" t="e">
        <f aca="false">Tabla3510813153[[#This Row],[efec_cor]]/(Tabla3510813153[[#This Row],[efec_cor]]+Tabla3510813153[[#This Row],[no_efec_inc]])</f>
        <v>#DIV/0!</v>
      </c>
      <c r="Q14" s="11" t="e">
        <f aca="false">(Tabla3510813153[[#This Row],[PNE]]+Tabla3510813153[[#This Row],[PE]])/2</f>
        <v>#DIV/0!</v>
      </c>
      <c r="T14" s="0" t="n">
        <f aca="false">Tabla3510813153[[#This Row],[efec]]+Tabla3510813153[[#This Row],[no_efe]]</f>
        <v>0</v>
      </c>
    </row>
    <row r="15" customFormat="false" ht="13.8" hidden="false" customHeight="false" outlineLevel="0" collapsed="false">
      <c r="A15" s="0" t="s">
        <v>44</v>
      </c>
      <c r="F15" s="0" t="n">
        <f aca="false">Tabla3510813153[[#This Row],[no_efec_cor]]+Tabla3510813153[[#This Row],[efec_cor]]</f>
        <v>0</v>
      </c>
      <c r="G15" s="0" t="n">
        <f aca="false">Tabla3510813153[[#This Row],[no_efec_inc]]+Tabla3510813153[[#This Row],[efect_inc]]</f>
        <v>0</v>
      </c>
      <c r="H15" s="9" t="e">
        <f aca="false">Tabla3510813153[[#This Row],[Correctos]]/Tabla3510813153[[#This Row],[total_sec]]</f>
        <v>#DIV/0!</v>
      </c>
      <c r="I15" s="9" t="e">
        <f aca="false">Tabla3510813153[[#This Row],[efec_cor]]/Tabla3510813153[[#This Row],[efec]]</f>
        <v>#DIV/0!</v>
      </c>
      <c r="J15" s="9" t="e">
        <f aca="false">Tabla3510813153[[#This Row],[efect_inc]]/Tabla3510813153[[#This Row],[efec]]</f>
        <v>#DIV/0!</v>
      </c>
      <c r="K15" s="9" t="e">
        <f aca="false">Tabla3510813153[[#This Row],[no_efec_cor]]/Tabla3510813153[[#This Row],[no_efe]]</f>
        <v>#DIV/0!</v>
      </c>
      <c r="L15" s="9" t="e">
        <f aca="false">Tabla3510813153[[#This Row],[no_efec_inc]]/Tabla3510813153[[#This Row],[no_efe]]</f>
        <v>#DIV/0!</v>
      </c>
      <c r="M15" s="9" t="e">
        <f aca="false">(Tabla3510813153[[#This Row],[% efe_cor]]+Tabla3510813153[[#This Row],[% no_efe_cor]])/2</f>
        <v>#DIV/0!</v>
      </c>
      <c r="N15" s="10" t="e">
        <f aca="false">(Tabla3510813153[[#This Row],[% efe_inc]]+Tabla3510813153[[#This Row],[% no_efect_inc]])/2</f>
        <v>#DIV/0!</v>
      </c>
      <c r="O15" s="11" t="e">
        <f aca="false">Tabla3510813153[[#This Row],[no_efec_cor]]/(Tabla3510813153[[#This Row],[efect_inc]]+Tabla3510813153[[#This Row],[no_efec_cor]])</f>
        <v>#DIV/0!</v>
      </c>
      <c r="P15" s="11" t="e">
        <f aca="false">Tabla3510813153[[#This Row],[efec_cor]]/(Tabla3510813153[[#This Row],[efec_cor]]+Tabla3510813153[[#This Row],[no_efec_inc]])</f>
        <v>#DIV/0!</v>
      </c>
      <c r="Q15" s="11" t="e">
        <f aca="false">(Tabla3510813153[[#This Row],[PNE]]+Tabla3510813153[[#This Row],[PE]])/2</f>
        <v>#DIV/0!</v>
      </c>
      <c r="T15" s="0" t="n">
        <f aca="false">Tabla3510813153[[#This Row],[efec]]+Tabla3510813153[[#This Row],[no_efe]]</f>
        <v>0</v>
      </c>
    </row>
    <row r="16" customFormat="false" ht="15" hidden="false" customHeight="false" outlineLevel="0" collapsed="false">
      <c r="H16" s="10"/>
      <c r="I16" s="11"/>
      <c r="J16" s="11"/>
      <c r="K16" s="11"/>
    </row>
    <row r="17" customFormat="false" ht="15" hidden="false" customHeight="false" outlineLevel="0" collapsed="false">
      <c r="A17" s="13" t="s">
        <v>5</v>
      </c>
      <c r="B17" s="13"/>
      <c r="C17" s="13"/>
      <c r="D17" s="13"/>
      <c r="E17" s="13"/>
      <c r="F17" s="13"/>
      <c r="G17" s="13"/>
    </row>
    <row r="18" customFormat="false" ht="16.5" hidden="false" customHeight="false" outlineLevel="0" collapsed="false">
      <c r="A18" s="14" t="s">
        <v>45</v>
      </c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</row>
    <row r="19" customFormat="false" ht="15.75" hidden="false" customHeight="false" outlineLevel="0" collapsed="false">
      <c r="A19" s="7" t="s">
        <v>38</v>
      </c>
      <c r="B19" s="8" t="s">
        <v>7</v>
      </c>
      <c r="C19" s="8" t="s">
        <v>8</v>
      </c>
      <c r="D19" s="8" t="s">
        <v>9</v>
      </c>
      <c r="E19" s="8" t="s">
        <v>10</v>
      </c>
      <c r="F19" s="8" t="s">
        <v>11</v>
      </c>
      <c r="G19" s="8" t="s">
        <v>12</v>
      </c>
      <c r="H19" s="7" t="s">
        <v>13</v>
      </c>
      <c r="I19" s="7" t="s">
        <v>14</v>
      </c>
      <c r="J19" s="7" t="s">
        <v>15</v>
      </c>
      <c r="K19" s="7" t="s">
        <v>16</v>
      </c>
      <c r="L19" s="7" t="s">
        <v>17</v>
      </c>
      <c r="M19" s="7" t="s">
        <v>18</v>
      </c>
      <c r="N19" s="7" t="s">
        <v>19</v>
      </c>
      <c r="O19" s="7" t="s">
        <v>20</v>
      </c>
      <c r="P19" s="7" t="s">
        <v>21</v>
      </c>
      <c r="Q19" s="7" t="s">
        <v>22</v>
      </c>
      <c r="R19" s="7" t="s">
        <v>23</v>
      </c>
      <c r="S19" s="7" t="s">
        <v>24</v>
      </c>
      <c r="T19" s="7" t="s">
        <v>25</v>
      </c>
    </row>
    <row r="20" customFormat="false" ht="13.8" hidden="false" customHeight="false" outlineLevel="0" collapsed="false">
      <c r="A20" s="0" t="s">
        <v>39</v>
      </c>
      <c r="F20" s="0" t="n">
        <f aca="false">Tabla35108131536[[#This Row],[no_efec_cor]]+Tabla35108131536[[#This Row],[efec_cor]]</f>
        <v>0</v>
      </c>
      <c r="G20" s="0" t="n">
        <f aca="false">Tabla35108131536[[#This Row],[no_efec_inc]]+Tabla35108131536[[#This Row],[efect_inc]]</f>
        <v>0</v>
      </c>
      <c r="H20" s="9" t="e">
        <f aca="false">Tabla35108131536[[#This Row],[Correctos]]/Tabla35108131536[[#This Row],[total_sec]]</f>
        <v>#DIV/0!</v>
      </c>
      <c r="I20" s="9" t="e">
        <f aca="false">Tabla35108131536[[#This Row],[efec_cor]]/Tabla35108131536[[#This Row],[efec]]</f>
        <v>#DIV/0!</v>
      </c>
      <c r="J20" s="9" t="e">
        <f aca="false">Tabla35108131536[[#This Row],[efect_inc]]/Tabla35108131536[[#This Row],[efec]]</f>
        <v>#DIV/0!</v>
      </c>
      <c r="K20" s="9" t="e">
        <f aca="false">Tabla35108131536[[#This Row],[no_efec_cor]]/Tabla35108131536[[#This Row],[no_efe]]</f>
        <v>#DIV/0!</v>
      </c>
      <c r="L20" s="9" t="e">
        <f aca="false">Tabla35108131536[[#This Row],[no_efec_inc]]/Tabla35108131536[[#This Row],[no_efe]]</f>
        <v>#DIV/0!</v>
      </c>
      <c r="M20" s="9" t="e">
        <f aca="false">(Tabla35108131536[[#This Row],[% efe_cor]]+Tabla35108131536[[#This Row],[% no_efe_cor]])/2</f>
        <v>#DIV/0!</v>
      </c>
      <c r="N20" s="10" t="e">
        <f aca="false">(Tabla35108131536[[#This Row],[% efe_inc]]+Tabla35108131536[[#This Row],[% no_efect_inc]])/2</f>
        <v>#DIV/0!</v>
      </c>
      <c r="O20" s="11" t="e">
        <f aca="false">Tabla35108131536[[#This Row],[no_efec_cor]]/(Tabla35108131536[[#This Row],[efect_inc]]+Tabla35108131536[[#This Row],[no_efec_cor]])</f>
        <v>#DIV/0!</v>
      </c>
      <c r="P20" s="11" t="e">
        <f aca="false">Tabla35108131536[[#This Row],[efec_cor]]/(Tabla35108131536[[#This Row],[efec_cor]]+Tabla35108131536[[#This Row],[no_efec_inc]])</f>
        <v>#DIV/0!</v>
      </c>
      <c r="Q20" s="11" t="e">
        <f aca="false">(Tabla35108131536[[#This Row],[PNE]]+Tabla35108131536[[#This Row],[PE]])/2</f>
        <v>#DIV/0!</v>
      </c>
      <c r="T20" s="0" t="n">
        <f aca="false">Tabla35108131536[[#This Row],[efec]]+Tabla35108131536[[#This Row],[no_efe]]</f>
        <v>0</v>
      </c>
    </row>
    <row r="21" customFormat="false" ht="13.8" hidden="false" customHeight="false" outlineLevel="0" collapsed="false">
      <c r="A21" s="0" t="s">
        <v>40</v>
      </c>
      <c r="F21" s="0" t="n">
        <f aca="false">Tabla35108131536[[#This Row],[no_efec_cor]]+Tabla35108131536[[#This Row],[efec_cor]]</f>
        <v>0</v>
      </c>
      <c r="G21" s="0" t="n">
        <f aca="false">Tabla35108131536[[#This Row],[no_efec_inc]]+Tabla35108131536[[#This Row],[efect_inc]]</f>
        <v>0</v>
      </c>
      <c r="H21" s="9" t="e">
        <f aca="false">Tabla35108131536[[#This Row],[Correctos]]/Tabla35108131536[[#This Row],[total_sec]]</f>
        <v>#DIV/0!</v>
      </c>
      <c r="I21" s="9" t="e">
        <f aca="false">Tabla35108131536[[#This Row],[efec_cor]]/Tabla35108131536[[#This Row],[efec]]</f>
        <v>#DIV/0!</v>
      </c>
      <c r="J21" s="9" t="e">
        <f aca="false">Tabla35108131536[[#This Row],[efect_inc]]/Tabla35108131536[[#This Row],[efec]]</f>
        <v>#DIV/0!</v>
      </c>
      <c r="K21" s="9" t="e">
        <f aca="false">Tabla35108131536[[#This Row],[no_efec_cor]]/Tabla35108131536[[#This Row],[no_efe]]</f>
        <v>#DIV/0!</v>
      </c>
      <c r="L21" s="9" t="e">
        <f aca="false">Tabla35108131536[[#This Row],[no_efec_inc]]/Tabla35108131536[[#This Row],[no_efe]]</f>
        <v>#DIV/0!</v>
      </c>
      <c r="M21" s="9" t="e">
        <f aca="false">(Tabla35108131536[[#This Row],[% efe_cor]]+Tabla35108131536[[#This Row],[% no_efe_cor]])/2</f>
        <v>#DIV/0!</v>
      </c>
      <c r="N21" s="10" t="e">
        <f aca="false">(Tabla35108131536[[#This Row],[% efe_inc]]+Tabla35108131536[[#This Row],[% no_efect_inc]])/2</f>
        <v>#DIV/0!</v>
      </c>
      <c r="O21" s="11" t="e">
        <f aca="false">Tabla35108131536[[#This Row],[no_efec_cor]]/(Tabla35108131536[[#This Row],[efect_inc]]+Tabla35108131536[[#This Row],[no_efec_cor]])</f>
        <v>#DIV/0!</v>
      </c>
      <c r="P21" s="11" t="e">
        <f aca="false">Tabla35108131536[[#This Row],[efec_cor]]/(Tabla35108131536[[#This Row],[efec_cor]]+Tabla35108131536[[#This Row],[no_efec_inc]])</f>
        <v>#DIV/0!</v>
      </c>
      <c r="Q21" s="11" t="e">
        <f aca="false">(Tabla35108131536[[#This Row],[PNE]]+Tabla35108131536[[#This Row],[PE]])/2</f>
        <v>#DIV/0!</v>
      </c>
      <c r="T21" s="0" t="n">
        <f aca="false">Tabla35108131536[[#This Row],[efec]]+Tabla35108131536[[#This Row],[no_efe]]</f>
        <v>0</v>
      </c>
    </row>
    <row r="22" customFormat="false" ht="13.8" hidden="false" customHeight="false" outlineLevel="0" collapsed="false">
      <c r="A22" s="0" t="s">
        <v>41</v>
      </c>
      <c r="F22" s="0" t="n">
        <f aca="false">Tabla35108131536[[#This Row],[no_efec_cor]]+Tabla35108131536[[#This Row],[efec_cor]]</f>
        <v>0</v>
      </c>
      <c r="G22" s="0" t="n">
        <f aca="false">Tabla35108131536[[#This Row],[no_efec_inc]]+Tabla35108131536[[#This Row],[efect_inc]]</f>
        <v>0</v>
      </c>
      <c r="H22" s="9" t="e">
        <f aca="false">Tabla35108131536[[#This Row],[Correctos]]/Tabla35108131536[[#This Row],[total_sec]]</f>
        <v>#DIV/0!</v>
      </c>
      <c r="I22" s="9" t="e">
        <f aca="false">Tabla35108131536[[#This Row],[efec_cor]]/Tabla35108131536[[#This Row],[efec]]</f>
        <v>#DIV/0!</v>
      </c>
      <c r="J22" s="9" t="e">
        <f aca="false">Tabla35108131536[[#This Row],[efect_inc]]/Tabla35108131536[[#This Row],[efec]]</f>
        <v>#DIV/0!</v>
      </c>
      <c r="K22" s="9" t="e">
        <f aca="false">Tabla35108131536[[#This Row],[no_efec_cor]]/Tabla35108131536[[#This Row],[no_efe]]</f>
        <v>#DIV/0!</v>
      </c>
      <c r="L22" s="9" t="e">
        <f aca="false">Tabla35108131536[[#This Row],[no_efec_inc]]/Tabla35108131536[[#This Row],[no_efe]]</f>
        <v>#DIV/0!</v>
      </c>
      <c r="M22" s="9" t="e">
        <f aca="false">(Tabla35108131536[[#This Row],[% efe_cor]]+Tabla35108131536[[#This Row],[% no_efe_cor]])/2</f>
        <v>#DIV/0!</v>
      </c>
      <c r="N22" s="10" t="e">
        <f aca="false">(Tabla35108131536[[#This Row],[% efe_inc]]+Tabla35108131536[[#This Row],[% no_efect_inc]])/2</f>
        <v>#DIV/0!</v>
      </c>
      <c r="O22" s="11" t="e">
        <f aca="false">Tabla35108131536[[#This Row],[no_efec_cor]]/(Tabla35108131536[[#This Row],[efect_inc]]+Tabla35108131536[[#This Row],[no_efec_cor]])</f>
        <v>#DIV/0!</v>
      </c>
      <c r="P22" s="11" t="e">
        <f aca="false">Tabla35108131536[[#This Row],[efec_cor]]/(Tabla35108131536[[#This Row],[efec_cor]]+Tabla35108131536[[#This Row],[no_efec_inc]])</f>
        <v>#DIV/0!</v>
      </c>
      <c r="Q22" s="11" t="e">
        <f aca="false">(Tabla35108131536[[#This Row],[PNE]]+Tabla35108131536[[#This Row],[PE]])/2</f>
        <v>#DIV/0!</v>
      </c>
      <c r="T22" s="0" t="n">
        <f aca="false">Tabla35108131536[[#This Row],[efec]]+Tabla35108131536[[#This Row],[no_efe]]</f>
        <v>0</v>
      </c>
    </row>
    <row r="23" customFormat="false" ht="13.8" hidden="false" customHeight="false" outlineLevel="0" collapsed="false">
      <c r="A23" s="0" t="s">
        <v>42</v>
      </c>
      <c r="F23" s="0" t="n">
        <f aca="false">Tabla35108131536[[#This Row],[no_efec_cor]]+Tabla35108131536[[#This Row],[efec_cor]]</f>
        <v>0</v>
      </c>
      <c r="G23" s="0" t="n">
        <f aca="false">Tabla35108131536[[#This Row],[no_efec_inc]]+Tabla35108131536[[#This Row],[efect_inc]]</f>
        <v>0</v>
      </c>
      <c r="H23" s="9" t="e">
        <f aca="false">Tabla35108131536[[#This Row],[Correctos]]/Tabla35108131536[[#This Row],[total_sec]]</f>
        <v>#DIV/0!</v>
      </c>
      <c r="I23" s="9" t="e">
        <f aca="false">Tabla35108131536[[#This Row],[efec_cor]]/Tabla35108131536[[#This Row],[efec]]</f>
        <v>#DIV/0!</v>
      </c>
      <c r="J23" s="9" t="e">
        <f aca="false">Tabla35108131536[[#This Row],[efect_inc]]/Tabla35108131536[[#This Row],[efec]]</f>
        <v>#DIV/0!</v>
      </c>
      <c r="K23" s="9" t="e">
        <f aca="false">Tabla35108131536[[#This Row],[no_efec_cor]]/Tabla35108131536[[#This Row],[no_efe]]</f>
        <v>#DIV/0!</v>
      </c>
      <c r="L23" s="9" t="e">
        <f aca="false">Tabla35108131536[[#This Row],[no_efec_inc]]/Tabla35108131536[[#This Row],[no_efe]]</f>
        <v>#DIV/0!</v>
      </c>
      <c r="M23" s="9" t="e">
        <f aca="false">(Tabla35108131536[[#This Row],[% efe_cor]]+Tabla35108131536[[#This Row],[% no_efe_cor]])/2</f>
        <v>#DIV/0!</v>
      </c>
      <c r="N23" s="10" t="e">
        <f aca="false">(Tabla35108131536[[#This Row],[% efe_inc]]+Tabla35108131536[[#This Row],[% no_efect_inc]])/2</f>
        <v>#DIV/0!</v>
      </c>
      <c r="O23" s="11" t="e">
        <f aca="false">Tabla35108131536[[#This Row],[no_efec_cor]]/(Tabla35108131536[[#This Row],[efect_inc]]+Tabla35108131536[[#This Row],[no_efec_cor]])</f>
        <v>#DIV/0!</v>
      </c>
      <c r="P23" s="11" t="e">
        <f aca="false">Tabla35108131536[[#This Row],[efec_cor]]/(Tabla35108131536[[#This Row],[efec_cor]]+Tabla35108131536[[#This Row],[no_efec_inc]])</f>
        <v>#DIV/0!</v>
      </c>
      <c r="Q23" s="11" t="e">
        <f aca="false">(Tabla35108131536[[#This Row],[PNE]]+Tabla35108131536[[#This Row],[PE]])/2</f>
        <v>#DIV/0!</v>
      </c>
      <c r="T23" s="0" t="n">
        <f aca="false">Tabla35108131536[[#This Row],[efec]]+Tabla35108131536[[#This Row],[no_efe]]</f>
        <v>0</v>
      </c>
    </row>
    <row r="24" customFormat="false" ht="13.8" hidden="false" customHeight="false" outlineLevel="0" collapsed="false">
      <c r="A24" s="0" t="s">
        <v>43</v>
      </c>
      <c r="F24" s="0" t="n">
        <f aca="false">Tabla35108131536[[#This Row],[no_efec_cor]]+Tabla35108131536[[#This Row],[efec_cor]]</f>
        <v>0</v>
      </c>
      <c r="G24" s="0" t="n">
        <f aca="false">Tabla35108131536[[#This Row],[no_efec_inc]]+Tabla35108131536[[#This Row],[efect_inc]]</f>
        <v>0</v>
      </c>
      <c r="H24" s="9" t="e">
        <f aca="false">Tabla35108131536[[#This Row],[Correctos]]/Tabla35108131536[[#This Row],[total_sec]]</f>
        <v>#DIV/0!</v>
      </c>
      <c r="I24" s="9" t="e">
        <f aca="false">Tabla35108131536[[#This Row],[efec_cor]]/Tabla35108131536[[#This Row],[efec]]</f>
        <v>#DIV/0!</v>
      </c>
      <c r="J24" s="9" t="e">
        <f aca="false">Tabla35108131536[[#This Row],[efect_inc]]/Tabla35108131536[[#This Row],[efec]]</f>
        <v>#DIV/0!</v>
      </c>
      <c r="K24" s="9" t="e">
        <f aca="false">Tabla35108131536[[#This Row],[no_efec_cor]]/Tabla35108131536[[#This Row],[no_efe]]</f>
        <v>#DIV/0!</v>
      </c>
      <c r="L24" s="9" t="e">
        <f aca="false">Tabla35108131536[[#This Row],[no_efec_inc]]/Tabla35108131536[[#This Row],[no_efe]]</f>
        <v>#DIV/0!</v>
      </c>
      <c r="M24" s="9" t="e">
        <f aca="false">(Tabla35108131536[[#This Row],[% efe_cor]]+Tabla35108131536[[#This Row],[% no_efe_cor]])/2</f>
        <v>#DIV/0!</v>
      </c>
      <c r="N24" s="10" t="e">
        <f aca="false">(Tabla35108131536[[#This Row],[% efe_inc]]+Tabla35108131536[[#This Row],[% no_efect_inc]])/2</f>
        <v>#DIV/0!</v>
      </c>
      <c r="O24" s="11" t="e">
        <f aca="false">Tabla35108131536[[#This Row],[no_efec_cor]]/(Tabla35108131536[[#This Row],[efect_inc]]+Tabla35108131536[[#This Row],[no_efec_cor]])</f>
        <v>#DIV/0!</v>
      </c>
      <c r="P24" s="11" t="e">
        <f aca="false">Tabla35108131536[[#This Row],[efec_cor]]/(Tabla35108131536[[#This Row],[efec_cor]]+Tabla35108131536[[#This Row],[no_efec_inc]])</f>
        <v>#DIV/0!</v>
      </c>
      <c r="Q24" s="11" t="e">
        <f aca="false">(Tabla35108131536[[#This Row],[PNE]]+Tabla35108131536[[#This Row],[PE]])/2</f>
        <v>#DIV/0!</v>
      </c>
      <c r="T24" s="0" t="n">
        <f aca="false">Tabla35108131536[[#This Row],[efec]]+Tabla35108131536[[#This Row],[no_efe]]</f>
        <v>0</v>
      </c>
    </row>
    <row r="25" customFormat="false" ht="13.8" hidden="false" customHeight="false" outlineLevel="0" collapsed="false">
      <c r="A25" s="0" t="s">
        <v>44</v>
      </c>
      <c r="F25" s="0" t="n">
        <f aca="false">Tabla35108131536[[#This Row],[no_efec_cor]]+Tabla35108131536[[#This Row],[efec_cor]]</f>
        <v>0</v>
      </c>
      <c r="G25" s="0" t="n">
        <f aca="false">Tabla35108131536[[#This Row],[no_efec_inc]]+Tabla35108131536[[#This Row],[efect_inc]]</f>
        <v>0</v>
      </c>
      <c r="H25" s="9" t="e">
        <f aca="false">Tabla35108131536[[#This Row],[Correctos]]/Tabla35108131536[[#This Row],[total_sec]]</f>
        <v>#DIV/0!</v>
      </c>
      <c r="I25" s="9" t="e">
        <f aca="false">Tabla35108131536[[#This Row],[efec_cor]]/Tabla35108131536[[#This Row],[efec]]</f>
        <v>#DIV/0!</v>
      </c>
      <c r="J25" s="9" t="e">
        <f aca="false">Tabla35108131536[[#This Row],[efect_inc]]/Tabla35108131536[[#This Row],[efec]]</f>
        <v>#DIV/0!</v>
      </c>
      <c r="K25" s="9" t="e">
        <f aca="false">Tabla35108131536[[#This Row],[no_efec_cor]]/Tabla35108131536[[#This Row],[no_efe]]</f>
        <v>#DIV/0!</v>
      </c>
      <c r="L25" s="9" t="e">
        <f aca="false">Tabla35108131536[[#This Row],[no_efec_inc]]/Tabla35108131536[[#This Row],[no_efe]]</f>
        <v>#DIV/0!</v>
      </c>
      <c r="M25" s="9" t="e">
        <f aca="false">(Tabla35108131536[[#This Row],[% efe_cor]]+Tabla35108131536[[#This Row],[% no_efe_cor]])/2</f>
        <v>#DIV/0!</v>
      </c>
      <c r="N25" s="10" t="e">
        <f aca="false">(Tabla35108131536[[#This Row],[% efe_inc]]+Tabla35108131536[[#This Row],[% no_efect_inc]])/2</f>
        <v>#DIV/0!</v>
      </c>
      <c r="O25" s="11" t="e">
        <f aca="false">Tabla35108131536[[#This Row],[no_efec_cor]]/(Tabla35108131536[[#This Row],[efect_inc]]+Tabla35108131536[[#This Row],[no_efec_cor]])</f>
        <v>#DIV/0!</v>
      </c>
      <c r="P25" s="11" t="e">
        <f aca="false">Tabla35108131536[[#This Row],[efec_cor]]/(Tabla35108131536[[#This Row],[efec_cor]]+Tabla35108131536[[#This Row],[no_efec_inc]])</f>
        <v>#DIV/0!</v>
      </c>
      <c r="Q25" s="11" t="e">
        <f aca="false">(Tabla35108131536[[#This Row],[PNE]]+Tabla35108131536[[#This Row],[PE]])/2</f>
        <v>#DIV/0!</v>
      </c>
      <c r="T25" s="0" t="n">
        <f aca="false">Tabla35108131536[[#This Row],[efec]]+Tabla35108131536[[#This Row],[no_efe]]</f>
        <v>0</v>
      </c>
    </row>
    <row r="27" customFormat="false" ht="15" hidden="false" customHeight="false" outlineLevel="0" collapsed="false">
      <c r="A27" s="13" t="s">
        <v>5</v>
      </c>
      <c r="B27" s="13"/>
      <c r="C27" s="13"/>
      <c r="D27" s="13"/>
      <c r="E27" s="13"/>
      <c r="F27" s="13"/>
      <c r="G27" s="13"/>
    </row>
    <row r="28" customFormat="false" ht="16.5" hidden="false" customHeight="false" outlineLevel="0" collapsed="false">
      <c r="A28" s="14" t="s">
        <v>46</v>
      </c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</row>
    <row r="29" customFormat="false" ht="15.75" hidden="false" customHeight="false" outlineLevel="0" collapsed="false">
      <c r="A29" s="7" t="s">
        <v>38</v>
      </c>
      <c r="B29" s="8" t="s">
        <v>7</v>
      </c>
      <c r="C29" s="8" t="s">
        <v>8</v>
      </c>
      <c r="D29" s="8" t="s">
        <v>9</v>
      </c>
      <c r="E29" s="8" t="s">
        <v>10</v>
      </c>
      <c r="F29" s="8" t="s">
        <v>11</v>
      </c>
      <c r="G29" s="8" t="s">
        <v>12</v>
      </c>
      <c r="H29" s="7" t="s">
        <v>13</v>
      </c>
      <c r="I29" s="7" t="s">
        <v>14</v>
      </c>
      <c r="J29" s="7" t="s">
        <v>15</v>
      </c>
      <c r="K29" s="7" t="s">
        <v>16</v>
      </c>
      <c r="L29" s="7" t="s">
        <v>17</v>
      </c>
      <c r="M29" s="7" t="s">
        <v>18</v>
      </c>
      <c r="N29" s="7" t="s">
        <v>19</v>
      </c>
      <c r="O29" s="7" t="s">
        <v>20</v>
      </c>
      <c r="P29" s="7" t="s">
        <v>21</v>
      </c>
      <c r="Q29" s="7" t="s">
        <v>22</v>
      </c>
      <c r="R29" s="7" t="s">
        <v>23</v>
      </c>
      <c r="S29" s="7" t="s">
        <v>24</v>
      </c>
      <c r="T29" s="7" t="s">
        <v>25</v>
      </c>
    </row>
    <row r="30" customFormat="false" ht="13.8" hidden="false" customHeight="false" outlineLevel="0" collapsed="false">
      <c r="A30" s="0" t="s">
        <v>39</v>
      </c>
      <c r="F30" s="0" t="n">
        <f aca="false">Tabla351081315368[[#This Row],[no_efec_cor]]+Tabla351081315368[[#This Row],[efec_cor]]</f>
        <v>0</v>
      </c>
      <c r="G30" s="0" t="n">
        <f aca="false">Tabla351081315368[[#This Row],[no_efec_inc]]+Tabla351081315368[[#This Row],[efect_inc]]</f>
        <v>0</v>
      </c>
      <c r="H30" s="9" t="e">
        <f aca="false">Tabla351081315368[[#This Row],[Correctos]]/Tabla351081315368[[#This Row],[total_sec]]</f>
        <v>#DIV/0!</v>
      </c>
      <c r="I30" s="9" t="e">
        <f aca="false">Tabla351081315368[[#This Row],[efec_cor]]/Tabla351081315368[[#This Row],[efec]]</f>
        <v>#DIV/0!</v>
      </c>
      <c r="J30" s="9" t="e">
        <f aca="false">Tabla351081315368[[#This Row],[efect_inc]]/Tabla351081315368[[#This Row],[efec]]</f>
        <v>#DIV/0!</v>
      </c>
      <c r="K30" s="9" t="e">
        <f aca="false">Tabla351081315368[[#This Row],[no_efec_cor]]/Tabla351081315368[[#This Row],[no_efe]]</f>
        <v>#DIV/0!</v>
      </c>
      <c r="L30" s="9" t="e">
        <f aca="false">Tabla351081315368[[#This Row],[no_efec_inc]]/Tabla351081315368[[#This Row],[no_efe]]</f>
        <v>#DIV/0!</v>
      </c>
      <c r="M30" s="9" t="e">
        <f aca="false">(Tabla351081315368[[#This Row],[% efe_cor]]+Tabla351081315368[[#This Row],[% no_efe_cor]])/2</f>
        <v>#DIV/0!</v>
      </c>
      <c r="N30" s="10" t="e">
        <f aca="false">(Tabla351081315368[[#This Row],[% efe_inc]]+Tabla351081315368[[#This Row],[% no_efect_inc]])/2</f>
        <v>#DIV/0!</v>
      </c>
      <c r="O30" s="11" t="e">
        <f aca="false">Tabla351081315368[[#This Row],[no_efec_cor]]/(Tabla351081315368[[#This Row],[efect_inc]]+Tabla351081315368[[#This Row],[no_efec_cor]])</f>
        <v>#DIV/0!</v>
      </c>
      <c r="P30" s="11" t="e">
        <f aca="false">Tabla351081315368[[#This Row],[efec_cor]]/(Tabla351081315368[[#This Row],[efec_cor]]+Tabla351081315368[[#This Row],[no_efec_inc]])</f>
        <v>#DIV/0!</v>
      </c>
      <c r="Q30" s="11" t="e">
        <f aca="false">(Tabla351081315368[[#This Row],[PNE]]+Tabla351081315368[[#This Row],[PE]])/2</f>
        <v>#DIV/0!</v>
      </c>
      <c r="T30" s="0" t="n">
        <f aca="false">Tabla351081315368[[#This Row],[efec]]+Tabla351081315368[[#This Row],[no_efe]]</f>
        <v>0</v>
      </c>
    </row>
    <row r="31" customFormat="false" ht="13.8" hidden="false" customHeight="false" outlineLevel="0" collapsed="false">
      <c r="A31" s="0" t="s">
        <v>40</v>
      </c>
      <c r="F31" s="0" t="n">
        <f aca="false">Tabla351081315368[[#This Row],[no_efec_cor]]+Tabla351081315368[[#This Row],[efec_cor]]</f>
        <v>0</v>
      </c>
      <c r="G31" s="0" t="n">
        <f aca="false">Tabla351081315368[[#This Row],[no_efec_inc]]+Tabla351081315368[[#This Row],[efect_inc]]</f>
        <v>0</v>
      </c>
      <c r="H31" s="9" t="e">
        <f aca="false">Tabla351081315368[[#This Row],[Correctos]]/Tabla351081315368[[#This Row],[total_sec]]</f>
        <v>#DIV/0!</v>
      </c>
      <c r="I31" s="9" t="e">
        <f aca="false">Tabla351081315368[[#This Row],[efec_cor]]/Tabla351081315368[[#This Row],[efec]]</f>
        <v>#DIV/0!</v>
      </c>
      <c r="J31" s="9" t="e">
        <f aca="false">Tabla351081315368[[#This Row],[efect_inc]]/Tabla351081315368[[#This Row],[efec]]</f>
        <v>#DIV/0!</v>
      </c>
      <c r="K31" s="9" t="e">
        <f aca="false">Tabla351081315368[[#This Row],[no_efec_cor]]/Tabla351081315368[[#This Row],[no_efe]]</f>
        <v>#DIV/0!</v>
      </c>
      <c r="L31" s="9" t="e">
        <f aca="false">Tabla351081315368[[#This Row],[no_efec_inc]]/Tabla351081315368[[#This Row],[no_efe]]</f>
        <v>#DIV/0!</v>
      </c>
      <c r="M31" s="9" t="e">
        <f aca="false">(Tabla351081315368[[#This Row],[% efe_cor]]+Tabla351081315368[[#This Row],[% no_efe_cor]])/2</f>
        <v>#DIV/0!</v>
      </c>
      <c r="N31" s="10" t="e">
        <f aca="false">(Tabla351081315368[[#This Row],[% efe_inc]]+Tabla351081315368[[#This Row],[% no_efect_inc]])/2</f>
        <v>#DIV/0!</v>
      </c>
      <c r="O31" s="11" t="e">
        <f aca="false">Tabla351081315368[[#This Row],[no_efec_cor]]/(Tabla351081315368[[#This Row],[efect_inc]]+Tabla351081315368[[#This Row],[no_efec_cor]])</f>
        <v>#DIV/0!</v>
      </c>
      <c r="P31" s="11" t="e">
        <f aca="false">Tabla351081315368[[#This Row],[efec_cor]]/(Tabla351081315368[[#This Row],[efec_cor]]+Tabla351081315368[[#This Row],[no_efec_inc]])</f>
        <v>#DIV/0!</v>
      </c>
      <c r="Q31" s="11" t="e">
        <f aca="false">(Tabla351081315368[[#This Row],[PNE]]+Tabla351081315368[[#This Row],[PE]])/2</f>
        <v>#DIV/0!</v>
      </c>
      <c r="T31" s="0" t="n">
        <f aca="false">Tabla351081315368[[#This Row],[efec]]+Tabla351081315368[[#This Row],[no_efe]]</f>
        <v>0</v>
      </c>
    </row>
    <row r="32" customFormat="false" ht="13.8" hidden="false" customHeight="false" outlineLevel="0" collapsed="false">
      <c r="A32" s="0" t="s">
        <v>41</v>
      </c>
      <c r="F32" s="0" t="n">
        <f aca="false">Tabla351081315368[[#This Row],[no_efec_cor]]+Tabla351081315368[[#This Row],[efec_cor]]</f>
        <v>0</v>
      </c>
      <c r="G32" s="0" t="n">
        <f aca="false">Tabla351081315368[[#This Row],[no_efec_inc]]+Tabla351081315368[[#This Row],[efect_inc]]</f>
        <v>0</v>
      </c>
      <c r="H32" s="9" t="e">
        <f aca="false">Tabla351081315368[[#This Row],[Correctos]]/Tabla351081315368[[#This Row],[total_sec]]</f>
        <v>#DIV/0!</v>
      </c>
      <c r="I32" s="9" t="e">
        <f aca="false">Tabla351081315368[[#This Row],[efec_cor]]/Tabla351081315368[[#This Row],[efec]]</f>
        <v>#DIV/0!</v>
      </c>
      <c r="J32" s="9" t="e">
        <f aca="false">Tabla351081315368[[#This Row],[efect_inc]]/Tabla351081315368[[#This Row],[efec]]</f>
        <v>#DIV/0!</v>
      </c>
      <c r="K32" s="9" t="e">
        <f aca="false">Tabla351081315368[[#This Row],[no_efec_cor]]/Tabla351081315368[[#This Row],[no_efe]]</f>
        <v>#DIV/0!</v>
      </c>
      <c r="L32" s="9" t="e">
        <f aca="false">Tabla351081315368[[#This Row],[no_efec_inc]]/Tabla351081315368[[#This Row],[no_efe]]</f>
        <v>#DIV/0!</v>
      </c>
      <c r="M32" s="9" t="e">
        <f aca="false">(Tabla351081315368[[#This Row],[% efe_cor]]+Tabla351081315368[[#This Row],[% no_efe_cor]])/2</f>
        <v>#DIV/0!</v>
      </c>
      <c r="N32" s="10" t="e">
        <f aca="false">(Tabla351081315368[[#This Row],[% efe_inc]]+Tabla351081315368[[#This Row],[% no_efect_inc]])/2</f>
        <v>#DIV/0!</v>
      </c>
      <c r="O32" s="11" t="e">
        <f aca="false">Tabla351081315368[[#This Row],[no_efec_cor]]/(Tabla351081315368[[#This Row],[efect_inc]]+Tabla351081315368[[#This Row],[no_efec_cor]])</f>
        <v>#DIV/0!</v>
      </c>
      <c r="P32" s="11" t="e">
        <f aca="false">Tabla351081315368[[#This Row],[efec_cor]]/(Tabla351081315368[[#This Row],[efec_cor]]+Tabla351081315368[[#This Row],[no_efec_inc]])</f>
        <v>#DIV/0!</v>
      </c>
      <c r="Q32" s="11" t="e">
        <f aca="false">(Tabla351081315368[[#This Row],[PNE]]+Tabla351081315368[[#This Row],[PE]])/2</f>
        <v>#DIV/0!</v>
      </c>
      <c r="T32" s="0" t="n">
        <f aca="false">Tabla351081315368[[#This Row],[efec]]+Tabla351081315368[[#This Row],[no_efe]]</f>
        <v>0</v>
      </c>
    </row>
    <row r="33" customFormat="false" ht="13.8" hidden="false" customHeight="false" outlineLevel="0" collapsed="false">
      <c r="A33" s="0" t="s">
        <v>42</v>
      </c>
      <c r="F33" s="0" t="n">
        <f aca="false">Tabla351081315368[[#This Row],[no_efec_cor]]+Tabla351081315368[[#This Row],[efec_cor]]</f>
        <v>0</v>
      </c>
      <c r="G33" s="0" t="n">
        <f aca="false">Tabla351081315368[[#This Row],[no_efec_inc]]+Tabla351081315368[[#This Row],[efect_inc]]</f>
        <v>0</v>
      </c>
      <c r="H33" s="9" t="e">
        <f aca="false">Tabla351081315368[[#This Row],[Correctos]]/Tabla351081315368[[#This Row],[total_sec]]</f>
        <v>#DIV/0!</v>
      </c>
      <c r="I33" s="9" t="e">
        <f aca="false">Tabla351081315368[[#This Row],[efec_cor]]/Tabla351081315368[[#This Row],[efec]]</f>
        <v>#DIV/0!</v>
      </c>
      <c r="J33" s="9" t="e">
        <f aca="false">Tabla351081315368[[#This Row],[efect_inc]]/Tabla351081315368[[#This Row],[efec]]</f>
        <v>#DIV/0!</v>
      </c>
      <c r="K33" s="9" t="e">
        <f aca="false">Tabla351081315368[[#This Row],[no_efec_cor]]/Tabla351081315368[[#This Row],[no_efe]]</f>
        <v>#DIV/0!</v>
      </c>
      <c r="L33" s="9" t="e">
        <f aca="false">Tabla351081315368[[#This Row],[no_efec_inc]]/Tabla351081315368[[#This Row],[no_efe]]</f>
        <v>#DIV/0!</v>
      </c>
      <c r="M33" s="9" t="e">
        <f aca="false">(Tabla351081315368[[#This Row],[% efe_cor]]+Tabla351081315368[[#This Row],[% no_efe_cor]])/2</f>
        <v>#DIV/0!</v>
      </c>
      <c r="N33" s="10" t="e">
        <f aca="false">(Tabla351081315368[[#This Row],[% efe_inc]]+Tabla351081315368[[#This Row],[% no_efect_inc]])/2</f>
        <v>#DIV/0!</v>
      </c>
      <c r="O33" s="11" t="e">
        <f aca="false">Tabla351081315368[[#This Row],[no_efec_cor]]/(Tabla351081315368[[#This Row],[efect_inc]]+Tabla351081315368[[#This Row],[no_efec_cor]])</f>
        <v>#DIV/0!</v>
      </c>
      <c r="P33" s="11" t="e">
        <f aca="false">Tabla351081315368[[#This Row],[efec_cor]]/(Tabla351081315368[[#This Row],[efec_cor]]+Tabla351081315368[[#This Row],[no_efec_inc]])</f>
        <v>#DIV/0!</v>
      </c>
      <c r="Q33" s="11" t="e">
        <f aca="false">(Tabla351081315368[[#This Row],[PNE]]+Tabla351081315368[[#This Row],[PE]])/2</f>
        <v>#DIV/0!</v>
      </c>
      <c r="T33" s="0" t="n">
        <f aca="false">Tabla351081315368[[#This Row],[efec]]+Tabla351081315368[[#This Row],[no_efe]]</f>
        <v>0</v>
      </c>
    </row>
    <row r="34" customFormat="false" ht="13.8" hidden="false" customHeight="false" outlineLevel="0" collapsed="false">
      <c r="A34" s="0" t="s">
        <v>43</v>
      </c>
      <c r="F34" s="0" t="n">
        <f aca="false">Tabla351081315368[[#This Row],[no_efec_cor]]+Tabla351081315368[[#This Row],[efec_cor]]</f>
        <v>0</v>
      </c>
      <c r="G34" s="0" t="n">
        <f aca="false">Tabla351081315368[[#This Row],[no_efec_inc]]+Tabla351081315368[[#This Row],[efect_inc]]</f>
        <v>0</v>
      </c>
      <c r="H34" s="9" t="e">
        <f aca="false">Tabla351081315368[[#This Row],[Correctos]]/Tabla351081315368[[#This Row],[total_sec]]</f>
        <v>#DIV/0!</v>
      </c>
      <c r="I34" s="9" t="e">
        <f aca="false">Tabla351081315368[[#This Row],[efec_cor]]/Tabla351081315368[[#This Row],[efec]]</f>
        <v>#DIV/0!</v>
      </c>
      <c r="J34" s="9" t="e">
        <f aca="false">Tabla351081315368[[#This Row],[efect_inc]]/Tabla351081315368[[#This Row],[efec]]</f>
        <v>#DIV/0!</v>
      </c>
      <c r="K34" s="9" t="e">
        <f aca="false">Tabla351081315368[[#This Row],[no_efec_cor]]/Tabla351081315368[[#This Row],[no_efe]]</f>
        <v>#DIV/0!</v>
      </c>
      <c r="L34" s="9" t="e">
        <f aca="false">Tabla351081315368[[#This Row],[no_efec_inc]]/Tabla351081315368[[#This Row],[no_efe]]</f>
        <v>#DIV/0!</v>
      </c>
      <c r="M34" s="9" t="e">
        <f aca="false">(Tabla351081315368[[#This Row],[% efe_cor]]+Tabla351081315368[[#This Row],[% no_efe_cor]])/2</f>
        <v>#DIV/0!</v>
      </c>
      <c r="N34" s="10" t="e">
        <f aca="false">(Tabla351081315368[[#This Row],[% efe_inc]]+Tabla351081315368[[#This Row],[% no_efect_inc]])/2</f>
        <v>#DIV/0!</v>
      </c>
      <c r="O34" s="11" t="e">
        <f aca="false">Tabla351081315368[[#This Row],[no_efec_cor]]/(Tabla351081315368[[#This Row],[efect_inc]]+Tabla351081315368[[#This Row],[no_efec_cor]])</f>
        <v>#DIV/0!</v>
      </c>
      <c r="P34" s="11" t="e">
        <f aca="false">Tabla351081315368[[#This Row],[efec_cor]]/(Tabla351081315368[[#This Row],[efec_cor]]+Tabla351081315368[[#This Row],[no_efec_inc]])</f>
        <v>#DIV/0!</v>
      </c>
      <c r="Q34" s="11" t="e">
        <f aca="false">(Tabla351081315368[[#This Row],[PNE]]+Tabla351081315368[[#This Row],[PE]])/2</f>
        <v>#DIV/0!</v>
      </c>
      <c r="T34" s="0" t="n">
        <f aca="false">Tabla351081315368[[#This Row],[efec]]+Tabla351081315368[[#This Row],[no_efe]]</f>
        <v>0</v>
      </c>
    </row>
    <row r="35" customFormat="false" ht="13.8" hidden="false" customHeight="false" outlineLevel="0" collapsed="false">
      <c r="A35" s="0" t="s">
        <v>44</v>
      </c>
      <c r="F35" s="0" t="n">
        <f aca="false">Tabla351081315368[[#This Row],[no_efec_cor]]+Tabla351081315368[[#This Row],[efec_cor]]</f>
        <v>0</v>
      </c>
      <c r="G35" s="0" t="n">
        <f aca="false">Tabla351081315368[[#This Row],[no_efec_inc]]+Tabla351081315368[[#This Row],[efect_inc]]</f>
        <v>0</v>
      </c>
      <c r="H35" s="9" t="e">
        <f aca="false">Tabla351081315368[[#This Row],[Correctos]]/Tabla351081315368[[#This Row],[total_sec]]</f>
        <v>#DIV/0!</v>
      </c>
      <c r="I35" s="9" t="e">
        <f aca="false">Tabla351081315368[[#This Row],[efec_cor]]/Tabla351081315368[[#This Row],[efec]]</f>
        <v>#DIV/0!</v>
      </c>
      <c r="J35" s="9" t="e">
        <f aca="false">Tabla351081315368[[#This Row],[efect_inc]]/Tabla351081315368[[#This Row],[efec]]</f>
        <v>#DIV/0!</v>
      </c>
      <c r="K35" s="9" t="e">
        <f aca="false">Tabla351081315368[[#This Row],[no_efec_cor]]/Tabla351081315368[[#This Row],[no_efe]]</f>
        <v>#DIV/0!</v>
      </c>
      <c r="L35" s="9" t="e">
        <f aca="false">Tabla351081315368[[#This Row],[no_efec_inc]]/Tabla351081315368[[#This Row],[no_efe]]</f>
        <v>#DIV/0!</v>
      </c>
      <c r="M35" s="9" t="e">
        <f aca="false">(Tabla351081315368[[#This Row],[% efe_cor]]+Tabla351081315368[[#This Row],[% no_efe_cor]])/2</f>
        <v>#DIV/0!</v>
      </c>
      <c r="N35" s="10" t="e">
        <f aca="false">(Tabla351081315368[[#This Row],[% efe_inc]]+Tabla351081315368[[#This Row],[% no_efect_inc]])/2</f>
        <v>#DIV/0!</v>
      </c>
      <c r="O35" s="11" t="e">
        <f aca="false">Tabla351081315368[[#This Row],[no_efec_cor]]/(Tabla351081315368[[#This Row],[efect_inc]]+Tabla351081315368[[#This Row],[no_efec_cor]])</f>
        <v>#DIV/0!</v>
      </c>
      <c r="P35" s="11" t="e">
        <f aca="false">Tabla351081315368[[#This Row],[efec_cor]]/(Tabla351081315368[[#This Row],[efec_cor]]+Tabla351081315368[[#This Row],[no_efec_inc]])</f>
        <v>#DIV/0!</v>
      </c>
      <c r="Q35" s="11" t="e">
        <f aca="false">(Tabla351081315368[[#This Row],[PNE]]+Tabla351081315368[[#This Row],[PE]])/2</f>
        <v>#DIV/0!</v>
      </c>
      <c r="T35" s="0" t="n">
        <f aca="false">Tabla351081315368[[#This Row],[efec]]+Tabla351081315368[[#This Row],[no_efe]]</f>
        <v>0</v>
      </c>
    </row>
    <row r="37" customFormat="false" ht="15" hidden="false" customHeight="false" outlineLevel="0" collapsed="false">
      <c r="A37" s="13" t="s">
        <v>5</v>
      </c>
      <c r="B37" s="13"/>
      <c r="C37" s="13"/>
      <c r="D37" s="13"/>
      <c r="E37" s="13"/>
      <c r="F37" s="13"/>
      <c r="G37" s="13"/>
    </row>
    <row r="38" customFormat="false" ht="16.5" hidden="false" customHeight="false" outlineLevel="0" collapsed="false">
      <c r="A38" s="14" t="s">
        <v>47</v>
      </c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</row>
    <row r="39" customFormat="false" ht="15.75" hidden="false" customHeight="false" outlineLevel="0" collapsed="false">
      <c r="A39" s="7" t="s">
        <v>38</v>
      </c>
      <c r="B39" s="8" t="s">
        <v>7</v>
      </c>
      <c r="C39" s="8" t="s">
        <v>8</v>
      </c>
      <c r="D39" s="8" t="s">
        <v>9</v>
      </c>
      <c r="E39" s="8" t="s">
        <v>10</v>
      </c>
      <c r="F39" s="8" t="s">
        <v>11</v>
      </c>
      <c r="G39" s="8" t="s">
        <v>12</v>
      </c>
      <c r="H39" s="7" t="s">
        <v>13</v>
      </c>
      <c r="I39" s="7" t="s">
        <v>14</v>
      </c>
      <c r="J39" s="7" t="s">
        <v>15</v>
      </c>
      <c r="K39" s="7" t="s">
        <v>16</v>
      </c>
      <c r="L39" s="7" t="s">
        <v>17</v>
      </c>
      <c r="M39" s="7" t="s">
        <v>18</v>
      </c>
      <c r="N39" s="7" t="s">
        <v>19</v>
      </c>
      <c r="O39" s="7" t="s">
        <v>20</v>
      </c>
      <c r="P39" s="7" t="s">
        <v>21</v>
      </c>
      <c r="Q39" s="7" t="s">
        <v>22</v>
      </c>
      <c r="R39" s="7" t="s">
        <v>23</v>
      </c>
      <c r="S39" s="7" t="s">
        <v>24</v>
      </c>
      <c r="T39" s="7" t="s">
        <v>25</v>
      </c>
    </row>
    <row r="40" customFormat="false" ht="13.8" hidden="false" customHeight="false" outlineLevel="0" collapsed="false">
      <c r="A40" s="0" t="s">
        <v>39</v>
      </c>
      <c r="F40" s="0" t="n">
        <f aca="false">Tabla351081315369[[#This Row],[no_efec_cor]]+Tabla351081315369[[#This Row],[efec_cor]]</f>
        <v>0</v>
      </c>
      <c r="G40" s="0" t="n">
        <f aca="false">Tabla351081315369[[#This Row],[no_efec_inc]]+Tabla351081315369[[#This Row],[efect_inc]]</f>
        <v>0</v>
      </c>
      <c r="H40" s="9" t="e">
        <f aca="false">Tabla351081315369[[#This Row],[Correctos]]/Tabla351081315369[[#This Row],[total_sec]]</f>
        <v>#DIV/0!</v>
      </c>
      <c r="I40" s="9" t="e">
        <f aca="false">Tabla351081315369[[#This Row],[efec_cor]]/Tabla351081315369[[#This Row],[efec]]</f>
        <v>#DIV/0!</v>
      </c>
      <c r="J40" s="9" t="e">
        <f aca="false">Tabla351081315369[[#This Row],[efect_inc]]/Tabla351081315369[[#This Row],[efec]]</f>
        <v>#DIV/0!</v>
      </c>
      <c r="K40" s="9" t="e">
        <f aca="false">Tabla351081315369[[#This Row],[no_efec_cor]]/Tabla351081315369[[#This Row],[no_efe]]</f>
        <v>#DIV/0!</v>
      </c>
      <c r="L40" s="9" t="e">
        <f aca="false">Tabla351081315369[[#This Row],[no_efec_inc]]/Tabla351081315369[[#This Row],[no_efe]]</f>
        <v>#DIV/0!</v>
      </c>
      <c r="M40" s="9" t="e">
        <f aca="false">(Tabla351081315369[[#This Row],[% efe_cor]]+Tabla351081315369[[#This Row],[% no_efe_cor]])/2</f>
        <v>#DIV/0!</v>
      </c>
      <c r="N40" s="10" t="e">
        <f aca="false">(Tabla351081315369[[#This Row],[% efe_inc]]+Tabla351081315369[[#This Row],[% no_efect_inc]])/2</f>
        <v>#DIV/0!</v>
      </c>
      <c r="O40" s="11" t="e">
        <f aca="false">Tabla351081315369[[#This Row],[no_efec_cor]]/(Tabla351081315369[[#This Row],[efect_inc]]+Tabla351081315369[[#This Row],[no_efec_cor]])</f>
        <v>#DIV/0!</v>
      </c>
      <c r="P40" s="11" t="e">
        <f aca="false">Tabla351081315369[[#This Row],[efec_cor]]/(Tabla351081315369[[#This Row],[efec_cor]]+Tabla351081315369[[#This Row],[no_efec_inc]])</f>
        <v>#DIV/0!</v>
      </c>
      <c r="Q40" s="11" t="e">
        <f aca="false">(Tabla351081315369[[#This Row],[PNE]]+Tabla351081315369[[#This Row],[PE]])/2</f>
        <v>#DIV/0!</v>
      </c>
      <c r="T40" s="0" t="n">
        <f aca="false">Tabla351081315369[[#This Row],[efec]]+Tabla351081315369[[#This Row],[no_efe]]</f>
        <v>0</v>
      </c>
    </row>
    <row r="41" customFormat="false" ht="13.8" hidden="false" customHeight="false" outlineLevel="0" collapsed="false">
      <c r="A41" s="0" t="s">
        <v>40</v>
      </c>
      <c r="F41" s="0" t="n">
        <f aca="false">Tabla351081315369[[#This Row],[no_efec_cor]]+Tabla351081315369[[#This Row],[efec_cor]]</f>
        <v>0</v>
      </c>
      <c r="G41" s="0" t="n">
        <f aca="false">Tabla351081315369[[#This Row],[no_efec_inc]]+Tabla351081315369[[#This Row],[efect_inc]]</f>
        <v>0</v>
      </c>
      <c r="H41" s="9" t="e">
        <f aca="false">Tabla351081315369[[#This Row],[Correctos]]/Tabla351081315369[[#This Row],[total_sec]]</f>
        <v>#DIV/0!</v>
      </c>
      <c r="I41" s="9" t="e">
        <f aca="false">Tabla351081315369[[#This Row],[efec_cor]]/Tabla351081315369[[#This Row],[efec]]</f>
        <v>#DIV/0!</v>
      </c>
      <c r="J41" s="9" t="e">
        <f aca="false">Tabla351081315369[[#This Row],[efect_inc]]/Tabla351081315369[[#This Row],[efec]]</f>
        <v>#DIV/0!</v>
      </c>
      <c r="K41" s="9" t="e">
        <f aca="false">Tabla351081315369[[#This Row],[no_efec_cor]]/Tabla351081315369[[#This Row],[no_efe]]</f>
        <v>#DIV/0!</v>
      </c>
      <c r="L41" s="9" t="e">
        <f aca="false">Tabla351081315369[[#This Row],[no_efec_inc]]/Tabla351081315369[[#This Row],[no_efe]]</f>
        <v>#DIV/0!</v>
      </c>
      <c r="M41" s="9" t="e">
        <f aca="false">(Tabla351081315369[[#This Row],[% efe_cor]]+Tabla351081315369[[#This Row],[% no_efe_cor]])/2</f>
        <v>#DIV/0!</v>
      </c>
      <c r="N41" s="10" t="e">
        <f aca="false">(Tabla351081315369[[#This Row],[% efe_inc]]+Tabla351081315369[[#This Row],[% no_efect_inc]])/2</f>
        <v>#DIV/0!</v>
      </c>
      <c r="O41" s="11" t="e">
        <f aca="false">Tabla351081315369[[#This Row],[no_efec_cor]]/(Tabla351081315369[[#This Row],[efect_inc]]+Tabla351081315369[[#This Row],[no_efec_cor]])</f>
        <v>#DIV/0!</v>
      </c>
      <c r="P41" s="11" t="e">
        <f aca="false">Tabla351081315369[[#This Row],[efec_cor]]/(Tabla351081315369[[#This Row],[efec_cor]]+Tabla351081315369[[#This Row],[no_efec_inc]])</f>
        <v>#DIV/0!</v>
      </c>
      <c r="Q41" s="11" t="e">
        <f aca="false">(Tabla351081315369[[#This Row],[PNE]]+Tabla351081315369[[#This Row],[PE]])/2</f>
        <v>#DIV/0!</v>
      </c>
      <c r="T41" s="0" t="n">
        <f aca="false">Tabla351081315369[[#This Row],[efec]]+Tabla351081315369[[#This Row],[no_efe]]</f>
        <v>0</v>
      </c>
    </row>
    <row r="42" customFormat="false" ht="13.8" hidden="false" customHeight="false" outlineLevel="0" collapsed="false">
      <c r="A42" s="0" t="s">
        <v>41</v>
      </c>
      <c r="F42" s="0" t="n">
        <f aca="false">Tabla351081315369[[#This Row],[no_efec_cor]]+Tabla351081315369[[#This Row],[efec_cor]]</f>
        <v>0</v>
      </c>
      <c r="G42" s="0" t="n">
        <f aca="false">Tabla351081315369[[#This Row],[no_efec_inc]]+Tabla351081315369[[#This Row],[efect_inc]]</f>
        <v>0</v>
      </c>
      <c r="H42" s="9" t="e">
        <f aca="false">Tabla351081315369[[#This Row],[Correctos]]/Tabla351081315369[[#This Row],[total_sec]]</f>
        <v>#DIV/0!</v>
      </c>
      <c r="I42" s="9" t="e">
        <f aca="false">Tabla351081315369[[#This Row],[efec_cor]]/Tabla351081315369[[#This Row],[efec]]</f>
        <v>#DIV/0!</v>
      </c>
      <c r="J42" s="9" t="e">
        <f aca="false">Tabla351081315369[[#This Row],[efect_inc]]/Tabla351081315369[[#This Row],[efec]]</f>
        <v>#DIV/0!</v>
      </c>
      <c r="K42" s="9" t="e">
        <f aca="false">Tabla351081315369[[#This Row],[no_efec_cor]]/Tabla351081315369[[#This Row],[no_efe]]</f>
        <v>#DIV/0!</v>
      </c>
      <c r="L42" s="9" t="e">
        <f aca="false">Tabla351081315369[[#This Row],[no_efec_inc]]/Tabla351081315369[[#This Row],[no_efe]]</f>
        <v>#DIV/0!</v>
      </c>
      <c r="M42" s="9" t="e">
        <f aca="false">(Tabla351081315369[[#This Row],[% efe_cor]]+Tabla351081315369[[#This Row],[% no_efe_cor]])/2</f>
        <v>#DIV/0!</v>
      </c>
      <c r="N42" s="10" t="e">
        <f aca="false">(Tabla351081315369[[#This Row],[% efe_inc]]+Tabla351081315369[[#This Row],[% no_efect_inc]])/2</f>
        <v>#DIV/0!</v>
      </c>
      <c r="O42" s="11" t="e">
        <f aca="false">Tabla351081315369[[#This Row],[no_efec_cor]]/(Tabla351081315369[[#This Row],[efect_inc]]+Tabla351081315369[[#This Row],[no_efec_cor]])</f>
        <v>#DIV/0!</v>
      </c>
      <c r="P42" s="11" t="e">
        <f aca="false">Tabla351081315369[[#This Row],[efec_cor]]/(Tabla351081315369[[#This Row],[efec_cor]]+Tabla351081315369[[#This Row],[no_efec_inc]])</f>
        <v>#DIV/0!</v>
      </c>
      <c r="Q42" s="11" t="e">
        <f aca="false">(Tabla351081315369[[#This Row],[PNE]]+Tabla351081315369[[#This Row],[PE]])/2</f>
        <v>#DIV/0!</v>
      </c>
      <c r="T42" s="0" t="n">
        <f aca="false">Tabla351081315369[[#This Row],[efec]]+Tabla351081315369[[#This Row],[no_efe]]</f>
        <v>0</v>
      </c>
    </row>
    <row r="43" customFormat="false" ht="13.8" hidden="false" customHeight="false" outlineLevel="0" collapsed="false">
      <c r="A43" s="0" t="s">
        <v>42</v>
      </c>
      <c r="F43" s="0" t="n">
        <f aca="false">Tabla351081315369[[#This Row],[no_efec_cor]]+Tabla351081315369[[#This Row],[efec_cor]]</f>
        <v>0</v>
      </c>
      <c r="G43" s="0" t="n">
        <f aca="false">Tabla351081315369[[#This Row],[no_efec_inc]]+Tabla351081315369[[#This Row],[efect_inc]]</f>
        <v>0</v>
      </c>
      <c r="H43" s="9" t="e">
        <f aca="false">Tabla351081315369[[#This Row],[Correctos]]/Tabla351081315369[[#This Row],[total_sec]]</f>
        <v>#DIV/0!</v>
      </c>
      <c r="I43" s="9" t="e">
        <f aca="false">Tabla351081315369[[#This Row],[efec_cor]]/Tabla351081315369[[#This Row],[efec]]</f>
        <v>#DIV/0!</v>
      </c>
      <c r="J43" s="9" t="e">
        <f aca="false">Tabla351081315369[[#This Row],[efect_inc]]/Tabla351081315369[[#This Row],[efec]]</f>
        <v>#DIV/0!</v>
      </c>
      <c r="K43" s="9" t="e">
        <f aca="false">Tabla351081315369[[#This Row],[no_efec_cor]]/Tabla351081315369[[#This Row],[no_efe]]</f>
        <v>#DIV/0!</v>
      </c>
      <c r="L43" s="9" t="e">
        <f aca="false">Tabla351081315369[[#This Row],[no_efec_inc]]/Tabla351081315369[[#This Row],[no_efe]]</f>
        <v>#DIV/0!</v>
      </c>
      <c r="M43" s="9" t="e">
        <f aca="false">(Tabla351081315369[[#This Row],[% efe_cor]]+Tabla351081315369[[#This Row],[% no_efe_cor]])/2</f>
        <v>#DIV/0!</v>
      </c>
      <c r="N43" s="10" t="e">
        <f aca="false">(Tabla351081315369[[#This Row],[% efe_inc]]+Tabla351081315369[[#This Row],[% no_efect_inc]])/2</f>
        <v>#DIV/0!</v>
      </c>
      <c r="O43" s="11" t="e">
        <f aca="false">Tabla351081315369[[#This Row],[no_efec_cor]]/(Tabla351081315369[[#This Row],[efect_inc]]+Tabla351081315369[[#This Row],[no_efec_cor]])</f>
        <v>#DIV/0!</v>
      </c>
      <c r="P43" s="11" t="e">
        <f aca="false">Tabla351081315369[[#This Row],[efec_cor]]/(Tabla351081315369[[#This Row],[efec_cor]]+Tabla351081315369[[#This Row],[no_efec_inc]])</f>
        <v>#DIV/0!</v>
      </c>
      <c r="Q43" s="11" t="e">
        <f aca="false">(Tabla351081315369[[#This Row],[PNE]]+Tabla351081315369[[#This Row],[PE]])/2</f>
        <v>#DIV/0!</v>
      </c>
      <c r="T43" s="0" t="n">
        <f aca="false">Tabla351081315369[[#This Row],[efec]]+Tabla351081315369[[#This Row],[no_efe]]</f>
        <v>0</v>
      </c>
    </row>
    <row r="44" customFormat="false" ht="13.8" hidden="false" customHeight="false" outlineLevel="0" collapsed="false">
      <c r="A44" s="0" t="s">
        <v>43</v>
      </c>
      <c r="F44" s="0" t="n">
        <f aca="false">Tabla351081315369[[#This Row],[no_efec_cor]]+Tabla351081315369[[#This Row],[efec_cor]]</f>
        <v>0</v>
      </c>
      <c r="G44" s="0" t="n">
        <f aca="false">Tabla351081315369[[#This Row],[no_efec_inc]]+Tabla351081315369[[#This Row],[efect_inc]]</f>
        <v>0</v>
      </c>
      <c r="H44" s="9" t="e">
        <f aca="false">Tabla351081315369[[#This Row],[Correctos]]/Tabla351081315369[[#This Row],[total_sec]]</f>
        <v>#DIV/0!</v>
      </c>
      <c r="I44" s="9" t="e">
        <f aca="false">Tabla351081315369[[#This Row],[efec_cor]]/Tabla351081315369[[#This Row],[efec]]</f>
        <v>#DIV/0!</v>
      </c>
      <c r="J44" s="9" t="e">
        <f aca="false">Tabla351081315369[[#This Row],[efect_inc]]/Tabla351081315369[[#This Row],[efec]]</f>
        <v>#DIV/0!</v>
      </c>
      <c r="K44" s="9" t="e">
        <f aca="false">Tabla351081315369[[#This Row],[no_efec_cor]]/Tabla351081315369[[#This Row],[no_efe]]</f>
        <v>#DIV/0!</v>
      </c>
      <c r="L44" s="9" t="e">
        <f aca="false">Tabla351081315369[[#This Row],[no_efec_inc]]/Tabla351081315369[[#This Row],[no_efe]]</f>
        <v>#DIV/0!</v>
      </c>
      <c r="M44" s="9" t="e">
        <f aca="false">(Tabla351081315369[[#This Row],[% efe_cor]]+Tabla351081315369[[#This Row],[% no_efe_cor]])/2</f>
        <v>#DIV/0!</v>
      </c>
      <c r="N44" s="10" t="e">
        <f aca="false">(Tabla351081315369[[#This Row],[% efe_inc]]+Tabla351081315369[[#This Row],[% no_efect_inc]])/2</f>
        <v>#DIV/0!</v>
      </c>
      <c r="O44" s="11" t="e">
        <f aca="false">Tabla351081315369[[#This Row],[no_efec_cor]]/(Tabla351081315369[[#This Row],[efect_inc]]+Tabla351081315369[[#This Row],[no_efec_cor]])</f>
        <v>#DIV/0!</v>
      </c>
      <c r="P44" s="11" t="e">
        <f aca="false">Tabla351081315369[[#This Row],[efec_cor]]/(Tabla351081315369[[#This Row],[efec_cor]]+Tabla351081315369[[#This Row],[no_efec_inc]])</f>
        <v>#DIV/0!</v>
      </c>
      <c r="Q44" s="11" t="e">
        <f aca="false">(Tabla351081315369[[#This Row],[PNE]]+Tabla351081315369[[#This Row],[PE]])/2</f>
        <v>#DIV/0!</v>
      </c>
      <c r="T44" s="0" t="n">
        <f aca="false">Tabla351081315369[[#This Row],[efec]]+Tabla351081315369[[#This Row],[no_efe]]</f>
        <v>0</v>
      </c>
    </row>
    <row r="45" customFormat="false" ht="13.8" hidden="false" customHeight="false" outlineLevel="0" collapsed="false">
      <c r="A45" s="0" t="s">
        <v>44</v>
      </c>
      <c r="F45" s="0" t="n">
        <f aca="false">Tabla351081315369[[#This Row],[no_efec_cor]]+Tabla351081315369[[#This Row],[efec_cor]]</f>
        <v>0</v>
      </c>
      <c r="G45" s="0" t="n">
        <f aca="false">Tabla351081315369[[#This Row],[no_efec_inc]]+Tabla351081315369[[#This Row],[efect_inc]]</f>
        <v>0</v>
      </c>
      <c r="H45" s="9" t="e">
        <f aca="false">Tabla351081315369[[#This Row],[Correctos]]/Tabla351081315369[[#This Row],[total_sec]]</f>
        <v>#DIV/0!</v>
      </c>
      <c r="I45" s="9" t="e">
        <f aca="false">Tabla351081315369[[#This Row],[efec_cor]]/Tabla351081315369[[#This Row],[efec]]</f>
        <v>#DIV/0!</v>
      </c>
      <c r="J45" s="9" t="e">
        <f aca="false">Tabla351081315369[[#This Row],[efect_inc]]/Tabla351081315369[[#This Row],[efec]]</f>
        <v>#DIV/0!</v>
      </c>
      <c r="K45" s="9" t="e">
        <f aca="false">Tabla351081315369[[#This Row],[no_efec_cor]]/Tabla351081315369[[#This Row],[no_efe]]</f>
        <v>#DIV/0!</v>
      </c>
      <c r="L45" s="9" t="e">
        <f aca="false">Tabla351081315369[[#This Row],[no_efec_inc]]/Tabla351081315369[[#This Row],[no_efe]]</f>
        <v>#DIV/0!</v>
      </c>
      <c r="M45" s="9" t="e">
        <f aca="false">(Tabla351081315369[[#This Row],[% efe_cor]]+Tabla351081315369[[#This Row],[% no_efe_cor]])/2</f>
        <v>#DIV/0!</v>
      </c>
      <c r="N45" s="10" t="e">
        <f aca="false">(Tabla351081315369[[#This Row],[% efe_inc]]+Tabla351081315369[[#This Row],[% no_efect_inc]])/2</f>
        <v>#DIV/0!</v>
      </c>
      <c r="O45" s="11" t="e">
        <f aca="false">Tabla351081315369[[#This Row],[no_efec_cor]]/(Tabla351081315369[[#This Row],[efect_inc]]+Tabla351081315369[[#This Row],[no_efec_cor]])</f>
        <v>#DIV/0!</v>
      </c>
      <c r="P45" s="11" t="e">
        <f aca="false">Tabla351081315369[[#This Row],[efec_cor]]/(Tabla351081315369[[#This Row],[efec_cor]]+Tabla351081315369[[#This Row],[no_efec_inc]])</f>
        <v>#DIV/0!</v>
      </c>
      <c r="Q45" s="11" t="e">
        <f aca="false">(Tabla351081315369[[#This Row],[PNE]]+Tabla351081315369[[#This Row],[PE]])/2</f>
        <v>#DIV/0!</v>
      </c>
      <c r="T45" s="0" t="n">
        <f aca="false">Tabla351081315369[[#This Row],[efec]]+Tabla351081315369[[#This Row],[no_efe]]</f>
        <v>0</v>
      </c>
    </row>
    <row r="47" customFormat="false" ht="15" hidden="false" customHeight="false" outlineLevel="0" collapsed="false">
      <c r="A47" s="13" t="s">
        <v>5</v>
      </c>
      <c r="B47" s="13"/>
      <c r="C47" s="13"/>
      <c r="D47" s="13"/>
      <c r="E47" s="13"/>
      <c r="F47" s="13"/>
      <c r="G47" s="13"/>
    </row>
    <row r="48" customFormat="false" ht="16.5" hidden="false" customHeight="false" outlineLevel="0" collapsed="false">
      <c r="A48" s="14" t="s">
        <v>48</v>
      </c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</row>
    <row r="49" customFormat="false" ht="15.75" hidden="false" customHeight="false" outlineLevel="0" collapsed="false">
      <c r="A49" s="7" t="s">
        <v>38</v>
      </c>
      <c r="B49" s="8" t="s">
        <v>7</v>
      </c>
      <c r="C49" s="8" t="s">
        <v>8</v>
      </c>
      <c r="D49" s="8" t="s">
        <v>9</v>
      </c>
      <c r="E49" s="8" t="s">
        <v>10</v>
      </c>
      <c r="F49" s="8" t="s">
        <v>11</v>
      </c>
      <c r="G49" s="8" t="s">
        <v>12</v>
      </c>
      <c r="H49" s="7" t="s">
        <v>13</v>
      </c>
      <c r="I49" s="7" t="s">
        <v>14</v>
      </c>
      <c r="J49" s="7" t="s">
        <v>15</v>
      </c>
      <c r="K49" s="7" t="s">
        <v>16</v>
      </c>
      <c r="L49" s="7" t="s">
        <v>17</v>
      </c>
      <c r="M49" s="7" t="s">
        <v>18</v>
      </c>
      <c r="N49" s="7" t="s">
        <v>19</v>
      </c>
      <c r="O49" s="7" t="s">
        <v>20</v>
      </c>
      <c r="P49" s="7" t="s">
        <v>21</v>
      </c>
      <c r="Q49" s="7" t="s">
        <v>22</v>
      </c>
      <c r="R49" s="7" t="s">
        <v>23</v>
      </c>
      <c r="S49" s="7" t="s">
        <v>24</v>
      </c>
      <c r="T49" s="7" t="s">
        <v>25</v>
      </c>
    </row>
    <row r="50" customFormat="false" ht="13.8" hidden="false" customHeight="false" outlineLevel="0" collapsed="false">
      <c r="A50" s="0" t="s">
        <v>39</v>
      </c>
      <c r="F50" s="0" t="n">
        <f aca="false">Tabla3510813153610[[#This Row],[no_efec_cor]]+Tabla3510813153610[[#This Row],[efec_cor]]</f>
        <v>0</v>
      </c>
      <c r="G50" s="0" t="n">
        <f aca="false">Tabla3510813153610[[#This Row],[no_efec_inc]]+Tabla3510813153610[[#This Row],[efect_inc]]</f>
        <v>0</v>
      </c>
      <c r="H50" s="9" t="e">
        <f aca="false">Tabla3510813153610[[#This Row],[Correctos]]/Tabla3510813153610[[#This Row],[total_sec]]</f>
        <v>#DIV/0!</v>
      </c>
      <c r="I50" s="9" t="e">
        <f aca="false">Tabla3510813153610[[#This Row],[efec_cor]]/Tabla3510813153610[[#This Row],[efec]]</f>
        <v>#DIV/0!</v>
      </c>
      <c r="J50" s="9" t="e">
        <f aca="false">Tabla3510813153610[[#This Row],[efect_inc]]/Tabla3510813153610[[#This Row],[efec]]</f>
        <v>#DIV/0!</v>
      </c>
      <c r="K50" s="9" t="e">
        <f aca="false">Tabla3510813153610[[#This Row],[no_efec_cor]]/Tabla3510813153610[[#This Row],[no_efe]]</f>
        <v>#DIV/0!</v>
      </c>
      <c r="L50" s="9" t="e">
        <f aca="false">Tabla3510813153610[[#This Row],[no_efec_inc]]/Tabla3510813153610[[#This Row],[no_efe]]</f>
        <v>#DIV/0!</v>
      </c>
      <c r="M50" s="9" t="e">
        <f aca="false">(Tabla3510813153610[[#This Row],[% efe_cor]]+Tabla3510813153610[[#This Row],[% no_efe_cor]])/2</f>
        <v>#DIV/0!</v>
      </c>
      <c r="N50" s="10" t="e">
        <f aca="false">(Tabla3510813153610[[#This Row],[% efe_inc]]+Tabla3510813153610[[#This Row],[% no_efect_inc]])/2</f>
        <v>#DIV/0!</v>
      </c>
      <c r="O50" s="11" t="e">
        <f aca="false">Tabla3510813153610[[#This Row],[no_efec_cor]]/(Tabla3510813153610[[#This Row],[efect_inc]]+Tabla3510813153610[[#This Row],[no_efec_cor]])</f>
        <v>#DIV/0!</v>
      </c>
      <c r="P50" s="11" t="e">
        <f aca="false">Tabla3510813153610[[#This Row],[efec_cor]]/(Tabla3510813153610[[#This Row],[efec_cor]]+Tabla3510813153610[[#This Row],[no_efec_inc]])</f>
        <v>#DIV/0!</v>
      </c>
      <c r="Q50" s="11" t="e">
        <f aca="false">(Tabla3510813153610[[#This Row],[PNE]]+Tabla3510813153610[[#This Row],[PE]])/2</f>
        <v>#DIV/0!</v>
      </c>
      <c r="T50" s="0" t="n">
        <f aca="false">Tabla3510813153610[[#This Row],[efec]]+Tabla3510813153610[[#This Row],[no_efe]]</f>
        <v>0</v>
      </c>
    </row>
    <row r="51" customFormat="false" ht="13.8" hidden="false" customHeight="false" outlineLevel="0" collapsed="false">
      <c r="A51" s="0" t="s">
        <v>40</v>
      </c>
      <c r="F51" s="0" t="n">
        <f aca="false">Tabla3510813153610[[#This Row],[no_efec_cor]]+Tabla3510813153610[[#This Row],[efec_cor]]</f>
        <v>0</v>
      </c>
      <c r="G51" s="0" t="n">
        <f aca="false">Tabla3510813153610[[#This Row],[no_efec_inc]]+Tabla3510813153610[[#This Row],[efect_inc]]</f>
        <v>0</v>
      </c>
      <c r="H51" s="9" t="e">
        <f aca="false">Tabla3510813153610[[#This Row],[Correctos]]/Tabla3510813153610[[#This Row],[total_sec]]</f>
        <v>#DIV/0!</v>
      </c>
      <c r="I51" s="9" t="e">
        <f aca="false">Tabla3510813153610[[#This Row],[efec_cor]]/Tabla3510813153610[[#This Row],[efec]]</f>
        <v>#DIV/0!</v>
      </c>
      <c r="J51" s="9" t="e">
        <f aca="false">Tabla3510813153610[[#This Row],[efect_inc]]/Tabla3510813153610[[#This Row],[efec]]</f>
        <v>#DIV/0!</v>
      </c>
      <c r="K51" s="9" t="e">
        <f aca="false">Tabla3510813153610[[#This Row],[no_efec_cor]]/Tabla3510813153610[[#This Row],[no_efe]]</f>
        <v>#DIV/0!</v>
      </c>
      <c r="L51" s="9" t="e">
        <f aca="false">Tabla3510813153610[[#This Row],[no_efec_inc]]/Tabla3510813153610[[#This Row],[no_efe]]</f>
        <v>#DIV/0!</v>
      </c>
      <c r="M51" s="9" t="e">
        <f aca="false">(Tabla3510813153610[[#This Row],[% efe_cor]]+Tabla3510813153610[[#This Row],[% no_efe_cor]])/2</f>
        <v>#DIV/0!</v>
      </c>
      <c r="N51" s="10" t="e">
        <f aca="false">(Tabla3510813153610[[#This Row],[% efe_inc]]+Tabla3510813153610[[#This Row],[% no_efect_inc]])/2</f>
        <v>#DIV/0!</v>
      </c>
      <c r="O51" s="11" t="e">
        <f aca="false">Tabla3510813153610[[#This Row],[no_efec_cor]]/(Tabla3510813153610[[#This Row],[efect_inc]]+Tabla3510813153610[[#This Row],[no_efec_cor]])</f>
        <v>#DIV/0!</v>
      </c>
      <c r="P51" s="11" t="e">
        <f aca="false">Tabla3510813153610[[#This Row],[efec_cor]]/(Tabla3510813153610[[#This Row],[efec_cor]]+Tabla3510813153610[[#This Row],[no_efec_inc]])</f>
        <v>#DIV/0!</v>
      </c>
      <c r="Q51" s="11" t="e">
        <f aca="false">(Tabla3510813153610[[#This Row],[PNE]]+Tabla3510813153610[[#This Row],[PE]])/2</f>
        <v>#DIV/0!</v>
      </c>
      <c r="T51" s="0" t="n">
        <f aca="false">Tabla3510813153610[[#This Row],[efec]]+Tabla3510813153610[[#This Row],[no_efe]]</f>
        <v>0</v>
      </c>
    </row>
    <row r="52" customFormat="false" ht="13.8" hidden="false" customHeight="false" outlineLevel="0" collapsed="false">
      <c r="A52" s="0" t="s">
        <v>41</v>
      </c>
      <c r="F52" s="0" t="n">
        <f aca="false">Tabla3510813153610[[#This Row],[no_efec_cor]]+Tabla3510813153610[[#This Row],[efec_cor]]</f>
        <v>0</v>
      </c>
      <c r="G52" s="0" t="n">
        <f aca="false">Tabla3510813153610[[#This Row],[no_efec_inc]]+Tabla3510813153610[[#This Row],[efect_inc]]</f>
        <v>0</v>
      </c>
      <c r="H52" s="9" t="e">
        <f aca="false">Tabla3510813153610[[#This Row],[Correctos]]/Tabla3510813153610[[#This Row],[total_sec]]</f>
        <v>#DIV/0!</v>
      </c>
      <c r="I52" s="9" t="e">
        <f aca="false">Tabla3510813153610[[#This Row],[efec_cor]]/Tabla3510813153610[[#This Row],[efec]]</f>
        <v>#DIV/0!</v>
      </c>
      <c r="J52" s="9" t="e">
        <f aca="false">Tabla3510813153610[[#This Row],[efect_inc]]/Tabla3510813153610[[#This Row],[efec]]</f>
        <v>#DIV/0!</v>
      </c>
      <c r="K52" s="9" t="e">
        <f aca="false">Tabla3510813153610[[#This Row],[no_efec_cor]]/Tabla3510813153610[[#This Row],[no_efe]]</f>
        <v>#DIV/0!</v>
      </c>
      <c r="L52" s="9" t="e">
        <f aca="false">Tabla3510813153610[[#This Row],[no_efec_inc]]/Tabla3510813153610[[#This Row],[no_efe]]</f>
        <v>#DIV/0!</v>
      </c>
      <c r="M52" s="9" t="e">
        <f aca="false">(Tabla3510813153610[[#This Row],[% efe_cor]]+Tabla3510813153610[[#This Row],[% no_efe_cor]])/2</f>
        <v>#DIV/0!</v>
      </c>
      <c r="N52" s="10" t="e">
        <f aca="false">(Tabla3510813153610[[#This Row],[% efe_inc]]+Tabla3510813153610[[#This Row],[% no_efect_inc]])/2</f>
        <v>#DIV/0!</v>
      </c>
      <c r="O52" s="11" t="e">
        <f aca="false">Tabla3510813153610[[#This Row],[no_efec_cor]]/(Tabla3510813153610[[#This Row],[efect_inc]]+Tabla3510813153610[[#This Row],[no_efec_cor]])</f>
        <v>#DIV/0!</v>
      </c>
      <c r="P52" s="11" t="e">
        <f aca="false">Tabla3510813153610[[#This Row],[efec_cor]]/(Tabla3510813153610[[#This Row],[efec_cor]]+Tabla3510813153610[[#This Row],[no_efec_inc]])</f>
        <v>#DIV/0!</v>
      </c>
      <c r="Q52" s="11" t="e">
        <f aca="false">(Tabla3510813153610[[#This Row],[PNE]]+Tabla3510813153610[[#This Row],[PE]])/2</f>
        <v>#DIV/0!</v>
      </c>
      <c r="T52" s="0" t="n">
        <f aca="false">Tabla3510813153610[[#This Row],[efec]]+Tabla3510813153610[[#This Row],[no_efe]]</f>
        <v>0</v>
      </c>
    </row>
    <row r="53" customFormat="false" ht="13.8" hidden="false" customHeight="false" outlineLevel="0" collapsed="false">
      <c r="A53" s="0" t="s">
        <v>42</v>
      </c>
      <c r="F53" s="0" t="n">
        <f aca="false">Tabla3510813153610[[#This Row],[no_efec_cor]]+Tabla3510813153610[[#This Row],[efec_cor]]</f>
        <v>0</v>
      </c>
      <c r="G53" s="0" t="n">
        <f aca="false">Tabla3510813153610[[#This Row],[no_efec_inc]]+Tabla3510813153610[[#This Row],[efect_inc]]</f>
        <v>0</v>
      </c>
      <c r="H53" s="9" t="e">
        <f aca="false">Tabla3510813153610[[#This Row],[Correctos]]/Tabla3510813153610[[#This Row],[total_sec]]</f>
        <v>#DIV/0!</v>
      </c>
      <c r="I53" s="9" t="e">
        <f aca="false">Tabla3510813153610[[#This Row],[efec_cor]]/Tabla3510813153610[[#This Row],[efec]]</f>
        <v>#DIV/0!</v>
      </c>
      <c r="J53" s="9" t="e">
        <f aca="false">Tabla3510813153610[[#This Row],[efect_inc]]/Tabla3510813153610[[#This Row],[efec]]</f>
        <v>#DIV/0!</v>
      </c>
      <c r="K53" s="9" t="e">
        <f aca="false">Tabla3510813153610[[#This Row],[no_efec_cor]]/Tabla3510813153610[[#This Row],[no_efe]]</f>
        <v>#DIV/0!</v>
      </c>
      <c r="L53" s="9" t="e">
        <f aca="false">Tabla3510813153610[[#This Row],[no_efec_inc]]/Tabla3510813153610[[#This Row],[no_efe]]</f>
        <v>#DIV/0!</v>
      </c>
      <c r="M53" s="9" t="e">
        <f aca="false">(Tabla3510813153610[[#This Row],[% efe_cor]]+Tabla3510813153610[[#This Row],[% no_efe_cor]])/2</f>
        <v>#DIV/0!</v>
      </c>
      <c r="N53" s="10" t="e">
        <f aca="false">(Tabla3510813153610[[#This Row],[% efe_inc]]+Tabla3510813153610[[#This Row],[% no_efect_inc]])/2</f>
        <v>#DIV/0!</v>
      </c>
      <c r="O53" s="11" t="e">
        <f aca="false">Tabla3510813153610[[#This Row],[no_efec_cor]]/(Tabla3510813153610[[#This Row],[efect_inc]]+Tabla3510813153610[[#This Row],[no_efec_cor]])</f>
        <v>#DIV/0!</v>
      </c>
      <c r="P53" s="11" t="e">
        <f aca="false">Tabla3510813153610[[#This Row],[efec_cor]]/(Tabla3510813153610[[#This Row],[efec_cor]]+Tabla3510813153610[[#This Row],[no_efec_inc]])</f>
        <v>#DIV/0!</v>
      </c>
      <c r="Q53" s="11" t="e">
        <f aca="false">(Tabla3510813153610[[#This Row],[PNE]]+Tabla3510813153610[[#This Row],[PE]])/2</f>
        <v>#DIV/0!</v>
      </c>
      <c r="T53" s="0" t="n">
        <f aca="false">Tabla3510813153610[[#This Row],[efec]]+Tabla3510813153610[[#This Row],[no_efe]]</f>
        <v>0</v>
      </c>
    </row>
    <row r="54" customFormat="false" ht="13.8" hidden="false" customHeight="false" outlineLevel="0" collapsed="false">
      <c r="A54" s="0" t="s">
        <v>43</v>
      </c>
      <c r="F54" s="0" t="n">
        <f aca="false">Tabla3510813153610[[#This Row],[no_efec_cor]]+Tabla3510813153610[[#This Row],[efec_cor]]</f>
        <v>0</v>
      </c>
      <c r="G54" s="0" t="n">
        <f aca="false">Tabla3510813153610[[#This Row],[no_efec_inc]]+Tabla3510813153610[[#This Row],[efect_inc]]</f>
        <v>0</v>
      </c>
      <c r="H54" s="9" t="e">
        <f aca="false">Tabla3510813153610[[#This Row],[Correctos]]/Tabla3510813153610[[#This Row],[total_sec]]</f>
        <v>#DIV/0!</v>
      </c>
      <c r="I54" s="9" t="e">
        <f aca="false">Tabla3510813153610[[#This Row],[efec_cor]]/Tabla3510813153610[[#This Row],[efec]]</f>
        <v>#DIV/0!</v>
      </c>
      <c r="J54" s="9" t="e">
        <f aca="false">Tabla3510813153610[[#This Row],[efect_inc]]/Tabla3510813153610[[#This Row],[efec]]</f>
        <v>#DIV/0!</v>
      </c>
      <c r="K54" s="9" t="e">
        <f aca="false">Tabla3510813153610[[#This Row],[no_efec_cor]]/Tabla3510813153610[[#This Row],[no_efe]]</f>
        <v>#DIV/0!</v>
      </c>
      <c r="L54" s="9" t="e">
        <f aca="false">Tabla3510813153610[[#This Row],[no_efec_inc]]/Tabla3510813153610[[#This Row],[no_efe]]</f>
        <v>#DIV/0!</v>
      </c>
      <c r="M54" s="9" t="e">
        <f aca="false">(Tabla3510813153610[[#This Row],[% efe_cor]]+Tabla3510813153610[[#This Row],[% no_efe_cor]])/2</f>
        <v>#DIV/0!</v>
      </c>
      <c r="N54" s="10" t="e">
        <f aca="false">(Tabla3510813153610[[#This Row],[% efe_inc]]+Tabla3510813153610[[#This Row],[% no_efect_inc]])/2</f>
        <v>#DIV/0!</v>
      </c>
      <c r="O54" s="11" t="e">
        <f aca="false">Tabla3510813153610[[#This Row],[no_efec_cor]]/(Tabla3510813153610[[#This Row],[efect_inc]]+Tabla3510813153610[[#This Row],[no_efec_cor]])</f>
        <v>#DIV/0!</v>
      </c>
      <c r="P54" s="11" t="e">
        <f aca="false">Tabla3510813153610[[#This Row],[efec_cor]]/(Tabla3510813153610[[#This Row],[efec_cor]]+Tabla3510813153610[[#This Row],[no_efec_inc]])</f>
        <v>#DIV/0!</v>
      </c>
      <c r="Q54" s="11" t="e">
        <f aca="false">(Tabla3510813153610[[#This Row],[PNE]]+Tabla3510813153610[[#This Row],[PE]])/2</f>
        <v>#DIV/0!</v>
      </c>
      <c r="T54" s="0" t="n">
        <f aca="false">Tabla3510813153610[[#This Row],[efec]]+Tabla3510813153610[[#This Row],[no_efe]]</f>
        <v>0</v>
      </c>
    </row>
    <row r="55" customFormat="false" ht="13.8" hidden="false" customHeight="false" outlineLevel="0" collapsed="false">
      <c r="A55" s="0" t="s">
        <v>44</v>
      </c>
      <c r="F55" s="0" t="n">
        <f aca="false">Tabla3510813153610[[#This Row],[no_efec_cor]]+Tabla3510813153610[[#This Row],[efec_cor]]</f>
        <v>0</v>
      </c>
      <c r="G55" s="0" t="n">
        <f aca="false">Tabla3510813153610[[#This Row],[no_efec_inc]]+Tabla3510813153610[[#This Row],[efect_inc]]</f>
        <v>0</v>
      </c>
      <c r="H55" s="9" t="e">
        <f aca="false">Tabla3510813153610[[#This Row],[Correctos]]/Tabla3510813153610[[#This Row],[total_sec]]</f>
        <v>#DIV/0!</v>
      </c>
      <c r="I55" s="9" t="e">
        <f aca="false">Tabla3510813153610[[#This Row],[efec_cor]]/Tabla3510813153610[[#This Row],[efec]]</f>
        <v>#DIV/0!</v>
      </c>
      <c r="J55" s="9" t="e">
        <f aca="false">Tabla3510813153610[[#This Row],[efect_inc]]/Tabla3510813153610[[#This Row],[efec]]</f>
        <v>#DIV/0!</v>
      </c>
      <c r="K55" s="9" t="e">
        <f aca="false">Tabla3510813153610[[#This Row],[no_efec_cor]]/Tabla3510813153610[[#This Row],[no_efe]]</f>
        <v>#DIV/0!</v>
      </c>
      <c r="L55" s="9" t="e">
        <f aca="false">Tabla3510813153610[[#This Row],[no_efec_inc]]/Tabla3510813153610[[#This Row],[no_efe]]</f>
        <v>#DIV/0!</v>
      </c>
      <c r="M55" s="9" t="e">
        <f aca="false">(Tabla3510813153610[[#This Row],[% efe_cor]]+Tabla3510813153610[[#This Row],[% no_efe_cor]])/2</f>
        <v>#DIV/0!</v>
      </c>
      <c r="N55" s="10" t="e">
        <f aca="false">(Tabla3510813153610[[#This Row],[% efe_inc]]+Tabla3510813153610[[#This Row],[% no_efect_inc]])/2</f>
        <v>#DIV/0!</v>
      </c>
      <c r="O55" s="11" t="e">
        <f aca="false">Tabla3510813153610[[#This Row],[no_efec_cor]]/(Tabla3510813153610[[#This Row],[efect_inc]]+Tabla3510813153610[[#This Row],[no_efec_cor]])</f>
        <v>#DIV/0!</v>
      </c>
      <c r="P55" s="11" t="e">
        <f aca="false">Tabla3510813153610[[#This Row],[efec_cor]]/(Tabla3510813153610[[#This Row],[efec_cor]]+Tabla3510813153610[[#This Row],[no_efec_inc]])</f>
        <v>#DIV/0!</v>
      </c>
      <c r="Q55" s="11" t="e">
        <f aca="false">(Tabla3510813153610[[#This Row],[PNE]]+Tabla3510813153610[[#This Row],[PE]])/2</f>
        <v>#DIV/0!</v>
      </c>
      <c r="T55" s="0" t="n">
        <f aca="false">Tabla3510813153610[[#This Row],[efec]]+Tabla3510813153610[[#This Row],[no_efe]]</f>
        <v>0</v>
      </c>
    </row>
    <row r="58" customFormat="false" ht="15" hidden="false" customHeight="false" outlineLevel="0" collapsed="false">
      <c r="A58" s="0" t="s">
        <v>49</v>
      </c>
      <c r="B58" s="0" t="s">
        <v>50</v>
      </c>
    </row>
    <row r="59" customFormat="false" ht="15" hidden="false" customHeight="false" outlineLevel="0" collapsed="false">
      <c r="A59" s="0" t="s">
        <v>51</v>
      </c>
      <c r="B59" s="0" t="s">
        <v>52</v>
      </c>
    </row>
    <row r="60" customFormat="false" ht="15" hidden="false" customHeight="false" outlineLevel="0" collapsed="false">
      <c r="A60" s="0" t="s">
        <v>53</v>
      </c>
      <c r="B60" s="0" t="s">
        <v>54</v>
      </c>
    </row>
    <row r="61" customFormat="false" ht="15" hidden="false" customHeight="false" outlineLevel="0" collapsed="false">
      <c r="A61" s="0" t="s">
        <v>55</v>
      </c>
      <c r="B61" s="0" t="s">
        <v>56</v>
      </c>
    </row>
    <row r="62" customFormat="false" ht="15" hidden="false" customHeight="false" outlineLevel="0" collapsed="false">
      <c r="A62" s="0" t="s">
        <v>57</v>
      </c>
      <c r="B62" s="0" t="s">
        <v>58</v>
      </c>
    </row>
    <row r="64" customFormat="false" ht="15" hidden="false" customHeight="false" outlineLevel="0" collapsed="false">
      <c r="A64" s="15" t="s">
        <v>13</v>
      </c>
      <c r="B64" s="15"/>
      <c r="C64" s="15"/>
      <c r="D64" s="15"/>
      <c r="E64" s="15"/>
      <c r="F64" s="15"/>
      <c r="G64" s="15"/>
      <c r="I64" s="15" t="s">
        <v>22</v>
      </c>
      <c r="J64" s="15"/>
      <c r="K64" s="15"/>
      <c r="L64" s="15"/>
      <c r="M64" s="15"/>
      <c r="N64" s="15"/>
      <c r="O64" s="15"/>
    </row>
    <row r="65" customFormat="false" ht="15" hidden="false" customHeight="false" outlineLevel="0" collapsed="false">
      <c r="A65" s="7" t="s">
        <v>38</v>
      </c>
      <c r="B65" s="7" t="s">
        <v>49</v>
      </c>
      <c r="C65" s="7" t="s">
        <v>51</v>
      </c>
      <c r="D65" s="7" t="s">
        <v>53</v>
      </c>
      <c r="E65" s="7" t="s">
        <v>59</v>
      </c>
      <c r="F65" s="7" t="s">
        <v>57</v>
      </c>
      <c r="G65" s="7" t="s">
        <v>60</v>
      </c>
      <c r="I65" s="7" t="s">
        <v>38</v>
      </c>
      <c r="J65" s="7" t="s">
        <v>49</v>
      </c>
      <c r="K65" s="7" t="s">
        <v>51</v>
      </c>
      <c r="L65" s="7" t="s">
        <v>53</v>
      </c>
      <c r="M65" s="7" t="s">
        <v>59</v>
      </c>
      <c r="N65" s="7" t="s">
        <v>57</v>
      </c>
      <c r="O65" s="7" t="s">
        <v>60</v>
      </c>
    </row>
    <row r="66" customFormat="false" ht="13.8" hidden="false" customHeight="false" outlineLevel="0" collapsed="false">
      <c r="A66" s="0" t="s">
        <v>39</v>
      </c>
      <c r="G66" s="0" t="e">
        <f aca="false">AVERAGE(B66:F66)</f>
        <v>#DIV/0!</v>
      </c>
      <c r="I66" s="0" t="s">
        <v>39</v>
      </c>
      <c r="O66" s="16" t="e">
        <f aca="false">AVERAGE(J66:N66)</f>
        <v>#DIV/0!</v>
      </c>
    </row>
    <row r="67" customFormat="false" ht="13.8" hidden="false" customHeight="false" outlineLevel="0" collapsed="false">
      <c r="A67" s="0" t="s">
        <v>40</v>
      </c>
      <c r="G67" s="0" t="e">
        <f aca="false">AVERAGE(B67:F67)</f>
        <v>#DIV/0!</v>
      </c>
      <c r="I67" s="0" t="s">
        <v>40</v>
      </c>
      <c r="O67" s="17" t="e">
        <f aca="false">AVERAGE(J67:N67)</f>
        <v>#DIV/0!</v>
      </c>
    </row>
    <row r="68" customFormat="false" ht="13.8" hidden="false" customHeight="false" outlineLevel="0" collapsed="false">
      <c r="A68" s="0" t="s">
        <v>41</v>
      </c>
      <c r="G68" s="0" t="e">
        <f aca="false">AVERAGE(B68:F68)</f>
        <v>#DIV/0!</v>
      </c>
      <c r="I68" s="0" t="s">
        <v>41</v>
      </c>
      <c r="O68" s="16" t="e">
        <f aca="false">AVERAGE(J68:N68)</f>
        <v>#DIV/0!</v>
      </c>
    </row>
    <row r="69" customFormat="false" ht="13.8" hidden="false" customHeight="false" outlineLevel="0" collapsed="false">
      <c r="A69" s="0" t="s">
        <v>42</v>
      </c>
      <c r="G69" s="18" t="e">
        <f aca="false">AVERAGE(B69:F69)</f>
        <v>#DIV/0!</v>
      </c>
      <c r="I69" s="0" t="s">
        <v>42</v>
      </c>
      <c r="O69" s="19" t="e">
        <f aca="false">AVERAGE(J69:N69)</f>
        <v>#DIV/0!</v>
      </c>
    </row>
    <row r="70" customFormat="false" ht="13.8" hidden="false" customHeight="false" outlineLevel="0" collapsed="false">
      <c r="A70" s="0" t="s">
        <v>43</v>
      </c>
      <c r="G70" s="0" t="e">
        <f aca="false">AVERAGE(B70:F70)</f>
        <v>#DIV/0!</v>
      </c>
      <c r="I70" s="0" t="s">
        <v>43</v>
      </c>
      <c r="O70" s="16" t="e">
        <f aca="false">AVERAGE(J70:N70)</f>
        <v>#DIV/0!</v>
      </c>
    </row>
    <row r="71" customFormat="false" ht="13.8" hidden="false" customHeight="false" outlineLevel="0" collapsed="false">
      <c r="A71" s="0" t="s">
        <v>44</v>
      </c>
      <c r="G71" s="0" t="e">
        <f aca="false">AVERAGE(B71:F71)</f>
        <v>#DIV/0!</v>
      </c>
      <c r="I71" s="0" t="s">
        <v>44</v>
      </c>
      <c r="O71" s="17" t="e">
        <f aca="false">AVERAGE(J71:N71)</f>
        <v>#DIV/0!</v>
      </c>
    </row>
    <row r="72" customFormat="false" ht="15" hidden="false" customHeight="false" outlineLevel="0" collapsed="false">
      <c r="A72" s="0" t="s">
        <v>60</v>
      </c>
      <c r="B72" s="0" t="e">
        <f aca="false">AVERAGE(B66:B71)</f>
        <v>#DIV/0!</v>
      </c>
      <c r="C72" s="0" t="e">
        <f aca="false">AVERAGE(C66:C71)</f>
        <v>#DIV/0!</v>
      </c>
      <c r="D72" s="0" t="e">
        <f aca="false">AVERAGE(D66:D71)</f>
        <v>#DIV/0!</v>
      </c>
      <c r="E72" s="0" t="e">
        <f aca="false">AVERAGE(E66:E71)</f>
        <v>#DIV/0!</v>
      </c>
      <c r="F72" s="18" t="e">
        <f aca="false">AVERAGE(F66:F71)</f>
        <v>#DIV/0!</v>
      </c>
      <c r="G72" s="0" t="e">
        <f aca="false">AVERAGE(G66:G71)</f>
        <v>#DIV/0!</v>
      </c>
      <c r="I72" s="0" t="s">
        <v>60</v>
      </c>
      <c r="J72" s="20" t="e">
        <f aca="false">AVERAGE(J66:J71)</f>
        <v>#DIV/0!</v>
      </c>
      <c r="K72" s="20" t="e">
        <f aca="false">AVERAGE(K66:K71)</f>
        <v>#DIV/0!</v>
      </c>
      <c r="L72" s="20" t="e">
        <f aca="false">AVERAGE(L66:L71)</f>
        <v>#DIV/0!</v>
      </c>
      <c r="M72" s="20" t="e">
        <f aca="false">AVERAGE(M66:M71)</f>
        <v>#DIV/0!</v>
      </c>
      <c r="N72" s="21" t="e">
        <f aca="false">AVERAGE(N66:N71)</f>
        <v>#DIV/0!</v>
      </c>
      <c r="O72" s="22" t="e">
        <f aca="false">AVERAGE(O66:O71)</f>
        <v>#DIV/0!</v>
      </c>
    </row>
    <row r="75" customFormat="false" ht="13.8" hidden="false" customHeight="false" outlineLevel="0" collapsed="false">
      <c r="A75" s="0" t="s">
        <v>43</v>
      </c>
    </row>
    <row r="76" customFormat="false" ht="13.8" hidden="false" customHeight="false" outlineLevel="0" collapsed="false">
      <c r="A76" s="0" t="s">
        <v>44</v>
      </c>
    </row>
    <row r="77" customFormat="false" ht="13.8" hidden="false" customHeight="false" outlineLevel="0" collapsed="false">
      <c r="A77" s="0" t="s">
        <v>42</v>
      </c>
    </row>
    <row r="78" customFormat="false" ht="13.8" hidden="false" customHeight="false" outlineLevel="0" collapsed="false">
      <c r="A78" s="0" t="s">
        <v>39</v>
      </c>
    </row>
    <row r="79" customFormat="false" ht="13.8" hidden="false" customHeight="false" outlineLevel="0" collapsed="false">
      <c r="A79" s="0" t="s">
        <v>41</v>
      </c>
    </row>
    <row r="80" customFormat="false" ht="13.8" hidden="false" customHeight="false" outlineLevel="0" collapsed="false">
      <c r="A80" s="0" t="s">
        <v>40</v>
      </c>
    </row>
    <row r="82" customFormat="false" ht="13.8" hidden="false" customHeight="false" outlineLevel="0" collapsed="false"/>
    <row r="83" customFormat="false" ht="13.8" hidden="false" customHeight="false" outlineLevel="0" collapsed="false"/>
    <row r="84" customFormat="false" ht="13.8" hidden="false" customHeight="false" outlineLevel="0" collapsed="false"/>
    <row r="85" customFormat="false" ht="13.8" hidden="false" customHeight="false" outlineLevel="0" collapsed="false"/>
    <row r="86" customFormat="false" ht="13.8" hidden="false" customHeight="false" outlineLevel="0" collapsed="false"/>
    <row r="87" customFormat="false" ht="13.8" hidden="false" customHeight="false" outlineLevel="0" collapsed="false"/>
    <row r="88" customFormat="false" ht="13.8" hidden="false" customHeight="false" outlineLevel="0" collapsed="false"/>
    <row r="89" customFormat="false" ht="13.8" hidden="false" customHeight="false" outlineLevel="0" collapsed="false"/>
    <row r="90" customFormat="false" ht="13.8" hidden="false" customHeight="false" outlineLevel="0" collapsed="false"/>
    <row r="91" customFormat="false" ht="13.8" hidden="false" customHeight="false" outlineLevel="0" collapsed="false"/>
    <row r="92" customFormat="false" ht="13.8" hidden="false" customHeight="false" outlineLevel="0" collapsed="false"/>
    <row r="93" customFormat="false" ht="13.8" hidden="false" customHeight="false" outlineLevel="0" collapsed="false"/>
    <row r="94" customFormat="false" ht="13.8" hidden="false" customHeight="false" outlineLevel="0" collapsed="false"/>
    <row r="95" customFormat="false" ht="13.8" hidden="false" customHeight="false" outlineLevel="0" collapsed="false"/>
    <row r="96" customFormat="false" ht="13.8" hidden="false" customHeight="false" outlineLevel="0" collapsed="false"/>
    <row r="97" customFormat="false" ht="13.8" hidden="false" customHeight="false" outlineLevel="0" collapsed="false"/>
    <row r="98" customFormat="false" ht="13.8" hidden="false" customHeight="false" outlineLevel="0" collapsed="false"/>
  </sheetData>
  <mergeCells count="16">
    <mergeCell ref="A1:T1"/>
    <mergeCell ref="A3:B3"/>
    <mergeCell ref="A4:B4"/>
    <mergeCell ref="A5:B5"/>
    <mergeCell ref="A7:G7"/>
    <mergeCell ref="A8:T8"/>
    <mergeCell ref="A17:G17"/>
    <mergeCell ref="A18:T18"/>
    <mergeCell ref="A27:G27"/>
    <mergeCell ref="A28:T28"/>
    <mergeCell ref="A37:G37"/>
    <mergeCell ref="A38:T38"/>
    <mergeCell ref="A47:G47"/>
    <mergeCell ref="A48:T48"/>
    <mergeCell ref="A64:G64"/>
    <mergeCell ref="I64:O6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  <tablePart r:id="rId2"/>
    <tablePart r:id="rId3"/>
    <tablePart r:id="rId4"/>
    <tablePart r:id="rId5"/>
    <tablePart r:id="rId6"/>
    <tablePart r:id="rId7"/>
  </tablePar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843C0B"/>
    <pageSetUpPr fitToPage="false"/>
  </sheetPr>
  <dimension ref="A1:V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6" activeCellId="1" sqref="A82:C98 A6"/>
    </sheetView>
  </sheetViews>
  <sheetFormatPr defaultColWidth="10.54296875" defaultRowHeight="15" zeroHeight="false" outlineLevelRow="0" outlineLevelCol="0"/>
  <cols>
    <col collapsed="false" customWidth="true" hidden="false" outlineLevel="0" max="1" min="1" style="0" width="20.43"/>
    <col collapsed="false" customWidth="true" hidden="false" outlineLevel="0" max="2" min="2" style="0" width="13.14"/>
    <col collapsed="false" customWidth="true" hidden="false" outlineLevel="0" max="3" min="3" style="0" width="15.85"/>
    <col collapsed="false" customWidth="true" hidden="false" outlineLevel="0" max="4" min="4" style="0" width="14.14"/>
    <col collapsed="false" customWidth="true" hidden="false" outlineLevel="0" max="5" min="5" style="0" width="12.71"/>
    <col collapsed="false" customWidth="true" hidden="false" outlineLevel="0" max="6" min="6" style="0" width="14"/>
    <col collapsed="false" customWidth="true" hidden="false" outlineLevel="0" max="7" min="7" style="0" width="13.71"/>
  </cols>
  <sheetData>
    <row r="1" customFormat="false" ht="19.5" hidden="false" customHeight="false" outlineLevel="0" collapsed="false">
      <c r="A1" s="1" t="s">
        <v>61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3" customFormat="false" ht="15" hidden="false" customHeight="false" outlineLevel="0" collapsed="false">
      <c r="A3" s="13" t="s">
        <v>5</v>
      </c>
      <c r="B3" s="13"/>
      <c r="C3" s="13"/>
      <c r="D3" s="13"/>
      <c r="E3" s="13"/>
      <c r="F3" s="13"/>
      <c r="G3" s="13"/>
    </row>
    <row r="4" customFormat="false" ht="15.75" hidden="false" customHeight="false" outlineLevel="0" collapsed="false">
      <c r="A4" s="2" t="s">
        <v>1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customFormat="false" ht="15.75" hidden="false" customHeight="false" outlineLevel="0" collapsed="false">
      <c r="A5" s="7" t="s">
        <v>38</v>
      </c>
      <c r="B5" s="7" t="s">
        <v>6</v>
      </c>
      <c r="C5" s="8" t="s">
        <v>7</v>
      </c>
      <c r="D5" s="8" t="s">
        <v>8</v>
      </c>
      <c r="E5" s="8" t="s">
        <v>9</v>
      </c>
      <c r="F5" s="8" t="s">
        <v>10</v>
      </c>
      <c r="G5" s="8" t="s">
        <v>11</v>
      </c>
      <c r="H5" s="8" t="s">
        <v>12</v>
      </c>
      <c r="I5" s="7" t="s">
        <v>13</v>
      </c>
      <c r="J5" s="7" t="s">
        <v>14</v>
      </c>
      <c r="K5" s="7" t="s">
        <v>15</v>
      </c>
      <c r="L5" s="7" t="s">
        <v>16</v>
      </c>
      <c r="M5" s="7" t="s">
        <v>17</v>
      </c>
      <c r="N5" s="7" t="s">
        <v>18</v>
      </c>
      <c r="O5" s="7" t="s">
        <v>19</v>
      </c>
      <c r="P5" s="7" t="s">
        <v>20</v>
      </c>
      <c r="Q5" s="7" t="s">
        <v>21</v>
      </c>
      <c r="R5" s="7" t="s">
        <v>22</v>
      </c>
      <c r="S5" s="7" t="s">
        <v>23</v>
      </c>
      <c r="T5" s="7" t="s">
        <v>24</v>
      </c>
      <c r="U5" s="7" t="s">
        <v>25</v>
      </c>
    </row>
    <row r="6" customFormat="false" ht="13.8" hidden="false" customHeight="false" outlineLevel="0" collapsed="false">
      <c r="A6" s="0" t="s">
        <v>39</v>
      </c>
      <c r="B6" s="0" t="n">
        <v>1</v>
      </c>
      <c r="G6" s="0" t="n">
        <f aca="false">Tabla351081315361014[[#This Row],[no_efec_cor]]+Tabla351081315361014[[#This Row],[efec_cor]]</f>
        <v>0</v>
      </c>
      <c r="H6" s="0" t="n">
        <f aca="false">Tabla351081315361014[[#This Row],[no_efec_inc]]+Tabla351081315361014[[#This Row],[efect_inc]]</f>
        <v>0</v>
      </c>
      <c r="I6" s="9" t="e">
        <f aca="false">Tabla351081315361014[[#This Row],[Correctos]]/Tabla351081315361014[[#This Row],[total_sec]]</f>
        <v>#DIV/0!</v>
      </c>
      <c r="J6" s="9" t="e">
        <f aca="false">Tabla351081315361014[[#This Row],[efec_cor]]/Tabla351081315361014[[#This Row],[efec]]</f>
        <v>#DIV/0!</v>
      </c>
      <c r="K6" s="9" t="e">
        <f aca="false">Tabla351081315361014[[#This Row],[efect_inc]]/Tabla351081315361014[[#This Row],[efec]]</f>
        <v>#DIV/0!</v>
      </c>
      <c r="L6" s="9" t="e">
        <f aca="false">Tabla351081315361014[[#This Row],[no_efec_cor]]/Tabla351081315361014[[#This Row],[no_efe]]</f>
        <v>#DIV/0!</v>
      </c>
      <c r="M6" s="9" t="e">
        <f aca="false">Tabla351081315361014[[#This Row],[no_efec_inc]]/Tabla351081315361014[[#This Row],[no_efe]]</f>
        <v>#DIV/0!</v>
      </c>
      <c r="N6" s="9" t="e">
        <f aca="false">(Tabla351081315361014[[#This Row],[% efe_cor]]+Tabla351081315361014[[#This Row],[% no_efe_cor]])/2</f>
        <v>#DIV/0!</v>
      </c>
      <c r="O6" s="10" t="e">
        <f aca="false">(Tabla351081315361014[[#This Row],[% efe_inc]]+Tabla351081315361014[[#This Row],[% no_efect_inc]])/2</f>
        <v>#DIV/0!</v>
      </c>
      <c r="P6" s="11" t="e">
        <f aca="false">Tabla351081315361014[[#This Row],[no_efec_cor]]/(Tabla351081315361014[[#This Row],[efect_inc]]+Tabla351081315361014[[#This Row],[no_efec_cor]])</f>
        <v>#DIV/0!</v>
      </c>
      <c r="Q6" s="11" t="e">
        <f aca="false">Tabla351081315361014[[#This Row],[efec_cor]]/(Tabla351081315361014[[#This Row],[efec_cor]]+Tabla351081315361014[[#This Row],[no_efec_inc]])</f>
        <v>#DIV/0!</v>
      </c>
      <c r="R6" s="11" t="e">
        <f aca="false">(Tabla351081315361014[[#This Row],[PNE]]+Tabla351081315361014[[#This Row],[PE]])/2</f>
        <v>#DIV/0!</v>
      </c>
      <c r="U6" s="0" t="n">
        <f aca="false">Tabla351081315361014[[#This Row],[efec]]+Tabla351081315361014[[#This Row],[no_efe]]</f>
        <v>0</v>
      </c>
    </row>
    <row r="7" customFormat="false" ht="13.8" hidden="false" customHeight="false" outlineLevel="0" collapsed="false">
      <c r="A7" s="0" t="s">
        <v>40</v>
      </c>
      <c r="B7" s="0" t="n">
        <v>2</v>
      </c>
      <c r="G7" s="0" t="n">
        <f aca="false">Tabla351081315361014[[#This Row],[no_efec_cor]]+Tabla351081315361014[[#This Row],[efec_cor]]</f>
        <v>0</v>
      </c>
      <c r="H7" s="0" t="n">
        <f aca="false">Tabla351081315361014[[#This Row],[no_efec_inc]]+Tabla351081315361014[[#This Row],[efect_inc]]</f>
        <v>0</v>
      </c>
      <c r="I7" s="9" t="e">
        <f aca="false">Tabla351081315361014[[#This Row],[Correctos]]/Tabla351081315361014[[#This Row],[total_sec]]</f>
        <v>#DIV/0!</v>
      </c>
      <c r="J7" s="9" t="e">
        <f aca="false">Tabla351081315361014[[#This Row],[efec_cor]]/Tabla351081315361014[[#This Row],[efec]]</f>
        <v>#DIV/0!</v>
      </c>
      <c r="K7" s="9" t="e">
        <f aca="false">Tabla351081315361014[[#This Row],[efect_inc]]/Tabla351081315361014[[#This Row],[efec]]</f>
        <v>#DIV/0!</v>
      </c>
      <c r="L7" s="9" t="e">
        <f aca="false">Tabla351081315361014[[#This Row],[no_efec_cor]]/Tabla351081315361014[[#This Row],[no_efe]]</f>
        <v>#DIV/0!</v>
      </c>
      <c r="M7" s="9" t="e">
        <f aca="false">Tabla351081315361014[[#This Row],[no_efec_inc]]/Tabla351081315361014[[#This Row],[no_efe]]</f>
        <v>#DIV/0!</v>
      </c>
      <c r="N7" s="9" t="e">
        <f aca="false">(Tabla351081315361014[[#This Row],[% efe_cor]]+Tabla351081315361014[[#This Row],[% no_efe_cor]])/2</f>
        <v>#DIV/0!</v>
      </c>
      <c r="O7" s="10" t="e">
        <f aca="false">(Tabla351081315361014[[#This Row],[% efe_inc]]+Tabla351081315361014[[#This Row],[% no_efect_inc]])/2</f>
        <v>#DIV/0!</v>
      </c>
      <c r="P7" s="11" t="e">
        <f aca="false">Tabla351081315361014[[#This Row],[no_efec_cor]]/(Tabla351081315361014[[#This Row],[efect_inc]]+Tabla351081315361014[[#This Row],[no_efec_cor]])</f>
        <v>#DIV/0!</v>
      </c>
      <c r="Q7" s="11" t="e">
        <f aca="false">Tabla351081315361014[[#This Row],[efec_cor]]/(Tabla351081315361014[[#This Row],[efec_cor]]+Tabla351081315361014[[#This Row],[no_efec_inc]])</f>
        <v>#DIV/0!</v>
      </c>
      <c r="R7" s="11" t="e">
        <f aca="false">(Tabla351081315361014[[#This Row],[PNE]]+Tabla351081315361014[[#This Row],[PE]])/2</f>
        <v>#DIV/0!</v>
      </c>
      <c r="U7" s="0" t="n">
        <f aca="false">Tabla351081315361014[[#This Row],[efec]]+Tabla351081315361014[[#This Row],[no_efe]]</f>
        <v>0</v>
      </c>
    </row>
    <row r="8" customFormat="false" ht="13.8" hidden="false" customHeight="false" outlineLevel="0" collapsed="false">
      <c r="A8" s="0" t="s">
        <v>41</v>
      </c>
      <c r="B8" s="0" t="n">
        <v>1</v>
      </c>
      <c r="G8" s="0" t="n">
        <f aca="false">Tabla351081315361014[[#This Row],[no_efec_cor]]+Tabla351081315361014[[#This Row],[efec_cor]]</f>
        <v>0</v>
      </c>
      <c r="H8" s="0" t="n">
        <f aca="false">Tabla351081315361014[[#This Row],[no_efec_inc]]+Tabla351081315361014[[#This Row],[efect_inc]]</f>
        <v>0</v>
      </c>
      <c r="I8" s="9" t="e">
        <f aca="false">Tabla351081315361014[[#This Row],[Correctos]]/Tabla351081315361014[[#This Row],[total_sec]]</f>
        <v>#DIV/0!</v>
      </c>
      <c r="J8" s="9" t="e">
        <f aca="false">Tabla351081315361014[[#This Row],[efec_cor]]/Tabla351081315361014[[#This Row],[efec]]</f>
        <v>#DIV/0!</v>
      </c>
      <c r="K8" s="9" t="e">
        <f aca="false">Tabla351081315361014[[#This Row],[efect_inc]]/Tabla351081315361014[[#This Row],[efec]]</f>
        <v>#DIV/0!</v>
      </c>
      <c r="L8" s="9" t="e">
        <f aca="false">Tabla351081315361014[[#This Row],[no_efec_cor]]/Tabla351081315361014[[#This Row],[no_efe]]</f>
        <v>#DIV/0!</v>
      </c>
      <c r="M8" s="9" t="e">
        <f aca="false">Tabla351081315361014[[#This Row],[no_efec_inc]]/Tabla351081315361014[[#This Row],[no_efe]]</f>
        <v>#DIV/0!</v>
      </c>
      <c r="N8" s="9" t="e">
        <f aca="false">(Tabla351081315361014[[#This Row],[% efe_cor]]+Tabla351081315361014[[#This Row],[% no_efe_cor]])/2</f>
        <v>#DIV/0!</v>
      </c>
      <c r="O8" s="10" t="e">
        <f aca="false">(Tabla351081315361014[[#This Row],[% efe_inc]]+Tabla351081315361014[[#This Row],[% no_efect_inc]])/2</f>
        <v>#DIV/0!</v>
      </c>
      <c r="P8" s="11" t="e">
        <f aca="false">Tabla351081315361014[[#This Row],[no_efec_cor]]/(Tabla351081315361014[[#This Row],[efect_inc]]+Tabla351081315361014[[#This Row],[no_efec_cor]])</f>
        <v>#DIV/0!</v>
      </c>
      <c r="Q8" s="11" t="e">
        <f aca="false">Tabla351081315361014[[#This Row],[efec_cor]]/(Tabla351081315361014[[#This Row],[efec_cor]]+Tabla351081315361014[[#This Row],[no_efec_inc]])</f>
        <v>#DIV/0!</v>
      </c>
      <c r="R8" s="11" t="e">
        <f aca="false">(Tabla351081315361014[[#This Row],[PNE]]+Tabla351081315361014[[#This Row],[PE]])/2</f>
        <v>#DIV/0!</v>
      </c>
      <c r="U8" s="0" t="n">
        <f aca="false">Tabla351081315361014[[#This Row],[efec]]+Tabla351081315361014[[#This Row],[no_efe]]</f>
        <v>0</v>
      </c>
    </row>
    <row r="9" customFormat="false" ht="13.8" hidden="false" customHeight="false" outlineLevel="0" collapsed="false">
      <c r="A9" s="0" t="s">
        <v>42</v>
      </c>
      <c r="B9" s="0" t="n">
        <v>1</v>
      </c>
      <c r="G9" s="0" t="n">
        <f aca="false">Tabla351081315361014[[#This Row],[no_efec_cor]]+Tabla351081315361014[[#This Row],[efec_cor]]</f>
        <v>0</v>
      </c>
      <c r="H9" s="0" t="n">
        <f aca="false">Tabla351081315361014[[#This Row],[no_efec_inc]]+Tabla351081315361014[[#This Row],[efect_inc]]</f>
        <v>0</v>
      </c>
      <c r="I9" s="9" t="e">
        <f aca="false">Tabla351081315361014[[#This Row],[Correctos]]/Tabla351081315361014[[#This Row],[total_sec]]</f>
        <v>#DIV/0!</v>
      </c>
      <c r="J9" s="9" t="e">
        <f aca="false">Tabla351081315361014[[#This Row],[efec_cor]]/Tabla351081315361014[[#This Row],[efec]]</f>
        <v>#DIV/0!</v>
      </c>
      <c r="K9" s="9" t="e">
        <f aca="false">Tabla351081315361014[[#This Row],[efect_inc]]/Tabla351081315361014[[#This Row],[efec]]</f>
        <v>#DIV/0!</v>
      </c>
      <c r="L9" s="9" t="e">
        <f aca="false">Tabla351081315361014[[#This Row],[no_efec_cor]]/Tabla351081315361014[[#This Row],[no_efe]]</f>
        <v>#DIV/0!</v>
      </c>
      <c r="M9" s="9" t="e">
        <f aca="false">Tabla351081315361014[[#This Row],[no_efec_inc]]/Tabla351081315361014[[#This Row],[no_efe]]</f>
        <v>#DIV/0!</v>
      </c>
      <c r="N9" s="9" t="e">
        <f aca="false">(Tabla351081315361014[[#This Row],[% efe_cor]]+Tabla351081315361014[[#This Row],[% no_efe_cor]])/2</f>
        <v>#DIV/0!</v>
      </c>
      <c r="O9" s="10" t="e">
        <f aca="false">(Tabla351081315361014[[#This Row],[% efe_inc]]+Tabla351081315361014[[#This Row],[% no_efect_inc]])/2</f>
        <v>#DIV/0!</v>
      </c>
      <c r="P9" s="11" t="e">
        <f aca="false">Tabla351081315361014[[#This Row],[no_efec_cor]]/(Tabla351081315361014[[#This Row],[efect_inc]]+Tabla351081315361014[[#This Row],[no_efec_cor]])</f>
        <v>#DIV/0!</v>
      </c>
      <c r="Q9" s="11" t="e">
        <f aca="false">Tabla351081315361014[[#This Row],[efec_cor]]/(Tabla351081315361014[[#This Row],[efec_cor]]+Tabla351081315361014[[#This Row],[no_efec_inc]])</f>
        <v>#DIV/0!</v>
      </c>
      <c r="R9" s="11" t="e">
        <f aca="false">(Tabla351081315361014[[#This Row],[PNE]]+Tabla351081315361014[[#This Row],[PE]])/2</f>
        <v>#DIV/0!</v>
      </c>
      <c r="U9" s="0" t="n">
        <f aca="false">Tabla351081315361014[[#This Row],[efec]]+Tabla351081315361014[[#This Row],[no_efe]]</f>
        <v>0</v>
      </c>
    </row>
    <row r="10" customFormat="false" ht="13.8" hidden="false" customHeight="false" outlineLevel="0" collapsed="false">
      <c r="A10" s="0" t="s">
        <v>43</v>
      </c>
      <c r="B10" s="0" t="n">
        <v>3</v>
      </c>
      <c r="G10" s="0" t="n">
        <f aca="false">Tabla351081315361014[[#This Row],[no_efec_cor]]+Tabla351081315361014[[#This Row],[efec_cor]]</f>
        <v>0</v>
      </c>
      <c r="H10" s="0" t="n">
        <f aca="false">Tabla351081315361014[[#This Row],[no_efec_inc]]+Tabla351081315361014[[#This Row],[efect_inc]]</f>
        <v>0</v>
      </c>
      <c r="I10" s="9" t="e">
        <f aca="false">Tabla351081315361014[[#This Row],[Correctos]]/Tabla351081315361014[[#This Row],[total_sec]]</f>
        <v>#DIV/0!</v>
      </c>
      <c r="J10" s="9" t="e">
        <f aca="false">Tabla351081315361014[[#This Row],[efec_cor]]/Tabla351081315361014[[#This Row],[efec]]</f>
        <v>#DIV/0!</v>
      </c>
      <c r="K10" s="9" t="e">
        <f aca="false">Tabla351081315361014[[#This Row],[efect_inc]]/Tabla351081315361014[[#This Row],[efec]]</f>
        <v>#DIV/0!</v>
      </c>
      <c r="L10" s="9" t="e">
        <f aca="false">Tabla351081315361014[[#This Row],[no_efec_cor]]/Tabla351081315361014[[#This Row],[no_efe]]</f>
        <v>#DIV/0!</v>
      </c>
      <c r="M10" s="9" t="e">
        <f aca="false">Tabla351081315361014[[#This Row],[no_efec_inc]]/Tabla351081315361014[[#This Row],[no_efe]]</f>
        <v>#DIV/0!</v>
      </c>
      <c r="N10" s="9" t="e">
        <f aca="false">(Tabla351081315361014[[#This Row],[% efe_cor]]+Tabla351081315361014[[#This Row],[% no_efe_cor]])/2</f>
        <v>#DIV/0!</v>
      </c>
      <c r="O10" s="10" t="e">
        <f aca="false">(Tabla351081315361014[[#This Row],[% efe_inc]]+Tabla351081315361014[[#This Row],[% no_efect_inc]])/2</f>
        <v>#DIV/0!</v>
      </c>
      <c r="P10" s="11" t="e">
        <f aca="false">Tabla351081315361014[[#This Row],[no_efec_cor]]/(Tabla351081315361014[[#This Row],[efect_inc]]+Tabla351081315361014[[#This Row],[no_efec_cor]])</f>
        <v>#DIV/0!</v>
      </c>
      <c r="Q10" s="11" t="e">
        <f aca="false">Tabla351081315361014[[#This Row],[efec_cor]]/(Tabla351081315361014[[#This Row],[efec_cor]]+Tabla351081315361014[[#This Row],[no_efec_inc]])</f>
        <v>#DIV/0!</v>
      </c>
      <c r="R10" s="11" t="e">
        <f aca="false">(Tabla351081315361014[[#This Row],[PNE]]+Tabla351081315361014[[#This Row],[PE]])/2</f>
        <v>#DIV/0!</v>
      </c>
      <c r="U10" s="0" t="n">
        <f aca="false">Tabla351081315361014[[#This Row],[efec]]+Tabla351081315361014[[#This Row],[no_efe]]</f>
        <v>0</v>
      </c>
    </row>
    <row r="11" customFormat="false" ht="13.8" hidden="false" customHeight="false" outlineLevel="0" collapsed="false">
      <c r="A11" s="0" t="s">
        <v>44</v>
      </c>
      <c r="B11" s="0" t="n">
        <v>1</v>
      </c>
      <c r="G11" s="0" t="n">
        <f aca="false">Tabla351081315361014[[#This Row],[no_efec_cor]]+Tabla351081315361014[[#This Row],[efec_cor]]</f>
        <v>0</v>
      </c>
      <c r="H11" s="0" t="n">
        <f aca="false">Tabla351081315361014[[#This Row],[no_efec_inc]]+Tabla351081315361014[[#This Row],[efect_inc]]</f>
        <v>0</v>
      </c>
      <c r="I11" s="9" t="e">
        <f aca="false">Tabla351081315361014[[#This Row],[Correctos]]/Tabla351081315361014[[#This Row],[total_sec]]</f>
        <v>#DIV/0!</v>
      </c>
      <c r="J11" s="9" t="e">
        <f aca="false">Tabla351081315361014[[#This Row],[efec_cor]]/Tabla351081315361014[[#This Row],[efec]]</f>
        <v>#DIV/0!</v>
      </c>
      <c r="K11" s="9" t="e">
        <f aca="false">Tabla351081315361014[[#This Row],[efect_inc]]/Tabla351081315361014[[#This Row],[efec]]</f>
        <v>#DIV/0!</v>
      </c>
      <c r="L11" s="9" t="e">
        <f aca="false">Tabla351081315361014[[#This Row],[no_efec_cor]]/Tabla351081315361014[[#This Row],[no_efe]]</f>
        <v>#DIV/0!</v>
      </c>
      <c r="M11" s="9" t="e">
        <f aca="false">Tabla351081315361014[[#This Row],[no_efec_inc]]/Tabla351081315361014[[#This Row],[no_efe]]</f>
        <v>#DIV/0!</v>
      </c>
      <c r="N11" s="9" t="e">
        <f aca="false">(Tabla351081315361014[[#This Row],[% efe_cor]]+Tabla351081315361014[[#This Row],[% no_efe_cor]])/2</f>
        <v>#DIV/0!</v>
      </c>
      <c r="O11" s="10" t="e">
        <f aca="false">(Tabla351081315361014[[#This Row],[% efe_inc]]+Tabla351081315361014[[#This Row],[% no_efect_inc]])/2</f>
        <v>#DIV/0!</v>
      </c>
      <c r="P11" s="11" t="e">
        <f aca="false">Tabla351081315361014[[#This Row],[no_efec_cor]]/(Tabla351081315361014[[#This Row],[efect_inc]]+Tabla351081315361014[[#This Row],[no_efec_cor]])</f>
        <v>#DIV/0!</v>
      </c>
      <c r="Q11" s="11" t="e">
        <f aca="false">Tabla351081315361014[[#This Row],[efec_cor]]/(Tabla351081315361014[[#This Row],[efec_cor]]+Tabla351081315361014[[#This Row],[no_efec_inc]])</f>
        <v>#DIV/0!</v>
      </c>
      <c r="R11" s="11" t="e">
        <f aca="false">(Tabla351081315361014[[#This Row],[PNE]]+Tabla351081315361014[[#This Row],[PE]])/2</f>
        <v>#DIV/0!</v>
      </c>
      <c r="U11" s="0" t="n">
        <f aca="false">Tabla351081315361014[[#This Row],[efec]]+Tabla351081315361014[[#This Row],[no_efe]]</f>
        <v>0</v>
      </c>
    </row>
    <row r="13" customFormat="false" ht="15" hidden="false" customHeight="false" outlineLevel="0" collapsed="false">
      <c r="A13" s="13" t="s">
        <v>5</v>
      </c>
      <c r="B13" s="13"/>
      <c r="C13" s="13"/>
      <c r="D13" s="13"/>
      <c r="E13" s="13"/>
      <c r="F13" s="13"/>
      <c r="G13" s="13"/>
    </row>
    <row r="14" customFormat="false" ht="15.75" hidden="false" customHeight="false" outlineLevel="0" collapsed="false">
      <c r="A14" s="2" t="s">
        <v>62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</row>
    <row r="15" customFormat="false" ht="15.75" hidden="false" customHeight="false" outlineLevel="0" collapsed="false">
      <c r="A15" s="7" t="s">
        <v>38</v>
      </c>
      <c r="B15" s="7" t="s">
        <v>27</v>
      </c>
      <c r="C15" s="7" t="s">
        <v>28</v>
      </c>
      <c r="D15" s="8" t="s">
        <v>7</v>
      </c>
      <c r="E15" s="8" t="s">
        <v>8</v>
      </c>
      <c r="F15" s="8" t="s">
        <v>9</v>
      </c>
      <c r="G15" s="8" t="s">
        <v>10</v>
      </c>
      <c r="H15" s="8" t="s">
        <v>11</v>
      </c>
      <c r="I15" s="8" t="s">
        <v>12</v>
      </c>
      <c r="J15" s="7" t="s">
        <v>13</v>
      </c>
      <c r="K15" s="7" t="s">
        <v>14</v>
      </c>
      <c r="L15" s="7" t="s">
        <v>15</v>
      </c>
      <c r="M15" s="7" t="s">
        <v>16</v>
      </c>
      <c r="N15" s="7" t="s">
        <v>17</v>
      </c>
      <c r="O15" s="7" t="s">
        <v>18</v>
      </c>
      <c r="P15" s="7" t="s">
        <v>19</v>
      </c>
      <c r="Q15" s="7" t="s">
        <v>20</v>
      </c>
      <c r="R15" s="7" t="s">
        <v>21</v>
      </c>
      <c r="S15" s="7" t="s">
        <v>22</v>
      </c>
      <c r="T15" s="7" t="s">
        <v>23</v>
      </c>
      <c r="U15" s="7" t="s">
        <v>24</v>
      </c>
      <c r="V15" s="7" t="s">
        <v>25</v>
      </c>
    </row>
    <row r="16" customFormat="false" ht="13.8" hidden="false" customHeight="false" outlineLevel="0" collapsed="false">
      <c r="A16" s="0" t="s">
        <v>39</v>
      </c>
      <c r="B16" s="0" t="n">
        <v>3</v>
      </c>
      <c r="C16" s="0" t="n">
        <v>5</v>
      </c>
      <c r="H16" s="0" t="n">
        <f aca="false">Tabla35108131536101415[[#This Row],[no_efec_cor]]+Tabla35108131536101415[[#This Row],[efec_cor]]</f>
        <v>0</v>
      </c>
      <c r="I16" s="0" t="n">
        <f aca="false">Tabla35108131536101415[[#This Row],[no_efec_inc]]+Tabla35108131536101415[[#This Row],[efect_inc]]</f>
        <v>0</v>
      </c>
      <c r="J16" s="9" t="e">
        <f aca="false">Tabla35108131536101415[[#This Row],[Correctos]]/Tabla35108131536101415[[#This Row],[total_sec]]</f>
        <v>#DIV/0!</v>
      </c>
      <c r="K16" s="9" t="e">
        <f aca="false">Tabla35108131536101415[[#This Row],[efec_cor]]/Tabla35108131536101415[[#This Row],[efec]]</f>
        <v>#DIV/0!</v>
      </c>
      <c r="L16" s="9" t="e">
        <f aca="false">Tabla35108131536101415[[#This Row],[efect_inc]]/Tabla35108131536101415[[#This Row],[efec]]</f>
        <v>#DIV/0!</v>
      </c>
      <c r="M16" s="9" t="e">
        <f aca="false">Tabla35108131536101415[[#This Row],[no_efec_cor]]/Tabla35108131536101415[[#This Row],[no_efe]]</f>
        <v>#DIV/0!</v>
      </c>
      <c r="N16" s="9" t="e">
        <f aca="false">Tabla35108131536101415[[#This Row],[no_efec_inc]]/Tabla35108131536101415[[#This Row],[no_efe]]</f>
        <v>#DIV/0!</v>
      </c>
      <c r="O16" s="9" t="e">
        <f aca="false">(Tabla35108131536101415[[#This Row],[% efe_cor]]+Tabla35108131536101415[[#This Row],[% no_efe_cor]])/2</f>
        <v>#DIV/0!</v>
      </c>
      <c r="P16" s="10" t="e">
        <f aca="false">(Tabla35108131536101415[[#This Row],[% efe_inc]]+Tabla35108131536101415[[#This Row],[% no_efect_inc]])/2</f>
        <v>#DIV/0!</v>
      </c>
      <c r="Q16" s="11" t="e">
        <f aca="false">Tabla35108131536101415[[#This Row],[no_efec_cor]]/(Tabla35108131536101415[[#This Row],[efect_inc]]+Tabla35108131536101415[[#This Row],[no_efec_cor]])</f>
        <v>#DIV/0!</v>
      </c>
      <c r="R16" s="11" t="e">
        <f aca="false">Tabla35108131536101415[[#This Row],[efec_cor]]/(Tabla35108131536101415[[#This Row],[efec_cor]]+Tabla35108131536101415[[#This Row],[no_efec_inc]])</f>
        <v>#DIV/0!</v>
      </c>
      <c r="S16" s="11" t="e">
        <f aca="false">(Tabla35108131536101415[[#This Row],[PNE]]+Tabla35108131536101415[[#This Row],[PE]])/2</f>
        <v>#DIV/0!</v>
      </c>
      <c r="V16" s="0" t="n">
        <f aca="false">Tabla35108131536101415[[#This Row],[efec]]+Tabla35108131536101415[[#This Row],[no_efe]]</f>
        <v>0</v>
      </c>
    </row>
    <row r="17" customFormat="false" ht="13.8" hidden="false" customHeight="false" outlineLevel="0" collapsed="false">
      <c r="A17" s="0" t="s">
        <v>40</v>
      </c>
      <c r="B17" s="0" t="n">
        <v>2</v>
      </c>
      <c r="C17" s="0" t="n">
        <v>5</v>
      </c>
      <c r="H17" s="0" t="n">
        <f aca="false">Tabla35108131536101415[[#This Row],[no_efec_cor]]+Tabla35108131536101415[[#This Row],[efec_cor]]</f>
        <v>0</v>
      </c>
      <c r="I17" s="0" t="n">
        <f aca="false">Tabla35108131536101415[[#This Row],[no_efec_inc]]+Tabla35108131536101415[[#This Row],[efect_inc]]</f>
        <v>0</v>
      </c>
      <c r="J17" s="9" t="e">
        <f aca="false">Tabla35108131536101415[[#This Row],[Correctos]]/Tabla35108131536101415[[#This Row],[total_sec]]</f>
        <v>#DIV/0!</v>
      </c>
      <c r="K17" s="9" t="e">
        <f aca="false">Tabla35108131536101415[[#This Row],[efec_cor]]/Tabla35108131536101415[[#This Row],[efec]]</f>
        <v>#DIV/0!</v>
      </c>
      <c r="L17" s="9" t="e">
        <f aca="false">Tabla35108131536101415[[#This Row],[efect_inc]]/Tabla35108131536101415[[#This Row],[efec]]</f>
        <v>#DIV/0!</v>
      </c>
      <c r="M17" s="9" t="e">
        <f aca="false">Tabla35108131536101415[[#This Row],[no_efec_cor]]/Tabla35108131536101415[[#This Row],[no_efe]]</f>
        <v>#DIV/0!</v>
      </c>
      <c r="N17" s="9" t="e">
        <f aca="false">Tabla35108131536101415[[#This Row],[no_efec_inc]]/Tabla35108131536101415[[#This Row],[no_efe]]</f>
        <v>#DIV/0!</v>
      </c>
      <c r="O17" s="9" t="e">
        <f aca="false">(Tabla35108131536101415[[#This Row],[% efe_cor]]+Tabla35108131536101415[[#This Row],[% no_efe_cor]])/2</f>
        <v>#DIV/0!</v>
      </c>
      <c r="P17" s="10" t="e">
        <f aca="false">(Tabla35108131536101415[[#This Row],[% efe_inc]]+Tabla35108131536101415[[#This Row],[% no_efect_inc]])/2</f>
        <v>#DIV/0!</v>
      </c>
      <c r="Q17" s="11" t="e">
        <f aca="false">Tabla35108131536101415[[#This Row],[no_efec_cor]]/(Tabla35108131536101415[[#This Row],[efect_inc]]+Tabla35108131536101415[[#This Row],[no_efec_cor]])</f>
        <v>#DIV/0!</v>
      </c>
      <c r="R17" s="11" t="e">
        <f aca="false">Tabla35108131536101415[[#This Row],[efec_cor]]/(Tabla35108131536101415[[#This Row],[efec_cor]]+Tabla35108131536101415[[#This Row],[no_efec_inc]])</f>
        <v>#DIV/0!</v>
      </c>
      <c r="S17" s="11" t="e">
        <f aca="false">(Tabla35108131536101415[[#This Row],[PNE]]+Tabla35108131536101415[[#This Row],[PE]])/2</f>
        <v>#DIV/0!</v>
      </c>
      <c r="V17" s="0" t="n">
        <f aca="false">Tabla35108131536101415[[#This Row],[efec]]+Tabla35108131536101415[[#This Row],[no_efe]]</f>
        <v>0</v>
      </c>
    </row>
    <row r="18" customFormat="false" ht="13.8" hidden="false" customHeight="false" outlineLevel="0" collapsed="false">
      <c r="A18" s="0" t="s">
        <v>41</v>
      </c>
      <c r="B18" s="0" t="n">
        <v>2</v>
      </c>
      <c r="C18" s="0" t="n">
        <v>5</v>
      </c>
      <c r="H18" s="0" t="n">
        <f aca="false">Tabla35108131536101415[[#This Row],[no_efec_cor]]+Tabla35108131536101415[[#This Row],[efec_cor]]</f>
        <v>0</v>
      </c>
      <c r="I18" s="0" t="n">
        <f aca="false">Tabla35108131536101415[[#This Row],[no_efec_inc]]+Tabla35108131536101415[[#This Row],[efect_inc]]</f>
        <v>0</v>
      </c>
      <c r="J18" s="9" t="e">
        <f aca="false">Tabla35108131536101415[[#This Row],[Correctos]]/Tabla35108131536101415[[#This Row],[total_sec]]</f>
        <v>#DIV/0!</v>
      </c>
      <c r="K18" s="9" t="e">
        <f aca="false">Tabla35108131536101415[[#This Row],[efec_cor]]/Tabla35108131536101415[[#This Row],[efec]]</f>
        <v>#DIV/0!</v>
      </c>
      <c r="L18" s="9" t="e">
        <f aca="false">Tabla35108131536101415[[#This Row],[efect_inc]]/Tabla35108131536101415[[#This Row],[efec]]</f>
        <v>#DIV/0!</v>
      </c>
      <c r="M18" s="9" t="e">
        <f aca="false">Tabla35108131536101415[[#This Row],[no_efec_cor]]/Tabla35108131536101415[[#This Row],[no_efe]]</f>
        <v>#DIV/0!</v>
      </c>
      <c r="N18" s="9" t="e">
        <f aca="false">Tabla35108131536101415[[#This Row],[no_efec_inc]]/Tabla35108131536101415[[#This Row],[no_efe]]</f>
        <v>#DIV/0!</v>
      </c>
      <c r="O18" s="9" t="e">
        <f aca="false">(Tabla35108131536101415[[#This Row],[% efe_cor]]+Tabla35108131536101415[[#This Row],[% no_efe_cor]])/2</f>
        <v>#DIV/0!</v>
      </c>
      <c r="P18" s="10" t="e">
        <f aca="false">(Tabla35108131536101415[[#This Row],[% efe_inc]]+Tabla35108131536101415[[#This Row],[% no_efect_inc]])/2</f>
        <v>#DIV/0!</v>
      </c>
      <c r="Q18" s="11" t="e">
        <f aca="false">Tabla35108131536101415[[#This Row],[no_efec_cor]]/(Tabla35108131536101415[[#This Row],[efect_inc]]+Tabla35108131536101415[[#This Row],[no_efec_cor]])</f>
        <v>#DIV/0!</v>
      </c>
      <c r="R18" s="11" t="e">
        <f aca="false">Tabla35108131536101415[[#This Row],[efec_cor]]/(Tabla35108131536101415[[#This Row],[efec_cor]]+Tabla35108131536101415[[#This Row],[no_efec_inc]])</f>
        <v>#DIV/0!</v>
      </c>
      <c r="S18" s="11" t="e">
        <f aca="false">(Tabla35108131536101415[[#This Row],[PNE]]+Tabla35108131536101415[[#This Row],[PE]])/2</f>
        <v>#DIV/0!</v>
      </c>
      <c r="V18" s="0" t="n">
        <f aca="false">Tabla35108131536101415[[#This Row],[efec]]+Tabla35108131536101415[[#This Row],[no_efe]]</f>
        <v>0</v>
      </c>
    </row>
    <row r="19" customFormat="false" ht="13.8" hidden="false" customHeight="false" outlineLevel="0" collapsed="false">
      <c r="A19" s="0" t="s">
        <v>42</v>
      </c>
      <c r="B19" s="0" t="n">
        <v>5</v>
      </c>
      <c r="C19" s="0" t="n">
        <v>5</v>
      </c>
      <c r="H19" s="0" t="n">
        <f aca="false">Tabla35108131536101415[[#This Row],[no_efec_cor]]+Tabla35108131536101415[[#This Row],[efec_cor]]</f>
        <v>0</v>
      </c>
      <c r="I19" s="0" t="n">
        <f aca="false">Tabla35108131536101415[[#This Row],[no_efec_inc]]+Tabla35108131536101415[[#This Row],[efect_inc]]</f>
        <v>0</v>
      </c>
      <c r="J19" s="9" t="e">
        <f aca="false">Tabla35108131536101415[[#This Row],[Correctos]]/Tabla35108131536101415[[#This Row],[total_sec]]</f>
        <v>#DIV/0!</v>
      </c>
      <c r="K19" s="9" t="e">
        <f aca="false">Tabla35108131536101415[[#This Row],[efec_cor]]/Tabla35108131536101415[[#This Row],[efec]]</f>
        <v>#DIV/0!</v>
      </c>
      <c r="L19" s="9" t="e">
        <f aca="false">Tabla35108131536101415[[#This Row],[efect_inc]]/Tabla35108131536101415[[#This Row],[efec]]</f>
        <v>#DIV/0!</v>
      </c>
      <c r="M19" s="9" t="e">
        <f aca="false">Tabla35108131536101415[[#This Row],[no_efec_cor]]/Tabla35108131536101415[[#This Row],[no_efe]]</f>
        <v>#DIV/0!</v>
      </c>
      <c r="N19" s="9" t="e">
        <f aca="false">Tabla35108131536101415[[#This Row],[no_efec_inc]]/Tabla35108131536101415[[#This Row],[no_efe]]</f>
        <v>#DIV/0!</v>
      </c>
      <c r="O19" s="9" t="e">
        <f aca="false">(Tabla35108131536101415[[#This Row],[% efe_cor]]+Tabla35108131536101415[[#This Row],[% no_efe_cor]])/2</f>
        <v>#DIV/0!</v>
      </c>
      <c r="P19" s="10" t="e">
        <f aca="false">(Tabla35108131536101415[[#This Row],[% efe_inc]]+Tabla35108131536101415[[#This Row],[% no_efect_inc]])/2</f>
        <v>#DIV/0!</v>
      </c>
      <c r="Q19" s="11" t="e">
        <f aca="false">Tabla35108131536101415[[#This Row],[no_efec_cor]]/(Tabla35108131536101415[[#This Row],[efect_inc]]+Tabla35108131536101415[[#This Row],[no_efec_cor]])</f>
        <v>#DIV/0!</v>
      </c>
      <c r="R19" s="11" t="e">
        <f aca="false">Tabla35108131536101415[[#This Row],[efec_cor]]/(Tabla35108131536101415[[#This Row],[efec_cor]]+Tabla35108131536101415[[#This Row],[no_efec_inc]])</f>
        <v>#DIV/0!</v>
      </c>
      <c r="S19" s="11" t="e">
        <f aca="false">(Tabla35108131536101415[[#This Row],[PNE]]+Tabla35108131536101415[[#This Row],[PE]])/2</f>
        <v>#DIV/0!</v>
      </c>
      <c r="V19" s="0" t="n">
        <f aca="false">Tabla35108131536101415[[#This Row],[efec]]+Tabla35108131536101415[[#This Row],[no_efe]]</f>
        <v>0</v>
      </c>
    </row>
    <row r="20" customFormat="false" ht="13.8" hidden="false" customHeight="false" outlineLevel="0" collapsed="false">
      <c r="A20" s="0" t="s">
        <v>43</v>
      </c>
      <c r="B20" s="0" t="n">
        <v>1</v>
      </c>
      <c r="C20" s="0" t="n">
        <v>5</v>
      </c>
      <c r="H20" s="0" t="n">
        <f aca="false">Tabla35108131536101415[[#This Row],[no_efec_cor]]+Tabla35108131536101415[[#This Row],[efec_cor]]</f>
        <v>0</v>
      </c>
      <c r="I20" s="0" t="n">
        <f aca="false">Tabla35108131536101415[[#This Row],[no_efec_inc]]+Tabla35108131536101415[[#This Row],[efect_inc]]</f>
        <v>0</v>
      </c>
      <c r="J20" s="9" t="e">
        <f aca="false">Tabla35108131536101415[[#This Row],[Correctos]]/Tabla35108131536101415[[#This Row],[total_sec]]</f>
        <v>#DIV/0!</v>
      </c>
      <c r="K20" s="9" t="e">
        <f aca="false">Tabla35108131536101415[[#This Row],[efec_cor]]/Tabla35108131536101415[[#This Row],[efec]]</f>
        <v>#DIV/0!</v>
      </c>
      <c r="L20" s="9" t="e">
        <f aca="false">Tabla35108131536101415[[#This Row],[efect_inc]]/Tabla35108131536101415[[#This Row],[efec]]</f>
        <v>#DIV/0!</v>
      </c>
      <c r="M20" s="9" t="e">
        <f aca="false">Tabla35108131536101415[[#This Row],[no_efec_cor]]/Tabla35108131536101415[[#This Row],[no_efe]]</f>
        <v>#DIV/0!</v>
      </c>
      <c r="N20" s="9" t="e">
        <f aca="false">Tabla35108131536101415[[#This Row],[no_efec_inc]]/Tabla35108131536101415[[#This Row],[no_efe]]</f>
        <v>#DIV/0!</v>
      </c>
      <c r="O20" s="9" t="e">
        <f aca="false">(Tabla35108131536101415[[#This Row],[% efe_cor]]+Tabla35108131536101415[[#This Row],[% no_efe_cor]])/2</f>
        <v>#DIV/0!</v>
      </c>
      <c r="P20" s="10" t="e">
        <f aca="false">(Tabla35108131536101415[[#This Row],[% efe_inc]]+Tabla35108131536101415[[#This Row],[% no_efect_inc]])/2</f>
        <v>#DIV/0!</v>
      </c>
      <c r="Q20" s="11" t="e">
        <f aca="false">Tabla35108131536101415[[#This Row],[no_efec_cor]]/(Tabla35108131536101415[[#This Row],[efect_inc]]+Tabla35108131536101415[[#This Row],[no_efec_cor]])</f>
        <v>#DIV/0!</v>
      </c>
      <c r="R20" s="11" t="e">
        <f aca="false">Tabla35108131536101415[[#This Row],[efec_cor]]/(Tabla35108131536101415[[#This Row],[efec_cor]]+Tabla35108131536101415[[#This Row],[no_efec_inc]])</f>
        <v>#DIV/0!</v>
      </c>
      <c r="S20" s="11" t="e">
        <f aca="false">(Tabla35108131536101415[[#This Row],[PNE]]+Tabla35108131536101415[[#This Row],[PE]])/2</f>
        <v>#DIV/0!</v>
      </c>
      <c r="V20" s="0" t="n">
        <f aca="false">Tabla35108131536101415[[#This Row],[efec]]+Tabla35108131536101415[[#This Row],[no_efe]]</f>
        <v>0</v>
      </c>
    </row>
    <row r="21" customFormat="false" ht="13.8" hidden="false" customHeight="false" outlineLevel="0" collapsed="false">
      <c r="A21" s="0" t="s">
        <v>44</v>
      </c>
      <c r="B21" s="0" t="n">
        <v>2</v>
      </c>
      <c r="C21" s="0" t="n">
        <v>5</v>
      </c>
      <c r="H21" s="0" t="n">
        <f aca="false">Tabla35108131536101415[[#This Row],[no_efec_cor]]+Tabla35108131536101415[[#This Row],[efec_cor]]</f>
        <v>0</v>
      </c>
      <c r="I21" s="0" t="n">
        <f aca="false">Tabla35108131536101415[[#This Row],[no_efec_inc]]+Tabla35108131536101415[[#This Row],[efect_inc]]</f>
        <v>0</v>
      </c>
      <c r="J21" s="9" t="e">
        <f aca="false">Tabla35108131536101415[[#This Row],[Correctos]]/Tabla35108131536101415[[#This Row],[total_sec]]</f>
        <v>#DIV/0!</v>
      </c>
      <c r="K21" s="9" t="e">
        <f aca="false">Tabla35108131536101415[[#This Row],[efec_cor]]/Tabla35108131536101415[[#This Row],[efec]]</f>
        <v>#DIV/0!</v>
      </c>
      <c r="L21" s="9" t="e">
        <f aca="false">Tabla35108131536101415[[#This Row],[efect_inc]]/Tabla35108131536101415[[#This Row],[efec]]</f>
        <v>#DIV/0!</v>
      </c>
      <c r="M21" s="9" t="e">
        <f aca="false">Tabla35108131536101415[[#This Row],[no_efec_cor]]/Tabla35108131536101415[[#This Row],[no_efe]]</f>
        <v>#DIV/0!</v>
      </c>
      <c r="N21" s="9" t="e">
        <f aca="false">Tabla35108131536101415[[#This Row],[no_efec_inc]]/Tabla35108131536101415[[#This Row],[no_efe]]</f>
        <v>#DIV/0!</v>
      </c>
      <c r="O21" s="9" t="e">
        <f aca="false">(Tabla35108131536101415[[#This Row],[% efe_cor]]+Tabla35108131536101415[[#This Row],[% no_efe_cor]])/2</f>
        <v>#DIV/0!</v>
      </c>
      <c r="P21" s="10" t="e">
        <f aca="false">(Tabla35108131536101415[[#This Row],[% efe_inc]]+Tabla35108131536101415[[#This Row],[% no_efect_inc]])/2</f>
        <v>#DIV/0!</v>
      </c>
      <c r="Q21" s="11" t="e">
        <f aca="false">Tabla35108131536101415[[#This Row],[no_efec_cor]]/(Tabla35108131536101415[[#This Row],[efect_inc]]+Tabla35108131536101415[[#This Row],[no_efec_cor]])</f>
        <v>#DIV/0!</v>
      </c>
      <c r="R21" s="11" t="e">
        <f aca="false">Tabla35108131536101415[[#This Row],[efec_cor]]/(Tabla35108131536101415[[#This Row],[efec_cor]]+Tabla35108131536101415[[#This Row],[no_efec_inc]])</f>
        <v>#DIV/0!</v>
      </c>
      <c r="S21" s="11" t="e">
        <f aca="false">(Tabla35108131536101415[[#This Row],[PNE]]+Tabla35108131536101415[[#This Row],[PE]])/2</f>
        <v>#DIV/0!</v>
      </c>
      <c r="V21" s="0" t="n">
        <f aca="false">Tabla35108131536101415[[#This Row],[efec]]+Tabla35108131536101415[[#This Row],[no_efe]]</f>
        <v>0</v>
      </c>
    </row>
    <row r="24" customFormat="false" ht="15" hidden="false" customHeight="false" outlineLevel="0" collapsed="false">
      <c r="A24" s="23" t="s">
        <v>63</v>
      </c>
      <c r="B24" s="23"/>
      <c r="C24" s="23"/>
      <c r="D24" s="23"/>
      <c r="E24" s="23"/>
      <c r="F24" s="23"/>
      <c r="G24" s="23"/>
    </row>
    <row r="25" customFormat="false" ht="15" hidden="false" customHeight="false" outlineLevel="0" collapsed="false">
      <c r="A25" s="7" t="s">
        <v>38</v>
      </c>
      <c r="B25" s="7" t="s">
        <v>64</v>
      </c>
      <c r="C25" s="7" t="s">
        <v>65</v>
      </c>
      <c r="D25" s="7" t="s">
        <v>66</v>
      </c>
      <c r="E25" s="7" t="s">
        <v>67</v>
      </c>
      <c r="F25" s="7" t="s">
        <v>68</v>
      </c>
      <c r="G25" s="7" t="s">
        <v>69</v>
      </c>
    </row>
    <row r="26" customFormat="false" ht="13.8" hidden="false" customHeight="false" outlineLevel="0" collapsed="false">
      <c r="A26" s="0" t="s">
        <v>39</v>
      </c>
      <c r="B26" s="9"/>
      <c r="C26" s="9"/>
      <c r="D26" s="9"/>
      <c r="E26" s="9"/>
      <c r="F26" s="9"/>
      <c r="G26" s="9"/>
    </row>
    <row r="27" customFormat="false" ht="13.8" hidden="false" customHeight="false" outlineLevel="0" collapsed="false">
      <c r="A27" s="0" t="s">
        <v>40</v>
      </c>
      <c r="B27" s="9"/>
      <c r="C27" s="9"/>
      <c r="D27" s="9"/>
      <c r="E27" s="9"/>
      <c r="F27" s="9"/>
      <c r="G27" s="9"/>
    </row>
    <row r="28" customFormat="false" ht="13.8" hidden="false" customHeight="false" outlineLevel="0" collapsed="false">
      <c r="A28" s="0" t="s">
        <v>41</v>
      </c>
      <c r="B28" s="9"/>
      <c r="C28" s="9"/>
      <c r="D28" s="9"/>
      <c r="E28" s="9"/>
      <c r="F28" s="9"/>
      <c r="G28" s="9"/>
    </row>
    <row r="29" customFormat="false" ht="13.8" hidden="false" customHeight="false" outlineLevel="0" collapsed="false">
      <c r="A29" s="0" t="s">
        <v>42</v>
      </c>
      <c r="B29" s="9"/>
      <c r="C29" s="9"/>
      <c r="D29" s="9"/>
      <c r="E29" s="9"/>
      <c r="F29" s="9"/>
      <c r="G29" s="9"/>
    </row>
    <row r="30" customFormat="false" ht="13.8" hidden="false" customHeight="false" outlineLevel="0" collapsed="false">
      <c r="A30" s="0" t="s">
        <v>43</v>
      </c>
      <c r="B30" s="9"/>
      <c r="C30" s="9"/>
      <c r="D30" s="9"/>
      <c r="E30" s="9"/>
      <c r="F30" s="9"/>
      <c r="G30" s="9"/>
    </row>
    <row r="31" customFormat="false" ht="13.8" hidden="false" customHeight="false" outlineLevel="0" collapsed="false">
      <c r="A31" s="0" t="s">
        <v>44</v>
      </c>
      <c r="B31" s="9"/>
      <c r="C31" s="9"/>
      <c r="D31" s="9"/>
      <c r="E31" s="9"/>
      <c r="F31" s="9"/>
      <c r="G31" s="9"/>
    </row>
  </sheetData>
  <mergeCells count="6">
    <mergeCell ref="A1:V1"/>
    <mergeCell ref="A3:G3"/>
    <mergeCell ref="A4:U4"/>
    <mergeCell ref="A13:G13"/>
    <mergeCell ref="A14:V14"/>
    <mergeCell ref="A24:G2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1856</TotalTime>
  <Application>LibreOffice/7.1.0.3$Linux_X86_64 LibreOffice_project/10$Build-3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Ragnarök PC</dc:creator>
  <dc:description/>
  <dc:language>es-MX</dc:language>
  <cp:lastModifiedBy/>
  <dcterms:modified xsi:type="dcterms:W3CDTF">2021-02-13T05:24:29Z</dcterms:modified>
  <cp:revision>117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