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8.xml" ContentType="application/vnd.openxmlformats-officedocument.spreadsheetml.table+xml"/>
  <Override PartName="/xl/tables/table14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.xml" ContentType="application/vnd.openxmlformats-officedocument.spreadsheetml.table+xml"/>
  <Override PartName="/xl/tables/table22.xml" ContentType="application/vnd.openxmlformats-officedocument.spreadsheetml.table+xml"/>
  <Override PartName="/xl/tables/table19.xml" ContentType="application/vnd.openxmlformats-officedocument.spreadsheetml.table+xml"/>
  <Override PartName="/xl/tables/table2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0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AC" sheetId="1" state="visible" r:id="rId2"/>
    <sheet name="ACC_hidro" sheetId="2" state="visible" r:id="rId3"/>
    <sheet name="ACC_mass" sheetId="3" state="visible" r:id="rId4"/>
    <sheet name="PseAAC_hidro" sheetId="4" state="visible" r:id="rId5"/>
    <sheet name="PseAAC_hidro_mass" sheetId="5" state="visible" r:id="rId6"/>
    <sheet name="PseAAC_mass" sheetId="6" state="visible" r:id="rId7"/>
    <sheet name="Deep_learning" sheetId="7" state="visible" r:id="rId8"/>
    <sheet name="Comparativ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<sst xmlns="http://schemas.openxmlformats.org/spreadsheetml/2006/main" count="563" uniqueCount="71">
  <si>
    <t xml:space="preserve">Composición de aminoácidos (AAC) archaea ds1</t>
  </si>
  <si>
    <t xml:space="preserve">k -vecinos más cercanos (KNN)</t>
  </si>
  <si>
    <t xml:space="preserve">N° Efectores</t>
  </si>
  <si>
    <t xml:space="preserve">N° No efectores</t>
  </si>
  <si>
    <t xml:space="preserve">Total</t>
  </si>
  <si>
    <t xml:space="preserve">(no_efec_cor = no efectores correctos, efec_cor = efectores correctos, PNE = Precisión no efectores, PE = Precisión efectores).</t>
  </si>
  <si>
    <t xml:space="preserve">KNN</t>
  </si>
  <si>
    <t xml:space="preserve">no_efec_cor</t>
  </si>
  <si>
    <t xml:space="preserve">no_efec_inc</t>
  </si>
  <si>
    <t xml:space="preserve">efec_cor</t>
  </si>
  <si>
    <t xml:space="preserve">efect_inc</t>
  </si>
  <si>
    <t xml:space="preserve">Correctos</t>
  </si>
  <si>
    <t xml:space="preserve">Incorrectos</t>
  </si>
  <si>
    <t xml:space="preserve">Exactitud</t>
  </si>
  <si>
    <t xml:space="preserve">% efe_cor</t>
  </si>
  <si>
    <t xml:space="preserve">% efe_inc</t>
  </si>
  <si>
    <t xml:space="preserve">% no_efe_cor</t>
  </si>
  <si>
    <t xml:space="preserve">% no_efect_inc</t>
  </si>
  <si>
    <t xml:space="preserve">% corectos</t>
  </si>
  <si>
    <t xml:space="preserve">% incorrectos</t>
  </si>
  <si>
    <t xml:space="preserve">PNE</t>
  </si>
  <si>
    <t xml:space="preserve">PE</t>
  </si>
  <si>
    <t xml:space="preserve">Presición</t>
  </si>
  <si>
    <t xml:space="preserve">efec</t>
  </si>
  <si>
    <t xml:space="preserve">no_efe</t>
  </si>
  <si>
    <t xml:space="preserve">total_sec</t>
  </si>
  <si>
    <t xml:space="preserve">Composición de aminoácidos (AAC) archaea_ds1</t>
  </si>
  <si>
    <t xml:space="preserve">Máquinas de vectores de soporte (SVM)</t>
  </si>
  <si>
    <t xml:space="preserve">costo</t>
  </si>
  <si>
    <t xml:space="preserve">gama</t>
  </si>
  <si>
    <t xml:space="preserve">N° efec</t>
  </si>
  <si>
    <t xml:space="preserve">N° no_efe</t>
  </si>
  <si>
    <t xml:space="preserve">Covarianza de auto cruzamiento (ACC) hidro archaea_ds1</t>
  </si>
  <si>
    <t xml:space="preserve">Covarianza de auto cruzamiento (ACC) mass archaea_ds1</t>
  </si>
  <si>
    <t xml:space="preserve">Composición de pseudo aminoácidos (PseAAC) hidro archaea_ds1</t>
  </si>
  <si>
    <t xml:space="preserve">Composición de pseudo aminoácidos (PseAAC) hidro_mass archaea_ds1</t>
  </si>
  <si>
    <t xml:space="preserve">Composición de pseudo aminoácidos (PseAAC) mass archaea_ds1</t>
  </si>
  <si>
    <t xml:space="preserve">Deep learning archaea_ds1</t>
  </si>
  <si>
    <t xml:space="preserve">Modelo [8, 7, 6, 5, 4, 3, 2]</t>
  </si>
  <si>
    <t xml:space="preserve">índice</t>
  </si>
  <si>
    <t xml:space="preserve">AAC</t>
  </si>
  <si>
    <t xml:space="preserve">ACC_hidro</t>
  </si>
  <si>
    <t xml:space="preserve">ACC_mass</t>
  </si>
  <si>
    <t xml:space="preserve">PseAAC_hidro</t>
  </si>
  <si>
    <t xml:space="preserve">PseAAC_hidro_mass</t>
  </si>
  <si>
    <t xml:space="preserve">PseAAC_mass</t>
  </si>
  <si>
    <t xml:space="preserve">Modelo [8, 6, 4, 3, 2]</t>
  </si>
  <si>
    <t xml:space="preserve">Modelo [8, 6, 4, 3]</t>
  </si>
  <si>
    <t xml:space="preserve">Modelo  [8, 6, 4]</t>
  </si>
  <si>
    <t xml:space="preserve">Modelo  [8, 4]</t>
  </si>
  <si>
    <t xml:space="preserve">Modelo 1</t>
  </si>
  <si>
    <t xml:space="preserve">[8, 7, 6, 5, 4, 3, 2]</t>
  </si>
  <si>
    <t xml:space="preserve">Modelo 2</t>
  </si>
  <si>
    <t xml:space="preserve">[8, 6, 4, 3, 2]</t>
  </si>
  <si>
    <t xml:space="preserve">Modelo 3</t>
  </si>
  <si>
    <t xml:space="preserve">[8, 6, 4, 3]</t>
  </si>
  <si>
    <t xml:space="preserve">Modelo 4 </t>
  </si>
  <si>
    <t xml:space="preserve">[8, 6, 4]</t>
  </si>
  <si>
    <t xml:space="preserve">Modelo 5</t>
  </si>
  <si>
    <t xml:space="preserve">[8, 4]</t>
  </si>
  <si>
    <t xml:space="preserve">Modelo 4</t>
  </si>
  <si>
    <t xml:space="preserve">Promedio</t>
  </si>
  <si>
    <t xml:space="preserve">archaea_ds1</t>
  </si>
  <si>
    <t xml:space="preserve">Composición de pseudo aminoácidos (PseAAC)</t>
  </si>
  <si>
    <t xml:space="preserve">Comparativa</t>
  </si>
  <si>
    <t xml:space="preserve">Exact_KNN</t>
  </si>
  <si>
    <t xml:space="preserve">Pres_KNN</t>
  </si>
  <si>
    <t xml:space="preserve">Exact_SVM</t>
  </si>
  <si>
    <t xml:space="preserve">Pres_SVM</t>
  </si>
  <si>
    <t xml:space="preserve">Exact_Deep</t>
  </si>
  <si>
    <t xml:space="preserve">Pres_Deep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</si>
</sst>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00%"/>
    <numFmt numFmtId="167" formatCode="0.000"/>
    <numFmt numFmtId="168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i val="true"/>
      <sz val="10"/>
      <color rgb="FF44546A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  <fill>
      <patternFill patternType="solid">
        <fgColor rgb="FFC6EFCE"/>
        <bgColor rgb="FFDAE3F3"/>
      </patternFill>
    </fill>
    <fill>
      <patternFill patternType="solid">
        <fgColor rgb="FF70AD47"/>
        <bgColor rgb="FF548235"/>
      </patternFill>
    </fill>
    <fill>
      <patternFill patternType="solid">
        <fgColor rgb="FF4472C4"/>
        <bgColor rgb="FF44546A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C6EF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/>
      <top/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 style="medium">
        <color rgb="FF8EA9DB"/>
      </top>
      <bottom style="medium">
        <color rgb="FF8EA9DB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Input" xfId="21"/>
    <cellStyle name="Excel Built-in Good" xfId="22"/>
    <cellStyle name="Excel Built-in Accent6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7F7F7F"/>
      <rgbColor rgb="FF8EA9DB"/>
      <rgbColor rgb="FF7030A0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843C0B"/>
      <rgbColor rgb="FF9C5700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013" displayName="Tabla1013" ref="A25:G31" headerRowCount="1" totalsRowCount="0" totalsRowShown="0">
  <autoFilter ref="A25:G31"/>
  <tableColumns count="7">
    <tableColumn id="1" name="índice"/>
    <tableColumn id="2" name="Exact_KNN"/>
    <tableColumn id="3" name="Pres_KNN"/>
    <tableColumn id="4" name="Exact_SVM"/>
    <tableColumn id="5" name="Pres_SVM"/>
    <tableColumn id="6" name="Exact_Deep"/>
    <tableColumn id="7" name="Pres_Deep"/>
  </tableColumns>
</table>
</file>

<file path=xl/tables/table10.xml><?xml version="1.0" encoding="utf-8"?>
<table xmlns="http://schemas.openxmlformats.org/spreadsheetml/2006/main" id="10" name="Tabla35108131534" displayName="Tabla35108131534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1.xml><?xml version="1.0" encoding="utf-8"?>
<table xmlns="http://schemas.openxmlformats.org/spreadsheetml/2006/main" id="11" name="Tabla3510813153413" displayName="Tabla3510813153413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N° efec"/>
    <tableColumn id="20" name="N° no_efe"/>
    <tableColumn id="21" name="total_sec"/>
  </tableColumns>
</table>
</file>

<file path=xl/tables/table12.xml><?xml version="1.0" encoding="utf-8"?>
<table xmlns="http://schemas.openxmlformats.org/spreadsheetml/2006/main" id="12" name="Tabla3510813153420" displayName="Tabla3510813153420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3.xml><?xml version="1.0" encoding="utf-8"?>
<table xmlns="http://schemas.openxmlformats.org/spreadsheetml/2006/main" id="13" name="Tabla3510813153423" displayName="Tabla3510813153423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4.xml><?xml version="1.0" encoding="utf-8"?>
<table xmlns="http://schemas.openxmlformats.org/spreadsheetml/2006/main" id="14" name="Tabla3510813153424" displayName="Tabla3510813153424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5.xml><?xml version="1.0" encoding="utf-8"?>
<table xmlns="http://schemas.openxmlformats.org/spreadsheetml/2006/main" id="15" name="Tabla3510813153425" displayName="Tabla3510813153425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6.xml><?xml version="1.0" encoding="utf-8"?>
<table xmlns="http://schemas.openxmlformats.org/spreadsheetml/2006/main" id="16" name="Tabla3510813153426" displayName="Tabla3510813153426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7.xml><?xml version="1.0" encoding="utf-8"?>
<table xmlns="http://schemas.openxmlformats.org/spreadsheetml/2006/main" id="17" name="Tabla35108131536" displayName="Tabla35108131536" ref="A19:T25" headerRowCount="1" totalsRowCount="0" totalsRowShown="0">
  <autoFilter ref="A19:T2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8.xml><?xml version="1.0" encoding="utf-8"?>
<table xmlns="http://schemas.openxmlformats.org/spreadsheetml/2006/main" id="18" name="Tabla3510813153610" displayName="Tabla3510813153610" ref="A49:T55" headerRowCount="1" totalsRowCount="0" totalsRowShown="0">
  <autoFilter ref="A49:T5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9.xml><?xml version="1.0" encoding="utf-8"?>
<table xmlns="http://schemas.openxmlformats.org/spreadsheetml/2006/main" id="19" name="Tabla351081315361014" displayName="Tabla351081315361014" ref="A5:U11" headerRowCount="1" totalsRowCount="0" totalsRowShown="0">
  <autoFilter ref="A5:U11"/>
  <tableColumns count="21">
    <tableColumn id="1" name="índice"/>
    <tableColumn id="2" name="KNN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2.xml><?xml version="1.0" encoding="utf-8"?>
<table xmlns="http://schemas.openxmlformats.org/spreadsheetml/2006/main" id="2" name="Tabla1018" displayName="Tabla1018" ref="A65:G72" headerRowCount="1" totalsRowCount="0" totalsRowShown="0">
  <autoFilter ref="A65:G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20.xml><?xml version="1.0" encoding="utf-8"?>
<table xmlns="http://schemas.openxmlformats.org/spreadsheetml/2006/main" id="20" name="Tabla35108131536101415" displayName="Tabla35108131536101415" ref="A15:V21" headerRowCount="1" totalsRowCount="0" totalsRowShown="0">
  <autoFilter ref="A15:V21"/>
  <tableColumns count="22">
    <tableColumn id="1" name="índice"/>
    <tableColumn id="2" name="costo"/>
    <tableColumn id="3" name="gama"/>
    <tableColumn id="4" name="no_efec_cor"/>
    <tableColumn id="5" name="no_efec_inc"/>
    <tableColumn id="6" name="efec_cor"/>
    <tableColumn id="7" name="efect_inc"/>
    <tableColumn id="8" name="Correctos"/>
    <tableColumn id="9" name="Incorrectos"/>
    <tableColumn id="10" name="Exactitud"/>
    <tableColumn id="11" name="% efe_cor"/>
    <tableColumn id="12" name="% efe_inc"/>
    <tableColumn id="13" name="% no_efe_cor"/>
    <tableColumn id="14" name="% no_efect_inc"/>
    <tableColumn id="15" name="% corectos"/>
    <tableColumn id="16" name="% incorrectos"/>
    <tableColumn id="17" name="PNE"/>
    <tableColumn id="18" name="PE"/>
    <tableColumn id="19" name="Presición"/>
    <tableColumn id="20" name="efec"/>
    <tableColumn id="21" name="no_efe"/>
    <tableColumn id="22" name="total_sec"/>
  </tableColumns>
</table>
</file>

<file path=xl/tables/table21.xml><?xml version="1.0" encoding="utf-8"?>
<table xmlns="http://schemas.openxmlformats.org/spreadsheetml/2006/main" id="21" name="Tabla351081315368" displayName="Tabla351081315368" ref="A29:T35" headerRowCount="1" totalsRowCount="0" totalsRowShown="0">
  <autoFilter ref="A29:T3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22.xml><?xml version="1.0" encoding="utf-8"?>
<table xmlns="http://schemas.openxmlformats.org/spreadsheetml/2006/main" id="22" name="Tabla351081315369" displayName="Tabla351081315369" ref="A39:T45" headerRowCount="1" totalsRowCount="0" totalsRowShown="0">
  <autoFilter ref="A39:T4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3.xml><?xml version="1.0" encoding="utf-8"?>
<table xmlns="http://schemas.openxmlformats.org/spreadsheetml/2006/main" id="3" name="Tabla11" displayName="Tabla11" ref="I65:O72" headerRowCount="1" totalsRowCount="0" totalsRowShown="0">
  <autoFilter ref="I65:O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4.xml><?xml version="1.0" encoding="utf-8"?>
<table xmlns="http://schemas.openxmlformats.org/spreadsheetml/2006/main" id="4" name="Tabla3510813153" displayName="Tabla3510813153" ref="A9:T15" headerRowCount="1" totalsRowCount="0" totalsRowShown="0">
  <autoFilter ref="A9:T1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5.xml><?xml version="1.0" encoding="utf-8"?>
<table xmlns="http://schemas.openxmlformats.org/spreadsheetml/2006/main" id="5" name="Tabla35108131532" displayName="Tabla3510813153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6.xml><?xml version="1.0" encoding="utf-8"?>
<table xmlns="http://schemas.openxmlformats.org/spreadsheetml/2006/main" id="6" name="Tabla3510813153212" displayName="Tabla351081315321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7.xml><?xml version="1.0" encoding="utf-8"?>
<table xmlns="http://schemas.openxmlformats.org/spreadsheetml/2006/main" id="7" name="Tabla3510813153221" displayName="Tabla3510813153221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8.xml><?xml version="1.0" encoding="utf-8"?>
<table xmlns="http://schemas.openxmlformats.org/spreadsheetml/2006/main" id="8" name="Tabla351081315325" displayName="Tabla351081315325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9.xml><?xml version="1.0" encoding="utf-8"?>
<table xmlns="http://schemas.openxmlformats.org/spreadsheetml/2006/main" id="9" name="Tabla351081315327" displayName="Tabla351081315327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1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1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48235"/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52" activeCellId="1" sqref="A74:T81 A52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873</v>
      </c>
    </row>
    <row r="5" customFormat="false" ht="15" hidden="false" customHeight="false" outlineLevel="0" collapsed="false">
      <c r="A5" s="3" t="s">
        <v>3</v>
      </c>
      <c r="B5" s="3"/>
      <c r="C5" s="4" t="n">
        <v>816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1689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  <c r="J8" s="6"/>
      <c r="K8" s="6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597</v>
      </c>
      <c r="C10" s="0" t="n">
        <v>219</v>
      </c>
      <c r="D10" s="0" t="n">
        <v>729</v>
      </c>
      <c r="E10" s="0" t="n">
        <v>144</v>
      </c>
      <c r="F10" s="0" t="n">
        <f aca="false">Tabla3510813153212[[#This Row],[no_efec_cor]]+Tabla3510813153212[[#This Row],[efec_cor]]</f>
        <v>1326</v>
      </c>
      <c r="G10" s="0" t="n">
        <f aca="false">Tabla3510813153212[[#This Row],[no_efec_inc]]+Tabla3510813153212[[#This Row],[efect_inc]]</f>
        <v>363</v>
      </c>
      <c r="H10" s="9" t="n">
        <f aca="false">Tabla3510813153212[[#This Row],[Correctos]]/Tabla3510813153212[[#This Row],[total_sec]]</f>
        <v>0.785079928952043</v>
      </c>
      <c r="I10" s="9" t="n">
        <f aca="false">Tabla3510813153212[[#This Row],[efec_cor]]/Tabla3510813153212[[#This Row],[efec]]</f>
        <v>0.835051546391753</v>
      </c>
      <c r="J10" s="9" t="n">
        <f aca="false">Tabla3510813153212[[#This Row],[efect_inc]]/Tabla3510813153212[[#This Row],[efec]]</f>
        <v>0.164948453608247</v>
      </c>
      <c r="K10" s="9" t="n">
        <f aca="false">Tabla3510813153212[[#This Row],[no_efec_cor]]/Tabla3510813153212[[#This Row],[no_efe]]</f>
        <v>0.731617647058823</v>
      </c>
      <c r="L10" s="9" t="n">
        <f aca="false">Tabla3510813153212[[#This Row],[no_efec_inc]]/Tabla3510813153212[[#This Row],[no_efe]]</f>
        <v>0.268382352941176</v>
      </c>
      <c r="M10" s="9" t="n">
        <f aca="false">(Tabla3510813153212[[#This Row],[% efe_cor]]+Tabla3510813153212[[#This Row],[% no_efe_cor]])/2</f>
        <v>0.783334596725288</v>
      </c>
      <c r="N10" s="10" t="n">
        <f aca="false">(Tabla3510813153212[[#This Row],[% efe_inc]]+Tabla3510813153212[[#This Row],[% no_efect_inc]])/2</f>
        <v>0.216665403274712</v>
      </c>
      <c r="O10" s="11" t="n">
        <f aca="false">Tabla3510813153212[[#This Row],[no_efec_cor]]/(Tabla3510813153212[[#This Row],[efect_inc]]+Tabla3510813153212[[#This Row],[no_efec_cor]])</f>
        <v>0.805668016194332</v>
      </c>
      <c r="P10" s="11" t="n">
        <f aca="false">Tabla3510813153212[[#This Row],[efec_cor]]/(Tabla3510813153212[[#This Row],[efec_cor]]+Tabla3510813153212[[#This Row],[no_efec_inc]])</f>
        <v>0.768987341772152</v>
      </c>
      <c r="Q10" s="11" t="n">
        <f aca="false">(Tabla3510813153212[[#This Row],[PNE]]+Tabla3510813153212[[#This Row],[PE]])/2</f>
        <v>0.787327678983242</v>
      </c>
      <c r="R10" s="0" t="n">
        <v>873</v>
      </c>
      <c r="S10" s="0" t="n">
        <v>816</v>
      </c>
      <c r="T10" s="0" t="n">
        <f aca="false">Tabla3510813153212[[#This Row],[efec]]+Tabla3510813153212[[#This Row],[no_efe]]</f>
        <v>1689</v>
      </c>
    </row>
    <row r="11" customFormat="false" ht="13.8" hidden="false" customHeight="false" outlineLevel="0" collapsed="false">
      <c r="A11" s="0" t="n">
        <v>5</v>
      </c>
      <c r="B11" s="0" t="n">
        <v>612</v>
      </c>
      <c r="C11" s="0" t="n">
        <v>204</v>
      </c>
      <c r="D11" s="0" t="n">
        <v>724</v>
      </c>
      <c r="E11" s="0" t="n">
        <v>149</v>
      </c>
      <c r="F11" s="0" t="n">
        <f aca="false">Tabla3510813153212[[#This Row],[no_efec_cor]]+Tabla3510813153212[[#This Row],[efec_cor]]</f>
        <v>1336</v>
      </c>
      <c r="G11" s="0" t="n">
        <f aca="false">Tabla3510813153212[[#This Row],[no_efec_inc]]+Tabla3510813153212[[#This Row],[efect_inc]]</f>
        <v>353</v>
      </c>
      <c r="H11" s="9" t="n">
        <f aca="false">Tabla3510813153212[[#This Row],[Correctos]]/Tabla3510813153212[[#This Row],[total_sec]]</f>
        <v>0.791000592066311</v>
      </c>
      <c r="I11" s="9" t="n">
        <f aca="false">Tabla3510813153212[[#This Row],[efec_cor]]/Tabla3510813153212[[#This Row],[efec]]</f>
        <v>0.829324169530355</v>
      </c>
      <c r="J11" s="9" t="n">
        <f aca="false">Tabla3510813153212[[#This Row],[efect_inc]]/Tabla3510813153212[[#This Row],[efec]]</f>
        <v>0.170675830469645</v>
      </c>
      <c r="K11" s="9" t="n">
        <f aca="false">Tabla3510813153212[[#This Row],[no_efec_cor]]/Tabla3510813153212[[#This Row],[no_efe]]</f>
        <v>0.75</v>
      </c>
      <c r="L11" s="9" t="n">
        <f aca="false">Tabla3510813153212[[#This Row],[no_efec_inc]]/Tabla3510813153212[[#This Row],[no_efe]]</f>
        <v>0.25</v>
      </c>
      <c r="M11" s="9" t="n">
        <f aca="false">(Tabla3510813153212[[#This Row],[% efe_cor]]+Tabla3510813153212[[#This Row],[% no_efe_cor]])/2</f>
        <v>0.789662084765178</v>
      </c>
      <c r="N11" s="10" t="n">
        <f aca="false">(Tabla3510813153212[[#This Row],[% efe_inc]]+Tabla3510813153212[[#This Row],[% no_efect_inc]])/2</f>
        <v>0.210337915234822</v>
      </c>
      <c r="O11" s="11" t="n">
        <f aca="false">Tabla3510813153212[[#This Row],[no_efec_cor]]/(Tabla3510813153212[[#This Row],[efect_inc]]+Tabla3510813153212[[#This Row],[no_efec_cor]])</f>
        <v>0.804204993429698</v>
      </c>
      <c r="P11" s="11" t="n">
        <f aca="false">Tabla3510813153212[[#This Row],[efec_cor]]/(Tabla3510813153212[[#This Row],[efec_cor]]+Tabla3510813153212[[#This Row],[no_efec_inc]])</f>
        <v>0.780172413793103</v>
      </c>
      <c r="Q11" s="11" t="n">
        <f aca="false">(Tabla3510813153212[[#This Row],[PNE]]+Tabla3510813153212[[#This Row],[PE]])/2</f>
        <v>0.792188703611401</v>
      </c>
      <c r="R11" s="0" t="n">
        <v>873</v>
      </c>
      <c r="S11" s="0" t="n">
        <v>816</v>
      </c>
      <c r="T11" s="0" t="n">
        <f aca="false">Tabla3510813153212[[#This Row],[efec]]+Tabla3510813153212[[#This Row],[no_efe]]</f>
        <v>1689</v>
      </c>
    </row>
    <row r="12" customFormat="false" ht="13.8" hidden="false" customHeight="false" outlineLevel="0" collapsed="false">
      <c r="A12" s="0" t="n">
        <v>10</v>
      </c>
      <c r="B12" s="0" t="n">
        <v>588</v>
      </c>
      <c r="C12" s="0" t="n">
        <v>228</v>
      </c>
      <c r="D12" s="0" t="n">
        <v>738</v>
      </c>
      <c r="E12" s="0" t="n">
        <v>135</v>
      </c>
      <c r="F12" s="0" t="n">
        <f aca="false">Tabla3510813153212[[#This Row],[no_efec_cor]]+Tabla3510813153212[[#This Row],[efec_cor]]</f>
        <v>1326</v>
      </c>
      <c r="G12" s="0" t="n">
        <f aca="false">Tabla3510813153212[[#This Row],[no_efec_inc]]+Tabla3510813153212[[#This Row],[efect_inc]]</f>
        <v>363</v>
      </c>
      <c r="H12" s="9" t="n">
        <f aca="false">Tabla3510813153212[[#This Row],[Correctos]]/Tabla3510813153212[[#This Row],[total_sec]]</f>
        <v>0.785079928952043</v>
      </c>
      <c r="I12" s="9" t="n">
        <f aca="false">Tabla3510813153212[[#This Row],[efec_cor]]/Tabla3510813153212[[#This Row],[efec]]</f>
        <v>0.845360824742268</v>
      </c>
      <c r="J12" s="9" t="n">
        <f aca="false">Tabla3510813153212[[#This Row],[efect_inc]]/Tabla3510813153212[[#This Row],[efec]]</f>
        <v>0.154639175257732</v>
      </c>
      <c r="K12" s="9" t="n">
        <f aca="false">Tabla3510813153212[[#This Row],[no_efec_cor]]/Tabla3510813153212[[#This Row],[no_efe]]</f>
        <v>0.720588235294118</v>
      </c>
      <c r="L12" s="9" t="n">
        <f aca="false">Tabla3510813153212[[#This Row],[no_efec_inc]]/Tabla3510813153212[[#This Row],[no_efe]]</f>
        <v>0.279411764705882</v>
      </c>
      <c r="M12" s="9" t="n">
        <f aca="false">(Tabla3510813153212[[#This Row],[% efe_cor]]+Tabla3510813153212[[#This Row],[% no_efe_cor]])/2</f>
        <v>0.782974530018193</v>
      </c>
      <c r="N12" s="10" t="n">
        <f aca="false">(Tabla3510813153212[[#This Row],[% efe_inc]]+Tabla3510813153212[[#This Row],[% no_efect_inc]])/2</f>
        <v>0.217025469981807</v>
      </c>
      <c r="O12" s="11" t="n">
        <f aca="false">Tabla3510813153212[[#This Row],[no_efec_cor]]/(Tabla3510813153212[[#This Row],[efect_inc]]+Tabla3510813153212[[#This Row],[no_efec_cor]])</f>
        <v>0.813278008298755</v>
      </c>
      <c r="P12" s="11" t="n">
        <f aca="false">Tabla3510813153212[[#This Row],[efec_cor]]/(Tabla3510813153212[[#This Row],[efec_cor]]+Tabla3510813153212[[#This Row],[no_efec_inc]])</f>
        <v>0.763975155279503</v>
      </c>
      <c r="Q12" s="11" t="n">
        <f aca="false">(Tabla3510813153212[[#This Row],[PNE]]+Tabla3510813153212[[#This Row],[PE]])/2</f>
        <v>0.788626581789129</v>
      </c>
      <c r="R12" s="0" t="n">
        <v>873</v>
      </c>
      <c r="S12" s="0" t="n">
        <v>816</v>
      </c>
      <c r="T12" s="0" t="n">
        <f aca="false">Tabla3510813153212[[#This Row],[efec]]+Tabla3510813153212[[#This Row],[no_efe]]</f>
        <v>1689</v>
      </c>
    </row>
    <row r="13" customFormat="false" ht="13.8" hidden="false" customHeight="false" outlineLevel="0" collapsed="false">
      <c r="A13" s="0" t="n">
        <v>15</v>
      </c>
      <c r="B13" s="0" t="n">
        <v>622</v>
      </c>
      <c r="C13" s="0" t="n">
        <v>194</v>
      </c>
      <c r="D13" s="0" t="n">
        <v>709</v>
      </c>
      <c r="E13" s="0" t="n">
        <v>164</v>
      </c>
      <c r="F13" s="0" t="n">
        <f aca="false">Tabla3510813153212[[#This Row],[no_efec_cor]]+Tabla3510813153212[[#This Row],[efec_cor]]</f>
        <v>1331</v>
      </c>
      <c r="G13" s="0" t="n">
        <f aca="false">Tabla3510813153212[[#This Row],[no_efec_inc]]+Tabla3510813153212[[#This Row],[efect_inc]]</f>
        <v>358</v>
      </c>
      <c r="H13" s="9" t="n">
        <f aca="false">Tabla3510813153212[[#This Row],[Correctos]]/Tabla3510813153212[[#This Row],[total_sec]]</f>
        <v>0.788040260509177</v>
      </c>
      <c r="I13" s="9" t="n">
        <f aca="false">Tabla3510813153212[[#This Row],[efec_cor]]/Tabla3510813153212[[#This Row],[efec]]</f>
        <v>0.812142038946163</v>
      </c>
      <c r="J13" s="9" t="n">
        <f aca="false">Tabla3510813153212[[#This Row],[efect_inc]]/Tabla3510813153212[[#This Row],[efec]]</f>
        <v>0.187857961053837</v>
      </c>
      <c r="K13" s="9" t="n">
        <f aca="false">Tabla3510813153212[[#This Row],[no_efec_cor]]/Tabla3510813153212[[#This Row],[no_efe]]</f>
        <v>0.762254901960784</v>
      </c>
      <c r="L13" s="9" t="n">
        <f aca="false">Tabla3510813153212[[#This Row],[no_efec_inc]]/Tabla3510813153212[[#This Row],[no_efe]]</f>
        <v>0.237745098039216</v>
      </c>
      <c r="M13" s="9" t="n">
        <f aca="false">(Tabla3510813153212[[#This Row],[% efe_cor]]+Tabla3510813153212[[#This Row],[% no_efe_cor]])/2</f>
        <v>0.787198470453473</v>
      </c>
      <c r="N13" s="10" t="n">
        <f aca="false">(Tabla3510813153212[[#This Row],[% efe_inc]]+Tabla3510813153212[[#This Row],[% no_efect_inc]])/2</f>
        <v>0.212801529546527</v>
      </c>
      <c r="O13" s="11" t="n">
        <f aca="false">Tabla3510813153212[[#This Row],[no_efec_cor]]/(Tabla3510813153212[[#This Row],[efect_inc]]+Tabla3510813153212[[#This Row],[no_efec_cor]])</f>
        <v>0.791348600508906</v>
      </c>
      <c r="P13" s="11" t="n">
        <f aca="false">Tabla3510813153212[[#This Row],[efec_cor]]/(Tabla3510813153212[[#This Row],[efec_cor]]+Tabla3510813153212[[#This Row],[no_efec_inc]])</f>
        <v>0.78516057585825</v>
      </c>
      <c r="Q13" s="11" t="n">
        <f aca="false">(Tabla3510813153212[[#This Row],[PNE]]+Tabla3510813153212[[#This Row],[PE]])/2</f>
        <v>0.788254588183578</v>
      </c>
      <c r="R13" s="0" t="n">
        <v>873</v>
      </c>
      <c r="S13" s="0" t="n">
        <v>816</v>
      </c>
      <c r="T13" s="0" t="n">
        <f aca="false">Tabla3510813153212[[#This Row],[efec]]+Tabla3510813153212[[#This Row],[no_efe]]</f>
        <v>1689</v>
      </c>
    </row>
    <row r="14" customFormat="false" ht="13.8" hidden="false" customHeight="false" outlineLevel="0" collapsed="false">
      <c r="A14" s="0" t="n">
        <v>20</v>
      </c>
      <c r="B14" s="0" t="n">
        <v>608</v>
      </c>
      <c r="C14" s="0" t="n">
        <v>208</v>
      </c>
      <c r="D14" s="0" t="n">
        <v>719</v>
      </c>
      <c r="E14" s="0" t="n">
        <v>154</v>
      </c>
      <c r="F14" s="0" t="n">
        <f aca="false">Tabla3510813153212[[#This Row],[no_efec_cor]]+Tabla3510813153212[[#This Row],[efec_cor]]</f>
        <v>1327</v>
      </c>
      <c r="G14" s="0" t="n">
        <f aca="false">Tabla3510813153212[[#This Row],[no_efec_inc]]+Tabla3510813153212[[#This Row],[efect_inc]]</f>
        <v>362</v>
      </c>
      <c r="H14" s="9" t="n">
        <f aca="false">Tabla3510813153212[[#This Row],[Correctos]]/Tabla3510813153212[[#This Row],[total_sec]]</f>
        <v>0.78567199526347</v>
      </c>
      <c r="I14" s="9" t="n">
        <f aca="false">Tabla3510813153212[[#This Row],[efec_cor]]/Tabla3510813153212[[#This Row],[efec]]</f>
        <v>0.823596792668958</v>
      </c>
      <c r="J14" s="9" t="n">
        <f aca="false">Tabla3510813153212[[#This Row],[efect_inc]]/Tabla3510813153212[[#This Row],[efec]]</f>
        <v>0.176403207331042</v>
      </c>
      <c r="K14" s="9" t="n">
        <f aca="false">Tabla3510813153212[[#This Row],[no_efec_cor]]/Tabla3510813153212[[#This Row],[no_efe]]</f>
        <v>0.745098039215686</v>
      </c>
      <c r="L14" s="9" t="n">
        <f aca="false">Tabla3510813153212[[#This Row],[no_efec_inc]]/Tabla3510813153212[[#This Row],[no_efe]]</f>
        <v>0.254901960784314</v>
      </c>
      <c r="M14" s="9" t="n">
        <f aca="false">(Tabla3510813153212[[#This Row],[% efe_cor]]+Tabla3510813153212[[#This Row],[% no_efe_cor]])/2</f>
        <v>0.784347415942322</v>
      </c>
      <c r="N14" s="10" t="n">
        <f aca="false">(Tabla3510813153212[[#This Row],[% efe_inc]]+Tabla3510813153212[[#This Row],[% no_efect_inc]])/2</f>
        <v>0.215652584057678</v>
      </c>
      <c r="O14" s="11" t="n">
        <f aca="false">Tabla3510813153212[[#This Row],[no_efec_cor]]/(Tabla3510813153212[[#This Row],[efect_inc]]+Tabla3510813153212[[#This Row],[no_efec_cor]])</f>
        <v>0.797900262467192</v>
      </c>
      <c r="P14" s="11" t="n">
        <f aca="false">Tabla3510813153212[[#This Row],[efec_cor]]/(Tabla3510813153212[[#This Row],[efec_cor]]+Tabla3510813153212[[#This Row],[no_efec_inc]])</f>
        <v>0.775620280474649</v>
      </c>
      <c r="Q14" s="11" t="n">
        <f aca="false">(Tabla3510813153212[[#This Row],[PNE]]+Tabla3510813153212[[#This Row],[PE]])/2</f>
        <v>0.786760271470921</v>
      </c>
      <c r="R14" s="0" t="n">
        <v>873</v>
      </c>
      <c r="S14" s="0" t="n">
        <v>816</v>
      </c>
      <c r="T14" s="0" t="n">
        <f aca="false">Tabla3510813153212[[#This Row],[efec]]+Tabla3510813153212[[#This Row],[no_efe]]</f>
        <v>1689</v>
      </c>
    </row>
    <row r="15" customFormat="false" ht="13.8" hidden="false" customHeight="false" outlineLevel="0" collapsed="false">
      <c r="A15" s="0" t="n">
        <v>25</v>
      </c>
      <c r="B15" s="0" t="n">
        <v>619</v>
      </c>
      <c r="C15" s="0" t="n">
        <v>197</v>
      </c>
      <c r="D15" s="0" t="n">
        <v>689</v>
      </c>
      <c r="E15" s="0" t="n">
        <v>184</v>
      </c>
      <c r="F15" s="0" t="n">
        <f aca="false">Tabla3510813153212[[#This Row],[no_efec_cor]]+Tabla3510813153212[[#This Row],[efec_cor]]</f>
        <v>1308</v>
      </c>
      <c r="G15" s="0" t="n">
        <f aca="false">Tabla3510813153212[[#This Row],[no_efec_inc]]+Tabla3510813153212[[#This Row],[efect_inc]]</f>
        <v>381</v>
      </c>
      <c r="H15" s="9" t="n">
        <f aca="false">Tabla3510813153212[[#This Row],[Correctos]]/Tabla3510813153212[[#This Row],[total_sec]]</f>
        <v>0.774422735346359</v>
      </c>
      <c r="I15" s="9" t="n">
        <f aca="false">Tabla3510813153212[[#This Row],[efec_cor]]/Tabla3510813153212[[#This Row],[efec]]</f>
        <v>0.789232531500573</v>
      </c>
      <c r="J15" s="9" t="n">
        <f aca="false">Tabla3510813153212[[#This Row],[efect_inc]]/Tabla3510813153212[[#This Row],[efec]]</f>
        <v>0.210767468499427</v>
      </c>
      <c r="K15" s="9" t="n">
        <f aca="false">Tabla3510813153212[[#This Row],[no_efec_cor]]/Tabla3510813153212[[#This Row],[no_efe]]</f>
        <v>0.758578431372549</v>
      </c>
      <c r="L15" s="9" t="n">
        <f aca="false">Tabla3510813153212[[#This Row],[no_efec_inc]]/Tabla3510813153212[[#This Row],[no_efe]]</f>
        <v>0.241421568627451</v>
      </c>
      <c r="M15" s="9" t="n">
        <f aca="false">(Tabla3510813153212[[#This Row],[% efe_cor]]+Tabla3510813153212[[#This Row],[% no_efe_cor]])/2</f>
        <v>0.773905481436561</v>
      </c>
      <c r="N15" s="10" t="n">
        <f aca="false">(Tabla3510813153212[[#This Row],[% efe_inc]]+Tabla3510813153212[[#This Row],[% no_efect_inc]])/2</f>
        <v>0.226094518563439</v>
      </c>
      <c r="O15" s="11" t="n">
        <f aca="false">Tabla3510813153212[[#This Row],[no_efec_cor]]/(Tabla3510813153212[[#This Row],[efect_inc]]+Tabla3510813153212[[#This Row],[no_efec_cor]])</f>
        <v>0.770859277708593</v>
      </c>
      <c r="P15" s="11" t="n">
        <f aca="false">Tabla3510813153212[[#This Row],[efec_cor]]/(Tabla3510813153212[[#This Row],[efec_cor]]+Tabla3510813153212[[#This Row],[no_efec_inc]])</f>
        <v>0.77765237020316</v>
      </c>
      <c r="Q15" s="11" t="n">
        <f aca="false">(Tabla3510813153212[[#This Row],[PNE]]+Tabla3510813153212[[#This Row],[PE]])/2</f>
        <v>0.774255823955877</v>
      </c>
      <c r="R15" s="0" t="n">
        <v>873</v>
      </c>
      <c r="S15" s="0" t="n">
        <v>816</v>
      </c>
      <c r="T15" s="0" t="n">
        <f aca="false">Tabla3510813153212[[#This Row],[efec]]+Tabla3510813153212[[#This Row],[no_efe]]</f>
        <v>1689</v>
      </c>
    </row>
    <row r="16" customFormat="false" ht="13.8" hidden="false" customHeight="false" outlineLevel="0" collapsed="false">
      <c r="A16" s="0" t="n">
        <v>30</v>
      </c>
      <c r="B16" s="0" t="n">
        <v>607</v>
      </c>
      <c r="C16" s="0" t="n">
        <v>209</v>
      </c>
      <c r="D16" s="0" t="n">
        <v>694</v>
      </c>
      <c r="E16" s="0" t="n">
        <v>179</v>
      </c>
      <c r="F16" s="0" t="n">
        <f aca="false">Tabla3510813153212[[#This Row],[no_efec_cor]]+Tabla3510813153212[[#This Row],[efec_cor]]</f>
        <v>1301</v>
      </c>
      <c r="G16" s="0" t="n">
        <f aca="false">Tabla3510813153212[[#This Row],[no_efec_inc]]+Tabla3510813153212[[#This Row],[efect_inc]]</f>
        <v>388</v>
      </c>
      <c r="H16" s="9" t="n">
        <f aca="false">Tabla3510813153212[[#This Row],[Correctos]]/Tabla3510813153212[[#This Row],[total_sec]]</f>
        <v>0.770278271166371</v>
      </c>
      <c r="I16" s="9" t="n">
        <f aca="false">Tabla3510813153212[[#This Row],[efec_cor]]/Tabla3510813153212[[#This Row],[efec]]</f>
        <v>0.79495990836197</v>
      </c>
      <c r="J16" s="9" t="n">
        <f aca="false">Tabla3510813153212[[#This Row],[efect_inc]]/Tabla3510813153212[[#This Row],[efec]]</f>
        <v>0.20504009163803</v>
      </c>
      <c r="K16" s="9" t="n">
        <f aca="false">Tabla3510813153212[[#This Row],[no_efec_cor]]/Tabla3510813153212[[#This Row],[no_efe]]</f>
        <v>0.743872549019608</v>
      </c>
      <c r="L16" s="9" t="n">
        <f aca="false">Tabla3510813153212[[#This Row],[no_efec_inc]]/Tabla3510813153212[[#This Row],[no_efe]]</f>
        <v>0.256127450980392</v>
      </c>
      <c r="M16" s="9" t="n">
        <f aca="false">(Tabla3510813153212[[#This Row],[% efe_cor]]+Tabla3510813153212[[#This Row],[% no_efe_cor]])/2</f>
        <v>0.769416228690789</v>
      </c>
      <c r="N16" s="10" t="n">
        <f aca="false">(Tabla3510813153212[[#This Row],[% efe_inc]]+Tabla3510813153212[[#This Row],[% no_efect_inc]])/2</f>
        <v>0.230583771309211</v>
      </c>
      <c r="O16" s="11" t="n">
        <f aca="false">Tabla3510813153212[[#This Row],[no_efec_cor]]/(Tabla3510813153212[[#This Row],[efect_inc]]+Tabla3510813153212[[#This Row],[no_efec_cor]])</f>
        <v>0.772264631043257</v>
      </c>
      <c r="P16" s="11" t="n">
        <f aca="false">Tabla3510813153212[[#This Row],[efec_cor]]/(Tabla3510813153212[[#This Row],[efec_cor]]+Tabla3510813153212[[#This Row],[no_efec_inc]])</f>
        <v>0.768549280177187</v>
      </c>
      <c r="Q16" s="11" t="n">
        <f aca="false">(Tabla3510813153212[[#This Row],[PNE]]+Tabla3510813153212[[#This Row],[PE]])/2</f>
        <v>0.770406955610222</v>
      </c>
      <c r="R16" s="0" t="n">
        <v>873</v>
      </c>
      <c r="S16" s="0" t="n">
        <v>816</v>
      </c>
      <c r="T16" s="0" t="n">
        <f aca="false">Tabla3510813153212[[#This Row],[efec]]+Tabla3510813153212[[#This Row],[no_efe]]</f>
        <v>1689</v>
      </c>
    </row>
    <row r="17" customFormat="false" ht="13.8" hidden="false" customHeight="false" outlineLevel="0" collapsed="false">
      <c r="A17" s="0" t="n">
        <v>35</v>
      </c>
      <c r="B17" s="0" t="n">
        <v>618</v>
      </c>
      <c r="C17" s="0" t="n">
        <v>198</v>
      </c>
      <c r="D17" s="0" t="n">
        <v>673</v>
      </c>
      <c r="E17" s="0" t="n">
        <v>200</v>
      </c>
      <c r="F17" s="0" t="n">
        <f aca="false">Tabla3510813153212[[#This Row],[no_efec_cor]]+Tabla3510813153212[[#This Row],[efec_cor]]</f>
        <v>1291</v>
      </c>
      <c r="G17" s="0" t="n">
        <f aca="false">Tabla3510813153212[[#This Row],[no_efec_inc]]+Tabla3510813153212[[#This Row],[efect_inc]]</f>
        <v>398</v>
      </c>
      <c r="H17" s="9" t="n">
        <f aca="false">Tabla3510813153212[[#This Row],[Correctos]]/Tabla3510813153212[[#This Row],[total_sec]]</f>
        <v>0.764357608052102</v>
      </c>
      <c r="I17" s="9" t="n">
        <f aca="false">Tabla3510813153212[[#This Row],[efec_cor]]/Tabla3510813153212[[#This Row],[efec]]</f>
        <v>0.770904925544101</v>
      </c>
      <c r="J17" s="9" t="n">
        <f aca="false">Tabla3510813153212[[#This Row],[efect_inc]]/Tabla3510813153212[[#This Row],[efec]]</f>
        <v>0.229095074455899</v>
      </c>
      <c r="K17" s="9" t="n">
        <f aca="false">Tabla3510813153212[[#This Row],[no_efec_cor]]/Tabla3510813153212[[#This Row],[no_efe]]</f>
        <v>0.757352941176471</v>
      </c>
      <c r="L17" s="9" t="n">
        <f aca="false">Tabla3510813153212[[#This Row],[no_efec_inc]]/Tabla3510813153212[[#This Row],[no_efe]]</f>
        <v>0.242647058823529</v>
      </c>
      <c r="M17" s="9" t="n">
        <f aca="false">(Tabla3510813153212[[#This Row],[% efe_cor]]+Tabla3510813153212[[#This Row],[% no_efe_cor]])/2</f>
        <v>0.764128933360286</v>
      </c>
      <c r="N17" s="10" t="n">
        <f aca="false">(Tabla3510813153212[[#This Row],[% efe_inc]]+Tabla3510813153212[[#This Row],[% no_efect_inc]])/2</f>
        <v>0.235871066639714</v>
      </c>
      <c r="O17" s="11" t="n">
        <f aca="false">Tabla3510813153212[[#This Row],[no_efec_cor]]/(Tabla3510813153212[[#This Row],[efect_inc]]+Tabla3510813153212[[#This Row],[no_efec_cor]])</f>
        <v>0.755501222493888</v>
      </c>
      <c r="P17" s="11" t="n">
        <f aca="false">Tabla3510813153212[[#This Row],[efec_cor]]/(Tabla3510813153212[[#This Row],[efec_cor]]+Tabla3510813153212[[#This Row],[no_efec_inc]])</f>
        <v>0.772675086107922</v>
      </c>
      <c r="Q17" s="11" t="n">
        <f aca="false">(Tabla3510813153212[[#This Row],[PNE]]+Tabla3510813153212[[#This Row],[PE]])/2</f>
        <v>0.764088154300905</v>
      </c>
      <c r="R17" s="0" t="n">
        <v>873</v>
      </c>
      <c r="S17" s="0" t="n">
        <v>816</v>
      </c>
      <c r="T17" s="0" t="n">
        <f aca="false">Tabla3510813153212[[#This Row],[efec]]+Tabla3510813153212[[#This Row],[no_efe]]</f>
        <v>1689</v>
      </c>
    </row>
    <row r="18" customFormat="false" ht="13.8" hidden="false" customHeight="false" outlineLevel="0" collapsed="false">
      <c r="A18" s="0" t="n">
        <v>39</v>
      </c>
      <c r="B18" s="0" t="n">
        <v>622</v>
      </c>
      <c r="C18" s="0" t="n">
        <v>194</v>
      </c>
      <c r="D18" s="0" t="n">
        <v>659</v>
      </c>
      <c r="E18" s="0" t="n">
        <v>214</v>
      </c>
      <c r="F18" s="0" t="n">
        <f aca="false">Tabla3510813153212[[#This Row],[no_efec_cor]]+Tabla3510813153212[[#This Row],[efec_cor]]</f>
        <v>1281</v>
      </c>
      <c r="G18" s="0" t="n">
        <f aca="false">Tabla3510813153212[[#This Row],[no_efec_inc]]+Tabla3510813153212[[#This Row],[efect_inc]]</f>
        <v>408</v>
      </c>
      <c r="H18" s="9" t="n">
        <f aca="false">Tabla3510813153212[[#This Row],[Correctos]]/Tabla3510813153212[[#This Row],[total_sec]]</f>
        <v>0.758436944937833</v>
      </c>
      <c r="I18" s="9" t="n">
        <f aca="false">Tabla3510813153212[[#This Row],[efec_cor]]/Tabla3510813153212[[#This Row],[efec]]</f>
        <v>0.754868270332188</v>
      </c>
      <c r="J18" s="9" t="n">
        <f aca="false">Tabla3510813153212[[#This Row],[efect_inc]]/Tabla3510813153212[[#This Row],[efec]]</f>
        <v>0.245131729667812</v>
      </c>
      <c r="K18" s="9" t="n">
        <f aca="false">Tabla3510813153212[[#This Row],[no_efec_cor]]/Tabla3510813153212[[#This Row],[no_efe]]</f>
        <v>0.762254901960784</v>
      </c>
      <c r="L18" s="9" t="n">
        <f aca="false">Tabla3510813153212[[#This Row],[no_efec_inc]]/Tabla3510813153212[[#This Row],[no_efe]]</f>
        <v>0.237745098039216</v>
      </c>
      <c r="M18" s="9" t="n">
        <f aca="false">(Tabla3510813153212[[#This Row],[% efe_cor]]+Tabla3510813153212[[#This Row],[% no_efe_cor]])/2</f>
        <v>0.758561586146486</v>
      </c>
      <c r="N18" s="10" t="n">
        <f aca="false">(Tabla3510813153212[[#This Row],[% efe_inc]]+Tabla3510813153212[[#This Row],[% no_efect_inc]])/2</f>
        <v>0.241438413853514</v>
      </c>
      <c r="O18" s="11" t="n">
        <f aca="false">Tabla3510813153212[[#This Row],[no_efec_cor]]/(Tabla3510813153212[[#This Row],[efect_inc]]+Tabla3510813153212[[#This Row],[no_efec_cor]])</f>
        <v>0.744019138755981</v>
      </c>
      <c r="P18" s="11" t="n">
        <f aca="false">Tabla3510813153212[[#This Row],[efec_cor]]/(Tabla3510813153212[[#This Row],[efec_cor]]+Tabla3510813153212[[#This Row],[no_efec_inc]])</f>
        <v>0.772567409144197</v>
      </c>
      <c r="Q18" s="11" t="n">
        <f aca="false">(Tabla3510813153212[[#This Row],[PNE]]+Tabla3510813153212[[#This Row],[PE]])/2</f>
        <v>0.758293273950089</v>
      </c>
      <c r="R18" s="0" t="n">
        <v>873</v>
      </c>
      <c r="S18" s="0" t="n">
        <v>816</v>
      </c>
      <c r="T18" s="0" t="n">
        <f aca="false">Tabla3510813153212[[#This Row],[efec]]+Tabla3510813153212[[#This Row],[no_efe]]</f>
        <v>1689</v>
      </c>
    </row>
    <row r="21" customFormat="false" ht="19.5" hidden="false" customHeight="false" outlineLevel="0" collapsed="false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  <c r="J25" s="6"/>
      <c r="K25" s="6"/>
    </row>
    <row r="26" customFormat="false" ht="15.75" hidden="false" customHeight="false" outlineLevel="0" collapsed="false">
      <c r="A26" s="7" t="s">
        <v>28</v>
      </c>
      <c r="B26" s="7" t="s">
        <v>29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30</v>
      </c>
      <c r="T26" s="7" t="s">
        <v>31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594</v>
      </c>
      <c r="D27" s="0" t="n">
        <v>222</v>
      </c>
      <c r="E27" s="0" t="n">
        <v>647</v>
      </c>
      <c r="F27" s="0" t="n">
        <v>226</v>
      </c>
      <c r="G27" s="0" t="n">
        <f aca="false">Tabla3510813153413[[#This Row],[no_efec_cor]]+Tabla3510813153413[[#This Row],[efec_cor]]</f>
        <v>1241</v>
      </c>
      <c r="H27" s="0" t="n">
        <f aca="false">Tabla3510813153413[[#This Row],[no_efec_inc]]+Tabla3510813153413[[#This Row],[efect_inc]]</f>
        <v>448</v>
      </c>
      <c r="I27" s="9" t="n">
        <f aca="false">Tabla3510813153413[[#This Row],[Correctos]]/Tabla3510813153413[[#This Row],[total_sec]]</f>
        <v>0.734754292480758</v>
      </c>
      <c r="J27" s="9" t="n">
        <f aca="false">Tabla3510813153413[[#This Row],[efec_cor]]/Tabla3510813153413[[#This Row],[N° efec]]</f>
        <v>0.741122565864834</v>
      </c>
      <c r="K27" s="9" t="n">
        <f aca="false">Tabla3510813153413[[#This Row],[efect_inc]]/Tabla3510813153413[[#This Row],[N° efec]]</f>
        <v>0.258877434135166</v>
      </c>
      <c r="L27" s="9" t="n">
        <f aca="false">Tabla3510813153413[[#This Row],[no_efec_cor]]/Tabla3510813153413[[#This Row],[N° no_efe]]</f>
        <v>0.727941176470588</v>
      </c>
      <c r="M27" s="9" t="n">
        <f aca="false">Tabla3510813153413[[#This Row],[no_efec_inc]]/Tabla3510813153413[[#This Row],[N° no_efe]]</f>
        <v>0.272058823529412</v>
      </c>
      <c r="N27" s="9" t="n">
        <f aca="false">(Tabla3510813153413[[#This Row],[% efe_cor]]+Tabla3510813153413[[#This Row],[% no_efe_cor]])/2</f>
        <v>0.734531871167711</v>
      </c>
      <c r="O27" s="10" t="n">
        <f aca="false">(Tabla3510813153413[[#This Row],[% efe_inc]]+Tabla3510813153413[[#This Row],[% no_efect_inc]])/2</f>
        <v>0.265468128832289</v>
      </c>
      <c r="P27" s="11" t="n">
        <f aca="false">Tabla3510813153413[[#This Row],[no_efec_cor]]/(Tabla3510813153413[[#This Row],[efect_inc]]+Tabla3510813153413[[#This Row],[no_efec_cor]])</f>
        <v>0.724390243902439</v>
      </c>
      <c r="Q27" s="11" t="n">
        <f aca="false">Tabla3510813153413[[#This Row],[efec_cor]]/(Tabla3510813153413[[#This Row],[efec_cor]]+Tabla3510813153413[[#This Row],[no_efec_inc]])</f>
        <v>0.744533947065593</v>
      </c>
      <c r="R27" s="11" t="n">
        <f aca="false">(Tabla3510813153413[[#This Row],[PNE]]+Tabla3510813153413[[#This Row],[PE]])/2</f>
        <v>0.734462095484016</v>
      </c>
      <c r="S27" s="0" t="n">
        <v>873</v>
      </c>
      <c r="T27" s="0" t="n">
        <v>816</v>
      </c>
      <c r="U27" s="0" t="n">
        <f aca="false">Tabla3510813153413[[#This Row],[N° efec]]+Tabla3510813153413[[#This Row],[N° no_efe]]</f>
        <v>1689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596</v>
      </c>
      <c r="D28" s="0" t="n">
        <v>220</v>
      </c>
      <c r="E28" s="0" t="n">
        <v>659</v>
      </c>
      <c r="F28" s="0" t="n">
        <v>214</v>
      </c>
      <c r="G28" s="0" t="n">
        <f aca="false">Tabla3510813153413[[#This Row],[no_efec_cor]]+Tabla3510813153413[[#This Row],[efec_cor]]</f>
        <v>1255</v>
      </c>
      <c r="H28" s="0" t="n">
        <f aca="false">Tabla3510813153413[[#This Row],[no_efec_inc]]+Tabla3510813153413[[#This Row],[efect_inc]]</f>
        <v>434</v>
      </c>
      <c r="I28" s="9" t="n">
        <f aca="false">Tabla3510813153413[[#This Row],[Correctos]]/Tabla3510813153413[[#This Row],[total_sec]]</f>
        <v>0.743043220840734</v>
      </c>
      <c r="J28" s="9" t="n">
        <f aca="false">Tabla3510813153413[[#This Row],[efec_cor]]/Tabla3510813153413[[#This Row],[N° efec]]</f>
        <v>0.754868270332188</v>
      </c>
      <c r="K28" s="9" t="n">
        <f aca="false">Tabla3510813153413[[#This Row],[efect_inc]]/Tabla3510813153413[[#This Row],[N° efec]]</f>
        <v>0.245131729667812</v>
      </c>
      <c r="L28" s="9" t="n">
        <f aca="false">Tabla3510813153413[[#This Row],[no_efec_cor]]/Tabla3510813153413[[#This Row],[N° no_efe]]</f>
        <v>0.730392156862745</v>
      </c>
      <c r="M28" s="9" t="n">
        <f aca="false">Tabla3510813153413[[#This Row],[no_efec_inc]]/Tabla3510813153413[[#This Row],[N° no_efe]]</f>
        <v>0.269607843137255</v>
      </c>
      <c r="N28" s="9" t="n">
        <f aca="false">(Tabla3510813153413[[#This Row],[% efe_cor]]+Tabla3510813153413[[#This Row],[% no_efe_cor]])/2</f>
        <v>0.742630213597467</v>
      </c>
      <c r="O28" s="10" t="n">
        <f aca="false">(Tabla3510813153413[[#This Row],[% efe_inc]]+Tabla3510813153413[[#This Row],[% no_efect_inc]])/2</f>
        <v>0.257369786402533</v>
      </c>
      <c r="P28" s="11" t="n">
        <f aca="false">Tabla3510813153413[[#This Row],[no_efec_cor]]/(Tabla3510813153413[[#This Row],[efect_inc]]+Tabla3510813153413[[#This Row],[no_efec_cor]])</f>
        <v>0.735802469135802</v>
      </c>
      <c r="Q28" s="11" t="n">
        <f aca="false">Tabla3510813153413[[#This Row],[efec_cor]]/(Tabla3510813153413[[#This Row],[efec_cor]]+Tabla3510813153413[[#This Row],[no_efec_inc]])</f>
        <v>0.74971558589306</v>
      </c>
      <c r="R28" s="11" t="n">
        <f aca="false">(Tabla3510813153413[[#This Row],[PNE]]+Tabla3510813153413[[#This Row],[PE]])/2</f>
        <v>0.742759027514431</v>
      </c>
      <c r="S28" s="0" t="n">
        <v>873</v>
      </c>
      <c r="T28" s="0" t="n">
        <v>816</v>
      </c>
      <c r="U28" s="0" t="n">
        <f aca="false">Tabla3510813153413[[#This Row],[N° efec]]+Tabla3510813153413[[#This Row],[N° no_efe]]</f>
        <v>1689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608</v>
      </c>
      <c r="D29" s="0" t="n">
        <v>208</v>
      </c>
      <c r="E29" s="0" t="n">
        <v>687</v>
      </c>
      <c r="F29" s="0" t="n">
        <v>186</v>
      </c>
      <c r="G29" s="0" t="n">
        <f aca="false">Tabla3510813153413[[#This Row],[no_efec_cor]]+Tabla3510813153413[[#This Row],[efec_cor]]</f>
        <v>1295</v>
      </c>
      <c r="H29" s="0" t="n">
        <f aca="false">Tabla3510813153413[[#This Row],[no_efec_inc]]+Tabla3510813153413[[#This Row],[efect_inc]]</f>
        <v>394</v>
      </c>
      <c r="I29" s="9" t="n">
        <f aca="false">Tabla3510813153413[[#This Row],[Correctos]]/Tabla3510813153413[[#This Row],[total_sec]]</f>
        <v>0.766725873297809</v>
      </c>
      <c r="J29" s="9" t="n">
        <f aca="false">Tabla3510813153413[[#This Row],[efec_cor]]/Tabla3510813153413[[#This Row],[N° efec]]</f>
        <v>0.786941580756014</v>
      </c>
      <c r="K29" s="9" t="n">
        <f aca="false">Tabla3510813153413[[#This Row],[efect_inc]]/Tabla3510813153413[[#This Row],[N° efec]]</f>
        <v>0.213058419243986</v>
      </c>
      <c r="L29" s="9" t="n">
        <f aca="false">Tabla3510813153413[[#This Row],[no_efec_cor]]/Tabla3510813153413[[#This Row],[N° no_efe]]</f>
        <v>0.745098039215686</v>
      </c>
      <c r="M29" s="9" t="n">
        <f aca="false">Tabla3510813153413[[#This Row],[no_efec_inc]]/Tabla3510813153413[[#This Row],[N° no_efe]]</f>
        <v>0.254901960784314</v>
      </c>
      <c r="N29" s="9" t="n">
        <f aca="false">(Tabla3510813153413[[#This Row],[% efe_cor]]+Tabla3510813153413[[#This Row],[% no_efe_cor]])/2</f>
        <v>0.76601980998585</v>
      </c>
      <c r="O29" s="10" t="n">
        <f aca="false">(Tabla3510813153413[[#This Row],[% efe_inc]]+Tabla3510813153413[[#This Row],[% no_efect_inc]])/2</f>
        <v>0.23398019001415</v>
      </c>
      <c r="P29" s="11" t="n">
        <f aca="false">Tabla3510813153413[[#This Row],[no_efec_cor]]/(Tabla3510813153413[[#This Row],[efect_inc]]+Tabla3510813153413[[#This Row],[no_efec_cor]])</f>
        <v>0.765743073047859</v>
      </c>
      <c r="Q29" s="11" t="n">
        <f aca="false">Tabla3510813153413[[#This Row],[efec_cor]]/(Tabla3510813153413[[#This Row],[efec_cor]]+Tabla3510813153413[[#This Row],[no_efec_inc]])</f>
        <v>0.767597765363129</v>
      </c>
      <c r="R29" s="11" t="n">
        <f aca="false">(Tabla3510813153413[[#This Row],[PNE]]+Tabla3510813153413[[#This Row],[PE]])/2</f>
        <v>0.766670419205494</v>
      </c>
      <c r="S29" s="0" t="n">
        <v>873</v>
      </c>
      <c r="T29" s="0" t="n">
        <v>816</v>
      </c>
      <c r="U29" s="0" t="n">
        <f aca="false">Tabla3510813153413[[#This Row],[N° efec]]+Tabla3510813153413[[#This Row],[N° no_efe]]</f>
        <v>1689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626</v>
      </c>
      <c r="D30" s="0" t="n">
        <v>190</v>
      </c>
      <c r="E30" s="0" t="n">
        <v>711</v>
      </c>
      <c r="F30" s="0" t="n">
        <v>162</v>
      </c>
      <c r="G30" s="0" t="n">
        <f aca="false">Tabla3510813153413[[#This Row],[no_efec_cor]]+Tabla3510813153413[[#This Row],[efec_cor]]</f>
        <v>1337</v>
      </c>
      <c r="H30" s="0" t="n">
        <f aca="false">Tabla3510813153413[[#This Row],[no_efec_inc]]+Tabla3510813153413[[#This Row],[efect_inc]]</f>
        <v>352</v>
      </c>
      <c r="I30" s="9" t="n">
        <f aca="false">Tabla3510813153413[[#This Row],[Correctos]]/Tabla3510813153413[[#This Row],[total_sec]]</f>
        <v>0.791592658377738</v>
      </c>
      <c r="J30" s="9" t="n">
        <f aca="false">Tabla3510813153413[[#This Row],[efec_cor]]/Tabla3510813153413[[#This Row],[N° efec]]</f>
        <v>0.814432989690722</v>
      </c>
      <c r="K30" s="9" t="n">
        <f aca="false">Tabla3510813153413[[#This Row],[efect_inc]]/Tabla3510813153413[[#This Row],[N° efec]]</f>
        <v>0.185567010309278</v>
      </c>
      <c r="L30" s="9" t="n">
        <f aca="false">Tabla3510813153413[[#This Row],[no_efec_cor]]/Tabla3510813153413[[#This Row],[N° no_efe]]</f>
        <v>0.767156862745098</v>
      </c>
      <c r="M30" s="9" t="n">
        <f aca="false">Tabla3510813153413[[#This Row],[no_efec_inc]]/Tabla3510813153413[[#This Row],[N° no_efe]]</f>
        <v>0.232843137254902</v>
      </c>
      <c r="N30" s="9" t="n">
        <f aca="false">(Tabla3510813153413[[#This Row],[% efe_cor]]+Tabla3510813153413[[#This Row],[% no_efe_cor]])/2</f>
        <v>0.79079492621791</v>
      </c>
      <c r="O30" s="10" t="n">
        <f aca="false">(Tabla3510813153413[[#This Row],[% efe_inc]]+Tabla3510813153413[[#This Row],[% no_efect_inc]])/2</f>
        <v>0.20920507378209</v>
      </c>
      <c r="P30" s="11" t="n">
        <f aca="false">Tabla3510813153413[[#This Row],[no_efec_cor]]/(Tabla3510813153413[[#This Row],[efect_inc]]+Tabla3510813153413[[#This Row],[no_efec_cor]])</f>
        <v>0.794416243654822</v>
      </c>
      <c r="Q30" s="11" t="n">
        <f aca="false">Tabla3510813153413[[#This Row],[efec_cor]]/(Tabla3510813153413[[#This Row],[efec_cor]]+Tabla3510813153413[[#This Row],[no_efec_inc]])</f>
        <v>0.789123196448391</v>
      </c>
      <c r="R30" s="11" t="n">
        <f aca="false">(Tabla3510813153413[[#This Row],[PNE]]+Tabla3510813153413[[#This Row],[PE]])/2</f>
        <v>0.791769720051606</v>
      </c>
      <c r="S30" s="0" t="n">
        <v>873</v>
      </c>
      <c r="T30" s="0" t="n">
        <v>816</v>
      </c>
      <c r="U30" s="0" t="n">
        <f aca="false">Tabla3510813153413[[#This Row],[N° efec]]+Tabla3510813153413[[#This Row],[N° no_efe]]</f>
        <v>1689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643</v>
      </c>
      <c r="D31" s="0" t="n">
        <v>173</v>
      </c>
      <c r="E31" s="0" t="n">
        <v>730</v>
      </c>
      <c r="F31" s="0" t="n">
        <v>143</v>
      </c>
      <c r="G31" s="0" t="n">
        <f aca="false">Tabla3510813153413[[#This Row],[no_efec_cor]]+Tabla3510813153413[[#This Row],[efec_cor]]</f>
        <v>1373</v>
      </c>
      <c r="H31" s="0" t="n">
        <f aca="false">Tabla3510813153413[[#This Row],[no_efec_inc]]+Tabla3510813153413[[#This Row],[efect_inc]]</f>
        <v>316</v>
      </c>
      <c r="I31" s="9" t="n">
        <f aca="false">Tabla3510813153413[[#This Row],[Correctos]]/Tabla3510813153413[[#This Row],[total_sec]]</f>
        <v>0.812907045589106</v>
      </c>
      <c r="J31" s="9" t="n">
        <f aca="false">Tabla3510813153413[[#This Row],[efec_cor]]/Tabla3510813153413[[#This Row],[N° efec]]</f>
        <v>0.836197021764032</v>
      </c>
      <c r="K31" s="9" t="n">
        <f aca="false">Tabla3510813153413[[#This Row],[efect_inc]]/Tabla3510813153413[[#This Row],[N° efec]]</f>
        <v>0.163802978235968</v>
      </c>
      <c r="L31" s="9" t="n">
        <f aca="false">Tabla3510813153413[[#This Row],[no_efec_cor]]/Tabla3510813153413[[#This Row],[N° no_efe]]</f>
        <v>0.787990196078431</v>
      </c>
      <c r="M31" s="9" t="n">
        <f aca="false">Tabla3510813153413[[#This Row],[no_efec_inc]]/Tabla3510813153413[[#This Row],[N° no_efe]]</f>
        <v>0.212009803921569</v>
      </c>
      <c r="N31" s="9" t="n">
        <f aca="false">(Tabla3510813153413[[#This Row],[% efe_cor]]+Tabla3510813153413[[#This Row],[% no_efe_cor]])/2</f>
        <v>0.812093608921232</v>
      </c>
      <c r="O31" s="10" t="n">
        <f aca="false">(Tabla3510813153413[[#This Row],[% efe_inc]]+Tabla3510813153413[[#This Row],[% no_efect_inc]])/2</f>
        <v>0.187906391078768</v>
      </c>
      <c r="P31" s="11" t="n">
        <f aca="false">Tabla3510813153413[[#This Row],[no_efec_cor]]/(Tabla3510813153413[[#This Row],[efect_inc]]+Tabla3510813153413[[#This Row],[no_efec_cor]])</f>
        <v>0.818066157760814</v>
      </c>
      <c r="Q31" s="11" t="n">
        <f aca="false">Tabla3510813153413[[#This Row],[efec_cor]]/(Tabla3510813153413[[#This Row],[efec_cor]]+Tabla3510813153413[[#This Row],[no_efec_inc]])</f>
        <v>0.808416389811739</v>
      </c>
      <c r="R31" s="11" t="n">
        <f aca="false">(Tabla3510813153413[[#This Row],[PNE]]+Tabla3510813153413[[#This Row],[PE]])/2</f>
        <v>0.813241273786276</v>
      </c>
      <c r="S31" s="0" t="n">
        <v>873</v>
      </c>
      <c r="T31" s="0" t="n">
        <v>816</v>
      </c>
      <c r="U31" s="0" t="n">
        <f aca="false">Tabla3510813153413[[#This Row],[N° efec]]+Tabla3510813153413[[#This Row],[N° no_efe]]</f>
        <v>1689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696</v>
      </c>
      <c r="D32" s="0" t="n">
        <v>168</v>
      </c>
      <c r="E32" s="0" t="n">
        <v>155</v>
      </c>
      <c r="F32" s="0" t="n">
        <v>679</v>
      </c>
      <c r="G32" s="0" t="n">
        <f aca="false">Tabla3510813153413[[#This Row],[no_efec_cor]]+Tabla3510813153413[[#This Row],[efec_cor]]</f>
        <v>851</v>
      </c>
      <c r="H32" s="0" t="n">
        <f aca="false">Tabla3510813153413[[#This Row],[no_efec_inc]]+Tabla3510813153413[[#This Row],[efect_inc]]</f>
        <v>847</v>
      </c>
      <c r="I32" s="9" t="n">
        <f aca="false">Tabla3510813153413[[#This Row],[Correctos]]/Tabla3510813153413[[#This Row],[total_sec]]</f>
        <v>0.503848431024275</v>
      </c>
      <c r="J32" s="9" t="n">
        <f aca="false">Tabla3510813153413[[#This Row],[efec_cor]]/Tabla3510813153413[[#This Row],[N° efec]]</f>
        <v>0.177548682703322</v>
      </c>
      <c r="K32" s="9" t="n">
        <f aca="false">Tabla3510813153413[[#This Row],[efect_inc]]/Tabla3510813153413[[#This Row],[N° efec]]</f>
        <v>0.777777777777778</v>
      </c>
      <c r="L32" s="9" t="n">
        <f aca="false">Tabla3510813153413[[#This Row],[no_efec_cor]]/Tabla3510813153413[[#This Row],[N° no_efe]]</f>
        <v>0.852941176470588</v>
      </c>
      <c r="M32" s="9" t="n">
        <f aca="false">Tabla3510813153413[[#This Row],[no_efec_inc]]/Tabla3510813153413[[#This Row],[N° no_efe]]</f>
        <v>0.205882352941176</v>
      </c>
      <c r="N32" s="9" t="n">
        <f aca="false">(Tabla3510813153413[[#This Row],[% efe_cor]]+Tabla3510813153413[[#This Row],[% no_efe_cor]])/2</f>
        <v>0.515244929586955</v>
      </c>
      <c r="O32" s="10" t="n">
        <f aca="false">(Tabla3510813153413[[#This Row],[% efe_inc]]+Tabla3510813153413[[#This Row],[% no_efect_inc]])/2</f>
        <v>0.491830065359477</v>
      </c>
      <c r="P32" s="11" t="n">
        <f aca="false">Tabla3510813153413[[#This Row],[no_efec_cor]]/(Tabla3510813153413[[#This Row],[efect_inc]]+Tabla3510813153413[[#This Row],[no_efec_cor]])</f>
        <v>0.506181818181818</v>
      </c>
      <c r="Q32" s="11" t="n">
        <f aca="false">Tabla3510813153413[[#This Row],[efec_cor]]/(Tabla3510813153413[[#This Row],[efec_cor]]+Tabla3510813153413[[#This Row],[no_efec_inc]])</f>
        <v>0.479876160990712</v>
      </c>
      <c r="R32" s="11" t="n">
        <f aca="false">(Tabla3510813153413[[#This Row],[PNE]]+Tabla3510813153413[[#This Row],[PE]])/2</f>
        <v>0.493028989586265</v>
      </c>
      <c r="S32" s="0" t="n">
        <v>873</v>
      </c>
      <c r="T32" s="0" t="n">
        <v>816</v>
      </c>
      <c r="U32" s="0" t="n">
        <f aca="false">Tabla3510813153413[[#This Row],[N° efec]]+Tabla3510813153413[[#This Row],[N° no_efe]]</f>
        <v>1689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656</v>
      </c>
      <c r="D33" s="0" t="n">
        <v>160</v>
      </c>
      <c r="E33" s="0" t="n">
        <v>735</v>
      </c>
      <c r="F33" s="0" t="n">
        <v>138</v>
      </c>
      <c r="G33" s="0" t="n">
        <f aca="false">Tabla3510813153413[[#This Row],[no_efec_cor]]+Tabla3510813153413[[#This Row],[efec_cor]]</f>
        <v>1391</v>
      </c>
      <c r="H33" s="0" t="n">
        <f aca="false">Tabla3510813153413[[#This Row],[no_efec_inc]]+Tabla3510813153413[[#This Row],[efect_inc]]</f>
        <v>298</v>
      </c>
      <c r="I33" s="9" t="n">
        <f aca="false">Tabla3510813153413[[#This Row],[Correctos]]/Tabla3510813153413[[#This Row],[total_sec]]</f>
        <v>0.82356423919479</v>
      </c>
      <c r="J33" s="9" t="n">
        <f aca="false">Tabla3510813153413[[#This Row],[efec_cor]]/Tabla3510813153413[[#This Row],[N° efec]]</f>
        <v>0.84192439862543</v>
      </c>
      <c r="K33" s="9" t="n">
        <f aca="false">Tabla3510813153413[[#This Row],[efect_inc]]/Tabla3510813153413[[#This Row],[N° efec]]</f>
        <v>0.15807560137457</v>
      </c>
      <c r="L33" s="9" t="n">
        <f aca="false">Tabla3510813153413[[#This Row],[no_efec_cor]]/Tabla3510813153413[[#This Row],[N° no_efe]]</f>
        <v>0.803921568627451</v>
      </c>
      <c r="M33" s="9" t="n">
        <f aca="false">Tabla3510813153413[[#This Row],[no_efec_inc]]/Tabla3510813153413[[#This Row],[N° no_efe]]</f>
        <v>0.196078431372549</v>
      </c>
      <c r="N33" s="9" t="n">
        <f aca="false">(Tabla3510813153413[[#This Row],[% efe_cor]]+Tabla3510813153413[[#This Row],[% no_efe_cor]])/2</f>
        <v>0.82292298362644</v>
      </c>
      <c r="O33" s="10" t="n">
        <f aca="false">(Tabla3510813153413[[#This Row],[% efe_inc]]+Tabla3510813153413[[#This Row],[% no_efect_inc]])/2</f>
        <v>0.17707701637356</v>
      </c>
      <c r="P33" s="11" t="n">
        <f aca="false">Tabla3510813153413[[#This Row],[no_efec_cor]]/(Tabla3510813153413[[#This Row],[efect_inc]]+Tabla3510813153413[[#This Row],[no_efec_cor]])</f>
        <v>0.826196473551637</v>
      </c>
      <c r="Q33" s="11" t="n">
        <f aca="false">Tabla3510813153413[[#This Row],[efec_cor]]/(Tabla3510813153413[[#This Row],[efec_cor]]+Tabla3510813153413[[#This Row],[no_efec_inc]])</f>
        <v>0.821229050279329</v>
      </c>
      <c r="R33" s="11" t="n">
        <f aca="false">(Tabla3510813153413[[#This Row],[PNE]]+Tabla3510813153413[[#This Row],[PE]])/2</f>
        <v>0.823712761915483</v>
      </c>
      <c r="S33" s="0" t="n">
        <v>873</v>
      </c>
      <c r="T33" s="0" t="n">
        <v>816</v>
      </c>
      <c r="U33" s="0" t="n">
        <f aca="false">Tabla3510813153413[[#This Row],[N° efec]]+Tabla3510813153413[[#This Row],[N° no_efe]]</f>
        <v>1689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619</v>
      </c>
      <c r="D34" s="0" t="n">
        <v>197</v>
      </c>
      <c r="E34" s="0" t="n">
        <v>695</v>
      </c>
      <c r="F34" s="0" t="n">
        <v>178</v>
      </c>
      <c r="G34" s="0" t="n">
        <f aca="false">Tabla3510813153413[[#This Row],[no_efec_cor]]+Tabla3510813153413[[#This Row],[efec_cor]]</f>
        <v>1314</v>
      </c>
      <c r="H34" s="0" t="n">
        <f aca="false">Tabla3510813153413[[#This Row],[no_efec_inc]]+Tabla3510813153413[[#This Row],[efect_inc]]</f>
        <v>375</v>
      </c>
      <c r="I34" s="9" t="n">
        <f aca="false">Tabla3510813153413[[#This Row],[Correctos]]/Tabla3510813153413[[#This Row],[total_sec]]</f>
        <v>0.77797513321492</v>
      </c>
      <c r="J34" s="9" t="n">
        <f aca="false">Tabla3510813153413[[#This Row],[efec_cor]]/Tabla3510813153413[[#This Row],[N° efec]]</f>
        <v>0.79610538373425</v>
      </c>
      <c r="K34" s="9" t="n">
        <f aca="false">Tabla3510813153413[[#This Row],[efect_inc]]/Tabla3510813153413[[#This Row],[N° efec]]</f>
        <v>0.20389461626575</v>
      </c>
      <c r="L34" s="9" t="n">
        <f aca="false">Tabla3510813153413[[#This Row],[no_efec_cor]]/Tabla3510813153413[[#This Row],[N° no_efe]]</f>
        <v>0.758578431372549</v>
      </c>
      <c r="M34" s="9" t="n">
        <f aca="false">Tabla3510813153413[[#This Row],[no_efec_inc]]/Tabla3510813153413[[#This Row],[N° no_efe]]</f>
        <v>0.241421568627451</v>
      </c>
      <c r="N34" s="9" t="n">
        <f aca="false">(Tabla3510813153413[[#This Row],[% efe_cor]]+Tabla3510813153413[[#This Row],[% no_efe_cor]])/2</f>
        <v>0.777341907553399</v>
      </c>
      <c r="O34" s="10" t="n">
        <f aca="false">(Tabla3510813153413[[#This Row],[% efe_inc]]+Tabla3510813153413[[#This Row],[% no_efect_inc]])/2</f>
        <v>0.222658092446601</v>
      </c>
      <c r="P34" s="11" t="n">
        <f aca="false">Tabla3510813153413[[#This Row],[no_efec_cor]]/(Tabla3510813153413[[#This Row],[efect_inc]]+Tabla3510813153413[[#This Row],[no_efec_cor]])</f>
        <v>0.776662484316186</v>
      </c>
      <c r="Q34" s="11" t="n">
        <f aca="false">Tabla3510813153413[[#This Row],[efec_cor]]/(Tabla3510813153413[[#This Row],[efec_cor]]+Tabla3510813153413[[#This Row],[no_efec_inc]])</f>
        <v>0.77914798206278</v>
      </c>
      <c r="R34" s="11" t="n">
        <f aca="false">(Tabla3510813153413[[#This Row],[PNE]]+Tabla3510813153413[[#This Row],[PE]])/2</f>
        <v>0.777905233189483</v>
      </c>
      <c r="S34" s="0" t="n">
        <v>873</v>
      </c>
      <c r="T34" s="0" t="n">
        <v>816</v>
      </c>
      <c r="U34" s="0" t="n">
        <f aca="false">Tabla3510813153413[[#This Row],[N° efec]]+Tabla3510813153413[[#This Row],[N° no_efe]]</f>
        <v>1689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625</v>
      </c>
      <c r="D35" s="0" t="n">
        <v>191</v>
      </c>
      <c r="E35" s="0" t="n">
        <v>699</v>
      </c>
      <c r="F35" s="0" t="n">
        <v>174</v>
      </c>
      <c r="G35" s="0" t="n">
        <f aca="false">Tabla3510813153413[[#This Row],[no_efec_cor]]+Tabla3510813153413[[#This Row],[efec_cor]]</f>
        <v>1324</v>
      </c>
      <c r="H35" s="0" t="n">
        <f aca="false">Tabla3510813153413[[#This Row],[no_efec_inc]]+Tabla3510813153413[[#This Row],[efect_inc]]</f>
        <v>365</v>
      </c>
      <c r="I35" s="9" t="n">
        <f aca="false">Tabla3510813153413[[#This Row],[Correctos]]/Tabla3510813153413[[#This Row],[total_sec]]</f>
        <v>0.783895796329189</v>
      </c>
      <c r="J35" s="9" t="n">
        <f aca="false">Tabla3510813153413[[#This Row],[efec_cor]]/Tabla3510813153413[[#This Row],[N° efec]]</f>
        <v>0.800687285223368</v>
      </c>
      <c r="K35" s="9" t="n">
        <f aca="false">Tabla3510813153413[[#This Row],[efect_inc]]/Tabla3510813153413[[#This Row],[N° efec]]</f>
        <v>0.199312714776632</v>
      </c>
      <c r="L35" s="9" t="n">
        <f aca="false">Tabla3510813153413[[#This Row],[no_efec_cor]]/Tabla3510813153413[[#This Row],[N° no_efe]]</f>
        <v>0.76593137254902</v>
      </c>
      <c r="M35" s="9" t="n">
        <f aca="false">Tabla3510813153413[[#This Row],[no_efec_inc]]/Tabla3510813153413[[#This Row],[N° no_efe]]</f>
        <v>0.23406862745098</v>
      </c>
      <c r="N35" s="9" t="n">
        <f aca="false">(Tabla3510813153413[[#This Row],[% efe_cor]]+Tabla3510813153413[[#This Row],[% no_efe_cor]])/2</f>
        <v>0.783309328886194</v>
      </c>
      <c r="O35" s="10" t="n">
        <f aca="false">(Tabla3510813153413[[#This Row],[% efe_inc]]+Tabla3510813153413[[#This Row],[% no_efect_inc]])/2</f>
        <v>0.216690671113806</v>
      </c>
      <c r="P35" s="11" t="n">
        <f aca="false">Tabla3510813153413[[#This Row],[no_efec_cor]]/(Tabla3510813153413[[#This Row],[efect_inc]]+Tabla3510813153413[[#This Row],[no_efec_cor]])</f>
        <v>0.782227784730914</v>
      </c>
      <c r="Q35" s="11" t="n">
        <f aca="false">Tabla3510813153413[[#This Row],[efec_cor]]/(Tabla3510813153413[[#This Row],[efec_cor]]+Tabla3510813153413[[#This Row],[no_efec_inc]])</f>
        <v>0.785393258426966</v>
      </c>
      <c r="R35" s="11" t="n">
        <f aca="false">(Tabla3510813153413[[#This Row],[PNE]]+Tabla3510813153413[[#This Row],[PE]])/2</f>
        <v>0.78381052157894</v>
      </c>
      <c r="S35" s="0" t="n">
        <v>873</v>
      </c>
      <c r="T35" s="0" t="n">
        <v>816</v>
      </c>
      <c r="U35" s="0" t="n">
        <f aca="false">Tabla3510813153413[[#This Row],[N° efec]]+Tabla3510813153413[[#This Row],[N° no_efe]]</f>
        <v>1689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630</v>
      </c>
      <c r="D36" s="0" t="n">
        <v>186</v>
      </c>
      <c r="E36" s="0" t="n">
        <v>705</v>
      </c>
      <c r="F36" s="0" t="n">
        <v>168</v>
      </c>
      <c r="G36" s="0" t="n">
        <f aca="false">Tabla3510813153413[[#This Row],[no_efec_cor]]+Tabla3510813153413[[#This Row],[efec_cor]]</f>
        <v>1335</v>
      </c>
      <c r="H36" s="0" t="n">
        <f aca="false">Tabla3510813153413[[#This Row],[no_efec_inc]]+Tabla3510813153413[[#This Row],[efect_inc]]</f>
        <v>354</v>
      </c>
      <c r="I36" s="9" t="n">
        <f aca="false">Tabla3510813153413[[#This Row],[Correctos]]/Tabla3510813153413[[#This Row],[total_sec]]</f>
        <v>0.790408525754885</v>
      </c>
      <c r="J36" s="9" t="n">
        <f aca="false">Tabla3510813153413[[#This Row],[efec_cor]]/Tabla3510813153413[[#This Row],[N° efec]]</f>
        <v>0.807560137457045</v>
      </c>
      <c r="K36" s="9" t="n">
        <f aca="false">Tabla3510813153413[[#This Row],[efect_inc]]/Tabla3510813153413[[#This Row],[N° efec]]</f>
        <v>0.192439862542955</v>
      </c>
      <c r="L36" s="9" t="n">
        <f aca="false">Tabla3510813153413[[#This Row],[no_efec_cor]]/Tabla3510813153413[[#This Row],[N° no_efe]]</f>
        <v>0.772058823529412</v>
      </c>
      <c r="M36" s="9" t="n">
        <f aca="false">Tabla3510813153413[[#This Row],[no_efec_inc]]/Tabla3510813153413[[#This Row],[N° no_efe]]</f>
        <v>0.227941176470588</v>
      </c>
      <c r="N36" s="9" t="n">
        <f aca="false">(Tabla3510813153413[[#This Row],[% efe_cor]]+Tabla3510813153413[[#This Row],[% no_efe_cor]])/2</f>
        <v>0.789809480493228</v>
      </c>
      <c r="O36" s="10" t="n">
        <f aca="false">(Tabla3510813153413[[#This Row],[% efe_inc]]+Tabla3510813153413[[#This Row],[% no_efect_inc]])/2</f>
        <v>0.210190519506772</v>
      </c>
      <c r="P36" s="11" t="n">
        <f aca="false">Tabla3510813153413[[#This Row],[no_efec_cor]]/(Tabla3510813153413[[#This Row],[efect_inc]]+Tabla3510813153413[[#This Row],[no_efec_cor]])</f>
        <v>0.789473684210526</v>
      </c>
      <c r="Q36" s="11" t="n">
        <f aca="false">Tabla3510813153413[[#This Row],[efec_cor]]/(Tabla3510813153413[[#This Row],[efec_cor]]+Tabla3510813153413[[#This Row],[no_efec_inc]])</f>
        <v>0.791245791245791</v>
      </c>
      <c r="R36" s="11" t="n">
        <f aca="false">(Tabla3510813153413[[#This Row],[PNE]]+Tabla3510813153413[[#This Row],[PE]])/2</f>
        <v>0.790359737728159</v>
      </c>
      <c r="S36" s="0" t="n">
        <v>873</v>
      </c>
      <c r="T36" s="0" t="n">
        <v>816</v>
      </c>
      <c r="U36" s="0" t="n">
        <f aca="false">Tabla3510813153413[[#This Row],[N° efec]]+Tabla3510813153413[[#This Row],[N° no_efe]]</f>
        <v>1689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637</v>
      </c>
      <c r="D37" s="0" t="n">
        <v>179</v>
      </c>
      <c r="E37" s="0" t="n">
        <v>730</v>
      </c>
      <c r="F37" s="0" t="n">
        <v>143</v>
      </c>
      <c r="G37" s="0" t="n">
        <f aca="false">Tabla3510813153413[[#This Row],[no_efec_cor]]+Tabla3510813153413[[#This Row],[efec_cor]]</f>
        <v>1367</v>
      </c>
      <c r="H37" s="0" t="n">
        <f aca="false">Tabla3510813153413[[#This Row],[no_efec_inc]]+Tabla3510813153413[[#This Row],[efect_inc]]</f>
        <v>322</v>
      </c>
      <c r="I37" s="9" t="n">
        <f aca="false">Tabla3510813153413[[#This Row],[Correctos]]/Tabla3510813153413[[#This Row],[total_sec]]</f>
        <v>0.809354647720545</v>
      </c>
      <c r="J37" s="9" t="n">
        <f aca="false">Tabla3510813153413[[#This Row],[efec_cor]]/Tabla3510813153413[[#This Row],[N° efec]]</f>
        <v>0.836197021764032</v>
      </c>
      <c r="K37" s="9" t="n">
        <f aca="false">Tabla3510813153413[[#This Row],[efect_inc]]/Tabla3510813153413[[#This Row],[N° efec]]</f>
        <v>0.163802978235968</v>
      </c>
      <c r="L37" s="9" t="n">
        <f aca="false">Tabla3510813153413[[#This Row],[no_efec_cor]]/Tabla3510813153413[[#This Row],[N° no_efe]]</f>
        <v>0.780637254901961</v>
      </c>
      <c r="M37" s="9" t="n">
        <f aca="false">Tabla3510813153413[[#This Row],[no_efec_inc]]/Tabla3510813153413[[#This Row],[N° no_efe]]</f>
        <v>0.219362745098039</v>
      </c>
      <c r="N37" s="9" t="n">
        <f aca="false">(Tabla3510813153413[[#This Row],[% efe_cor]]+Tabla3510813153413[[#This Row],[% no_efe_cor]])/2</f>
        <v>0.808417138332996</v>
      </c>
      <c r="O37" s="10" t="n">
        <f aca="false">(Tabla3510813153413[[#This Row],[% efe_inc]]+Tabla3510813153413[[#This Row],[% no_efect_inc]])/2</f>
        <v>0.191582861667004</v>
      </c>
      <c r="P37" s="11" t="n">
        <f aca="false">Tabla3510813153413[[#This Row],[no_efec_cor]]/(Tabla3510813153413[[#This Row],[efect_inc]]+Tabla3510813153413[[#This Row],[no_efec_cor]])</f>
        <v>0.816666666666667</v>
      </c>
      <c r="Q37" s="11" t="n">
        <f aca="false">Tabla3510813153413[[#This Row],[efec_cor]]/(Tabla3510813153413[[#This Row],[efec_cor]]+Tabla3510813153413[[#This Row],[no_efec_inc]])</f>
        <v>0.803080308030803</v>
      </c>
      <c r="R37" s="11" t="n">
        <f aca="false">(Tabla3510813153413[[#This Row],[PNE]]+Tabla3510813153413[[#This Row],[PE]])/2</f>
        <v>0.809873487348735</v>
      </c>
      <c r="S37" s="0" t="n">
        <v>873</v>
      </c>
      <c r="T37" s="0" t="n">
        <v>816</v>
      </c>
      <c r="U37" s="0" t="n">
        <f aca="false">Tabla3510813153413[[#This Row],[N° efec]]+Tabla3510813153413[[#This Row],[N° no_efe]]</f>
        <v>1689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614</v>
      </c>
      <c r="D38" s="0" t="n">
        <v>202</v>
      </c>
      <c r="E38" s="0" t="n">
        <v>695</v>
      </c>
      <c r="F38" s="0" t="n">
        <v>178</v>
      </c>
      <c r="G38" s="0" t="n">
        <f aca="false">Tabla3510813153413[[#This Row],[no_efec_cor]]+Tabla3510813153413[[#This Row],[efec_cor]]</f>
        <v>1309</v>
      </c>
      <c r="H38" s="0" t="n">
        <f aca="false">Tabla3510813153413[[#This Row],[no_efec_inc]]+Tabla3510813153413[[#This Row],[efect_inc]]</f>
        <v>380</v>
      </c>
      <c r="I38" s="9" t="n">
        <f aca="false">Tabla3510813153413[[#This Row],[Correctos]]/Tabla3510813153413[[#This Row],[total_sec]]</f>
        <v>0.775014801657786</v>
      </c>
      <c r="J38" s="9" t="n">
        <f aca="false">Tabla3510813153413[[#This Row],[efec_cor]]/Tabla3510813153413[[#This Row],[N° efec]]</f>
        <v>0.79610538373425</v>
      </c>
      <c r="K38" s="9" t="n">
        <f aca="false">Tabla3510813153413[[#This Row],[efect_inc]]/Tabla3510813153413[[#This Row],[N° efec]]</f>
        <v>0.20389461626575</v>
      </c>
      <c r="L38" s="9" t="n">
        <f aca="false">Tabla3510813153413[[#This Row],[no_efec_cor]]/Tabla3510813153413[[#This Row],[N° no_efe]]</f>
        <v>0.752450980392157</v>
      </c>
      <c r="M38" s="9" t="n">
        <f aca="false">Tabla3510813153413[[#This Row],[no_efec_inc]]/Tabla3510813153413[[#This Row],[N° no_efe]]</f>
        <v>0.247549019607843</v>
      </c>
      <c r="N38" s="9" t="n">
        <f aca="false">(Tabla3510813153413[[#This Row],[% efe_cor]]+Tabla3510813153413[[#This Row],[% no_efe_cor]])/2</f>
        <v>0.774278182063203</v>
      </c>
      <c r="O38" s="10" t="n">
        <f aca="false">(Tabla3510813153413[[#This Row],[% efe_inc]]+Tabla3510813153413[[#This Row],[% no_efect_inc]])/2</f>
        <v>0.225721817936797</v>
      </c>
      <c r="P38" s="11" t="n">
        <f aca="false">Tabla3510813153413[[#This Row],[no_efec_cor]]/(Tabla3510813153413[[#This Row],[efect_inc]]+Tabla3510813153413[[#This Row],[no_efec_cor]])</f>
        <v>0.775252525252525</v>
      </c>
      <c r="Q38" s="11" t="n">
        <f aca="false">Tabla3510813153413[[#This Row],[efec_cor]]/(Tabla3510813153413[[#This Row],[efec_cor]]+Tabla3510813153413[[#This Row],[no_efec_inc]])</f>
        <v>0.774804905239688</v>
      </c>
      <c r="R38" s="11" t="n">
        <f aca="false">(Tabla3510813153413[[#This Row],[PNE]]+Tabla3510813153413[[#This Row],[PE]])/2</f>
        <v>0.775028715246107</v>
      </c>
      <c r="S38" s="0" t="n">
        <v>873</v>
      </c>
      <c r="T38" s="0" t="n">
        <v>816</v>
      </c>
      <c r="U38" s="0" t="n">
        <f aca="false">Tabla3510813153413[[#This Row],[N° efec]]+Tabla3510813153413[[#This Row],[N° no_efe]]</f>
        <v>1689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576</v>
      </c>
      <c r="D39" s="0" t="n">
        <v>240</v>
      </c>
      <c r="E39" s="0" t="n">
        <v>673</v>
      </c>
      <c r="F39" s="0" t="n">
        <v>200</v>
      </c>
      <c r="G39" s="0" t="n">
        <f aca="false">Tabla3510813153413[[#This Row],[no_efec_cor]]+Tabla3510813153413[[#This Row],[efec_cor]]</f>
        <v>1249</v>
      </c>
      <c r="H39" s="0" t="n">
        <f aca="false">Tabla3510813153413[[#This Row],[no_efec_inc]]+Tabla3510813153413[[#This Row],[efect_inc]]</f>
        <v>440</v>
      </c>
      <c r="I39" s="9" t="n">
        <f aca="false">Tabla3510813153413[[#This Row],[Correctos]]/Tabla3510813153413[[#This Row],[total_sec]]</f>
        <v>0.739490822972173</v>
      </c>
      <c r="J39" s="9" t="n">
        <f aca="false">Tabla3510813153413[[#This Row],[efec_cor]]/Tabla3510813153413[[#This Row],[N° efec]]</f>
        <v>0.770904925544101</v>
      </c>
      <c r="K39" s="9" t="n">
        <f aca="false">Tabla3510813153413[[#This Row],[efect_inc]]/Tabla3510813153413[[#This Row],[N° efec]]</f>
        <v>0.229095074455899</v>
      </c>
      <c r="L39" s="9" t="n">
        <f aca="false">Tabla3510813153413[[#This Row],[no_efec_cor]]/Tabla3510813153413[[#This Row],[N° no_efe]]</f>
        <v>0.705882352941176</v>
      </c>
      <c r="M39" s="9" t="n">
        <f aca="false">Tabla3510813153413[[#This Row],[no_efec_inc]]/Tabla3510813153413[[#This Row],[N° no_efe]]</f>
        <v>0.294117647058823</v>
      </c>
      <c r="N39" s="9" t="n">
        <f aca="false">(Tabla3510813153413[[#This Row],[% efe_cor]]+Tabla3510813153413[[#This Row],[% no_efe_cor]])/2</f>
        <v>0.738393639242639</v>
      </c>
      <c r="O39" s="10" t="n">
        <f aca="false">(Tabla3510813153413[[#This Row],[% efe_inc]]+Tabla3510813153413[[#This Row],[% no_efect_inc]])/2</f>
        <v>0.261606360757361</v>
      </c>
      <c r="P39" s="11" t="n">
        <f aca="false">Tabla3510813153413[[#This Row],[no_efec_cor]]/(Tabla3510813153413[[#This Row],[efect_inc]]+Tabla3510813153413[[#This Row],[no_efec_cor]])</f>
        <v>0.742268041237113</v>
      </c>
      <c r="Q39" s="11" t="n">
        <f aca="false">Tabla3510813153413[[#This Row],[efec_cor]]/(Tabla3510813153413[[#This Row],[efec_cor]]+Tabla3510813153413[[#This Row],[no_efec_inc]])</f>
        <v>0.737130339539978</v>
      </c>
      <c r="R39" s="11" t="n">
        <f aca="false">(Tabla3510813153413[[#This Row],[PNE]]+Tabla3510813153413[[#This Row],[PE]])/2</f>
        <v>0.739699190388546</v>
      </c>
      <c r="S39" s="0" t="n">
        <v>873</v>
      </c>
      <c r="T39" s="0" t="n">
        <v>816</v>
      </c>
      <c r="U39" s="0" t="n">
        <f aca="false">Tabla3510813153413[[#This Row],[N° efec]]+Tabla3510813153413[[#This Row],[N° no_efe]]</f>
        <v>1689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596</v>
      </c>
      <c r="D40" s="0" t="n">
        <v>220</v>
      </c>
      <c r="E40" s="0" t="n">
        <v>681</v>
      </c>
      <c r="F40" s="0" t="n">
        <v>192</v>
      </c>
      <c r="G40" s="0" t="n">
        <f aca="false">Tabla3510813153413[[#This Row],[no_efec_cor]]+Tabla3510813153413[[#This Row],[efec_cor]]</f>
        <v>1277</v>
      </c>
      <c r="H40" s="0" t="n">
        <f aca="false">Tabla3510813153413[[#This Row],[no_efec_inc]]+Tabla3510813153413[[#This Row],[efect_inc]]</f>
        <v>412</v>
      </c>
      <c r="I40" s="9" t="n">
        <f aca="false">Tabla3510813153413[[#This Row],[Correctos]]/Tabla3510813153413[[#This Row],[total_sec]]</f>
        <v>0.756068679692126</v>
      </c>
      <c r="J40" s="9" t="n">
        <f aca="false">Tabla3510813153413[[#This Row],[efec_cor]]/Tabla3510813153413[[#This Row],[N° efec]]</f>
        <v>0.780068728522337</v>
      </c>
      <c r="K40" s="9" t="n">
        <f aca="false">Tabla3510813153413[[#This Row],[efect_inc]]/Tabla3510813153413[[#This Row],[N° efec]]</f>
        <v>0.219931271477663</v>
      </c>
      <c r="L40" s="9" t="n">
        <f aca="false">Tabla3510813153413[[#This Row],[no_efec_cor]]/Tabla3510813153413[[#This Row],[N° no_efe]]</f>
        <v>0.730392156862745</v>
      </c>
      <c r="M40" s="9" t="n">
        <f aca="false">Tabla3510813153413[[#This Row],[no_efec_inc]]/Tabla3510813153413[[#This Row],[N° no_efe]]</f>
        <v>0.269607843137255</v>
      </c>
      <c r="N40" s="9" t="n">
        <f aca="false">(Tabla3510813153413[[#This Row],[% efe_cor]]+Tabla3510813153413[[#This Row],[% no_efe_cor]])/2</f>
        <v>0.755230442692541</v>
      </c>
      <c r="O40" s="10" t="n">
        <f aca="false">(Tabla3510813153413[[#This Row],[% efe_inc]]+Tabla3510813153413[[#This Row],[% no_efect_inc]])/2</f>
        <v>0.244769557307459</v>
      </c>
      <c r="P40" s="11" t="n">
        <f aca="false">Tabla3510813153413[[#This Row],[no_efec_cor]]/(Tabla3510813153413[[#This Row],[efect_inc]]+Tabla3510813153413[[#This Row],[no_efec_cor]])</f>
        <v>0.756345177664975</v>
      </c>
      <c r="Q40" s="11" t="n">
        <f aca="false">Tabla3510813153413[[#This Row],[efec_cor]]/(Tabla3510813153413[[#This Row],[efec_cor]]+Tabla3510813153413[[#This Row],[no_efec_inc]])</f>
        <v>0.755826859045505</v>
      </c>
      <c r="R40" s="11" t="n">
        <f aca="false">(Tabla3510813153413[[#This Row],[PNE]]+Tabla3510813153413[[#This Row],[PE]])/2</f>
        <v>0.75608601835524</v>
      </c>
      <c r="S40" s="0" t="n">
        <v>873</v>
      </c>
      <c r="T40" s="0" t="n">
        <v>816</v>
      </c>
      <c r="U40" s="0" t="n">
        <f aca="false">Tabla3510813153413[[#This Row],[N° efec]]+Tabla3510813153413[[#This Row],[N° no_efe]]</f>
        <v>1689</v>
      </c>
    </row>
    <row r="41" customFormat="false" ht="13.8" hidden="false" customHeight="false" outlineLevel="0" collapsed="false">
      <c r="A41" s="0" t="n">
        <v>8</v>
      </c>
      <c r="B41" s="0" t="n">
        <v>1</v>
      </c>
      <c r="C41" s="0" t="n">
        <v>642</v>
      </c>
      <c r="D41" s="0" t="n">
        <v>174</v>
      </c>
      <c r="E41" s="0" t="n">
        <v>725</v>
      </c>
      <c r="F41" s="0" t="n">
        <v>148</v>
      </c>
      <c r="G41" s="0" t="e">
        <f aca="false">Tabla3510813153413[[#This Row],[no_efec_cor]]+Tabla3510813153413[[#This Row],[efec_cor]]</f>
        <v>#VALUE!</v>
      </c>
      <c r="H41" s="0" t="e">
        <f aca="false">Tabla3510813153413[[#This Row],[no_efec_inc]]+Tabla3510813153413[[#This Row],[efect_inc]]</f>
        <v>#VALUE!</v>
      </c>
      <c r="I41" s="9" t="e">
        <f aca="false">Tabla3510813153413[[#This Row],[Correctos]]/Tabla3510813153413[[#This Row],[total_sec]]</f>
        <v>#VALUE!</v>
      </c>
      <c r="J41" s="9" t="e">
        <f aca="false">Tabla3510813153413[[#This Row],[efec_cor]]/Tabla3510813153413[[#This Row],[N° efec]]</f>
        <v>#VALUE!</v>
      </c>
      <c r="K41" s="9" t="e">
        <f aca="false">Tabla3510813153413[[#This Row],[efect_inc]]/Tabla3510813153413[[#This Row],[N° efec]]</f>
        <v>#VALUE!</v>
      </c>
      <c r="L41" s="9" t="e">
        <f aca="false">Tabla3510813153413[[#This Row],[no_efec_cor]]/Tabla3510813153413[[#This Row],[N° no_efe]]</f>
        <v>#VALUE!</v>
      </c>
      <c r="M41" s="9" t="e">
        <f aca="false">Tabla3510813153413[[#This Row],[no_efec_inc]]/Tabla3510813153413[[#This Row],[N° no_efe]]</f>
        <v>#VALUE!</v>
      </c>
      <c r="N41" s="9" t="e">
        <f aca="false">(Tabla3510813153413[[#This Row],[% efe_cor]]+Tabla3510813153413[[#This Row],[% no_efe_cor]])/2</f>
        <v>#VALUE!</v>
      </c>
      <c r="O41" s="10" t="e">
        <f aca="false">(Tabla3510813153413[[#This Row],[% efe_inc]]+Tabla3510813153413[[#This Row],[% no_efect_inc]])/2</f>
        <v>#VALUE!</v>
      </c>
      <c r="P41" s="11" t="e">
        <f aca="false">Tabla3510813153413[[#This Row],[no_efec_cor]]/(Tabla3510813153413[[#This Row],[efect_inc]]+Tabla3510813153413[[#This Row],[no_efec_cor]])</f>
        <v>#VALUE!</v>
      </c>
      <c r="Q41" s="11" t="e">
        <f aca="false">Tabla3510813153413[[#This Row],[efec_cor]]/(Tabla3510813153413[[#This Row],[efec_cor]]+Tabla3510813153413[[#This Row],[no_efec_inc]])</f>
        <v>#VALUE!</v>
      </c>
      <c r="R41" s="11" t="e">
        <f aca="false">(Tabla3510813153413[[#This Row],[PNE]]+Tabla3510813153413[[#This Row],[PE]])/2</f>
        <v>#VALUE!</v>
      </c>
      <c r="S41" s="0" t="n">
        <v>873</v>
      </c>
      <c r="T41" s="0" t="n">
        <v>816</v>
      </c>
      <c r="U41" s="0" t="e">
        <f aca="false">Tabla3510813153413[[#This Row],[N° efec]]+Tabla3510813153413[[#This Row],[N° no_efe]]</f>
        <v>#VALUE!</v>
      </c>
    </row>
    <row r="42" customFormat="false" ht="13.8" hidden="false" customHeight="false" outlineLevel="0" collapsed="false">
      <c r="A42" s="0" t="n">
        <v>8</v>
      </c>
      <c r="B42" s="0" t="n">
        <v>2</v>
      </c>
      <c r="C42" s="0" t="n">
        <v>633</v>
      </c>
      <c r="D42" s="0" t="n">
        <v>183</v>
      </c>
      <c r="E42" s="0" t="n">
        <v>720</v>
      </c>
      <c r="F42" s="0" t="n">
        <v>153</v>
      </c>
      <c r="G42" s="0" t="e">
        <f aca="false">Tabla3510813153413[[#This Row],[no_efec_cor]]+Tabla3510813153413[[#This Row],[efec_cor]]</f>
        <v>#VALUE!</v>
      </c>
      <c r="H42" s="0" t="e">
        <f aca="false">Tabla3510813153413[[#This Row],[no_efec_inc]]+Tabla3510813153413[[#This Row],[efect_inc]]</f>
        <v>#VALUE!</v>
      </c>
      <c r="I42" s="9" t="e">
        <f aca="false">Tabla3510813153413[[#This Row],[Correctos]]/Tabla3510813153413[[#This Row],[total_sec]]</f>
        <v>#VALUE!</v>
      </c>
      <c r="J42" s="9" t="e">
        <f aca="false">Tabla3510813153413[[#This Row],[efec_cor]]/Tabla3510813153413[[#This Row],[N° efec]]</f>
        <v>#VALUE!</v>
      </c>
      <c r="K42" s="9" t="e">
        <f aca="false">Tabla3510813153413[[#This Row],[efect_inc]]/Tabla3510813153413[[#This Row],[N° efec]]</f>
        <v>#VALUE!</v>
      </c>
      <c r="L42" s="9" t="e">
        <f aca="false">Tabla3510813153413[[#This Row],[no_efec_cor]]/Tabla3510813153413[[#This Row],[N° no_efe]]</f>
        <v>#VALUE!</v>
      </c>
      <c r="M42" s="9" t="e">
        <f aca="false">Tabla3510813153413[[#This Row],[no_efec_inc]]/Tabla3510813153413[[#This Row],[N° no_efe]]</f>
        <v>#VALUE!</v>
      </c>
      <c r="N42" s="9" t="e">
        <f aca="false">(Tabla3510813153413[[#This Row],[% efe_cor]]+Tabla3510813153413[[#This Row],[% no_efe_cor]])/2</f>
        <v>#VALUE!</v>
      </c>
      <c r="O42" s="10" t="e">
        <f aca="false">(Tabla3510813153413[[#This Row],[% efe_inc]]+Tabla3510813153413[[#This Row],[% no_efect_inc]])/2</f>
        <v>#VALUE!</v>
      </c>
      <c r="P42" s="11" t="e">
        <f aca="false">Tabla3510813153413[[#This Row],[no_efec_cor]]/(Tabla3510813153413[[#This Row],[efect_inc]]+Tabla3510813153413[[#This Row],[no_efec_cor]])</f>
        <v>#VALUE!</v>
      </c>
      <c r="Q42" s="11" t="e">
        <f aca="false">Tabla3510813153413[[#This Row],[efec_cor]]/(Tabla3510813153413[[#This Row],[efec_cor]]+Tabla3510813153413[[#This Row],[no_efec_inc]])</f>
        <v>#VALUE!</v>
      </c>
      <c r="R42" s="11" t="e">
        <f aca="false">(Tabla3510813153413[[#This Row],[PNE]]+Tabla3510813153413[[#This Row],[PE]])/2</f>
        <v>#VALUE!</v>
      </c>
      <c r="S42" s="0" t="n">
        <v>873</v>
      </c>
      <c r="T42" s="0" t="n">
        <v>816</v>
      </c>
      <c r="U42" s="0" t="e">
        <f aca="false">Tabla3510813153413[[#This Row],[N° efec]]+Tabla3510813153413[[#This Row],[N° no_efe]]</f>
        <v>#VALUE!</v>
      </c>
    </row>
    <row r="43" customFormat="false" ht="13.8" hidden="false" customHeight="false" outlineLevel="0" collapsed="false">
      <c r="A43" s="0" t="n">
        <v>8</v>
      </c>
      <c r="B43" s="0" t="n">
        <v>3</v>
      </c>
      <c r="C43" s="0" t="n">
        <v>637</v>
      </c>
      <c r="D43" s="0" t="n">
        <v>179</v>
      </c>
      <c r="E43" s="0" t="n">
        <v>725</v>
      </c>
      <c r="F43" s="0" t="n">
        <v>148</v>
      </c>
      <c r="G43" s="0" t="e">
        <f aca="false">Tabla3510813153413[[#This Row],[no_efec_cor]]+Tabla3510813153413[[#This Row],[efec_cor]]</f>
        <v>#VALUE!</v>
      </c>
      <c r="H43" s="0" t="e">
        <f aca="false">Tabla3510813153413[[#This Row],[no_efec_inc]]+Tabla3510813153413[[#This Row],[efect_inc]]</f>
        <v>#VALUE!</v>
      </c>
      <c r="I43" s="9" t="e">
        <f aca="false">Tabla3510813153413[[#This Row],[Correctos]]/Tabla3510813153413[[#This Row],[total_sec]]</f>
        <v>#VALUE!</v>
      </c>
      <c r="J43" s="9" t="e">
        <f aca="false">Tabla3510813153413[[#This Row],[efec_cor]]/Tabla3510813153413[[#This Row],[N° efec]]</f>
        <v>#VALUE!</v>
      </c>
      <c r="K43" s="9" t="e">
        <f aca="false">Tabla3510813153413[[#This Row],[efect_inc]]/Tabla3510813153413[[#This Row],[N° efec]]</f>
        <v>#VALUE!</v>
      </c>
      <c r="L43" s="9" t="e">
        <f aca="false">Tabla3510813153413[[#This Row],[no_efec_cor]]/Tabla3510813153413[[#This Row],[N° no_efe]]</f>
        <v>#VALUE!</v>
      </c>
      <c r="M43" s="9" t="e">
        <f aca="false">Tabla3510813153413[[#This Row],[no_efec_inc]]/Tabla3510813153413[[#This Row],[N° no_efe]]</f>
        <v>#VALUE!</v>
      </c>
      <c r="N43" s="9" t="e">
        <f aca="false">(Tabla3510813153413[[#This Row],[% efe_cor]]+Tabla3510813153413[[#This Row],[% no_efe_cor]])/2</f>
        <v>#VALUE!</v>
      </c>
      <c r="O43" s="10" t="e">
        <f aca="false">(Tabla3510813153413[[#This Row],[% efe_inc]]+Tabla3510813153413[[#This Row],[% no_efect_inc]])/2</f>
        <v>#VALUE!</v>
      </c>
      <c r="P43" s="11" t="e">
        <f aca="false">Tabla3510813153413[[#This Row],[no_efec_cor]]/(Tabla3510813153413[[#This Row],[efect_inc]]+Tabla3510813153413[[#This Row],[no_efec_cor]])</f>
        <v>#VALUE!</v>
      </c>
      <c r="Q43" s="11" t="e">
        <f aca="false">Tabla3510813153413[[#This Row],[efec_cor]]/(Tabla3510813153413[[#This Row],[efec_cor]]+Tabla3510813153413[[#This Row],[no_efec_inc]])</f>
        <v>#VALUE!</v>
      </c>
      <c r="R43" s="11" t="e">
        <f aca="false">(Tabla3510813153413[[#This Row],[PNE]]+Tabla3510813153413[[#This Row],[PE]])/2</f>
        <v>#VALUE!</v>
      </c>
      <c r="S43" s="0" t="n">
        <v>873</v>
      </c>
      <c r="T43" s="0" t="n">
        <v>816</v>
      </c>
      <c r="U43" s="0" t="e">
        <f aca="false">Tabla3510813153413[[#This Row],[N° efec]]+Tabla3510813153413[[#This Row],[N° no_efe]]</f>
        <v>#VALUE!</v>
      </c>
    </row>
    <row r="44" customFormat="false" ht="13.8" hidden="false" customHeight="false" outlineLevel="0" collapsed="false">
      <c r="A44" s="0" t="n">
        <v>8</v>
      </c>
      <c r="B44" s="0" t="n">
        <v>2.5</v>
      </c>
      <c r="C44" s="0" t="n">
        <v>630</v>
      </c>
      <c r="D44" s="0" t="n">
        <v>186</v>
      </c>
      <c r="E44" s="0" t="n">
        <v>722</v>
      </c>
      <c r="F44" s="0" t="n">
        <v>151</v>
      </c>
      <c r="G44" s="0" t="e">
        <f aca="false">Tabla3510813153413[[#This Row],[no_efec_cor]]+Tabla3510813153413[[#This Row],[efec_cor]]</f>
        <v>#VALUE!</v>
      </c>
      <c r="H44" s="0" t="e">
        <f aca="false">Tabla3510813153413[[#This Row],[no_efec_inc]]+Tabla3510813153413[[#This Row],[efect_inc]]</f>
        <v>#VALUE!</v>
      </c>
      <c r="I44" s="9" t="e">
        <f aca="false">Tabla3510813153413[[#This Row],[Correctos]]/Tabla3510813153413[[#This Row],[total_sec]]</f>
        <v>#VALUE!</v>
      </c>
      <c r="J44" s="9" t="e">
        <f aca="false">Tabla3510813153413[[#This Row],[efec_cor]]/Tabla3510813153413[[#This Row],[N° efec]]</f>
        <v>#VALUE!</v>
      </c>
      <c r="K44" s="9" t="e">
        <f aca="false">Tabla3510813153413[[#This Row],[efect_inc]]/Tabla3510813153413[[#This Row],[N° efec]]</f>
        <v>#VALUE!</v>
      </c>
      <c r="L44" s="9" t="e">
        <f aca="false">Tabla3510813153413[[#This Row],[no_efec_cor]]/Tabla3510813153413[[#This Row],[N° no_efe]]</f>
        <v>#VALUE!</v>
      </c>
      <c r="M44" s="9" t="e">
        <f aca="false">Tabla3510813153413[[#This Row],[no_efec_inc]]/Tabla3510813153413[[#This Row],[N° no_efe]]</f>
        <v>#VALUE!</v>
      </c>
      <c r="N44" s="9" t="e">
        <f aca="false">(Tabla3510813153413[[#This Row],[% efe_cor]]+Tabla3510813153413[[#This Row],[% no_efe_cor]])/2</f>
        <v>#VALUE!</v>
      </c>
      <c r="O44" s="10" t="e">
        <f aca="false">(Tabla3510813153413[[#This Row],[% efe_inc]]+Tabla3510813153413[[#This Row],[% no_efect_inc]])/2</f>
        <v>#VALUE!</v>
      </c>
      <c r="P44" s="11" t="e">
        <f aca="false">Tabla3510813153413[[#This Row],[no_efec_cor]]/(Tabla3510813153413[[#This Row],[efect_inc]]+Tabla3510813153413[[#This Row],[no_efec_cor]])</f>
        <v>#VALUE!</v>
      </c>
      <c r="Q44" s="11" t="e">
        <f aca="false">Tabla3510813153413[[#This Row],[efec_cor]]/(Tabla3510813153413[[#This Row],[efec_cor]]+Tabla3510813153413[[#This Row],[no_efec_inc]])</f>
        <v>#VALUE!</v>
      </c>
      <c r="R44" s="11" t="e">
        <f aca="false">(Tabla3510813153413[[#This Row],[PNE]]+Tabla3510813153413[[#This Row],[PE]])/2</f>
        <v>#VALUE!</v>
      </c>
      <c r="S44" s="0" t="n">
        <v>873</v>
      </c>
      <c r="T44" s="0" t="n">
        <v>816</v>
      </c>
      <c r="U44" s="0" t="e">
        <f aca="false">Tabla3510813153413[[#This Row],[N° efec]]+Tabla3510813153413[[#This Row],[N° no_efe]]</f>
        <v>#VALUE!</v>
      </c>
    </row>
    <row r="45" customFormat="false" ht="13.8" hidden="false" customHeight="false" outlineLevel="0" collapsed="false">
      <c r="A45" s="0" t="n">
        <v>10</v>
      </c>
      <c r="B45" s="0" t="n">
        <v>2</v>
      </c>
      <c r="C45" s="0" t="n">
        <v>627</v>
      </c>
      <c r="D45" s="0" t="n">
        <v>189</v>
      </c>
      <c r="E45" s="0" t="n">
        <v>711</v>
      </c>
      <c r="F45" s="0" t="n">
        <v>162</v>
      </c>
      <c r="G45" s="0" t="e">
        <f aca="false">Tabla3510813153413[[#This Row],[no_efec_cor]]+Tabla3510813153413[[#This Row],[efec_cor]]</f>
        <v>#VALUE!</v>
      </c>
      <c r="H45" s="0" t="e">
        <f aca="false">Tabla3510813153413[[#This Row],[no_efec_inc]]+Tabla3510813153413[[#This Row],[efect_inc]]</f>
        <v>#VALUE!</v>
      </c>
      <c r="I45" s="9" t="e">
        <f aca="false">Tabla3510813153413[[#This Row],[Correctos]]/Tabla3510813153413[[#This Row],[total_sec]]</f>
        <v>#VALUE!</v>
      </c>
      <c r="J45" s="9" t="e">
        <f aca="false">Tabla3510813153413[[#This Row],[efec_cor]]/Tabla3510813153413[[#This Row],[N° efec]]</f>
        <v>#VALUE!</v>
      </c>
      <c r="K45" s="9" t="e">
        <f aca="false">Tabla3510813153413[[#This Row],[efect_inc]]/Tabla3510813153413[[#This Row],[N° efec]]</f>
        <v>#VALUE!</v>
      </c>
      <c r="L45" s="9" t="e">
        <f aca="false">Tabla3510813153413[[#This Row],[no_efec_cor]]/Tabla3510813153413[[#This Row],[N° no_efe]]</f>
        <v>#VALUE!</v>
      </c>
      <c r="M45" s="9" t="e">
        <f aca="false">Tabla3510813153413[[#This Row],[no_efec_inc]]/Tabla3510813153413[[#This Row],[N° no_efe]]</f>
        <v>#VALUE!</v>
      </c>
      <c r="N45" s="9" t="e">
        <f aca="false">(Tabla3510813153413[[#This Row],[% efe_cor]]+Tabla3510813153413[[#This Row],[% no_efe_cor]])/2</f>
        <v>#VALUE!</v>
      </c>
      <c r="O45" s="10" t="e">
        <f aca="false">(Tabla3510813153413[[#This Row],[% efe_inc]]+Tabla3510813153413[[#This Row],[% no_efect_inc]])/2</f>
        <v>#VALUE!</v>
      </c>
      <c r="P45" s="11" t="e">
        <f aca="false">Tabla3510813153413[[#This Row],[no_efec_cor]]/(Tabla3510813153413[[#This Row],[efect_inc]]+Tabla3510813153413[[#This Row],[no_efec_cor]])</f>
        <v>#VALUE!</v>
      </c>
      <c r="Q45" s="11" t="e">
        <f aca="false">Tabla3510813153413[[#This Row],[efec_cor]]/(Tabla3510813153413[[#This Row],[efec_cor]]+Tabla3510813153413[[#This Row],[no_efec_inc]])</f>
        <v>#VALUE!</v>
      </c>
      <c r="R45" s="11" t="e">
        <f aca="false">(Tabla3510813153413[[#This Row],[PNE]]+Tabla3510813153413[[#This Row],[PE]])/2</f>
        <v>#VALUE!</v>
      </c>
      <c r="S45" s="0" t="n">
        <v>873</v>
      </c>
      <c r="T45" s="0" t="n">
        <v>816</v>
      </c>
      <c r="U45" s="0" t="e">
        <f aca="false">Tabla3510813153413[[#This Row],[N° efec]]+Tabla3510813153413[[#This Row],[N° no_efe]]</f>
        <v>#VALUE!</v>
      </c>
    </row>
    <row r="46" customFormat="false" ht="13.8" hidden="false" customHeight="false" outlineLevel="0" collapsed="false">
      <c r="A46" s="0" t="n">
        <v>15</v>
      </c>
      <c r="B46" s="0" t="n">
        <v>2</v>
      </c>
      <c r="C46" s="0" t="n">
        <v>627</v>
      </c>
      <c r="D46" s="0" t="n">
        <v>189</v>
      </c>
      <c r="E46" s="0" t="n">
        <v>716</v>
      </c>
      <c r="F46" s="0" t="n">
        <v>157</v>
      </c>
      <c r="G46" s="0" t="e">
        <f aca="false">Tabla3510813153413[[#This Row],[no_efec_cor]]+Tabla3510813153413[[#This Row],[efec_cor]]</f>
        <v>#VALUE!</v>
      </c>
      <c r="H46" s="0" t="e">
        <f aca="false">Tabla3510813153413[[#This Row],[no_efec_inc]]+Tabla3510813153413[[#This Row],[efect_inc]]</f>
        <v>#VALUE!</v>
      </c>
      <c r="I46" s="9" t="e">
        <f aca="false">Tabla3510813153413[[#This Row],[Correctos]]/Tabla3510813153413[[#This Row],[total_sec]]</f>
        <v>#VALUE!</v>
      </c>
      <c r="J46" s="9" t="e">
        <f aca="false">Tabla3510813153413[[#This Row],[efec_cor]]/Tabla3510813153413[[#This Row],[N° efec]]</f>
        <v>#VALUE!</v>
      </c>
      <c r="K46" s="9" t="e">
        <f aca="false">Tabla3510813153413[[#This Row],[efect_inc]]/Tabla3510813153413[[#This Row],[N° efec]]</f>
        <v>#VALUE!</v>
      </c>
      <c r="L46" s="9" t="e">
        <f aca="false">Tabla3510813153413[[#This Row],[no_efec_cor]]/Tabla3510813153413[[#This Row],[N° no_efe]]</f>
        <v>#VALUE!</v>
      </c>
      <c r="M46" s="9" t="e">
        <f aca="false">Tabla3510813153413[[#This Row],[no_efec_inc]]/Tabla3510813153413[[#This Row],[N° no_efe]]</f>
        <v>#VALUE!</v>
      </c>
      <c r="N46" s="9" t="e">
        <f aca="false">(Tabla3510813153413[[#This Row],[% efe_cor]]+Tabla3510813153413[[#This Row],[% no_efe_cor]])/2</f>
        <v>#VALUE!</v>
      </c>
      <c r="O46" s="10" t="e">
        <f aca="false">(Tabla3510813153413[[#This Row],[% efe_inc]]+Tabla3510813153413[[#This Row],[% no_efect_inc]])/2</f>
        <v>#VALUE!</v>
      </c>
      <c r="P46" s="11" t="e">
        <f aca="false">Tabla3510813153413[[#This Row],[no_efec_cor]]/(Tabla3510813153413[[#This Row],[efect_inc]]+Tabla3510813153413[[#This Row],[no_efec_cor]])</f>
        <v>#VALUE!</v>
      </c>
      <c r="Q46" s="11" t="e">
        <f aca="false">Tabla3510813153413[[#This Row],[efec_cor]]/(Tabla3510813153413[[#This Row],[efec_cor]]+Tabla3510813153413[[#This Row],[no_efec_inc]])</f>
        <v>#VALUE!</v>
      </c>
      <c r="R46" s="11" t="e">
        <f aca="false">(Tabla3510813153413[[#This Row],[PNE]]+Tabla3510813153413[[#This Row],[PE]])/2</f>
        <v>#VALUE!</v>
      </c>
      <c r="S46" s="0" t="n">
        <v>873</v>
      </c>
      <c r="T46" s="0" t="n">
        <v>816</v>
      </c>
      <c r="U46" s="0" t="e">
        <f aca="false">Tabla3510813153413[[#This Row],[N° efec]]+Tabla3510813153413[[#This Row],[N° no_efe]]</f>
        <v>#VALUE!</v>
      </c>
    </row>
    <row r="47" customFormat="false" ht="13.8" hidden="false" customHeight="false" outlineLevel="0" collapsed="false">
      <c r="A47" s="0" t="n">
        <v>25</v>
      </c>
      <c r="B47" s="0" t="n">
        <v>2</v>
      </c>
      <c r="C47" s="0" t="n">
        <v>622</v>
      </c>
      <c r="D47" s="0" t="n">
        <v>194</v>
      </c>
      <c r="E47" s="0" t="n">
        <v>715</v>
      </c>
      <c r="F47" s="0" t="n">
        <v>158</v>
      </c>
      <c r="G47" s="0" t="e">
        <f aca="false">Tabla3510813153413[[#This Row],[no_efec_cor]]+Tabla3510813153413[[#This Row],[efec_cor]]</f>
        <v>#VALUE!</v>
      </c>
      <c r="H47" s="0" t="e">
        <f aca="false">Tabla3510813153413[[#This Row],[no_efec_inc]]+Tabla3510813153413[[#This Row],[efect_inc]]</f>
        <v>#VALUE!</v>
      </c>
      <c r="I47" s="9" t="e">
        <f aca="false">Tabla3510813153413[[#This Row],[Correctos]]/Tabla3510813153413[[#This Row],[total_sec]]</f>
        <v>#VALUE!</v>
      </c>
      <c r="J47" s="9" t="e">
        <f aca="false">Tabla3510813153413[[#This Row],[efec_cor]]/Tabla3510813153413[[#This Row],[N° efec]]</f>
        <v>#VALUE!</v>
      </c>
      <c r="K47" s="9" t="e">
        <f aca="false">Tabla3510813153413[[#This Row],[efect_inc]]/Tabla3510813153413[[#This Row],[N° efec]]</f>
        <v>#VALUE!</v>
      </c>
      <c r="L47" s="9" t="e">
        <f aca="false">Tabla3510813153413[[#This Row],[no_efec_cor]]/Tabla3510813153413[[#This Row],[N° no_efe]]</f>
        <v>#VALUE!</v>
      </c>
      <c r="M47" s="9" t="e">
        <f aca="false">Tabla3510813153413[[#This Row],[no_efec_inc]]/Tabla3510813153413[[#This Row],[N° no_efe]]</f>
        <v>#VALUE!</v>
      </c>
      <c r="N47" s="9" t="e">
        <f aca="false">(Tabla3510813153413[[#This Row],[% efe_cor]]+Tabla3510813153413[[#This Row],[% no_efe_cor]])/2</f>
        <v>#VALUE!</v>
      </c>
      <c r="O47" s="10" t="e">
        <f aca="false">(Tabla3510813153413[[#This Row],[% efe_inc]]+Tabla3510813153413[[#This Row],[% no_efect_inc]])/2</f>
        <v>#VALUE!</v>
      </c>
      <c r="P47" s="11" t="e">
        <f aca="false">Tabla3510813153413[[#This Row],[no_efec_cor]]/(Tabla3510813153413[[#This Row],[efect_inc]]+Tabla3510813153413[[#This Row],[no_efec_cor]])</f>
        <v>#VALUE!</v>
      </c>
      <c r="Q47" s="11" t="e">
        <f aca="false">Tabla3510813153413[[#This Row],[efec_cor]]/(Tabla3510813153413[[#This Row],[efec_cor]]+Tabla3510813153413[[#This Row],[no_efec_inc]])</f>
        <v>#VALUE!</v>
      </c>
      <c r="R47" s="11" t="e">
        <f aca="false">(Tabla3510813153413[[#This Row],[PNE]]+Tabla3510813153413[[#This Row],[PE]])/2</f>
        <v>#VALUE!</v>
      </c>
      <c r="S47" s="0" t="n">
        <v>873</v>
      </c>
      <c r="T47" s="0" t="n">
        <v>816</v>
      </c>
      <c r="U47" s="0" t="e">
        <f aca="false">Tabla3510813153413[[#This Row],[N° efec]]+Tabla3510813153413[[#This Row],[N° no_efe]]</f>
        <v>#VALUE!</v>
      </c>
    </row>
    <row r="48" customFormat="false" ht="13.8" hidden="false" customHeight="false" outlineLevel="0" collapsed="false">
      <c r="A48" s="0" t="n">
        <v>25</v>
      </c>
      <c r="B48" s="0" t="n">
        <v>3</v>
      </c>
      <c r="C48" s="0" t="n">
        <v>636</v>
      </c>
      <c r="D48" s="0" t="n">
        <v>180</v>
      </c>
      <c r="E48" s="0" t="n">
        <v>726</v>
      </c>
      <c r="F48" s="0" t="n">
        <v>147</v>
      </c>
      <c r="G48" s="0" t="e">
        <f aca="false">Tabla3510813153413[[#This Row],[no_efec_cor]]+Tabla3510813153413[[#This Row],[efec_cor]]</f>
        <v>#VALUE!</v>
      </c>
      <c r="H48" s="0" t="e">
        <f aca="false">Tabla3510813153413[[#This Row],[no_efec_inc]]+Tabla3510813153413[[#This Row],[efect_inc]]</f>
        <v>#VALUE!</v>
      </c>
      <c r="I48" s="9" t="e">
        <f aca="false">Tabla3510813153413[[#This Row],[Correctos]]/Tabla3510813153413[[#This Row],[total_sec]]</f>
        <v>#VALUE!</v>
      </c>
      <c r="J48" s="9" t="e">
        <f aca="false">Tabla3510813153413[[#This Row],[efec_cor]]/Tabla3510813153413[[#This Row],[N° efec]]</f>
        <v>#VALUE!</v>
      </c>
      <c r="K48" s="9" t="e">
        <f aca="false">Tabla3510813153413[[#This Row],[efect_inc]]/Tabla3510813153413[[#This Row],[N° efec]]</f>
        <v>#VALUE!</v>
      </c>
      <c r="L48" s="9" t="e">
        <f aca="false">Tabla3510813153413[[#This Row],[no_efec_cor]]/Tabla3510813153413[[#This Row],[N° no_efe]]</f>
        <v>#VALUE!</v>
      </c>
      <c r="M48" s="9" t="e">
        <f aca="false">Tabla3510813153413[[#This Row],[no_efec_inc]]/Tabla3510813153413[[#This Row],[N° no_efe]]</f>
        <v>#VALUE!</v>
      </c>
      <c r="N48" s="9" t="e">
        <f aca="false">(Tabla3510813153413[[#This Row],[% efe_cor]]+Tabla3510813153413[[#This Row],[% no_efe_cor]])/2</f>
        <v>#VALUE!</v>
      </c>
      <c r="O48" s="10" t="e">
        <f aca="false">(Tabla3510813153413[[#This Row],[% efe_inc]]+Tabla3510813153413[[#This Row],[% no_efect_inc]])/2</f>
        <v>#VALUE!</v>
      </c>
      <c r="P48" s="11" t="e">
        <f aca="false">Tabla3510813153413[[#This Row],[no_efec_cor]]/(Tabla3510813153413[[#This Row],[efect_inc]]+Tabla3510813153413[[#This Row],[no_efec_cor]])</f>
        <v>#VALUE!</v>
      </c>
      <c r="Q48" s="11" t="e">
        <f aca="false">Tabla3510813153413[[#This Row],[efec_cor]]/(Tabla3510813153413[[#This Row],[efec_cor]]+Tabla3510813153413[[#This Row],[no_efec_inc]])</f>
        <v>#VALUE!</v>
      </c>
      <c r="R48" s="11" t="e">
        <f aca="false">(Tabla3510813153413[[#This Row],[PNE]]+Tabla3510813153413[[#This Row],[PE]])/2</f>
        <v>#VALUE!</v>
      </c>
      <c r="S48" s="0" t="n">
        <v>873</v>
      </c>
      <c r="T48" s="0" t="n">
        <v>816</v>
      </c>
      <c r="U48" s="0" t="e">
        <f aca="false">Tabla3510813153413[[#This Row],[N° efec]]+Tabla3510813153413[[#This Row],[N° no_efe]]</f>
        <v>#VALUE!</v>
      </c>
    </row>
    <row r="49" customFormat="false" ht="13.8" hidden="false" customHeight="false" outlineLevel="0" collapsed="false">
      <c r="A49" s="0" t="n">
        <v>50</v>
      </c>
      <c r="B49" s="0" t="n">
        <v>3</v>
      </c>
      <c r="C49" s="0" t="n">
        <v>634</v>
      </c>
      <c r="D49" s="0" t="n">
        <v>182</v>
      </c>
      <c r="E49" s="0" t="n">
        <v>724</v>
      </c>
      <c r="F49" s="0" t="n">
        <v>149</v>
      </c>
      <c r="G49" s="0" t="e">
        <f aca="false">Tabla3510813153413[[#This Row],[no_efec_cor]]+Tabla3510813153413[[#This Row],[efec_cor]]</f>
        <v>#VALUE!</v>
      </c>
      <c r="H49" s="0" t="e">
        <f aca="false">Tabla3510813153413[[#This Row],[no_efec_inc]]+Tabla3510813153413[[#This Row],[efect_inc]]</f>
        <v>#VALUE!</v>
      </c>
      <c r="I49" s="9" t="e">
        <f aca="false">Tabla3510813153413[[#This Row],[Correctos]]/Tabla3510813153413[[#This Row],[total_sec]]</f>
        <v>#VALUE!</v>
      </c>
      <c r="J49" s="9" t="e">
        <f aca="false">Tabla3510813153413[[#This Row],[efec_cor]]/Tabla3510813153413[[#This Row],[N° efec]]</f>
        <v>#VALUE!</v>
      </c>
      <c r="K49" s="9" t="e">
        <f aca="false">Tabla3510813153413[[#This Row],[efect_inc]]/Tabla3510813153413[[#This Row],[N° efec]]</f>
        <v>#VALUE!</v>
      </c>
      <c r="L49" s="9" t="e">
        <f aca="false">Tabla3510813153413[[#This Row],[no_efec_cor]]/Tabla3510813153413[[#This Row],[N° no_efe]]</f>
        <v>#VALUE!</v>
      </c>
      <c r="M49" s="9" t="e">
        <f aca="false">Tabla3510813153413[[#This Row],[no_efec_inc]]/Tabla3510813153413[[#This Row],[N° no_efe]]</f>
        <v>#VALUE!</v>
      </c>
      <c r="N49" s="9" t="e">
        <f aca="false">(Tabla3510813153413[[#This Row],[% efe_cor]]+Tabla3510813153413[[#This Row],[% no_efe_cor]])/2</f>
        <v>#VALUE!</v>
      </c>
      <c r="O49" s="10" t="e">
        <f aca="false">(Tabla3510813153413[[#This Row],[% efe_inc]]+Tabla3510813153413[[#This Row],[% no_efect_inc]])/2</f>
        <v>#VALUE!</v>
      </c>
      <c r="P49" s="11" t="e">
        <f aca="false">Tabla3510813153413[[#This Row],[no_efec_cor]]/(Tabla3510813153413[[#This Row],[efect_inc]]+Tabla3510813153413[[#This Row],[no_efec_cor]])</f>
        <v>#VALUE!</v>
      </c>
      <c r="Q49" s="11" t="e">
        <f aca="false">Tabla3510813153413[[#This Row],[efec_cor]]/(Tabla3510813153413[[#This Row],[efec_cor]]+Tabla3510813153413[[#This Row],[no_efec_inc]])</f>
        <v>#VALUE!</v>
      </c>
      <c r="R49" s="11" t="e">
        <f aca="false">(Tabla3510813153413[[#This Row],[PNE]]+Tabla3510813153413[[#This Row],[PE]])/2</f>
        <v>#VALUE!</v>
      </c>
      <c r="S49" s="0" t="n">
        <v>873</v>
      </c>
      <c r="T49" s="0" t="n">
        <v>816</v>
      </c>
      <c r="U49" s="0" t="e">
        <f aca="false">Tabla3510813153413[[#This Row],[N° efec]]+Tabla3510813153413[[#This Row],[N° no_efe]]</f>
        <v>#VALUE!</v>
      </c>
    </row>
    <row r="50" customFormat="false" ht="13.8" hidden="false" customHeight="false" outlineLevel="0" collapsed="false">
      <c r="A50" s="0" t="n">
        <v>15</v>
      </c>
      <c r="B50" s="0" t="n">
        <v>1</v>
      </c>
      <c r="C50" s="0" t="n">
        <v>639</v>
      </c>
      <c r="D50" s="0" t="n">
        <v>177</v>
      </c>
      <c r="E50" s="0" t="n">
        <v>711</v>
      </c>
      <c r="F50" s="0" t="n">
        <v>162</v>
      </c>
      <c r="G50" s="0" t="e">
        <f aca="false">Tabla3510813153413[[#This Row],[no_efec_cor]]+Tabla3510813153413[[#This Row],[efec_cor]]</f>
        <v>#VALUE!</v>
      </c>
      <c r="H50" s="0" t="e">
        <f aca="false">Tabla3510813153413[[#This Row],[no_efec_inc]]+Tabla3510813153413[[#This Row],[efect_inc]]</f>
        <v>#VALUE!</v>
      </c>
      <c r="I50" s="9" t="e">
        <f aca="false">Tabla3510813153413[[#This Row],[Correctos]]/Tabla3510813153413[[#This Row],[total_sec]]</f>
        <v>#VALUE!</v>
      </c>
      <c r="J50" s="9" t="e">
        <f aca="false">Tabla3510813153413[[#This Row],[efec_cor]]/Tabla3510813153413[[#This Row],[N° efec]]</f>
        <v>#VALUE!</v>
      </c>
      <c r="K50" s="9" t="e">
        <f aca="false">Tabla3510813153413[[#This Row],[efect_inc]]/Tabla3510813153413[[#This Row],[N° efec]]</f>
        <v>#VALUE!</v>
      </c>
      <c r="L50" s="9" t="e">
        <f aca="false">Tabla3510813153413[[#This Row],[no_efec_cor]]/Tabla3510813153413[[#This Row],[N° no_efe]]</f>
        <v>#VALUE!</v>
      </c>
      <c r="M50" s="9" t="e">
        <f aca="false">Tabla3510813153413[[#This Row],[no_efec_inc]]/Tabla3510813153413[[#This Row],[N° no_efe]]</f>
        <v>#VALUE!</v>
      </c>
      <c r="N50" s="9" t="e">
        <f aca="false">(Tabla3510813153413[[#This Row],[% efe_cor]]+Tabla3510813153413[[#This Row],[% no_efe_cor]])/2</f>
        <v>#VALUE!</v>
      </c>
      <c r="O50" s="10" t="e">
        <f aca="false">(Tabla3510813153413[[#This Row],[% efe_inc]]+Tabla3510813153413[[#This Row],[% no_efect_inc]])/2</f>
        <v>#VALUE!</v>
      </c>
      <c r="P50" s="11" t="e">
        <f aca="false">Tabla3510813153413[[#This Row],[no_efec_cor]]/(Tabla3510813153413[[#This Row],[efect_inc]]+Tabla3510813153413[[#This Row],[no_efec_cor]])</f>
        <v>#VALUE!</v>
      </c>
      <c r="Q50" s="11" t="e">
        <f aca="false">Tabla3510813153413[[#This Row],[efec_cor]]/(Tabla3510813153413[[#This Row],[efec_cor]]+Tabla3510813153413[[#This Row],[no_efec_inc]])</f>
        <v>#VALUE!</v>
      </c>
      <c r="R50" s="11" t="e">
        <f aca="false">(Tabla3510813153413[[#This Row],[PNE]]+Tabla3510813153413[[#This Row],[PE]])/2</f>
        <v>#VALUE!</v>
      </c>
      <c r="S50" s="0" t="n">
        <v>873</v>
      </c>
      <c r="T50" s="0" t="n">
        <v>816</v>
      </c>
      <c r="U50" s="0" t="e">
        <f aca="false">Tabla3510813153413[[#This Row],[N° efec]]+Tabla3510813153413[[#This Row],[N° no_efe]]</f>
        <v>#VALUE!</v>
      </c>
    </row>
    <row r="51" customFormat="false" ht="13.8" hidden="false" customHeight="false" outlineLevel="0" collapsed="false">
      <c r="A51" s="0" t="n">
        <v>15</v>
      </c>
      <c r="B51" s="0" t="n">
        <v>0.5</v>
      </c>
      <c r="C51" s="0" t="n">
        <v>637</v>
      </c>
      <c r="D51" s="0" t="n">
        <v>179</v>
      </c>
      <c r="E51" s="0" t="n">
        <v>718</v>
      </c>
      <c r="F51" s="0" t="n">
        <v>155</v>
      </c>
      <c r="G51" s="0" t="e">
        <f aca="false">Tabla3510813153413[[#This Row],[no_efec_cor]]+Tabla3510813153413[[#This Row],[efec_cor]]</f>
        <v>#VALUE!</v>
      </c>
      <c r="H51" s="0" t="e">
        <f aca="false">Tabla3510813153413[[#This Row],[no_efec_inc]]+Tabla3510813153413[[#This Row],[efect_inc]]</f>
        <v>#VALUE!</v>
      </c>
      <c r="I51" s="9" t="e">
        <f aca="false">Tabla3510813153413[[#This Row],[Correctos]]/Tabla3510813153413[[#This Row],[total_sec]]</f>
        <v>#VALUE!</v>
      </c>
      <c r="J51" s="9" t="e">
        <f aca="false">Tabla3510813153413[[#This Row],[efec_cor]]/Tabla3510813153413[[#This Row],[N° efec]]</f>
        <v>#VALUE!</v>
      </c>
      <c r="K51" s="9" t="e">
        <f aca="false">Tabla3510813153413[[#This Row],[efect_inc]]/Tabla3510813153413[[#This Row],[N° efec]]</f>
        <v>#VALUE!</v>
      </c>
      <c r="L51" s="9" t="e">
        <f aca="false">Tabla3510813153413[[#This Row],[no_efec_cor]]/Tabla3510813153413[[#This Row],[N° no_efe]]</f>
        <v>#VALUE!</v>
      </c>
      <c r="M51" s="9" t="e">
        <f aca="false">Tabla3510813153413[[#This Row],[no_efec_inc]]/Tabla3510813153413[[#This Row],[N° no_efe]]</f>
        <v>#VALUE!</v>
      </c>
      <c r="N51" s="9" t="e">
        <f aca="false">(Tabla3510813153413[[#This Row],[% efe_cor]]+Tabla3510813153413[[#This Row],[% no_efe_cor]])/2</f>
        <v>#VALUE!</v>
      </c>
      <c r="O51" s="10" t="e">
        <f aca="false">(Tabla3510813153413[[#This Row],[% efe_inc]]+Tabla3510813153413[[#This Row],[% no_efect_inc]])/2</f>
        <v>#VALUE!</v>
      </c>
      <c r="P51" s="11" t="e">
        <f aca="false">Tabla3510813153413[[#This Row],[no_efec_cor]]/(Tabla3510813153413[[#This Row],[efect_inc]]+Tabla3510813153413[[#This Row],[no_efec_cor]])</f>
        <v>#VALUE!</v>
      </c>
      <c r="Q51" s="11" t="e">
        <f aca="false">Tabla3510813153413[[#This Row],[efec_cor]]/(Tabla3510813153413[[#This Row],[efec_cor]]+Tabla3510813153413[[#This Row],[no_efec_inc]])</f>
        <v>#VALUE!</v>
      </c>
      <c r="R51" s="11" t="e">
        <f aca="false">(Tabla3510813153413[[#This Row],[PNE]]+Tabla3510813153413[[#This Row],[PE]])/2</f>
        <v>#VALUE!</v>
      </c>
      <c r="S51" s="0" t="n">
        <v>873</v>
      </c>
      <c r="T51" s="0" t="n">
        <v>816</v>
      </c>
      <c r="U51" s="0" t="e">
        <f aca="false">Tabla3510813153413[[#This Row],[N° efec]]+Tabla3510813153413[[#This Row],[N° no_efe]]</f>
        <v>#VALUE!</v>
      </c>
    </row>
    <row r="52" customFormat="false" ht="13.8" hidden="false" customHeight="false" outlineLevel="0" collapsed="false">
      <c r="A52" s="0" t="n">
        <v>4</v>
      </c>
      <c r="B52" s="0" t="n">
        <v>1</v>
      </c>
      <c r="C52" s="0" t="n">
        <v>635</v>
      </c>
      <c r="D52" s="0" t="n">
        <v>181</v>
      </c>
      <c r="E52" s="0" t="n">
        <v>731</v>
      </c>
      <c r="F52" s="0" t="n">
        <v>142</v>
      </c>
      <c r="G52" s="0" t="e">
        <f aca="false">Tabla3510813153413[[#This Row],[no_efec_cor]]+Tabla3510813153413[[#This Row],[efec_cor]]</f>
        <v>#VALUE!</v>
      </c>
      <c r="H52" s="0" t="e">
        <f aca="false">Tabla3510813153413[[#This Row],[no_efec_inc]]+Tabla3510813153413[[#This Row],[efect_inc]]</f>
        <v>#VALUE!</v>
      </c>
      <c r="I52" s="9" t="e">
        <f aca="false">Tabla3510813153413[[#This Row],[Correctos]]/Tabla3510813153413[[#This Row],[total_sec]]</f>
        <v>#VALUE!</v>
      </c>
      <c r="J52" s="9" t="e">
        <f aca="false">Tabla3510813153413[[#This Row],[efec_cor]]/Tabla3510813153413[[#This Row],[N° efec]]</f>
        <v>#VALUE!</v>
      </c>
      <c r="K52" s="9" t="e">
        <f aca="false">Tabla3510813153413[[#This Row],[efect_inc]]/Tabla3510813153413[[#This Row],[N° efec]]</f>
        <v>#VALUE!</v>
      </c>
      <c r="L52" s="9" t="e">
        <f aca="false">Tabla3510813153413[[#This Row],[no_efec_cor]]/Tabla3510813153413[[#This Row],[N° no_efe]]</f>
        <v>#VALUE!</v>
      </c>
      <c r="M52" s="9" t="e">
        <f aca="false">Tabla3510813153413[[#This Row],[no_efec_inc]]/Tabla3510813153413[[#This Row],[N° no_efe]]</f>
        <v>#VALUE!</v>
      </c>
      <c r="N52" s="9" t="e">
        <f aca="false">(Tabla3510813153413[[#This Row],[% efe_cor]]+Tabla3510813153413[[#This Row],[% no_efe_cor]])/2</f>
        <v>#VALUE!</v>
      </c>
      <c r="O52" s="10" t="e">
        <f aca="false">(Tabla3510813153413[[#This Row],[% efe_inc]]+Tabla3510813153413[[#This Row],[% no_efect_inc]])/2</f>
        <v>#VALUE!</v>
      </c>
      <c r="P52" s="11" t="e">
        <f aca="false">Tabla3510813153413[[#This Row],[no_efec_cor]]/(Tabla3510813153413[[#This Row],[efect_inc]]+Tabla3510813153413[[#This Row],[no_efec_cor]])</f>
        <v>#VALUE!</v>
      </c>
      <c r="Q52" s="11" t="e">
        <f aca="false">Tabla3510813153413[[#This Row],[efec_cor]]/(Tabla3510813153413[[#This Row],[efec_cor]]+Tabla3510813153413[[#This Row],[no_efec_inc]])</f>
        <v>#VALUE!</v>
      </c>
      <c r="R52" s="11" t="e">
        <f aca="false">(Tabla3510813153413[[#This Row],[PNE]]+Tabla3510813153413[[#This Row],[PE]])/2</f>
        <v>#VALUE!</v>
      </c>
      <c r="S52" s="0" t="n">
        <v>873</v>
      </c>
      <c r="T52" s="0" t="n">
        <v>816</v>
      </c>
      <c r="U52" s="0" t="e">
        <f aca="false">Tabla3510813153413[[#This Row],[N° efec]]+Tabla3510813153413[[#This Row],[N° no_efe]]</f>
        <v>#VALUE!</v>
      </c>
    </row>
    <row r="53" customFormat="false" ht="13.8" hidden="false" customHeight="false" outlineLevel="0" collapsed="false">
      <c r="A53" s="0" t="n">
        <v>3</v>
      </c>
      <c r="B53" s="0" t="n">
        <v>1</v>
      </c>
      <c r="C53" s="0" t="n">
        <v>634</v>
      </c>
      <c r="D53" s="0" t="n">
        <v>182</v>
      </c>
      <c r="E53" s="0" t="n">
        <v>722</v>
      </c>
      <c r="F53" s="0" t="n">
        <v>151</v>
      </c>
      <c r="G53" s="0" t="e">
        <f aca="false">Tabla3510813153413[[#This Row],[no_efec_cor]]+Tabla3510813153413[[#This Row],[efec_cor]]</f>
        <v>#VALUE!</v>
      </c>
      <c r="H53" s="0" t="e">
        <f aca="false">Tabla3510813153413[[#This Row],[no_efec_inc]]+Tabla3510813153413[[#This Row],[efect_inc]]</f>
        <v>#VALUE!</v>
      </c>
      <c r="I53" s="9" t="e">
        <f aca="false">Tabla3510813153413[[#This Row],[Correctos]]/Tabla3510813153413[[#This Row],[total_sec]]</f>
        <v>#VALUE!</v>
      </c>
      <c r="J53" s="9" t="e">
        <f aca="false">Tabla3510813153413[[#This Row],[efec_cor]]/Tabla3510813153413[[#This Row],[N° efec]]</f>
        <v>#VALUE!</v>
      </c>
      <c r="K53" s="9" t="e">
        <f aca="false">Tabla3510813153413[[#This Row],[efect_inc]]/Tabla3510813153413[[#This Row],[N° efec]]</f>
        <v>#VALUE!</v>
      </c>
      <c r="L53" s="9" t="e">
        <f aca="false">Tabla3510813153413[[#This Row],[no_efec_cor]]/Tabla3510813153413[[#This Row],[N° no_efe]]</f>
        <v>#VALUE!</v>
      </c>
      <c r="M53" s="9" t="e">
        <f aca="false">Tabla3510813153413[[#This Row],[no_efec_inc]]/Tabla3510813153413[[#This Row],[N° no_efe]]</f>
        <v>#VALUE!</v>
      </c>
      <c r="N53" s="9" t="e">
        <f aca="false">(Tabla3510813153413[[#This Row],[% efe_cor]]+Tabla3510813153413[[#This Row],[% no_efe_cor]])/2</f>
        <v>#VALUE!</v>
      </c>
      <c r="O53" s="10" t="e">
        <f aca="false">(Tabla3510813153413[[#This Row],[% efe_inc]]+Tabla3510813153413[[#This Row],[% no_efect_inc]])/2</f>
        <v>#VALUE!</v>
      </c>
      <c r="P53" s="11" t="e">
        <f aca="false">Tabla3510813153413[[#This Row],[no_efec_cor]]/(Tabla3510813153413[[#This Row],[efect_inc]]+Tabla3510813153413[[#This Row],[no_efec_cor]])</f>
        <v>#VALUE!</v>
      </c>
      <c r="Q53" s="11" t="e">
        <f aca="false">Tabla3510813153413[[#This Row],[efec_cor]]/(Tabla3510813153413[[#This Row],[efec_cor]]+Tabla3510813153413[[#This Row],[no_efec_inc]])</f>
        <v>#VALUE!</v>
      </c>
      <c r="R53" s="11" t="e">
        <f aca="false">(Tabla3510813153413[[#This Row],[PNE]]+Tabla3510813153413[[#This Row],[PE]])/2</f>
        <v>#VALUE!</v>
      </c>
      <c r="S53" s="0" t="n">
        <v>873</v>
      </c>
      <c r="T53" s="0" t="n">
        <v>816</v>
      </c>
      <c r="U53" s="0" t="e">
        <f aca="false">Tabla3510813153413[[#This Row],[N° efec]]+Tabla3510813153413[[#This Row],[N° no_efe]]</f>
        <v>#VALUE!</v>
      </c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A54" activeCellId="1" sqref="A74:T81 A54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932</v>
      </c>
    </row>
    <row r="5" customFormat="false" ht="15" hidden="false" customHeight="false" outlineLevel="0" collapsed="false">
      <c r="A5" s="3" t="s">
        <v>3</v>
      </c>
      <c r="B5" s="3"/>
      <c r="C5" s="4" t="n">
        <v>905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1837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556</v>
      </c>
      <c r="C10" s="0" t="n">
        <v>349</v>
      </c>
      <c r="D10" s="0" t="n">
        <v>651</v>
      </c>
      <c r="E10" s="0" t="n">
        <v>281</v>
      </c>
      <c r="F10" s="0" t="n">
        <f aca="false">Tabla3510813153221[[#This Row],[no_efec_cor]]+Tabla3510813153221[[#This Row],[efec_cor]]</f>
        <v>1207</v>
      </c>
      <c r="G10" s="0" t="n">
        <f aca="false">Tabla3510813153221[[#This Row],[no_efec_inc]]+Tabla3510813153221[[#This Row],[efect_inc]]</f>
        <v>630</v>
      </c>
      <c r="H10" s="9" t="n">
        <f aca="false">Tabla3510813153221[[#This Row],[Correctos]]/Tabla3510813153221[[#This Row],[total_sec]]</f>
        <v>0.657049537289058</v>
      </c>
      <c r="I10" s="9" t="n">
        <f aca="false">Tabla3510813153221[[#This Row],[efec_cor]]/Tabla3510813153221[[#This Row],[efec]]</f>
        <v>0.698497854077253</v>
      </c>
      <c r="J10" s="9" t="n">
        <f aca="false">Tabla3510813153221[[#This Row],[efect_inc]]/Tabla3510813153221[[#This Row],[efec]]</f>
        <v>0.301502145922747</v>
      </c>
      <c r="K10" s="9" t="n">
        <f aca="false">Tabla3510813153221[[#This Row],[no_efec_cor]]/Tabla3510813153221[[#This Row],[no_efe]]</f>
        <v>0.614364640883978</v>
      </c>
      <c r="L10" s="9" t="n">
        <f aca="false">Tabla3510813153221[[#This Row],[no_efec_inc]]/Tabla3510813153221[[#This Row],[no_efe]]</f>
        <v>0.385635359116022</v>
      </c>
      <c r="M10" s="9" t="n">
        <f aca="false">(Tabla3510813153221[[#This Row],[% efe_cor]]+Tabla3510813153221[[#This Row],[% no_efe_cor]])/2</f>
        <v>0.656431247480616</v>
      </c>
      <c r="N10" s="10" t="n">
        <f aca="false">(Tabla3510813153221[[#This Row],[% efe_inc]]+Tabla3510813153221[[#This Row],[% no_efect_inc]])/2</f>
        <v>0.343568752519384</v>
      </c>
      <c r="O10" s="11" t="n">
        <f aca="false">Tabla3510813153221[[#This Row],[no_efec_cor]]/(Tabla3510813153221[[#This Row],[efect_inc]]+Tabla3510813153221[[#This Row],[no_efec_cor]])</f>
        <v>0.664277180406213</v>
      </c>
      <c r="P10" s="11" t="n">
        <f aca="false">Tabla3510813153221[[#This Row],[efec_cor]]/(Tabla3510813153221[[#This Row],[efec_cor]]+Tabla3510813153221[[#This Row],[no_efec_inc]])</f>
        <v>0.651</v>
      </c>
      <c r="Q10" s="11" t="n">
        <f aca="false">(Tabla3510813153221[[#This Row],[PNE]]+Tabla3510813153221[[#This Row],[PE]])/2</f>
        <v>0.657638590203106</v>
      </c>
      <c r="R10" s="0" t="n">
        <v>932</v>
      </c>
      <c r="S10" s="0" t="n">
        <v>905</v>
      </c>
      <c r="T10" s="0" t="n">
        <f aca="false">Tabla3510813153221[[#This Row],[efec]]+Tabla3510813153221[[#This Row],[no_efe]]</f>
        <v>1837</v>
      </c>
    </row>
    <row r="11" customFormat="false" ht="13.8" hidden="false" customHeight="false" outlineLevel="0" collapsed="false">
      <c r="A11" s="0" t="n">
        <v>5</v>
      </c>
      <c r="B11" s="0" t="n">
        <v>579</v>
      </c>
      <c r="C11" s="0" t="n">
        <v>326</v>
      </c>
      <c r="D11" s="0" t="n">
        <v>600</v>
      </c>
      <c r="E11" s="0" t="n">
        <v>332</v>
      </c>
      <c r="F11" s="0" t="n">
        <f aca="false">Tabla3510813153221[[#This Row],[no_efec_cor]]+Tabla3510813153221[[#This Row],[efec_cor]]</f>
        <v>1179</v>
      </c>
      <c r="G11" s="0" t="n">
        <f aca="false">Tabla3510813153221[[#This Row],[no_efec_inc]]+Tabla3510813153221[[#This Row],[efect_inc]]</f>
        <v>658</v>
      </c>
      <c r="H11" s="9" t="n">
        <f aca="false">Tabla3510813153221[[#This Row],[Correctos]]/Tabla3510813153221[[#This Row],[total_sec]]</f>
        <v>0.641807294501905</v>
      </c>
      <c r="I11" s="9" t="n">
        <f aca="false">Tabla3510813153221[[#This Row],[efec_cor]]/Tabla3510813153221[[#This Row],[efec]]</f>
        <v>0.643776824034335</v>
      </c>
      <c r="J11" s="9" t="n">
        <f aca="false">Tabla3510813153221[[#This Row],[efect_inc]]/Tabla3510813153221[[#This Row],[efec]]</f>
        <v>0.356223175965665</v>
      </c>
      <c r="K11" s="9" t="n">
        <f aca="false">Tabla3510813153221[[#This Row],[no_efec_cor]]/Tabla3510813153221[[#This Row],[no_efe]]</f>
        <v>0.639779005524862</v>
      </c>
      <c r="L11" s="9" t="n">
        <f aca="false">Tabla3510813153221[[#This Row],[no_efec_inc]]/Tabla3510813153221[[#This Row],[no_efe]]</f>
        <v>0.360220994475138</v>
      </c>
      <c r="M11" s="9" t="n">
        <f aca="false">(Tabla3510813153221[[#This Row],[% efe_cor]]+Tabla3510813153221[[#This Row],[% no_efe_cor]])/2</f>
        <v>0.641777914779598</v>
      </c>
      <c r="N11" s="10" t="n">
        <f aca="false">(Tabla3510813153221[[#This Row],[% efe_inc]]+Tabla3510813153221[[#This Row],[% no_efect_inc]])/2</f>
        <v>0.358222085220402</v>
      </c>
      <c r="O11" s="11" t="n">
        <f aca="false">Tabla3510813153221[[#This Row],[no_efec_cor]]/(Tabla3510813153221[[#This Row],[efect_inc]]+Tabla3510813153221[[#This Row],[no_efec_cor]])</f>
        <v>0.63556531284303</v>
      </c>
      <c r="P11" s="11" t="n">
        <f aca="false">Tabla3510813153221[[#This Row],[efec_cor]]/(Tabla3510813153221[[#This Row],[efec_cor]]+Tabla3510813153221[[#This Row],[no_efec_inc]])</f>
        <v>0.647948164146868</v>
      </c>
      <c r="Q11" s="11" t="n">
        <f aca="false">(Tabla3510813153221[[#This Row],[PNE]]+Tabla3510813153221[[#This Row],[PE]])/2</f>
        <v>0.641756738494949</v>
      </c>
      <c r="R11" s="0" t="n">
        <v>932</v>
      </c>
      <c r="S11" s="0" t="n">
        <v>905</v>
      </c>
      <c r="T11" s="0" t="n">
        <f aca="false">Tabla3510813153221[[#This Row],[efec]]+Tabla3510813153221[[#This Row],[no_efe]]</f>
        <v>1837</v>
      </c>
    </row>
    <row r="12" customFormat="false" ht="13.8" hidden="false" customHeight="false" outlineLevel="0" collapsed="false">
      <c r="A12" s="0" t="n">
        <v>10</v>
      </c>
      <c r="B12" s="0" t="n">
        <v>518</v>
      </c>
      <c r="C12" s="0" t="n">
        <v>387</v>
      </c>
      <c r="D12" s="0" t="n">
        <v>657</v>
      </c>
      <c r="E12" s="0" t="n">
        <v>275</v>
      </c>
      <c r="F12" s="0" t="n">
        <f aca="false">Tabla3510813153221[[#This Row],[no_efec_cor]]+Tabla3510813153221[[#This Row],[efec_cor]]</f>
        <v>1175</v>
      </c>
      <c r="G12" s="0" t="n">
        <f aca="false">Tabla3510813153221[[#This Row],[no_efec_inc]]+Tabla3510813153221[[#This Row],[efect_inc]]</f>
        <v>662</v>
      </c>
      <c r="H12" s="9" t="n">
        <f aca="false">Tabla3510813153221[[#This Row],[Correctos]]/Tabla3510813153221[[#This Row],[total_sec]]</f>
        <v>0.639629831246598</v>
      </c>
      <c r="I12" s="9" t="n">
        <f aca="false">Tabla3510813153221[[#This Row],[efec_cor]]/Tabla3510813153221[[#This Row],[efec]]</f>
        <v>0.704935622317597</v>
      </c>
      <c r="J12" s="9" t="n">
        <f aca="false">Tabla3510813153221[[#This Row],[efect_inc]]/Tabla3510813153221[[#This Row],[efec]]</f>
        <v>0.295064377682403</v>
      </c>
      <c r="K12" s="9" t="n">
        <f aca="false">Tabla3510813153221[[#This Row],[no_efec_cor]]/Tabla3510813153221[[#This Row],[no_efe]]</f>
        <v>0.572375690607735</v>
      </c>
      <c r="L12" s="9" t="n">
        <f aca="false">Tabla3510813153221[[#This Row],[no_efec_inc]]/Tabla3510813153221[[#This Row],[no_efe]]</f>
        <v>0.427624309392265</v>
      </c>
      <c r="M12" s="9" t="n">
        <f aca="false">(Tabla3510813153221[[#This Row],[% efe_cor]]+Tabla3510813153221[[#This Row],[% no_efe_cor]])/2</f>
        <v>0.638655656462666</v>
      </c>
      <c r="N12" s="10" t="n">
        <f aca="false">(Tabla3510813153221[[#This Row],[% efe_inc]]+Tabla3510813153221[[#This Row],[% no_efect_inc]])/2</f>
        <v>0.361344343537334</v>
      </c>
      <c r="O12" s="11" t="n">
        <f aca="false">Tabla3510813153221[[#This Row],[no_efec_cor]]/(Tabla3510813153221[[#This Row],[efect_inc]]+Tabla3510813153221[[#This Row],[no_efec_cor]])</f>
        <v>0.653215636822194</v>
      </c>
      <c r="P12" s="11" t="n">
        <f aca="false">Tabla3510813153221[[#This Row],[efec_cor]]/(Tabla3510813153221[[#This Row],[efec_cor]]+Tabla3510813153221[[#This Row],[no_efec_inc]])</f>
        <v>0.629310344827586</v>
      </c>
      <c r="Q12" s="11" t="n">
        <f aca="false">(Tabla3510813153221[[#This Row],[PNE]]+Tabla3510813153221[[#This Row],[PE]])/2</f>
        <v>0.64126299082489</v>
      </c>
      <c r="R12" s="0" t="n">
        <v>932</v>
      </c>
      <c r="S12" s="0" t="n">
        <v>905</v>
      </c>
      <c r="T12" s="0" t="n">
        <f aca="false">Tabla3510813153221[[#This Row],[efec]]+Tabla3510813153221[[#This Row],[no_efe]]</f>
        <v>1837</v>
      </c>
    </row>
    <row r="13" customFormat="false" ht="13.8" hidden="false" customHeight="false" outlineLevel="0" collapsed="false">
      <c r="A13" s="0" t="n">
        <v>15</v>
      </c>
      <c r="B13" s="0" t="n">
        <v>609</v>
      </c>
      <c r="C13" s="0" t="n">
        <v>296</v>
      </c>
      <c r="D13" s="0" t="n">
        <v>583</v>
      </c>
      <c r="E13" s="0" t="n">
        <v>349</v>
      </c>
      <c r="F13" s="0" t="n">
        <f aca="false">Tabla3510813153221[[#This Row],[no_efec_cor]]+Tabla3510813153221[[#This Row],[efec_cor]]</f>
        <v>1192</v>
      </c>
      <c r="G13" s="0" t="n">
        <f aca="false">Tabla3510813153221[[#This Row],[no_efec_inc]]+Tabla3510813153221[[#This Row],[efect_inc]]</f>
        <v>645</v>
      </c>
      <c r="H13" s="9" t="n">
        <f aca="false">Tabla3510813153221[[#This Row],[Correctos]]/Tabla3510813153221[[#This Row],[total_sec]]</f>
        <v>0.648884050081655</v>
      </c>
      <c r="I13" s="9" t="n">
        <f aca="false">Tabla3510813153221[[#This Row],[efec_cor]]/Tabla3510813153221[[#This Row],[efec]]</f>
        <v>0.625536480686695</v>
      </c>
      <c r="J13" s="9" t="n">
        <f aca="false">Tabla3510813153221[[#This Row],[efect_inc]]/Tabla3510813153221[[#This Row],[efec]]</f>
        <v>0.374463519313305</v>
      </c>
      <c r="K13" s="9" t="n">
        <f aca="false">Tabla3510813153221[[#This Row],[no_efec_cor]]/Tabla3510813153221[[#This Row],[no_efe]]</f>
        <v>0.67292817679558</v>
      </c>
      <c r="L13" s="9" t="n">
        <f aca="false">Tabla3510813153221[[#This Row],[no_efec_inc]]/Tabla3510813153221[[#This Row],[no_efe]]</f>
        <v>0.32707182320442</v>
      </c>
      <c r="M13" s="9" t="n">
        <f aca="false">(Tabla3510813153221[[#This Row],[% efe_cor]]+Tabla3510813153221[[#This Row],[% no_efe_cor]])/2</f>
        <v>0.649232328741138</v>
      </c>
      <c r="N13" s="10" t="n">
        <f aca="false">(Tabla3510813153221[[#This Row],[% efe_inc]]+Tabla3510813153221[[#This Row],[% no_efect_inc]])/2</f>
        <v>0.350767671258862</v>
      </c>
      <c r="O13" s="11" t="n">
        <f aca="false">Tabla3510813153221[[#This Row],[no_efec_cor]]/(Tabla3510813153221[[#This Row],[efect_inc]]+Tabla3510813153221[[#This Row],[no_efec_cor]])</f>
        <v>0.635699373695198</v>
      </c>
      <c r="P13" s="11" t="n">
        <f aca="false">Tabla3510813153221[[#This Row],[efec_cor]]/(Tabla3510813153221[[#This Row],[efec_cor]]+Tabla3510813153221[[#This Row],[no_efec_inc]])</f>
        <v>0.66325369738339</v>
      </c>
      <c r="Q13" s="11" t="n">
        <f aca="false">(Tabla3510813153221[[#This Row],[PNE]]+Tabla3510813153221[[#This Row],[PE]])/2</f>
        <v>0.649476535539294</v>
      </c>
      <c r="R13" s="0" t="n">
        <v>932</v>
      </c>
      <c r="S13" s="0" t="n">
        <v>905</v>
      </c>
      <c r="T13" s="0" t="n">
        <f aca="false">Tabla3510813153221[[#This Row],[efec]]+Tabla3510813153221[[#This Row],[no_efe]]</f>
        <v>1837</v>
      </c>
    </row>
    <row r="14" customFormat="false" ht="13.8" hidden="false" customHeight="false" outlineLevel="0" collapsed="false">
      <c r="A14" s="0" t="n">
        <v>20</v>
      </c>
      <c r="B14" s="0" t="n">
        <v>589</v>
      </c>
      <c r="C14" s="0" t="n">
        <v>316</v>
      </c>
      <c r="D14" s="0" t="n">
        <v>601</v>
      </c>
      <c r="E14" s="0" t="n">
        <v>331</v>
      </c>
      <c r="F14" s="0" t="n">
        <f aca="false">Tabla3510813153221[[#This Row],[no_efec_cor]]+Tabla3510813153221[[#This Row],[efec_cor]]</f>
        <v>1190</v>
      </c>
      <c r="G14" s="0" t="n">
        <f aca="false">Tabla3510813153221[[#This Row],[no_efec_inc]]+Tabla3510813153221[[#This Row],[efect_inc]]</f>
        <v>647</v>
      </c>
      <c r="H14" s="9" t="n">
        <f aca="false">Tabla3510813153221[[#This Row],[Correctos]]/Tabla3510813153221[[#This Row],[total_sec]]</f>
        <v>0.647795318454001</v>
      </c>
      <c r="I14" s="9" t="n">
        <f aca="false">Tabla3510813153221[[#This Row],[efec_cor]]/Tabla3510813153221[[#This Row],[efec]]</f>
        <v>0.644849785407725</v>
      </c>
      <c r="J14" s="9" t="n">
        <f aca="false">Tabla3510813153221[[#This Row],[efect_inc]]/Tabla3510813153221[[#This Row],[efec]]</f>
        <v>0.355150214592275</v>
      </c>
      <c r="K14" s="9" t="n">
        <f aca="false">Tabla3510813153221[[#This Row],[no_efec_cor]]/Tabla3510813153221[[#This Row],[no_efe]]</f>
        <v>0.650828729281768</v>
      </c>
      <c r="L14" s="9" t="n">
        <f aca="false">Tabla3510813153221[[#This Row],[no_efec_inc]]/Tabla3510813153221[[#This Row],[no_efe]]</f>
        <v>0.349171270718232</v>
      </c>
      <c r="M14" s="9" t="n">
        <f aca="false">(Tabla3510813153221[[#This Row],[% efe_cor]]+Tabla3510813153221[[#This Row],[% no_efe_cor]])/2</f>
        <v>0.647839257344747</v>
      </c>
      <c r="N14" s="10" t="n">
        <f aca="false">(Tabla3510813153221[[#This Row],[% efe_inc]]+Tabla3510813153221[[#This Row],[% no_efect_inc]])/2</f>
        <v>0.352160742655253</v>
      </c>
      <c r="O14" s="11" t="n">
        <f aca="false">Tabla3510813153221[[#This Row],[no_efec_cor]]/(Tabla3510813153221[[#This Row],[efect_inc]]+Tabla3510813153221[[#This Row],[no_efec_cor]])</f>
        <v>0.640217391304348</v>
      </c>
      <c r="P14" s="11" t="n">
        <f aca="false">Tabla3510813153221[[#This Row],[efec_cor]]/(Tabla3510813153221[[#This Row],[efec_cor]]+Tabla3510813153221[[#This Row],[no_efec_inc]])</f>
        <v>0.655398037077426</v>
      </c>
      <c r="Q14" s="11" t="n">
        <f aca="false">(Tabla3510813153221[[#This Row],[PNE]]+Tabla3510813153221[[#This Row],[PE]])/2</f>
        <v>0.647807714190887</v>
      </c>
      <c r="R14" s="0" t="n">
        <v>932</v>
      </c>
      <c r="S14" s="0" t="n">
        <v>905</v>
      </c>
      <c r="T14" s="0" t="n">
        <f aca="false">Tabla3510813153221[[#This Row],[efec]]+Tabla3510813153221[[#This Row],[no_efe]]</f>
        <v>1837</v>
      </c>
    </row>
    <row r="15" customFormat="false" ht="13.8" hidden="false" customHeight="false" outlineLevel="0" collapsed="false">
      <c r="A15" s="0" t="n">
        <v>25</v>
      </c>
      <c r="B15" s="0" t="n">
        <v>627</v>
      </c>
      <c r="C15" s="0" t="n">
        <v>278</v>
      </c>
      <c r="D15" s="0" t="n">
        <v>557</v>
      </c>
      <c r="E15" s="0" t="n">
        <v>375</v>
      </c>
      <c r="F15" s="0" t="n">
        <f aca="false">Tabla3510813153221[[#This Row],[no_efec_cor]]+Tabla3510813153221[[#This Row],[efec_cor]]</f>
        <v>1184</v>
      </c>
      <c r="G15" s="0" t="n">
        <f aca="false">Tabla3510813153221[[#This Row],[no_efec_inc]]+Tabla3510813153221[[#This Row],[efect_inc]]</f>
        <v>653</v>
      </c>
      <c r="H15" s="9" t="n">
        <f aca="false">Tabla3510813153221[[#This Row],[Correctos]]/Tabla3510813153221[[#This Row],[total_sec]]</f>
        <v>0.64452912357104</v>
      </c>
      <c r="I15" s="9" t="n">
        <f aca="false">Tabla3510813153221[[#This Row],[efec_cor]]/Tabla3510813153221[[#This Row],[efec]]</f>
        <v>0.597639484978541</v>
      </c>
      <c r="J15" s="9" t="n">
        <f aca="false">Tabla3510813153221[[#This Row],[efect_inc]]/Tabla3510813153221[[#This Row],[efec]]</f>
        <v>0.402360515021459</v>
      </c>
      <c r="K15" s="9" t="n">
        <f aca="false">Tabla3510813153221[[#This Row],[no_efec_cor]]/Tabla3510813153221[[#This Row],[no_efe]]</f>
        <v>0.692817679558011</v>
      </c>
      <c r="L15" s="9" t="n">
        <f aca="false">Tabla3510813153221[[#This Row],[no_efec_inc]]/Tabla3510813153221[[#This Row],[no_efe]]</f>
        <v>0.307182320441989</v>
      </c>
      <c r="M15" s="9" t="n">
        <f aca="false">(Tabla3510813153221[[#This Row],[% efe_cor]]+Tabla3510813153221[[#This Row],[% no_efe_cor]])/2</f>
        <v>0.645228582268276</v>
      </c>
      <c r="N15" s="10" t="n">
        <f aca="false">(Tabla3510813153221[[#This Row],[% efe_inc]]+Tabla3510813153221[[#This Row],[% no_efect_inc]])/2</f>
        <v>0.354771417731724</v>
      </c>
      <c r="O15" s="11" t="n">
        <f aca="false">Tabla3510813153221[[#This Row],[no_efec_cor]]/(Tabla3510813153221[[#This Row],[efect_inc]]+Tabla3510813153221[[#This Row],[no_efec_cor]])</f>
        <v>0.625748502994012</v>
      </c>
      <c r="P15" s="11" t="n">
        <f aca="false">Tabla3510813153221[[#This Row],[efec_cor]]/(Tabla3510813153221[[#This Row],[efec_cor]]+Tabla3510813153221[[#This Row],[no_efec_inc]])</f>
        <v>0.667065868263473</v>
      </c>
      <c r="Q15" s="11" t="n">
        <f aca="false">(Tabla3510813153221[[#This Row],[PNE]]+Tabla3510813153221[[#This Row],[PE]])/2</f>
        <v>0.646407185628743</v>
      </c>
      <c r="R15" s="0" t="n">
        <v>932</v>
      </c>
      <c r="S15" s="0" t="n">
        <v>905</v>
      </c>
      <c r="T15" s="0" t="n">
        <f aca="false">Tabla3510813153221[[#This Row],[efec]]+Tabla3510813153221[[#This Row],[no_efe]]</f>
        <v>1837</v>
      </c>
    </row>
    <row r="16" customFormat="false" ht="13.8" hidden="false" customHeight="false" outlineLevel="0" collapsed="false">
      <c r="A16" s="0" t="n">
        <v>30</v>
      </c>
      <c r="B16" s="0" t="n">
        <v>600</v>
      </c>
      <c r="C16" s="0" t="n">
        <v>305</v>
      </c>
      <c r="D16" s="0" t="n">
        <v>595</v>
      </c>
      <c r="E16" s="0" t="n">
        <v>337</v>
      </c>
      <c r="F16" s="0" t="n">
        <f aca="false">Tabla3510813153221[[#This Row],[no_efec_cor]]+Tabla3510813153221[[#This Row],[efec_cor]]</f>
        <v>1195</v>
      </c>
      <c r="G16" s="0" t="n">
        <f aca="false">Tabla3510813153221[[#This Row],[no_efec_inc]]+Tabla3510813153221[[#This Row],[efect_inc]]</f>
        <v>642</v>
      </c>
      <c r="H16" s="9" t="n">
        <f aca="false">Tabla3510813153221[[#This Row],[Correctos]]/Tabla3510813153221[[#This Row],[total_sec]]</f>
        <v>0.650517147523135</v>
      </c>
      <c r="I16" s="9" t="n">
        <f aca="false">Tabla3510813153221[[#This Row],[efec_cor]]/Tabla3510813153221[[#This Row],[efec]]</f>
        <v>0.638412017167382</v>
      </c>
      <c r="J16" s="9" t="n">
        <f aca="false">Tabla3510813153221[[#This Row],[efect_inc]]/Tabla3510813153221[[#This Row],[efec]]</f>
        <v>0.361587982832618</v>
      </c>
      <c r="K16" s="9" t="n">
        <f aca="false">Tabla3510813153221[[#This Row],[no_efec_cor]]/Tabla3510813153221[[#This Row],[no_efe]]</f>
        <v>0.662983425414365</v>
      </c>
      <c r="L16" s="9" t="n">
        <f aca="false">Tabla3510813153221[[#This Row],[no_efec_inc]]/Tabla3510813153221[[#This Row],[no_efe]]</f>
        <v>0.337016574585635</v>
      </c>
      <c r="M16" s="9" t="n">
        <f aca="false">(Tabla3510813153221[[#This Row],[% efe_cor]]+Tabla3510813153221[[#This Row],[% no_efe_cor]])/2</f>
        <v>0.650697721290873</v>
      </c>
      <c r="N16" s="10" t="n">
        <f aca="false">(Tabla3510813153221[[#This Row],[% efe_inc]]+Tabla3510813153221[[#This Row],[% no_efect_inc]])/2</f>
        <v>0.349302278709127</v>
      </c>
      <c r="O16" s="11" t="n">
        <f aca="false">Tabla3510813153221[[#This Row],[no_efec_cor]]/(Tabla3510813153221[[#This Row],[efect_inc]]+Tabla3510813153221[[#This Row],[no_efec_cor]])</f>
        <v>0.64034151547492</v>
      </c>
      <c r="P16" s="11" t="n">
        <f aca="false">Tabla3510813153221[[#This Row],[efec_cor]]/(Tabla3510813153221[[#This Row],[efec_cor]]+Tabla3510813153221[[#This Row],[no_efec_inc]])</f>
        <v>0.661111111111111</v>
      </c>
      <c r="Q16" s="11" t="n">
        <f aca="false">(Tabla3510813153221[[#This Row],[PNE]]+Tabla3510813153221[[#This Row],[PE]])/2</f>
        <v>0.650726313293015</v>
      </c>
      <c r="R16" s="0" t="n">
        <v>932</v>
      </c>
      <c r="S16" s="0" t="n">
        <v>905</v>
      </c>
      <c r="T16" s="0" t="n">
        <f aca="false">Tabla3510813153221[[#This Row],[efec]]+Tabla3510813153221[[#This Row],[no_efe]]</f>
        <v>1837</v>
      </c>
    </row>
    <row r="17" customFormat="false" ht="13.8" hidden="false" customHeight="false" outlineLevel="0" collapsed="false">
      <c r="A17" s="0" t="n">
        <v>35</v>
      </c>
      <c r="B17" s="0" t="n">
        <v>640</v>
      </c>
      <c r="C17" s="0" t="n">
        <v>265</v>
      </c>
      <c r="D17" s="0" t="n">
        <v>555</v>
      </c>
      <c r="E17" s="0" t="n">
        <v>377</v>
      </c>
      <c r="F17" s="0" t="n">
        <f aca="false">Tabla3510813153221[[#This Row],[no_efec_cor]]+Tabla3510813153221[[#This Row],[efec_cor]]</f>
        <v>1195</v>
      </c>
      <c r="G17" s="0" t="n">
        <f aca="false">Tabla3510813153221[[#This Row],[no_efec_inc]]+Tabla3510813153221[[#This Row],[efect_inc]]</f>
        <v>642</v>
      </c>
      <c r="H17" s="9" t="n">
        <f aca="false">Tabla3510813153221[[#This Row],[Correctos]]/Tabla3510813153221[[#This Row],[total_sec]]</f>
        <v>0.650517147523135</v>
      </c>
      <c r="I17" s="9" t="n">
        <f aca="false">Tabla3510813153221[[#This Row],[efec_cor]]/Tabla3510813153221[[#This Row],[efec]]</f>
        <v>0.59549356223176</v>
      </c>
      <c r="J17" s="9" t="n">
        <f aca="false">Tabla3510813153221[[#This Row],[efect_inc]]/Tabla3510813153221[[#This Row],[efec]]</f>
        <v>0.40450643776824</v>
      </c>
      <c r="K17" s="9" t="n">
        <f aca="false">Tabla3510813153221[[#This Row],[no_efec_cor]]/Tabla3510813153221[[#This Row],[no_efe]]</f>
        <v>0.707182320441989</v>
      </c>
      <c r="L17" s="9" t="n">
        <f aca="false">Tabla3510813153221[[#This Row],[no_efec_inc]]/Tabla3510813153221[[#This Row],[no_efe]]</f>
        <v>0.292817679558011</v>
      </c>
      <c r="M17" s="9" t="n">
        <f aca="false">(Tabla3510813153221[[#This Row],[% efe_cor]]+Tabla3510813153221[[#This Row],[% no_efe_cor]])/2</f>
        <v>0.651337941336874</v>
      </c>
      <c r="N17" s="10" t="n">
        <f aca="false">(Tabla3510813153221[[#This Row],[% efe_inc]]+Tabla3510813153221[[#This Row],[% no_efect_inc]])/2</f>
        <v>0.348662058663126</v>
      </c>
      <c r="O17" s="11" t="n">
        <f aca="false">Tabla3510813153221[[#This Row],[no_efec_cor]]/(Tabla3510813153221[[#This Row],[efect_inc]]+Tabla3510813153221[[#This Row],[no_efec_cor]])</f>
        <v>0.629301868239921</v>
      </c>
      <c r="P17" s="11" t="n">
        <f aca="false">Tabla3510813153221[[#This Row],[efec_cor]]/(Tabla3510813153221[[#This Row],[efec_cor]]+Tabla3510813153221[[#This Row],[no_efec_inc]])</f>
        <v>0.676829268292683</v>
      </c>
      <c r="Q17" s="11" t="n">
        <f aca="false">(Tabla3510813153221[[#This Row],[PNE]]+Tabla3510813153221[[#This Row],[PE]])/2</f>
        <v>0.653065568266302</v>
      </c>
      <c r="R17" s="0" t="n">
        <v>932</v>
      </c>
      <c r="S17" s="0" t="n">
        <v>905</v>
      </c>
      <c r="T17" s="0" t="n">
        <f aca="false">Tabla3510813153221[[#This Row],[efec]]+Tabla3510813153221[[#This Row],[no_efe]]</f>
        <v>1837</v>
      </c>
    </row>
    <row r="18" customFormat="false" ht="13.8" hidden="false" customHeight="false" outlineLevel="0" collapsed="false">
      <c r="A18" s="0" t="n">
        <v>39</v>
      </c>
      <c r="B18" s="0" t="n">
        <v>635</v>
      </c>
      <c r="C18" s="0" t="n">
        <v>270</v>
      </c>
      <c r="D18" s="0" t="n">
        <v>543</v>
      </c>
      <c r="E18" s="0" t="n">
        <v>389</v>
      </c>
      <c r="F18" s="0" t="n">
        <f aca="false">Tabla3510813153221[[#This Row],[no_efec_cor]]+Tabla3510813153221[[#This Row],[efec_cor]]</f>
        <v>1178</v>
      </c>
      <c r="G18" s="0" t="n">
        <f aca="false">Tabla3510813153221[[#This Row],[no_efec_inc]]+Tabla3510813153221[[#This Row],[efect_inc]]</f>
        <v>659</v>
      </c>
      <c r="H18" s="9" t="n">
        <f aca="false">Tabla3510813153221[[#This Row],[Correctos]]/Tabla3510813153221[[#This Row],[total_sec]]</f>
        <v>0.641262928688078</v>
      </c>
      <c r="I18" s="9" t="n">
        <f aca="false">Tabla3510813153221[[#This Row],[efec_cor]]/Tabla3510813153221[[#This Row],[efec]]</f>
        <v>0.582618025751073</v>
      </c>
      <c r="J18" s="9" t="n">
        <f aca="false">Tabla3510813153221[[#This Row],[efect_inc]]/Tabla3510813153221[[#This Row],[efec]]</f>
        <v>0.417381974248927</v>
      </c>
      <c r="K18" s="9" t="n">
        <f aca="false">Tabla3510813153221[[#This Row],[no_efec_cor]]/Tabla3510813153221[[#This Row],[no_efe]]</f>
        <v>0.701657458563536</v>
      </c>
      <c r="L18" s="9" t="n">
        <f aca="false">Tabla3510813153221[[#This Row],[no_efec_inc]]/Tabla3510813153221[[#This Row],[no_efe]]</f>
        <v>0.298342541436464</v>
      </c>
      <c r="M18" s="9" t="n">
        <f aca="false">(Tabla3510813153221[[#This Row],[% efe_cor]]+Tabla3510813153221[[#This Row],[% no_efe_cor]])/2</f>
        <v>0.642137742157304</v>
      </c>
      <c r="N18" s="10" t="n">
        <f aca="false">(Tabla3510813153221[[#This Row],[% efe_inc]]+Tabla3510813153221[[#This Row],[% no_efect_inc]])/2</f>
        <v>0.357862257842696</v>
      </c>
      <c r="O18" s="11" t="n">
        <f aca="false">Tabla3510813153221[[#This Row],[no_efec_cor]]/(Tabla3510813153221[[#This Row],[efect_inc]]+Tabla3510813153221[[#This Row],[no_efec_cor]])</f>
        <v>0.6201171875</v>
      </c>
      <c r="P18" s="11" t="n">
        <f aca="false">Tabla3510813153221[[#This Row],[efec_cor]]/(Tabla3510813153221[[#This Row],[efec_cor]]+Tabla3510813153221[[#This Row],[no_efec_inc]])</f>
        <v>0.66789667896679</v>
      </c>
      <c r="Q18" s="11" t="n">
        <f aca="false">(Tabla3510813153221[[#This Row],[PNE]]+Tabla3510813153221[[#This Row],[PE]])/2</f>
        <v>0.644006933233395</v>
      </c>
      <c r="R18" s="0" t="n">
        <v>932</v>
      </c>
      <c r="S18" s="0" t="n">
        <v>905</v>
      </c>
      <c r="T18" s="0" t="n">
        <f aca="false">Tabla3510813153221[[#This Row],[efec]]+Tabla3510813153221[[#This Row],[no_efe]]</f>
        <v>1837</v>
      </c>
    </row>
    <row r="20" customFormat="false" ht="19.5" hidden="false" customHeight="false" outlineLevel="0" collapsed="false">
      <c r="A20" s="1" t="s">
        <v>32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28</v>
      </c>
      <c r="B25" s="7" t="s">
        <v>29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599</v>
      </c>
      <c r="D26" s="0" t="n">
        <v>306</v>
      </c>
      <c r="E26" s="0" t="n">
        <v>552</v>
      </c>
      <c r="F26" s="0" t="n">
        <v>380</v>
      </c>
      <c r="G26" s="0" t="n">
        <f aca="false">Tabla3510813153426[[#This Row],[no_efec_cor]]+Tabla3510813153426[[#This Row],[efec_cor]]</f>
        <v>1151</v>
      </c>
      <c r="H26" s="0" t="n">
        <f aca="false">Tabla3510813153426[[#This Row],[no_efec_inc]]+Tabla3510813153426[[#This Row],[efect_inc]]</f>
        <v>686</v>
      </c>
      <c r="I26" s="9" t="n">
        <f aca="false">Tabla3510813153426[[#This Row],[Correctos]]/Tabla3510813153426[[#This Row],[total_sec]]</f>
        <v>0.626565051714752</v>
      </c>
      <c r="J26" s="9" t="n">
        <f aca="false">Tabla3510813153426[[#This Row],[efec_cor]]/Tabla3510813153426[[#This Row],[efec]]</f>
        <v>0.592274678111588</v>
      </c>
      <c r="K26" s="9" t="n">
        <f aca="false">Tabla3510813153426[[#This Row],[efect_inc]]/Tabla3510813153426[[#This Row],[efec]]</f>
        <v>0.407725321888412</v>
      </c>
      <c r="L26" s="9" t="n">
        <f aca="false">Tabla3510813153426[[#This Row],[no_efec_cor]]/Tabla3510813153426[[#This Row],[no_efe]]</f>
        <v>0.661878453038674</v>
      </c>
      <c r="M26" s="9" t="n">
        <f aca="false">Tabla3510813153426[[#This Row],[no_efec_inc]]/Tabla3510813153426[[#This Row],[no_efe]]</f>
        <v>0.338121546961326</v>
      </c>
      <c r="N26" s="9" t="n">
        <f aca="false">(Tabla3510813153426[[#This Row],[% efe_cor]]+Tabla3510813153426[[#This Row],[% no_efe_cor]])/2</f>
        <v>0.627076565575131</v>
      </c>
      <c r="O26" s="10" t="n">
        <f aca="false">(Tabla3510813153426[[#This Row],[% efe_inc]]+Tabla3510813153426[[#This Row],[% no_efect_inc]])/2</f>
        <v>0.372923434424869</v>
      </c>
      <c r="P26" s="11" t="n">
        <f aca="false">Tabla3510813153426[[#This Row],[no_efec_cor]]/(Tabla3510813153426[[#This Row],[efect_inc]]+Tabla3510813153426[[#This Row],[no_efec_cor]])</f>
        <v>0.611848825331971</v>
      </c>
      <c r="Q26" s="11" t="n">
        <f aca="false">Tabla3510813153426[[#This Row],[efec_cor]]/(Tabla3510813153426[[#This Row],[efec_cor]]+Tabla3510813153426[[#This Row],[no_efec_inc]])</f>
        <v>0.643356643356643</v>
      </c>
      <c r="R26" s="11" t="n">
        <f aca="false">(Tabla3510813153426[[#This Row],[PNE]]+Tabla3510813153426[[#This Row],[PE]])/2</f>
        <v>0.627602734344307</v>
      </c>
      <c r="S26" s="0" t="n">
        <v>932</v>
      </c>
      <c r="T26" s="0" t="n">
        <v>905</v>
      </c>
      <c r="U26" s="0" t="n">
        <f aca="false">Tabla3510813153426[[#This Row],[efec]]+Tabla3510813153426[[#This Row],[no_efe]]</f>
        <v>1837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601</v>
      </c>
      <c r="D27" s="0" t="n">
        <v>304</v>
      </c>
      <c r="E27" s="0" t="n">
        <v>542</v>
      </c>
      <c r="F27" s="0" t="n">
        <v>390</v>
      </c>
      <c r="G27" s="0" t="n">
        <f aca="false">Tabla3510813153426[[#This Row],[no_efec_cor]]+Tabla3510813153426[[#This Row],[efec_cor]]</f>
        <v>1143</v>
      </c>
      <c r="H27" s="0" t="n">
        <f aca="false">Tabla3510813153426[[#This Row],[no_efec_inc]]+Tabla3510813153426[[#This Row],[efect_inc]]</f>
        <v>694</v>
      </c>
      <c r="I27" s="9" t="n">
        <f aca="false">Tabla3510813153426[[#This Row],[Correctos]]/Tabla3510813153426[[#This Row],[total_sec]]</f>
        <v>0.622210125204137</v>
      </c>
      <c r="J27" s="9" t="n">
        <f aca="false">Tabla3510813153426[[#This Row],[efec_cor]]/Tabla3510813153426[[#This Row],[efec]]</f>
        <v>0.581545064377682</v>
      </c>
      <c r="K27" s="9" t="n">
        <f aca="false">Tabla3510813153426[[#This Row],[efect_inc]]/Tabla3510813153426[[#This Row],[efec]]</f>
        <v>0.418454935622318</v>
      </c>
      <c r="L27" s="9" t="n">
        <f aca="false">Tabla3510813153426[[#This Row],[no_efec_cor]]/Tabla3510813153426[[#This Row],[no_efe]]</f>
        <v>0.664088397790055</v>
      </c>
      <c r="M27" s="9" t="n">
        <f aca="false">Tabla3510813153426[[#This Row],[no_efec_inc]]/Tabla3510813153426[[#This Row],[no_efe]]</f>
        <v>0.335911602209945</v>
      </c>
      <c r="N27" s="9" t="n">
        <f aca="false">(Tabla3510813153426[[#This Row],[% efe_cor]]+Tabla3510813153426[[#This Row],[% no_efe_cor]])/2</f>
        <v>0.622816731083869</v>
      </c>
      <c r="O27" s="10" t="n">
        <f aca="false">(Tabla3510813153426[[#This Row],[% efe_inc]]+Tabla3510813153426[[#This Row],[% no_efect_inc]])/2</f>
        <v>0.377183268916131</v>
      </c>
      <c r="P27" s="11" t="n">
        <f aca="false">Tabla3510813153426[[#This Row],[no_efec_cor]]/(Tabla3510813153426[[#This Row],[efect_inc]]+Tabla3510813153426[[#This Row],[no_efec_cor]])</f>
        <v>0.606458123107972</v>
      </c>
      <c r="Q27" s="11" t="n">
        <f aca="false">Tabla3510813153426[[#This Row],[efec_cor]]/(Tabla3510813153426[[#This Row],[efec_cor]]+Tabla3510813153426[[#This Row],[no_efec_inc]])</f>
        <v>0.640661938534279</v>
      </c>
      <c r="R27" s="11" t="n">
        <f aca="false">(Tabla3510813153426[[#This Row],[PNE]]+Tabla3510813153426[[#This Row],[PE]])/2</f>
        <v>0.623560030821125</v>
      </c>
      <c r="S27" s="0" t="n">
        <v>932</v>
      </c>
      <c r="T27" s="0" t="n">
        <v>905</v>
      </c>
      <c r="U27" s="0" t="n">
        <f aca="false">Tabla3510813153426[[#This Row],[efec]]+Tabla3510813153426[[#This Row],[no_efe]]</f>
        <v>1837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623</v>
      </c>
      <c r="D28" s="0" t="n">
        <v>282</v>
      </c>
      <c r="E28" s="0" t="n">
        <v>525</v>
      </c>
      <c r="F28" s="0" t="n">
        <v>407</v>
      </c>
      <c r="G28" s="0" t="n">
        <f aca="false">Tabla3510813153426[[#This Row],[no_efec_cor]]+Tabla3510813153426[[#This Row],[efec_cor]]</f>
        <v>1148</v>
      </c>
      <c r="H28" s="0" t="n">
        <f aca="false">Tabla3510813153426[[#This Row],[no_efec_inc]]+Tabla3510813153426[[#This Row],[efect_inc]]</f>
        <v>689</v>
      </c>
      <c r="I28" s="9" t="n">
        <f aca="false">Tabla3510813153426[[#This Row],[Correctos]]/Tabla3510813153426[[#This Row],[total_sec]]</f>
        <v>0.624931954273272</v>
      </c>
      <c r="J28" s="9" t="n">
        <f aca="false">Tabla3510813153426[[#This Row],[efec_cor]]/Tabla3510813153426[[#This Row],[efec]]</f>
        <v>0.563304721030043</v>
      </c>
      <c r="K28" s="9" t="n">
        <f aca="false">Tabla3510813153426[[#This Row],[efect_inc]]/Tabla3510813153426[[#This Row],[efec]]</f>
        <v>0.436695278969957</v>
      </c>
      <c r="L28" s="9" t="n">
        <f aca="false">Tabla3510813153426[[#This Row],[no_efec_cor]]/Tabla3510813153426[[#This Row],[no_efe]]</f>
        <v>0.688397790055249</v>
      </c>
      <c r="M28" s="9" t="n">
        <f aca="false">Tabla3510813153426[[#This Row],[no_efec_inc]]/Tabla3510813153426[[#This Row],[no_efe]]</f>
        <v>0.311602209944751</v>
      </c>
      <c r="N28" s="9" t="n">
        <f aca="false">(Tabla3510813153426[[#This Row],[% efe_cor]]+Tabla3510813153426[[#This Row],[% no_efe_cor]])/2</f>
        <v>0.625851255542646</v>
      </c>
      <c r="O28" s="10" t="n">
        <f aca="false">(Tabla3510813153426[[#This Row],[% efe_inc]]+Tabla3510813153426[[#This Row],[% no_efect_inc]])/2</f>
        <v>0.374148744457354</v>
      </c>
      <c r="P28" s="11" t="n">
        <f aca="false">Tabla3510813153426[[#This Row],[no_efec_cor]]/(Tabla3510813153426[[#This Row],[efect_inc]]+Tabla3510813153426[[#This Row],[no_efec_cor]])</f>
        <v>0.604854368932039</v>
      </c>
      <c r="Q28" s="11" t="n">
        <f aca="false">Tabla3510813153426[[#This Row],[efec_cor]]/(Tabla3510813153426[[#This Row],[efec_cor]]+Tabla3510813153426[[#This Row],[no_efec_inc]])</f>
        <v>0.650557620817844</v>
      </c>
      <c r="R28" s="11" t="n">
        <f aca="false">(Tabla3510813153426[[#This Row],[PNE]]+Tabla3510813153426[[#This Row],[PE]])/2</f>
        <v>0.627705994874941</v>
      </c>
      <c r="S28" s="0" t="n">
        <v>932</v>
      </c>
      <c r="T28" s="0" t="n">
        <v>905</v>
      </c>
      <c r="U28" s="0" t="n">
        <f aca="false">Tabla3510813153426[[#This Row],[efec]]+Tabla3510813153426[[#This Row],[no_efe]]</f>
        <v>1837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624</v>
      </c>
      <c r="D29" s="0" t="n">
        <v>281</v>
      </c>
      <c r="E29" s="0" t="n">
        <v>540</v>
      </c>
      <c r="F29" s="0" t="n">
        <v>392</v>
      </c>
      <c r="G29" s="0" t="n">
        <f aca="false">Tabla3510813153426[[#This Row],[no_efec_cor]]+Tabla3510813153426[[#This Row],[efec_cor]]</f>
        <v>1164</v>
      </c>
      <c r="H29" s="0" t="n">
        <f aca="false">Tabla3510813153426[[#This Row],[no_efec_inc]]+Tabla3510813153426[[#This Row],[efect_inc]]</f>
        <v>673</v>
      </c>
      <c r="I29" s="9" t="n">
        <f aca="false">Tabla3510813153426[[#This Row],[Correctos]]/Tabla3510813153426[[#This Row],[total_sec]]</f>
        <v>0.633641807294502</v>
      </c>
      <c r="J29" s="9" t="n">
        <f aca="false">Tabla3510813153426[[#This Row],[efec_cor]]/Tabla3510813153426[[#This Row],[efec]]</f>
        <v>0.579399141630901</v>
      </c>
      <c r="K29" s="9" t="n">
        <f aca="false">Tabla3510813153426[[#This Row],[efect_inc]]/Tabla3510813153426[[#This Row],[efec]]</f>
        <v>0.420600858369099</v>
      </c>
      <c r="L29" s="9" t="n">
        <f aca="false">Tabla3510813153426[[#This Row],[no_efec_cor]]/Tabla3510813153426[[#This Row],[no_efe]]</f>
        <v>0.689502762430939</v>
      </c>
      <c r="M29" s="9" t="n">
        <f aca="false">Tabla3510813153426[[#This Row],[no_efec_inc]]/Tabla3510813153426[[#This Row],[no_efe]]</f>
        <v>0.310497237569061</v>
      </c>
      <c r="N29" s="9" t="n">
        <f aca="false">(Tabla3510813153426[[#This Row],[% efe_cor]]+Tabla3510813153426[[#This Row],[% no_efe_cor]])/2</f>
        <v>0.63445095203092</v>
      </c>
      <c r="O29" s="10" t="n">
        <f aca="false">(Tabla3510813153426[[#This Row],[% efe_inc]]+Tabla3510813153426[[#This Row],[% no_efect_inc]])/2</f>
        <v>0.36554904796908</v>
      </c>
      <c r="P29" s="11" t="n">
        <f aca="false">Tabla3510813153426[[#This Row],[no_efec_cor]]/(Tabla3510813153426[[#This Row],[efect_inc]]+Tabla3510813153426[[#This Row],[no_efec_cor]])</f>
        <v>0.614173228346457</v>
      </c>
      <c r="Q29" s="11" t="n">
        <f aca="false">Tabla3510813153426[[#This Row],[efec_cor]]/(Tabla3510813153426[[#This Row],[efec_cor]]+Tabla3510813153426[[#This Row],[no_efec_inc]])</f>
        <v>0.657734470158344</v>
      </c>
      <c r="R29" s="11" t="n">
        <f aca="false">(Tabla3510813153426[[#This Row],[PNE]]+Tabla3510813153426[[#This Row],[PE]])/2</f>
        <v>0.6359538492524</v>
      </c>
      <c r="S29" s="0" t="n">
        <v>932</v>
      </c>
      <c r="T29" s="0" t="n">
        <v>905</v>
      </c>
      <c r="U29" s="0" t="n">
        <f aca="false">Tabla3510813153426[[#This Row],[efec]]+Tabla3510813153426[[#This Row],[no_efe]]</f>
        <v>1837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610</v>
      </c>
      <c r="D30" s="0" t="n">
        <v>295</v>
      </c>
      <c r="E30" s="0" t="n">
        <v>559</v>
      </c>
      <c r="F30" s="0" t="n">
        <v>373</v>
      </c>
      <c r="G30" s="0" t="n">
        <f aca="false">Tabla3510813153426[[#This Row],[no_efec_cor]]+Tabla3510813153426[[#This Row],[efec_cor]]</f>
        <v>1169</v>
      </c>
      <c r="H30" s="0" t="n">
        <f aca="false">Tabla3510813153426[[#This Row],[no_efec_inc]]+Tabla3510813153426[[#This Row],[efect_inc]]</f>
        <v>668</v>
      </c>
      <c r="I30" s="9" t="n">
        <f aca="false">Tabla3510813153426[[#This Row],[Correctos]]/Tabla3510813153426[[#This Row],[total_sec]]</f>
        <v>0.636363636363636</v>
      </c>
      <c r="J30" s="9" t="n">
        <f aca="false">Tabla3510813153426[[#This Row],[efec_cor]]/Tabla3510813153426[[#This Row],[efec]]</f>
        <v>0.599785407725322</v>
      </c>
      <c r="K30" s="9" t="n">
        <f aca="false">Tabla3510813153426[[#This Row],[efect_inc]]/Tabla3510813153426[[#This Row],[efec]]</f>
        <v>0.400214592274678</v>
      </c>
      <c r="L30" s="9" t="n">
        <f aca="false">Tabla3510813153426[[#This Row],[no_efec_cor]]/Tabla3510813153426[[#This Row],[no_efe]]</f>
        <v>0.674033149171271</v>
      </c>
      <c r="M30" s="9" t="n">
        <f aca="false">Tabla3510813153426[[#This Row],[no_efec_inc]]/Tabla3510813153426[[#This Row],[no_efe]]</f>
        <v>0.325966850828729</v>
      </c>
      <c r="N30" s="9" t="n">
        <f aca="false">(Tabla3510813153426[[#This Row],[% efe_cor]]+Tabla3510813153426[[#This Row],[% no_efe_cor]])/2</f>
        <v>0.636909278448296</v>
      </c>
      <c r="O30" s="10" t="n">
        <f aca="false">(Tabla3510813153426[[#This Row],[% efe_inc]]+Tabla3510813153426[[#This Row],[% no_efect_inc]])/2</f>
        <v>0.363090721551704</v>
      </c>
      <c r="P30" s="11" t="n">
        <f aca="false">Tabla3510813153426[[#This Row],[no_efec_cor]]/(Tabla3510813153426[[#This Row],[efect_inc]]+Tabla3510813153426[[#This Row],[no_efec_cor]])</f>
        <v>0.620549338758901</v>
      </c>
      <c r="Q30" s="11" t="n">
        <f aca="false">Tabla3510813153426[[#This Row],[efec_cor]]/(Tabla3510813153426[[#This Row],[efec_cor]]+Tabla3510813153426[[#This Row],[no_efec_inc]])</f>
        <v>0.654566744730679</v>
      </c>
      <c r="R30" s="11" t="n">
        <f aca="false">(Tabla3510813153426[[#This Row],[PNE]]+Tabla3510813153426[[#This Row],[PE]])/2</f>
        <v>0.63755804174479</v>
      </c>
      <c r="S30" s="0" t="n">
        <v>932</v>
      </c>
      <c r="T30" s="0" t="n">
        <v>905</v>
      </c>
      <c r="U30" s="0" t="n">
        <f aca="false">Tabla3510813153426[[#This Row],[efec]]+Tabla3510813153426[[#This Row],[no_efe]]</f>
        <v>1837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605</v>
      </c>
      <c r="D31" s="0" t="n">
        <v>300</v>
      </c>
      <c r="E31" s="0" t="n">
        <v>601</v>
      </c>
      <c r="F31" s="0" t="n">
        <v>331</v>
      </c>
      <c r="G31" s="0" t="n">
        <f aca="false">Tabla3510813153426[[#This Row],[no_efec_cor]]+Tabla3510813153426[[#This Row],[efec_cor]]</f>
        <v>1206</v>
      </c>
      <c r="H31" s="0" t="n">
        <f aca="false">Tabla3510813153426[[#This Row],[no_efec_inc]]+Tabla3510813153426[[#This Row],[efect_inc]]</f>
        <v>631</v>
      </c>
      <c r="I31" s="9" t="n">
        <f aca="false">Tabla3510813153426[[#This Row],[Correctos]]/Tabla3510813153426[[#This Row],[total_sec]]</f>
        <v>0.656505171475231</v>
      </c>
      <c r="J31" s="9" t="n">
        <f aca="false">Tabla3510813153426[[#This Row],[efec_cor]]/Tabla3510813153426[[#This Row],[efec]]</f>
        <v>0.644849785407725</v>
      </c>
      <c r="K31" s="9" t="n">
        <f aca="false">Tabla3510813153426[[#This Row],[efect_inc]]/Tabla3510813153426[[#This Row],[efec]]</f>
        <v>0.355150214592275</v>
      </c>
      <c r="L31" s="9" t="n">
        <f aca="false">Tabla3510813153426[[#This Row],[no_efec_cor]]/Tabla3510813153426[[#This Row],[no_efe]]</f>
        <v>0.668508287292818</v>
      </c>
      <c r="M31" s="9" t="n">
        <f aca="false">Tabla3510813153426[[#This Row],[no_efec_inc]]/Tabla3510813153426[[#This Row],[no_efe]]</f>
        <v>0.331491712707182</v>
      </c>
      <c r="N31" s="9" t="n">
        <f aca="false">(Tabla3510813153426[[#This Row],[% efe_cor]]+Tabla3510813153426[[#This Row],[% no_efe_cor]])/2</f>
        <v>0.656679036350271</v>
      </c>
      <c r="O31" s="10" t="n">
        <f aca="false">(Tabla3510813153426[[#This Row],[% efe_inc]]+Tabla3510813153426[[#This Row],[% no_efect_inc]])/2</f>
        <v>0.343320963649729</v>
      </c>
      <c r="P31" s="11" t="n">
        <f aca="false">Tabla3510813153426[[#This Row],[no_efec_cor]]/(Tabla3510813153426[[#This Row],[efect_inc]]+Tabla3510813153426[[#This Row],[no_efec_cor]])</f>
        <v>0.646367521367521</v>
      </c>
      <c r="Q31" s="11" t="n">
        <f aca="false">Tabla3510813153426[[#This Row],[efec_cor]]/(Tabla3510813153426[[#This Row],[efec_cor]]+Tabla3510813153426[[#This Row],[no_efec_inc]])</f>
        <v>0.667036625971143</v>
      </c>
      <c r="R31" s="11" t="n">
        <f aca="false">(Tabla3510813153426[[#This Row],[PNE]]+Tabla3510813153426[[#This Row],[PE]])/2</f>
        <v>0.656702073669332</v>
      </c>
      <c r="S31" s="0" t="n">
        <v>932</v>
      </c>
      <c r="T31" s="0" t="n">
        <v>905</v>
      </c>
      <c r="U31" s="0" t="n">
        <f aca="false">Tabla3510813153426[[#This Row],[efec]]+Tabla3510813153426[[#This Row],[no_efe]]</f>
        <v>1837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619</v>
      </c>
      <c r="D32" s="0" t="n">
        <v>286</v>
      </c>
      <c r="E32" s="0" t="n">
        <v>618</v>
      </c>
      <c r="F32" s="0" t="n">
        <v>314</v>
      </c>
      <c r="G32" s="0" t="n">
        <f aca="false">Tabla3510813153426[[#This Row],[no_efec_cor]]+Tabla3510813153426[[#This Row],[efec_cor]]</f>
        <v>1237</v>
      </c>
      <c r="H32" s="0" t="n">
        <f aca="false">Tabla3510813153426[[#This Row],[no_efec_inc]]+Tabla3510813153426[[#This Row],[efect_inc]]</f>
        <v>600</v>
      </c>
      <c r="I32" s="9" t="n">
        <f aca="false">Tabla3510813153426[[#This Row],[Correctos]]/Tabla3510813153426[[#This Row],[total_sec]]</f>
        <v>0.673380511703865</v>
      </c>
      <c r="J32" s="9" t="n">
        <f aca="false">Tabla3510813153426[[#This Row],[efec_cor]]/Tabla3510813153426[[#This Row],[efec]]</f>
        <v>0.663090128755365</v>
      </c>
      <c r="K32" s="9" t="n">
        <f aca="false">Tabla3510813153426[[#This Row],[efect_inc]]/Tabla3510813153426[[#This Row],[efec]]</f>
        <v>0.336909871244635</v>
      </c>
      <c r="L32" s="9" t="n">
        <f aca="false">Tabla3510813153426[[#This Row],[no_efec_cor]]/Tabla3510813153426[[#This Row],[no_efe]]</f>
        <v>0.683977900552486</v>
      </c>
      <c r="M32" s="9" t="n">
        <f aca="false">Tabla3510813153426[[#This Row],[no_efec_inc]]/Tabla3510813153426[[#This Row],[no_efe]]</f>
        <v>0.316022099447514</v>
      </c>
      <c r="N32" s="9" t="n">
        <f aca="false">(Tabla3510813153426[[#This Row],[% efe_cor]]+Tabla3510813153426[[#This Row],[% no_efe_cor]])/2</f>
        <v>0.673534014653925</v>
      </c>
      <c r="O32" s="10" t="n">
        <f aca="false">(Tabla3510813153426[[#This Row],[% efe_inc]]+Tabla3510813153426[[#This Row],[% no_efect_inc]])/2</f>
        <v>0.326465985346075</v>
      </c>
      <c r="P32" s="11" t="n">
        <f aca="false">Tabla3510813153426[[#This Row],[no_efec_cor]]/(Tabla3510813153426[[#This Row],[efect_inc]]+Tabla3510813153426[[#This Row],[no_efec_cor]])</f>
        <v>0.663451232583065</v>
      </c>
      <c r="Q32" s="11" t="n">
        <f aca="false">Tabla3510813153426[[#This Row],[efec_cor]]/(Tabla3510813153426[[#This Row],[efec_cor]]+Tabla3510813153426[[#This Row],[no_efec_inc]])</f>
        <v>0.683628318584071</v>
      </c>
      <c r="R32" s="11" t="n">
        <f aca="false">(Tabla3510813153426[[#This Row],[PNE]]+Tabla3510813153426[[#This Row],[PE]])/2</f>
        <v>0.673539775583568</v>
      </c>
      <c r="S32" s="0" t="n">
        <v>932</v>
      </c>
      <c r="T32" s="0" t="n">
        <v>905</v>
      </c>
      <c r="U32" s="0" t="n">
        <f aca="false">Tabla3510813153426[[#This Row],[efec]]+Tabla3510813153426[[#This Row],[no_efe]]</f>
        <v>1837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628</v>
      </c>
      <c r="D33" s="0" t="n">
        <v>277</v>
      </c>
      <c r="E33" s="0" t="n">
        <v>530</v>
      </c>
      <c r="F33" s="0" t="n">
        <v>402</v>
      </c>
      <c r="G33" s="0" t="n">
        <f aca="false">Tabla3510813153426[[#This Row],[no_efec_cor]]+Tabla3510813153426[[#This Row],[efec_cor]]</f>
        <v>1158</v>
      </c>
      <c r="H33" s="0" t="n">
        <f aca="false">Tabla3510813153426[[#This Row],[no_efec_inc]]+Tabla3510813153426[[#This Row],[efect_inc]]</f>
        <v>679</v>
      </c>
      <c r="I33" s="9" t="n">
        <f aca="false">Tabla3510813153426[[#This Row],[Correctos]]/Tabla3510813153426[[#This Row],[total_sec]]</f>
        <v>0.630375612411541</v>
      </c>
      <c r="J33" s="9" t="n">
        <f aca="false">Tabla3510813153426[[#This Row],[efec_cor]]/Tabla3510813153426[[#This Row],[efec]]</f>
        <v>0.568669527896996</v>
      </c>
      <c r="K33" s="9" t="n">
        <f aca="false">Tabla3510813153426[[#This Row],[efect_inc]]/Tabla3510813153426[[#This Row],[efec]]</f>
        <v>0.431330472103004</v>
      </c>
      <c r="L33" s="9" t="n">
        <f aca="false">Tabla3510813153426[[#This Row],[no_efec_cor]]/Tabla3510813153426[[#This Row],[no_efe]]</f>
        <v>0.693922651933702</v>
      </c>
      <c r="M33" s="9" t="n">
        <f aca="false">Tabla3510813153426[[#This Row],[no_efec_inc]]/Tabla3510813153426[[#This Row],[no_efe]]</f>
        <v>0.306077348066298</v>
      </c>
      <c r="N33" s="9" t="n">
        <f aca="false">(Tabla3510813153426[[#This Row],[% efe_cor]]+Tabla3510813153426[[#This Row],[% no_efe_cor]])/2</f>
        <v>0.631296089915349</v>
      </c>
      <c r="O33" s="10" t="n">
        <f aca="false">(Tabla3510813153426[[#This Row],[% efe_inc]]+Tabla3510813153426[[#This Row],[% no_efect_inc]])/2</f>
        <v>0.368703910084651</v>
      </c>
      <c r="P33" s="11" t="n">
        <f aca="false">Tabla3510813153426[[#This Row],[no_efec_cor]]/(Tabla3510813153426[[#This Row],[efect_inc]]+Tabla3510813153426[[#This Row],[no_efec_cor]])</f>
        <v>0.609708737864078</v>
      </c>
      <c r="Q33" s="11" t="n">
        <f aca="false">Tabla3510813153426[[#This Row],[efec_cor]]/(Tabla3510813153426[[#This Row],[efec_cor]]+Tabla3510813153426[[#This Row],[no_efec_inc]])</f>
        <v>0.656753407682776</v>
      </c>
      <c r="R33" s="11" t="n">
        <f aca="false">(Tabla3510813153426[[#This Row],[PNE]]+Tabla3510813153426[[#This Row],[PE]])/2</f>
        <v>0.633231072773427</v>
      </c>
      <c r="S33" s="0" t="n">
        <v>932</v>
      </c>
      <c r="T33" s="0" t="n">
        <v>905</v>
      </c>
      <c r="U33" s="0" t="n">
        <f aca="false">Tabla3510813153426[[#This Row],[efec]]+Tabla3510813153426[[#This Row],[no_efe]]</f>
        <v>1837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632</v>
      </c>
      <c r="D34" s="0" t="n">
        <v>273</v>
      </c>
      <c r="E34" s="0" t="n">
        <v>529</v>
      </c>
      <c r="F34" s="0" t="n">
        <v>403</v>
      </c>
      <c r="G34" s="0" t="n">
        <f aca="false">Tabla3510813153426[[#This Row],[no_efec_cor]]+Tabla3510813153426[[#This Row],[efec_cor]]</f>
        <v>1161</v>
      </c>
      <c r="H34" s="0" t="n">
        <f aca="false">Tabla3510813153426[[#This Row],[no_efec_inc]]+Tabla3510813153426[[#This Row],[efect_inc]]</f>
        <v>676</v>
      </c>
      <c r="I34" s="9" t="n">
        <f aca="false">Tabla3510813153426[[#This Row],[Correctos]]/Tabla3510813153426[[#This Row],[total_sec]]</f>
        <v>0.632008709853021</v>
      </c>
      <c r="J34" s="9" t="n">
        <f aca="false">Tabla3510813153426[[#This Row],[efec_cor]]/Tabla3510813153426[[#This Row],[efec]]</f>
        <v>0.567596566523605</v>
      </c>
      <c r="K34" s="9" t="n">
        <f aca="false">Tabla3510813153426[[#This Row],[efect_inc]]/Tabla3510813153426[[#This Row],[efec]]</f>
        <v>0.432403433476395</v>
      </c>
      <c r="L34" s="9" t="n">
        <f aca="false">Tabla3510813153426[[#This Row],[no_efec_cor]]/Tabla3510813153426[[#This Row],[no_efe]]</f>
        <v>0.698342541436464</v>
      </c>
      <c r="M34" s="9" t="n">
        <f aca="false">Tabla3510813153426[[#This Row],[no_efec_inc]]/Tabla3510813153426[[#This Row],[no_efe]]</f>
        <v>0.301657458563536</v>
      </c>
      <c r="N34" s="9" t="n">
        <f aca="false">(Tabla3510813153426[[#This Row],[% efe_cor]]+Tabla3510813153426[[#This Row],[% no_efe_cor]])/2</f>
        <v>0.632969553980035</v>
      </c>
      <c r="O34" s="10" t="n">
        <f aca="false">(Tabla3510813153426[[#This Row],[% efe_inc]]+Tabla3510813153426[[#This Row],[% no_efect_inc]])/2</f>
        <v>0.367030446019965</v>
      </c>
      <c r="P34" s="11" t="n">
        <f aca="false">Tabla3510813153426[[#This Row],[no_efec_cor]]/(Tabla3510813153426[[#This Row],[efect_inc]]+Tabla3510813153426[[#This Row],[no_efec_cor]])</f>
        <v>0.610628019323671</v>
      </c>
      <c r="Q34" s="11" t="n">
        <f aca="false">Tabla3510813153426[[#This Row],[efec_cor]]/(Tabla3510813153426[[#This Row],[efec_cor]]+Tabla3510813153426[[#This Row],[no_efec_inc]])</f>
        <v>0.659600997506234</v>
      </c>
      <c r="R34" s="11" t="n">
        <f aca="false">(Tabla3510813153426[[#This Row],[PNE]]+Tabla3510813153426[[#This Row],[PE]])/2</f>
        <v>0.635114508414953</v>
      </c>
      <c r="S34" s="0" t="n">
        <v>932</v>
      </c>
      <c r="T34" s="0" t="n">
        <v>905</v>
      </c>
      <c r="U34" s="0" t="n">
        <f aca="false">Tabla3510813153426[[#This Row],[efec]]+Tabla3510813153426[[#This Row],[no_efe]]</f>
        <v>1837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637</v>
      </c>
      <c r="D35" s="0" t="n">
        <v>268</v>
      </c>
      <c r="E35" s="0" t="n">
        <v>528</v>
      </c>
      <c r="F35" s="0" t="n">
        <v>404</v>
      </c>
      <c r="G35" s="0" t="n">
        <f aca="false">Tabla3510813153426[[#This Row],[no_efec_cor]]+Tabla3510813153426[[#This Row],[efec_cor]]</f>
        <v>1165</v>
      </c>
      <c r="H35" s="0" t="n">
        <f aca="false">Tabla3510813153426[[#This Row],[no_efec_inc]]+Tabla3510813153426[[#This Row],[efect_inc]]</f>
        <v>672</v>
      </c>
      <c r="I35" s="9" t="n">
        <f aca="false">Tabla3510813153426[[#This Row],[Correctos]]/Tabla3510813153426[[#This Row],[total_sec]]</f>
        <v>0.634186173108329</v>
      </c>
      <c r="J35" s="9" t="n">
        <f aca="false">Tabla3510813153426[[#This Row],[efec_cor]]/Tabla3510813153426[[#This Row],[efec]]</f>
        <v>0.566523605150215</v>
      </c>
      <c r="K35" s="9" t="n">
        <f aca="false">Tabla3510813153426[[#This Row],[efect_inc]]/Tabla3510813153426[[#This Row],[efec]]</f>
        <v>0.433476394849785</v>
      </c>
      <c r="L35" s="9" t="n">
        <f aca="false">Tabla3510813153426[[#This Row],[no_efec_cor]]/Tabla3510813153426[[#This Row],[no_efe]]</f>
        <v>0.703867403314917</v>
      </c>
      <c r="M35" s="9" t="n">
        <f aca="false">Tabla3510813153426[[#This Row],[no_efec_inc]]/Tabla3510813153426[[#This Row],[no_efe]]</f>
        <v>0.296132596685083</v>
      </c>
      <c r="N35" s="9" t="n">
        <f aca="false">(Tabla3510813153426[[#This Row],[% efe_cor]]+Tabla3510813153426[[#This Row],[% no_efe_cor]])/2</f>
        <v>0.635195504232566</v>
      </c>
      <c r="O35" s="10" t="n">
        <f aca="false">(Tabla3510813153426[[#This Row],[% efe_inc]]+Tabla3510813153426[[#This Row],[% no_efect_inc]])/2</f>
        <v>0.364804495767434</v>
      </c>
      <c r="P35" s="11" t="n">
        <f aca="false">Tabla3510813153426[[#This Row],[no_efec_cor]]/(Tabla3510813153426[[#This Row],[efect_inc]]+Tabla3510813153426[[#This Row],[no_efec_cor]])</f>
        <v>0.611911623439001</v>
      </c>
      <c r="Q35" s="11" t="n">
        <f aca="false">Tabla3510813153426[[#This Row],[efec_cor]]/(Tabla3510813153426[[#This Row],[efec_cor]]+Tabla3510813153426[[#This Row],[no_efec_inc]])</f>
        <v>0.663316582914573</v>
      </c>
      <c r="R35" s="11" t="n">
        <f aca="false">(Tabla3510813153426[[#This Row],[PNE]]+Tabla3510813153426[[#This Row],[PE]])/2</f>
        <v>0.637614103176787</v>
      </c>
      <c r="S35" s="0" t="n">
        <v>932</v>
      </c>
      <c r="T35" s="0" t="n">
        <v>905</v>
      </c>
      <c r="U35" s="0" t="n">
        <f aca="false">Tabla3510813153426[[#This Row],[efec]]+Tabla3510813153426[[#This Row],[no_efe]]</f>
        <v>1837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636</v>
      </c>
      <c r="D36" s="0" t="n">
        <v>269</v>
      </c>
      <c r="E36" s="0" t="n">
        <v>536</v>
      </c>
      <c r="F36" s="0" t="n">
        <v>396</v>
      </c>
      <c r="G36" s="0" t="n">
        <f aca="false">Tabla3510813153426[[#This Row],[no_efec_cor]]+Tabla3510813153426[[#This Row],[efec_cor]]</f>
        <v>1172</v>
      </c>
      <c r="H36" s="0" t="n">
        <f aca="false">Tabla3510813153426[[#This Row],[no_efec_inc]]+Tabla3510813153426[[#This Row],[efect_inc]]</f>
        <v>665</v>
      </c>
      <c r="I36" s="9" t="n">
        <f aca="false">Tabla3510813153426[[#This Row],[Correctos]]/Tabla3510813153426[[#This Row],[total_sec]]</f>
        <v>0.637996733805117</v>
      </c>
      <c r="J36" s="9" t="n">
        <f aca="false">Tabla3510813153426[[#This Row],[efec_cor]]/Tabla3510813153426[[#This Row],[efec]]</f>
        <v>0.575107296137339</v>
      </c>
      <c r="K36" s="9" t="n">
        <f aca="false">Tabla3510813153426[[#This Row],[efect_inc]]/Tabla3510813153426[[#This Row],[efec]]</f>
        <v>0.424892703862661</v>
      </c>
      <c r="L36" s="9" t="n">
        <f aca="false">Tabla3510813153426[[#This Row],[no_efec_cor]]/Tabla3510813153426[[#This Row],[no_efe]]</f>
        <v>0.702762430939227</v>
      </c>
      <c r="M36" s="9" t="n">
        <f aca="false">Tabla3510813153426[[#This Row],[no_efec_inc]]/Tabla3510813153426[[#This Row],[no_efe]]</f>
        <v>0.297237569060773</v>
      </c>
      <c r="N36" s="9" t="n">
        <f aca="false">(Tabla3510813153426[[#This Row],[% efe_cor]]+Tabla3510813153426[[#This Row],[% no_efe_cor]])/2</f>
        <v>0.638934863538283</v>
      </c>
      <c r="O36" s="10" t="n">
        <f aca="false">(Tabla3510813153426[[#This Row],[% efe_inc]]+Tabla3510813153426[[#This Row],[% no_efect_inc]])/2</f>
        <v>0.361065136461717</v>
      </c>
      <c r="P36" s="11" t="n">
        <f aca="false">Tabla3510813153426[[#This Row],[no_efec_cor]]/(Tabla3510813153426[[#This Row],[efect_inc]]+Tabla3510813153426[[#This Row],[no_efec_cor]])</f>
        <v>0.616279069767442</v>
      </c>
      <c r="Q36" s="11" t="n">
        <f aca="false">Tabla3510813153426[[#This Row],[efec_cor]]/(Tabla3510813153426[[#This Row],[efec_cor]]+Tabla3510813153426[[#This Row],[no_efec_inc]])</f>
        <v>0.66583850931677</v>
      </c>
      <c r="R36" s="11" t="n">
        <f aca="false">(Tabla3510813153426[[#This Row],[PNE]]+Tabla3510813153426[[#This Row],[PE]])/2</f>
        <v>0.641058789542106</v>
      </c>
      <c r="S36" s="0" t="n">
        <v>932</v>
      </c>
      <c r="T36" s="0" t="n">
        <v>905</v>
      </c>
      <c r="U36" s="0" t="n">
        <f aca="false">Tabla3510813153426[[#This Row],[efec]]+Tabla3510813153426[[#This Row],[no_efe]]</f>
        <v>1837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622</v>
      </c>
      <c r="D37" s="0" t="n">
        <v>283</v>
      </c>
      <c r="E37" s="0" t="n">
        <v>539</v>
      </c>
      <c r="F37" s="0" t="n">
        <v>393</v>
      </c>
      <c r="G37" s="0" t="n">
        <f aca="false">Tabla3510813153426[[#This Row],[no_efec_cor]]+Tabla3510813153426[[#This Row],[efec_cor]]</f>
        <v>1161</v>
      </c>
      <c r="H37" s="0" t="n">
        <f aca="false">Tabla3510813153426[[#This Row],[no_efec_inc]]+Tabla3510813153426[[#This Row],[efect_inc]]</f>
        <v>676</v>
      </c>
      <c r="I37" s="9" t="n">
        <f aca="false">Tabla3510813153426[[#This Row],[Correctos]]/Tabla3510813153426[[#This Row],[total_sec]]</f>
        <v>0.632008709853021</v>
      </c>
      <c r="J37" s="9" t="n">
        <f aca="false">Tabla3510813153426[[#This Row],[efec_cor]]/Tabla3510813153426[[#This Row],[efec]]</f>
        <v>0.578326180257511</v>
      </c>
      <c r="K37" s="9" t="n">
        <f aca="false">Tabla3510813153426[[#This Row],[efect_inc]]/Tabla3510813153426[[#This Row],[efec]]</f>
        <v>0.421673819742489</v>
      </c>
      <c r="L37" s="9" t="n">
        <f aca="false">Tabla3510813153426[[#This Row],[no_efec_cor]]/Tabla3510813153426[[#This Row],[no_efe]]</f>
        <v>0.687292817679558</v>
      </c>
      <c r="M37" s="9" t="n">
        <f aca="false">Tabla3510813153426[[#This Row],[no_efec_inc]]/Tabla3510813153426[[#This Row],[no_efe]]</f>
        <v>0.312707182320442</v>
      </c>
      <c r="N37" s="9" t="n">
        <f aca="false">(Tabla3510813153426[[#This Row],[% efe_cor]]+Tabla3510813153426[[#This Row],[% no_efe_cor]])/2</f>
        <v>0.632809498968534</v>
      </c>
      <c r="O37" s="10" t="n">
        <f aca="false">(Tabla3510813153426[[#This Row],[% efe_inc]]+Tabla3510813153426[[#This Row],[% no_efect_inc]])/2</f>
        <v>0.367190501031466</v>
      </c>
      <c r="P37" s="11" t="n">
        <f aca="false">Tabla3510813153426[[#This Row],[no_efec_cor]]/(Tabla3510813153426[[#This Row],[efect_inc]]+Tabla3510813153426[[#This Row],[no_efec_cor]])</f>
        <v>0.612807881773399</v>
      </c>
      <c r="Q37" s="11" t="n">
        <f aca="false">Tabla3510813153426[[#This Row],[efec_cor]]/(Tabla3510813153426[[#This Row],[efec_cor]]+Tabla3510813153426[[#This Row],[no_efec_inc]])</f>
        <v>0.655717761557178</v>
      </c>
      <c r="R37" s="11" t="n">
        <f aca="false">(Tabla3510813153426[[#This Row],[PNE]]+Tabla3510813153426[[#This Row],[PE]])/2</f>
        <v>0.634262821665288</v>
      </c>
      <c r="S37" s="0" t="n">
        <v>932</v>
      </c>
      <c r="T37" s="0" t="n">
        <v>905</v>
      </c>
      <c r="U37" s="0" t="n">
        <f aca="false">Tabla3510813153426[[#This Row],[efec]]+Tabla3510813153426[[#This Row],[no_efe]]</f>
        <v>1837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630</v>
      </c>
      <c r="D38" s="0" t="n">
        <v>275</v>
      </c>
      <c r="E38" s="0" t="n">
        <v>520</v>
      </c>
      <c r="F38" s="0" t="n">
        <v>412</v>
      </c>
      <c r="G38" s="0" t="n">
        <f aca="false">Tabla3510813153426[[#This Row],[no_efec_cor]]+Tabla3510813153426[[#This Row],[efec_cor]]</f>
        <v>1150</v>
      </c>
      <c r="H38" s="0" t="n">
        <f aca="false">Tabla3510813153426[[#This Row],[no_efec_inc]]+Tabla3510813153426[[#This Row],[efect_inc]]</f>
        <v>687</v>
      </c>
      <c r="I38" s="9" t="n">
        <f aca="false">Tabla3510813153426[[#This Row],[Correctos]]/Tabla3510813153426[[#This Row],[total_sec]]</f>
        <v>0.626020685900925</v>
      </c>
      <c r="J38" s="9" t="n">
        <f aca="false">Tabla3510813153426[[#This Row],[efec_cor]]/Tabla3510813153426[[#This Row],[efec]]</f>
        <v>0.55793991416309</v>
      </c>
      <c r="K38" s="9" t="n">
        <f aca="false">Tabla3510813153426[[#This Row],[efect_inc]]/Tabla3510813153426[[#This Row],[efec]]</f>
        <v>0.44206008583691</v>
      </c>
      <c r="L38" s="9" t="n">
        <f aca="false">Tabla3510813153426[[#This Row],[no_efec_cor]]/Tabla3510813153426[[#This Row],[no_efe]]</f>
        <v>0.696132596685083</v>
      </c>
      <c r="M38" s="9" t="n">
        <f aca="false">Tabla3510813153426[[#This Row],[no_efec_inc]]/Tabla3510813153426[[#This Row],[no_efe]]</f>
        <v>0.303867403314917</v>
      </c>
      <c r="N38" s="9" t="n">
        <f aca="false">(Tabla3510813153426[[#This Row],[% efe_cor]]+Tabla3510813153426[[#This Row],[% no_efe_cor]])/2</f>
        <v>0.627036255424086</v>
      </c>
      <c r="O38" s="10" t="n">
        <f aca="false">(Tabla3510813153426[[#This Row],[% efe_inc]]+Tabla3510813153426[[#This Row],[% no_efect_inc]])/2</f>
        <v>0.372963744575914</v>
      </c>
      <c r="P38" s="11" t="n">
        <f aca="false">Tabla3510813153426[[#This Row],[no_efec_cor]]/(Tabla3510813153426[[#This Row],[efect_inc]]+Tabla3510813153426[[#This Row],[no_efec_cor]])</f>
        <v>0.604606525911708</v>
      </c>
      <c r="Q38" s="11" t="n">
        <f aca="false">Tabla3510813153426[[#This Row],[efec_cor]]/(Tabla3510813153426[[#This Row],[efec_cor]]+Tabla3510813153426[[#This Row],[no_efec_inc]])</f>
        <v>0.654088050314465</v>
      </c>
      <c r="R38" s="11" t="n">
        <f aca="false">(Tabla3510813153426[[#This Row],[PNE]]+Tabla3510813153426[[#This Row],[PE]])/2</f>
        <v>0.629347288113087</v>
      </c>
      <c r="S38" s="0" t="n">
        <v>932</v>
      </c>
      <c r="T38" s="0" t="n">
        <v>905</v>
      </c>
      <c r="U38" s="0" t="n">
        <f aca="false">Tabla3510813153426[[#This Row],[efec]]+Tabla3510813153426[[#This Row],[no_efe]]</f>
        <v>1837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625</v>
      </c>
      <c r="D39" s="0" t="n">
        <v>280</v>
      </c>
      <c r="E39" s="0" t="n">
        <v>527</v>
      </c>
      <c r="F39" s="0" t="n">
        <v>405</v>
      </c>
      <c r="G39" s="0" t="n">
        <f aca="false">Tabla3510813153426[[#This Row],[no_efec_cor]]+Tabla3510813153426[[#This Row],[efec_cor]]</f>
        <v>1152</v>
      </c>
      <c r="H39" s="0" t="n">
        <f aca="false">Tabla3510813153426[[#This Row],[no_efec_inc]]+Tabla3510813153426[[#This Row],[efect_inc]]</f>
        <v>685</v>
      </c>
      <c r="I39" s="9" t="n">
        <f aca="false">Tabla3510813153426[[#This Row],[Correctos]]/Tabla3510813153426[[#This Row],[total_sec]]</f>
        <v>0.627109417528579</v>
      </c>
      <c r="J39" s="9" t="n">
        <f aca="false">Tabla3510813153426[[#This Row],[efec_cor]]/Tabla3510813153426[[#This Row],[efec]]</f>
        <v>0.565450643776824</v>
      </c>
      <c r="K39" s="9" t="n">
        <f aca="false">Tabla3510813153426[[#This Row],[efect_inc]]/Tabla3510813153426[[#This Row],[efec]]</f>
        <v>0.434549356223176</v>
      </c>
      <c r="L39" s="9" t="n">
        <f aca="false">Tabla3510813153426[[#This Row],[no_efec_cor]]/Tabla3510813153426[[#This Row],[no_efe]]</f>
        <v>0.69060773480663</v>
      </c>
      <c r="M39" s="9" t="n">
        <f aca="false">Tabla3510813153426[[#This Row],[no_efec_inc]]/Tabla3510813153426[[#This Row],[no_efe]]</f>
        <v>0.30939226519337</v>
      </c>
      <c r="N39" s="9" t="n">
        <f aca="false">(Tabla3510813153426[[#This Row],[% efe_cor]]+Tabla3510813153426[[#This Row],[% no_efe_cor]])/2</f>
        <v>0.628029189291727</v>
      </c>
      <c r="O39" s="10" t="n">
        <f aca="false">(Tabla3510813153426[[#This Row],[% efe_inc]]+Tabla3510813153426[[#This Row],[% no_efect_inc]])/2</f>
        <v>0.371970810708273</v>
      </c>
      <c r="P39" s="11" t="n">
        <f aca="false">Tabla3510813153426[[#This Row],[no_efec_cor]]/(Tabla3510813153426[[#This Row],[efect_inc]]+Tabla3510813153426[[#This Row],[no_efec_cor]])</f>
        <v>0.606796116504854</v>
      </c>
      <c r="Q39" s="11" t="n">
        <f aca="false">Tabla3510813153426[[#This Row],[efec_cor]]/(Tabla3510813153426[[#This Row],[efec_cor]]+Tabla3510813153426[[#This Row],[no_efec_inc]])</f>
        <v>0.653035935563817</v>
      </c>
      <c r="R39" s="11" t="n">
        <f aca="false">(Tabla3510813153426[[#This Row],[PNE]]+Tabla3510813153426[[#This Row],[PE]])/2</f>
        <v>0.629916026034335</v>
      </c>
      <c r="S39" s="0" t="n">
        <v>932</v>
      </c>
      <c r="T39" s="0" t="n">
        <v>905</v>
      </c>
      <c r="U39" s="0" t="n">
        <f aca="false">Tabla3510813153426[[#This Row],[efec]]+Tabla3510813153426[[#This Row],[no_efe]]</f>
        <v>1837</v>
      </c>
    </row>
    <row r="40" customFormat="false" ht="13.8" hidden="false" customHeight="false" outlineLevel="0" collapsed="false">
      <c r="A40" s="0" t="n">
        <v>10</v>
      </c>
      <c r="B40" s="0" t="n">
        <v>1</v>
      </c>
      <c r="C40" s="0" t="n">
        <v>557</v>
      </c>
      <c r="D40" s="0" t="n">
        <v>348</v>
      </c>
      <c r="E40" s="0" t="n">
        <v>667</v>
      </c>
      <c r="F40" s="0" t="n">
        <v>265</v>
      </c>
      <c r="G40" s="0" t="e">
        <f aca="false">Tabla3510813153426[[#This Row],[no_efec_cor]]+Tabla3510813153426[[#This Row],[efec_cor]]</f>
        <v>#VALUE!</v>
      </c>
      <c r="H40" s="0" t="e">
        <f aca="false">Tabla3510813153426[[#This Row],[no_efec_inc]]+Tabla3510813153426[[#This Row],[efect_inc]]</f>
        <v>#VALUE!</v>
      </c>
      <c r="I40" s="9" t="e">
        <f aca="false">Tabla3510813153426[[#This Row],[Correctos]]/Tabla3510813153426[[#This Row],[total_sec]]</f>
        <v>#VALUE!</v>
      </c>
      <c r="J40" s="9" t="e">
        <f aca="false">Tabla3510813153426[[#This Row],[efec_cor]]/Tabla3510813153426[[#This Row],[efec]]</f>
        <v>#VALUE!</v>
      </c>
      <c r="K40" s="9" t="e">
        <f aca="false">Tabla3510813153426[[#This Row],[efect_inc]]/Tabla3510813153426[[#This Row],[efec]]</f>
        <v>#VALUE!</v>
      </c>
      <c r="L40" s="9" t="e">
        <f aca="false">Tabla3510813153426[[#This Row],[no_efec_cor]]/Tabla3510813153426[[#This Row],[no_efe]]</f>
        <v>#VALUE!</v>
      </c>
      <c r="M40" s="9" t="e">
        <f aca="false">Tabla3510813153426[[#This Row],[no_efec_inc]]/Tabla3510813153426[[#This Row],[no_efe]]</f>
        <v>#VALUE!</v>
      </c>
      <c r="N40" s="9" t="e">
        <f aca="false">(Tabla3510813153426[[#This Row],[% efe_cor]]+Tabla3510813153426[[#This Row],[% no_efe_cor]])/2</f>
        <v>#VALUE!</v>
      </c>
      <c r="O40" s="10" t="e">
        <f aca="false">(Tabla3510813153426[[#This Row],[% efe_inc]]+Tabla3510813153426[[#This Row],[% no_efect_inc]])/2</f>
        <v>#VALUE!</v>
      </c>
      <c r="P40" s="11" t="e">
        <f aca="false">Tabla3510813153426[[#This Row],[no_efec_cor]]/(Tabla3510813153426[[#This Row],[efect_inc]]+Tabla3510813153426[[#This Row],[no_efec_cor]])</f>
        <v>#VALUE!</v>
      </c>
      <c r="Q40" s="11" t="e">
        <f aca="false">Tabla3510813153426[[#This Row],[efec_cor]]/(Tabla3510813153426[[#This Row],[efec_cor]]+Tabla3510813153426[[#This Row],[no_efec_inc]])</f>
        <v>#VALUE!</v>
      </c>
      <c r="R40" s="11" t="e">
        <f aca="false">(Tabla3510813153426[[#This Row],[PNE]]+Tabla3510813153426[[#This Row],[PE]])/2</f>
        <v>#VALUE!</v>
      </c>
      <c r="S40" s="0" t="n">
        <v>932</v>
      </c>
      <c r="T40" s="0" t="n">
        <v>905</v>
      </c>
      <c r="U40" s="0" t="e">
        <f aca="false">Tabla3510813153426[[#This Row],[efec]]+Tabla3510813153426[[#This Row],[no_efe]]</f>
        <v>#VALUE!</v>
      </c>
    </row>
    <row r="41" customFormat="false" ht="13.8" hidden="false" customHeight="false" outlineLevel="0" collapsed="false">
      <c r="A41" s="0" t="n">
        <v>8</v>
      </c>
      <c r="B41" s="0" t="n">
        <v>1</v>
      </c>
      <c r="C41" s="0" t="n">
        <v>631</v>
      </c>
      <c r="D41" s="0" t="n">
        <v>274</v>
      </c>
      <c r="E41" s="0" t="n">
        <v>549</v>
      </c>
      <c r="F41" s="0" t="n">
        <v>383</v>
      </c>
      <c r="G41" s="0" t="e">
        <f aca="false">Tabla3510813153426[[#This Row],[no_efec_cor]]+Tabla3510813153426[[#This Row],[efec_cor]]</f>
        <v>#VALUE!</v>
      </c>
      <c r="H41" s="0" t="e">
        <f aca="false">Tabla3510813153426[[#This Row],[no_efec_inc]]+Tabla3510813153426[[#This Row],[efect_inc]]</f>
        <v>#VALUE!</v>
      </c>
      <c r="I41" s="9" t="e">
        <f aca="false">Tabla3510813153426[[#This Row],[Correctos]]/Tabla3510813153426[[#This Row],[total_sec]]</f>
        <v>#VALUE!</v>
      </c>
      <c r="J41" s="9" t="e">
        <f aca="false">Tabla3510813153426[[#This Row],[efec_cor]]/Tabla3510813153426[[#This Row],[efec]]</f>
        <v>#VALUE!</v>
      </c>
      <c r="K41" s="9" t="e">
        <f aca="false">Tabla3510813153426[[#This Row],[efect_inc]]/Tabla3510813153426[[#This Row],[efec]]</f>
        <v>#VALUE!</v>
      </c>
      <c r="L41" s="9" t="e">
        <f aca="false">Tabla3510813153426[[#This Row],[no_efec_cor]]/Tabla3510813153426[[#This Row],[no_efe]]</f>
        <v>#VALUE!</v>
      </c>
      <c r="M41" s="9" t="e">
        <f aca="false">Tabla3510813153426[[#This Row],[no_efec_inc]]/Tabla3510813153426[[#This Row],[no_efe]]</f>
        <v>#VALUE!</v>
      </c>
      <c r="N41" s="9" t="e">
        <f aca="false">(Tabla3510813153426[[#This Row],[% efe_cor]]+Tabla3510813153426[[#This Row],[% no_efe_cor]])/2</f>
        <v>#VALUE!</v>
      </c>
      <c r="O41" s="10" t="e">
        <f aca="false">(Tabla3510813153426[[#This Row],[% efe_inc]]+Tabla3510813153426[[#This Row],[% no_efect_inc]])/2</f>
        <v>#VALUE!</v>
      </c>
      <c r="P41" s="11" t="e">
        <f aca="false">Tabla3510813153426[[#This Row],[no_efec_cor]]/(Tabla3510813153426[[#This Row],[efect_inc]]+Tabla3510813153426[[#This Row],[no_efec_cor]])</f>
        <v>#VALUE!</v>
      </c>
      <c r="Q41" s="11" t="e">
        <f aca="false">Tabla3510813153426[[#This Row],[efec_cor]]/(Tabla3510813153426[[#This Row],[efec_cor]]+Tabla3510813153426[[#This Row],[no_efec_inc]])</f>
        <v>#VALUE!</v>
      </c>
      <c r="R41" s="11" t="e">
        <f aca="false">(Tabla3510813153426[[#This Row],[PNE]]+Tabla3510813153426[[#This Row],[PE]])/2</f>
        <v>#VALUE!</v>
      </c>
      <c r="S41" s="0" t="n">
        <v>932</v>
      </c>
      <c r="T41" s="0" t="n">
        <v>905</v>
      </c>
      <c r="U41" s="0" t="e">
        <f aca="false">Tabla3510813153426[[#This Row],[efec]]+Tabla3510813153426[[#This Row],[no_efe]]</f>
        <v>#VALUE!</v>
      </c>
    </row>
    <row r="42" customFormat="false" ht="13.8" hidden="false" customHeight="false" outlineLevel="0" collapsed="false">
      <c r="A42" s="0" t="n">
        <v>8</v>
      </c>
      <c r="B42" s="0" t="n">
        <v>2</v>
      </c>
      <c r="C42" s="0" t="n">
        <v>614</v>
      </c>
      <c r="D42" s="0" t="n">
        <v>291</v>
      </c>
      <c r="E42" s="0" t="n">
        <v>607</v>
      </c>
      <c r="F42" s="0" t="n">
        <v>325</v>
      </c>
      <c r="G42" s="0" t="e">
        <f aca="false">Tabla3510813153426[[#This Row],[no_efec_cor]]+Tabla3510813153426[[#This Row],[efec_cor]]</f>
        <v>#VALUE!</v>
      </c>
      <c r="H42" s="0" t="e">
        <f aca="false">Tabla3510813153426[[#This Row],[no_efec_inc]]+Tabla3510813153426[[#This Row],[efect_inc]]</f>
        <v>#VALUE!</v>
      </c>
      <c r="I42" s="9" t="e">
        <f aca="false">Tabla3510813153426[[#This Row],[Correctos]]/Tabla3510813153426[[#This Row],[total_sec]]</f>
        <v>#VALUE!</v>
      </c>
      <c r="J42" s="9" t="e">
        <f aca="false">Tabla3510813153426[[#This Row],[efec_cor]]/Tabla3510813153426[[#This Row],[efec]]</f>
        <v>#VALUE!</v>
      </c>
      <c r="K42" s="9" t="e">
        <f aca="false">Tabla3510813153426[[#This Row],[efect_inc]]/Tabla3510813153426[[#This Row],[efec]]</f>
        <v>#VALUE!</v>
      </c>
      <c r="L42" s="9" t="e">
        <f aca="false">Tabla3510813153426[[#This Row],[no_efec_cor]]/Tabla3510813153426[[#This Row],[no_efe]]</f>
        <v>#VALUE!</v>
      </c>
      <c r="M42" s="9" t="e">
        <f aca="false">Tabla3510813153426[[#This Row],[no_efec_inc]]/Tabla3510813153426[[#This Row],[no_efe]]</f>
        <v>#VALUE!</v>
      </c>
      <c r="N42" s="9" t="e">
        <f aca="false">(Tabla3510813153426[[#This Row],[% efe_cor]]+Tabla3510813153426[[#This Row],[% no_efe_cor]])/2</f>
        <v>#VALUE!</v>
      </c>
      <c r="O42" s="10" t="e">
        <f aca="false">(Tabla3510813153426[[#This Row],[% efe_inc]]+Tabla3510813153426[[#This Row],[% no_efect_inc]])/2</f>
        <v>#VALUE!</v>
      </c>
      <c r="P42" s="11" t="e">
        <f aca="false">Tabla3510813153426[[#This Row],[no_efec_cor]]/(Tabla3510813153426[[#This Row],[efect_inc]]+Tabla3510813153426[[#This Row],[no_efec_cor]])</f>
        <v>#VALUE!</v>
      </c>
      <c r="Q42" s="11" t="e">
        <f aca="false">Tabla3510813153426[[#This Row],[efec_cor]]/(Tabla3510813153426[[#This Row],[efec_cor]]+Tabla3510813153426[[#This Row],[no_efec_inc]])</f>
        <v>#VALUE!</v>
      </c>
      <c r="R42" s="11" t="e">
        <f aca="false">(Tabla3510813153426[[#This Row],[PNE]]+Tabla3510813153426[[#This Row],[PE]])/2</f>
        <v>#VALUE!</v>
      </c>
      <c r="S42" s="0" t="n">
        <v>932</v>
      </c>
      <c r="T42" s="0" t="n">
        <v>905</v>
      </c>
      <c r="U42" s="0" t="e">
        <f aca="false">Tabla3510813153426[[#This Row],[efec]]+Tabla3510813153426[[#This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3</v>
      </c>
      <c r="C43" s="0" t="n">
        <v>609</v>
      </c>
      <c r="D43" s="0" t="n">
        <v>296</v>
      </c>
      <c r="E43" s="0" t="n">
        <v>623</v>
      </c>
      <c r="F43" s="0" t="n">
        <v>309</v>
      </c>
      <c r="G43" s="0" t="e">
        <f aca="false">Tabla3510813153426[[#This Row],[no_efec_cor]]+Tabla3510813153426[[#This Row],[efec_cor]]</f>
        <v>#VALUE!</v>
      </c>
      <c r="H43" s="0" t="e">
        <f aca="false">Tabla3510813153426[[#This Row],[no_efec_inc]]+Tabla3510813153426[[#This Row],[efect_inc]]</f>
        <v>#VALUE!</v>
      </c>
      <c r="I43" s="9" t="e">
        <f aca="false">Tabla3510813153426[[#This Row],[Correctos]]/Tabla3510813153426[[#This Row],[total_sec]]</f>
        <v>#VALUE!</v>
      </c>
      <c r="J43" s="9" t="e">
        <f aca="false">Tabla3510813153426[[#This Row],[efec_cor]]/Tabla3510813153426[[#This Row],[efec]]</f>
        <v>#VALUE!</v>
      </c>
      <c r="K43" s="9" t="e">
        <f aca="false">Tabla3510813153426[[#This Row],[efect_inc]]/Tabla3510813153426[[#This Row],[efec]]</f>
        <v>#VALUE!</v>
      </c>
      <c r="L43" s="9" t="e">
        <f aca="false">Tabla3510813153426[[#This Row],[no_efec_cor]]/Tabla3510813153426[[#This Row],[no_efe]]</f>
        <v>#VALUE!</v>
      </c>
      <c r="M43" s="9" t="e">
        <f aca="false">Tabla3510813153426[[#This Row],[no_efec_inc]]/Tabla3510813153426[[#This Row],[no_efe]]</f>
        <v>#VALUE!</v>
      </c>
      <c r="N43" s="9" t="e">
        <f aca="false">(Tabla3510813153426[[#This Row],[% efe_cor]]+Tabla3510813153426[[#This Row],[% no_efe_cor]])/2</f>
        <v>#VALUE!</v>
      </c>
      <c r="O43" s="10" t="e">
        <f aca="false">(Tabla3510813153426[[#This Row],[% efe_inc]]+Tabla3510813153426[[#This Row],[% no_efect_inc]])/2</f>
        <v>#VALUE!</v>
      </c>
      <c r="P43" s="11" t="e">
        <f aca="false">Tabla3510813153426[[#This Row],[no_efec_cor]]/(Tabla3510813153426[[#This Row],[efect_inc]]+Tabla3510813153426[[#This Row],[no_efec_cor]])</f>
        <v>#VALUE!</v>
      </c>
      <c r="Q43" s="11" t="e">
        <f aca="false">Tabla3510813153426[[#This Row],[efec_cor]]/(Tabla3510813153426[[#This Row],[efec_cor]]+Tabla3510813153426[[#This Row],[no_efec_inc]])</f>
        <v>#VALUE!</v>
      </c>
      <c r="R43" s="11" t="e">
        <f aca="false">(Tabla3510813153426[[#This Row],[PNE]]+Tabla3510813153426[[#This Row],[PE]])/2</f>
        <v>#VALUE!</v>
      </c>
      <c r="S43" s="0" t="n">
        <v>932</v>
      </c>
      <c r="T43" s="0" t="n">
        <v>905</v>
      </c>
      <c r="U43" s="0" t="e">
        <f aca="false">Tabla3510813153426[[#This Row],[efec]]+Tabla3510813153426[[#This Row],[no_efe]]</f>
        <v>#VALUE!</v>
      </c>
    </row>
    <row r="44" customFormat="false" ht="13.8" hidden="false" customHeight="false" outlineLevel="0" collapsed="false">
      <c r="A44" s="0" t="n">
        <v>8</v>
      </c>
      <c r="B44" s="0" t="n">
        <v>2.5</v>
      </c>
      <c r="C44" s="0" t="n">
        <v>611</v>
      </c>
      <c r="D44" s="0" t="n">
        <v>294</v>
      </c>
      <c r="E44" s="0" t="n">
        <v>616</v>
      </c>
      <c r="F44" s="0" t="n">
        <v>316</v>
      </c>
      <c r="G44" s="0" t="e">
        <f aca="false">Tabla3510813153426[[#This Row],[no_efec_cor]]+Tabla3510813153426[[#This Row],[efec_cor]]</f>
        <v>#VALUE!</v>
      </c>
      <c r="H44" s="0" t="e">
        <f aca="false">Tabla3510813153426[[#This Row],[no_efec_inc]]+Tabla3510813153426[[#This Row],[efect_inc]]</f>
        <v>#VALUE!</v>
      </c>
      <c r="I44" s="9" t="e">
        <f aca="false">Tabla3510813153426[[#This Row],[Correctos]]/Tabla3510813153426[[#This Row],[total_sec]]</f>
        <v>#VALUE!</v>
      </c>
      <c r="J44" s="9" t="e">
        <f aca="false">Tabla3510813153426[[#This Row],[efec_cor]]/Tabla3510813153426[[#This Row],[efec]]</f>
        <v>#VALUE!</v>
      </c>
      <c r="K44" s="9" t="e">
        <f aca="false">Tabla3510813153426[[#This Row],[efect_inc]]/Tabla3510813153426[[#This Row],[efec]]</f>
        <v>#VALUE!</v>
      </c>
      <c r="L44" s="9" t="e">
        <f aca="false">Tabla3510813153426[[#This Row],[no_efec_cor]]/Tabla3510813153426[[#This Row],[no_efe]]</f>
        <v>#VALUE!</v>
      </c>
      <c r="M44" s="9" t="e">
        <f aca="false">Tabla3510813153426[[#This Row],[no_efec_inc]]/Tabla3510813153426[[#This Row],[no_efe]]</f>
        <v>#VALUE!</v>
      </c>
      <c r="N44" s="9" t="e">
        <f aca="false">(Tabla3510813153426[[#This Row],[% efe_cor]]+Tabla3510813153426[[#This Row],[% no_efe_cor]])/2</f>
        <v>#VALUE!</v>
      </c>
      <c r="O44" s="10" t="e">
        <f aca="false">(Tabla3510813153426[[#This Row],[% efe_inc]]+Tabla3510813153426[[#This Row],[% no_efect_inc]])/2</f>
        <v>#VALUE!</v>
      </c>
      <c r="P44" s="11" t="e">
        <f aca="false">Tabla3510813153426[[#This Row],[no_efec_cor]]/(Tabla3510813153426[[#This Row],[efect_inc]]+Tabla3510813153426[[#This Row],[no_efec_cor]])</f>
        <v>#VALUE!</v>
      </c>
      <c r="Q44" s="11" t="e">
        <f aca="false">Tabla3510813153426[[#This Row],[efec_cor]]/(Tabla3510813153426[[#This Row],[efec_cor]]+Tabla3510813153426[[#This Row],[no_efec_inc]])</f>
        <v>#VALUE!</v>
      </c>
      <c r="R44" s="11" t="e">
        <f aca="false">(Tabla3510813153426[[#This Row],[PNE]]+Tabla3510813153426[[#This Row],[PE]])/2</f>
        <v>#VALUE!</v>
      </c>
      <c r="S44" s="0" t="n">
        <v>932</v>
      </c>
      <c r="T44" s="0" t="n">
        <v>905</v>
      </c>
      <c r="U44" s="0" t="e">
        <f aca="false">Tabla3510813153426[[#This Row],[efec]]+Tabla3510813153426[[#This Row],[no_efe]]</f>
        <v>#VALUE!</v>
      </c>
    </row>
    <row r="45" customFormat="false" ht="13.8" hidden="false" customHeight="false" outlineLevel="0" collapsed="false">
      <c r="A45" s="0" t="n">
        <v>10</v>
      </c>
      <c r="B45" s="0" t="n">
        <v>2</v>
      </c>
      <c r="C45" s="0" t="n">
        <v>614</v>
      </c>
      <c r="D45" s="0" t="n">
        <v>291</v>
      </c>
      <c r="E45" s="0" t="n">
        <v>610</v>
      </c>
      <c r="F45" s="0" t="n">
        <v>322</v>
      </c>
      <c r="G45" s="0" t="e">
        <f aca="false">Tabla3510813153426[[#This Row],[no_efec_cor]]+Tabla3510813153426[[#This Row],[efec_cor]]</f>
        <v>#VALUE!</v>
      </c>
      <c r="H45" s="0" t="e">
        <f aca="false">Tabla3510813153426[[#This Row],[no_efec_inc]]+Tabla3510813153426[[#This Row],[efect_inc]]</f>
        <v>#VALUE!</v>
      </c>
      <c r="I45" s="9" t="e">
        <f aca="false">Tabla3510813153426[[#This Row],[Correctos]]/Tabla3510813153426[[#This Row],[total_sec]]</f>
        <v>#VALUE!</v>
      </c>
      <c r="J45" s="9" t="e">
        <f aca="false">Tabla3510813153426[[#This Row],[efec_cor]]/Tabla3510813153426[[#This Row],[efec]]</f>
        <v>#VALUE!</v>
      </c>
      <c r="K45" s="9" t="e">
        <f aca="false">Tabla3510813153426[[#This Row],[efect_inc]]/Tabla3510813153426[[#This Row],[efec]]</f>
        <v>#VALUE!</v>
      </c>
      <c r="L45" s="9" t="e">
        <f aca="false">Tabla3510813153426[[#This Row],[no_efec_cor]]/Tabla3510813153426[[#This Row],[no_efe]]</f>
        <v>#VALUE!</v>
      </c>
      <c r="M45" s="9" t="e">
        <f aca="false">Tabla3510813153426[[#This Row],[no_efec_inc]]/Tabla3510813153426[[#This Row],[no_efe]]</f>
        <v>#VALUE!</v>
      </c>
      <c r="N45" s="9" t="e">
        <f aca="false">(Tabla3510813153426[[#This Row],[% efe_cor]]+Tabla3510813153426[[#This Row],[% no_efe_cor]])/2</f>
        <v>#VALUE!</v>
      </c>
      <c r="O45" s="10" t="e">
        <f aca="false">(Tabla3510813153426[[#This Row],[% efe_inc]]+Tabla3510813153426[[#This Row],[% no_efect_inc]])/2</f>
        <v>#VALUE!</v>
      </c>
      <c r="P45" s="11" t="e">
        <f aca="false">Tabla3510813153426[[#This Row],[no_efec_cor]]/(Tabla3510813153426[[#This Row],[efect_inc]]+Tabla3510813153426[[#This Row],[no_efec_cor]])</f>
        <v>#VALUE!</v>
      </c>
      <c r="Q45" s="11" t="e">
        <f aca="false">Tabla3510813153426[[#This Row],[efec_cor]]/(Tabla3510813153426[[#This Row],[efec_cor]]+Tabla3510813153426[[#This Row],[no_efec_inc]])</f>
        <v>#VALUE!</v>
      </c>
      <c r="R45" s="11" t="e">
        <f aca="false">(Tabla3510813153426[[#This Row],[PNE]]+Tabla3510813153426[[#This Row],[PE]])/2</f>
        <v>#VALUE!</v>
      </c>
      <c r="S45" s="0" t="n">
        <v>932</v>
      </c>
      <c r="T45" s="0" t="n">
        <v>905</v>
      </c>
      <c r="U45" s="0" t="e">
        <f aca="false">Tabla3510813153426[[#This Row],[efec]]+Tabla3510813153426[[#This Row],[no_efe]]</f>
        <v>#VALUE!</v>
      </c>
    </row>
    <row r="46" customFormat="false" ht="13.8" hidden="false" customHeight="false" outlineLevel="0" collapsed="false">
      <c r="A46" s="0" t="n">
        <v>15</v>
      </c>
      <c r="B46" s="0" t="n">
        <v>2</v>
      </c>
      <c r="C46" s="0" t="n">
        <v>613</v>
      </c>
      <c r="D46" s="0" t="n">
        <v>292</v>
      </c>
      <c r="E46" s="0" t="n">
        <v>613</v>
      </c>
      <c r="F46" s="0" t="n">
        <v>319</v>
      </c>
      <c r="G46" s="0" t="e">
        <f aca="false">Tabla3510813153426[[#This Row],[no_efec_cor]]+Tabla3510813153426[[#This Row],[efec_cor]]</f>
        <v>#VALUE!</v>
      </c>
      <c r="H46" s="0" t="e">
        <f aca="false">Tabla3510813153426[[#This Row],[no_efec_inc]]+Tabla3510813153426[[#This Row],[efect_inc]]</f>
        <v>#VALUE!</v>
      </c>
      <c r="I46" s="9" t="e">
        <f aca="false">Tabla3510813153426[[#This Row],[Correctos]]/Tabla3510813153426[[#This Row],[total_sec]]</f>
        <v>#VALUE!</v>
      </c>
      <c r="J46" s="9" t="e">
        <f aca="false">Tabla3510813153426[[#This Row],[efec_cor]]/Tabla3510813153426[[#This Row],[efec]]</f>
        <v>#VALUE!</v>
      </c>
      <c r="K46" s="9" t="e">
        <f aca="false">Tabla3510813153426[[#This Row],[efect_inc]]/Tabla3510813153426[[#This Row],[efec]]</f>
        <v>#VALUE!</v>
      </c>
      <c r="L46" s="9" t="e">
        <f aca="false">Tabla3510813153426[[#This Row],[no_efec_cor]]/Tabla3510813153426[[#This Row],[no_efe]]</f>
        <v>#VALUE!</v>
      </c>
      <c r="M46" s="9" t="e">
        <f aca="false">Tabla3510813153426[[#This Row],[no_efec_inc]]/Tabla3510813153426[[#This Row],[no_efe]]</f>
        <v>#VALUE!</v>
      </c>
      <c r="N46" s="9" t="e">
        <f aca="false">(Tabla3510813153426[[#This Row],[% efe_cor]]+Tabla3510813153426[[#This Row],[% no_efe_cor]])/2</f>
        <v>#VALUE!</v>
      </c>
      <c r="O46" s="10" t="e">
        <f aca="false">(Tabla3510813153426[[#This Row],[% efe_inc]]+Tabla3510813153426[[#This Row],[% no_efect_inc]])/2</f>
        <v>#VALUE!</v>
      </c>
      <c r="P46" s="11" t="e">
        <f aca="false">Tabla3510813153426[[#This Row],[no_efec_cor]]/(Tabla3510813153426[[#This Row],[efect_inc]]+Tabla3510813153426[[#This Row],[no_efec_cor]])</f>
        <v>#VALUE!</v>
      </c>
      <c r="Q46" s="11" t="e">
        <f aca="false">Tabla3510813153426[[#This Row],[efec_cor]]/(Tabla3510813153426[[#This Row],[efec_cor]]+Tabla3510813153426[[#This Row],[no_efec_inc]])</f>
        <v>#VALUE!</v>
      </c>
      <c r="R46" s="11" t="e">
        <f aca="false">(Tabla3510813153426[[#This Row],[PNE]]+Tabla3510813153426[[#This Row],[PE]])/2</f>
        <v>#VALUE!</v>
      </c>
      <c r="S46" s="0" t="n">
        <v>932</v>
      </c>
      <c r="T46" s="0" t="n">
        <v>905</v>
      </c>
      <c r="U46" s="0" t="e">
        <f aca="false">Tabla3510813153426[[#This Row],[efec]]+Tabla3510813153426[[#This Row],[no_efe]]</f>
        <v>#VALUE!</v>
      </c>
    </row>
    <row r="47" customFormat="false" ht="13.8" hidden="false" customHeight="false" outlineLevel="0" collapsed="false">
      <c r="A47" s="0" t="n">
        <v>25</v>
      </c>
      <c r="B47" s="0" t="n">
        <v>2</v>
      </c>
      <c r="C47" s="0" t="n">
        <v>600</v>
      </c>
      <c r="D47" s="0" t="n">
        <v>305</v>
      </c>
      <c r="E47" s="0" t="n">
        <v>619</v>
      </c>
      <c r="F47" s="0" t="n">
        <v>313</v>
      </c>
      <c r="G47" s="0" t="e">
        <f aca="false">Tabla3510813153426[[#This Row],[no_efec_cor]]+Tabla3510813153426[[#This Row],[efec_cor]]</f>
        <v>#VALUE!</v>
      </c>
      <c r="H47" s="0" t="e">
        <f aca="false">Tabla3510813153426[[#This Row],[no_efec_inc]]+Tabla3510813153426[[#This Row],[efect_inc]]</f>
        <v>#VALUE!</v>
      </c>
      <c r="I47" s="9" t="e">
        <f aca="false">Tabla3510813153426[[#This Row],[Correctos]]/Tabla3510813153426[[#This Row],[total_sec]]</f>
        <v>#VALUE!</v>
      </c>
      <c r="J47" s="9" t="e">
        <f aca="false">Tabla3510813153426[[#This Row],[efec_cor]]/Tabla3510813153426[[#This Row],[efec]]</f>
        <v>#VALUE!</v>
      </c>
      <c r="K47" s="9" t="e">
        <f aca="false">Tabla3510813153426[[#This Row],[efect_inc]]/Tabla3510813153426[[#This Row],[efec]]</f>
        <v>#VALUE!</v>
      </c>
      <c r="L47" s="9" t="e">
        <f aca="false">Tabla3510813153426[[#This Row],[no_efec_cor]]/Tabla3510813153426[[#This Row],[no_efe]]</f>
        <v>#VALUE!</v>
      </c>
      <c r="M47" s="9" t="e">
        <f aca="false">Tabla3510813153426[[#This Row],[no_efec_inc]]/Tabla3510813153426[[#This Row],[no_efe]]</f>
        <v>#VALUE!</v>
      </c>
      <c r="N47" s="9" t="e">
        <f aca="false">(Tabla3510813153426[[#This Row],[% efe_cor]]+Tabla3510813153426[[#This Row],[% no_efe_cor]])/2</f>
        <v>#VALUE!</v>
      </c>
      <c r="O47" s="10" t="e">
        <f aca="false">(Tabla3510813153426[[#This Row],[% efe_inc]]+Tabla3510813153426[[#This Row],[% no_efect_inc]])/2</f>
        <v>#VALUE!</v>
      </c>
      <c r="P47" s="11" t="e">
        <f aca="false">Tabla3510813153426[[#This Row],[no_efec_cor]]/(Tabla3510813153426[[#This Row],[efect_inc]]+Tabla3510813153426[[#This Row],[no_efec_cor]])</f>
        <v>#VALUE!</v>
      </c>
      <c r="Q47" s="11" t="e">
        <f aca="false">Tabla3510813153426[[#This Row],[efec_cor]]/(Tabla3510813153426[[#This Row],[efec_cor]]+Tabla3510813153426[[#This Row],[no_efec_inc]])</f>
        <v>#VALUE!</v>
      </c>
      <c r="R47" s="11" t="e">
        <f aca="false">(Tabla3510813153426[[#This Row],[PNE]]+Tabla3510813153426[[#This Row],[PE]])/2</f>
        <v>#VALUE!</v>
      </c>
      <c r="S47" s="0" t="n">
        <v>932</v>
      </c>
      <c r="T47" s="0" t="n">
        <v>905</v>
      </c>
      <c r="U47" s="0" t="e">
        <f aca="false">Tabla3510813153426[[#This Row],[efec]]+Tabla3510813153426[[#This Row],[no_efe]]</f>
        <v>#VALUE!</v>
      </c>
    </row>
    <row r="48" customFormat="false" ht="13.8" hidden="false" customHeight="false" outlineLevel="0" collapsed="false">
      <c r="A48" s="0" t="n">
        <v>25</v>
      </c>
      <c r="B48" s="0" t="n">
        <v>3</v>
      </c>
      <c r="C48" s="0" t="n">
        <v>601</v>
      </c>
      <c r="D48" s="0" t="n">
        <v>304</v>
      </c>
      <c r="E48" s="0" t="n">
        <v>623</v>
      </c>
      <c r="F48" s="0" t="n">
        <v>309</v>
      </c>
      <c r="G48" s="0" t="e">
        <f aca="false">Tabla3510813153426[[#This Row],[no_efec_cor]]+Tabla3510813153426[[#This Row],[efec_cor]]</f>
        <v>#VALUE!</v>
      </c>
      <c r="H48" s="0" t="e">
        <f aca="false">Tabla3510813153426[[#This Row],[no_efec_inc]]+Tabla3510813153426[[#This Row],[efect_inc]]</f>
        <v>#VALUE!</v>
      </c>
      <c r="I48" s="9" t="e">
        <f aca="false">Tabla3510813153426[[#This Row],[Correctos]]/Tabla3510813153426[[#This Row],[total_sec]]</f>
        <v>#VALUE!</v>
      </c>
      <c r="J48" s="9" t="e">
        <f aca="false">Tabla3510813153426[[#This Row],[efec_cor]]/Tabla3510813153426[[#This Row],[efec]]</f>
        <v>#VALUE!</v>
      </c>
      <c r="K48" s="9" t="e">
        <f aca="false">Tabla3510813153426[[#This Row],[efect_inc]]/Tabla3510813153426[[#This Row],[efec]]</f>
        <v>#VALUE!</v>
      </c>
      <c r="L48" s="9" t="e">
        <f aca="false">Tabla3510813153426[[#This Row],[no_efec_cor]]/Tabla3510813153426[[#This Row],[no_efe]]</f>
        <v>#VALUE!</v>
      </c>
      <c r="M48" s="9" t="e">
        <f aca="false">Tabla3510813153426[[#This Row],[no_efec_inc]]/Tabla3510813153426[[#This Row],[no_efe]]</f>
        <v>#VALUE!</v>
      </c>
      <c r="N48" s="9" t="e">
        <f aca="false">(Tabla3510813153426[[#This Row],[% efe_cor]]+Tabla3510813153426[[#This Row],[% no_efe_cor]])/2</f>
        <v>#VALUE!</v>
      </c>
      <c r="O48" s="10" t="e">
        <f aca="false">(Tabla3510813153426[[#This Row],[% efe_inc]]+Tabla3510813153426[[#This Row],[% no_efect_inc]])/2</f>
        <v>#VALUE!</v>
      </c>
      <c r="P48" s="11" t="e">
        <f aca="false">Tabla3510813153426[[#This Row],[no_efec_cor]]/(Tabla3510813153426[[#This Row],[efect_inc]]+Tabla3510813153426[[#This Row],[no_efec_cor]])</f>
        <v>#VALUE!</v>
      </c>
      <c r="Q48" s="11" t="e">
        <f aca="false">Tabla3510813153426[[#This Row],[efec_cor]]/(Tabla3510813153426[[#This Row],[efec_cor]]+Tabla3510813153426[[#This Row],[no_efec_inc]])</f>
        <v>#VALUE!</v>
      </c>
      <c r="R48" s="11" t="e">
        <f aca="false">(Tabla3510813153426[[#This Row],[PNE]]+Tabla3510813153426[[#This Row],[PE]])/2</f>
        <v>#VALUE!</v>
      </c>
      <c r="S48" s="0" t="n">
        <v>932</v>
      </c>
      <c r="T48" s="0" t="n">
        <v>905</v>
      </c>
      <c r="U48" s="0" t="e">
        <f aca="false">Tabla3510813153426[[#This Row],[efec]]+Tabla3510813153426[[#This Row],[no_efe]]</f>
        <v>#VALUE!</v>
      </c>
    </row>
    <row r="49" customFormat="false" ht="13.8" hidden="false" customHeight="false" outlineLevel="0" collapsed="false">
      <c r="A49" s="0" t="n">
        <v>50</v>
      </c>
      <c r="B49" s="0" t="n">
        <v>3</v>
      </c>
      <c r="C49" s="0" t="n">
        <v>589</v>
      </c>
      <c r="D49" s="0" t="n">
        <v>316</v>
      </c>
      <c r="E49" s="0" t="n">
        <v>610</v>
      </c>
      <c r="F49" s="0" t="n">
        <v>322</v>
      </c>
      <c r="G49" s="0" t="e">
        <f aca="false">Tabla3510813153426[[#This Row],[no_efec_cor]]+Tabla3510813153426[[#This Row],[efec_cor]]</f>
        <v>#VALUE!</v>
      </c>
      <c r="H49" s="0" t="e">
        <f aca="false">Tabla3510813153426[[#This Row],[no_efec_inc]]+Tabla3510813153426[[#This Row],[efect_inc]]</f>
        <v>#VALUE!</v>
      </c>
      <c r="I49" s="9" t="e">
        <f aca="false">Tabla3510813153426[[#This Row],[Correctos]]/Tabla3510813153426[[#This Row],[total_sec]]</f>
        <v>#VALUE!</v>
      </c>
      <c r="J49" s="9" t="e">
        <f aca="false">Tabla3510813153426[[#This Row],[efec_cor]]/Tabla3510813153426[[#This Row],[efec]]</f>
        <v>#VALUE!</v>
      </c>
      <c r="K49" s="9" t="e">
        <f aca="false">Tabla3510813153426[[#This Row],[efect_inc]]/Tabla3510813153426[[#This Row],[efec]]</f>
        <v>#VALUE!</v>
      </c>
      <c r="L49" s="9" t="e">
        <f aca="false">Tabla3510813153426[[#This Row],[no_efec_cor]]/Tabla3510813153426[[#This Row],[no_efe]]</f>
        <v>#VALUE!</v>
      </c>
      <c r="M49" s="9" t="e">
        <f aca="false">Tabla3510813153426[[#This Row],[no_efec_inc]]/Tabla3510813153426[[#This Row],[no_efe]]</f>
        <v>#VALUE!</v>
      </c>
      <c r="N49" s="9" t="e">
        <f aca="false">(Tabla3510813153426[[#This Row],[% efe_cor]]+Tabla3510813153426[[#This Row],[% no_efe_cor]])/2</f>
        <v>#VALUE!</v>
      </c>
      <c r="O49" s="10" t="e">
        <f aca="false">(Tabla3510813153426[[#This Row],[% efe_inc]]+Tabla3510813153426[[#This Row],[% no_efect_inc]])/2</f>
        <v>#VALUE!</v>
      </c>
      <c r="P49" s="11" t="e">
        <f aca="false">Tabla3510813153426[[#This Row],[no_efec_cor]]/(Tabla3510813153426[[#This Row],[efect_inc]]+Tabla3510813153426[[#This Row],[no_efec_cor]])</f>
        <v>#VALUE!</v>
      </c>
      <c r="Q49" s="11" t="e">
        <f aca="false">Tabla3510813153426[[#This Row],[efec_cor]]/(Tabla3510813153426[[#This Row],[efec_cor]]+Tabla3510813153426[[#This Row],[no_efec_inc]])</f>
        <v>#VALUE!</v>
      </c>
      <c r="R49" s="11" t="e">
        <f aca="false">(Tabla3510813153426[[#This Row],[PNE]]+Tabla3510813153426[[#This Row],[PE]])/2</f>
        <v>#VALUE!</v>
      </c>
      <c r="S49" s="0" t="n">
        <v>932</v>
      </c>
      <c r="T49" s="0" t="n">
        <v>905</v>
      </c>
      <c r="U49" s="0" t="e">
        <f aca="false">Tabla3510813153426[[#This Row],[efec]]+Tabla3510813153426[[#This Row],[no_efe]]</f>
        <v>#VALUE!</v>
      </c>
    </row>
    <row r="50" customFormat="false" ht="13.8" hidden="false" customHeight="false" outlineLevel="0" collapsed="false">
      <c r="A50" s="0" t="n">
        <v>15</v>
      </c>
      <c r="B50" s="0" t="n">
        <v>1</v>
      </c>
      <c r="C50" s="0" t="n">
        <v>625</v>
      </c>
      <c r="D50" s="0" t="n">
        <v>280</v>
      </c>
      <c r="E50" s="0" t="n">
        <v>571</v>
      </c>
      <c r="F50" s="0" t="n">
        <v>361</v>
      </c>
      <c r="G50" s="0" t="e">
        <f aca="false">Tabla3510813153426[[#This Row],[no_efec_cor]]+Tabla3510813153426[[#This Row],[efec_cor]]</f>
        <v>#VALUE!</v>
      </c>
      <c r="H50" s="0" t="e">
        <f aca="false">Tabla3510813153426[[#This Row],[no_efec_inc]]+Tabla3510813153426[[#This Row],[efect_inc]]</f>
        <v>#VALUE!</v>
      </c>
      <c r="I50" s="9" t="e">
        <f aca="false">Tabla3510813153426[[#This Row],[Correctos]]/Tabla3510813153426[[#This Row],[total_sec]]</f>
        <v>#VALUE!</v>
      </c>
      <c r="J50" s="9" t="e">
        <f aca="false">Tabla3510813153426[[#This Row],[efec_cor]]/Tabla3510813153426[[#This Row],[efec]]</f>
        <v>#VALUE!</v>
      </c>
      <c r="K50" s="9" t="e">
        <f aca="false">Tabla3510813153426[[#This Row],[efect_inc]]/Tabla3510813153426[[#This Row],[efec]]</f>
        <v>#VALUE!</v>
      </c>
      <c r="L50" s="9" t="e">
        <f aca="false">Tabla3510813153426[[#This Row],[no_efec_cor]]/Tabla3510813153426[[#This Row],[no_efe]]</f>
        <v>#VALUE!</v>
      </c>
      <c r="M50" s="9" t="e">
        <f aca="false">Tabla3510813153426[[#This Row],[no_efec_inc]]/Tabla3510813153426[[#This Row],[no_efe]]</f>
        <v>#VALUE!</v>
      </c>
      <c r="N50" s="9" t="e">
        <f aca="false">(Tabla3510813153426[[#This Row],[% efe_cor]]+Tabla3510813153426[[#This Row],[% no_efe_cor]])/2</f>
        <v>#VALUE!</v>
      </c>
      <c r="O50" s="10" t="e">
        <f aca="false">(Tabla3510813153426[[#This Row],[% efe_inc]]+Tabla3510813153426[[#This Row],[% no_efect_inc]])/2</f>
        <v>#VALUE!</v>
      </c>
      <c r="P50" s="11" t="e">
        <f aca="false">Tabla3510813153426[[#This Row],[no_efec_cor]]/(Tabla3510813153426[[#This Row],[efect_inc]]+Tabla3510813153426[[#This Row],[no_efec_cor]])</f>
        <v>#VALUE!</v>
      </c>
      <c r="Q50" s="11" t="e">
        <f aca="false">Tabla3510813153426[[#This Row],[efec_cor]]/(Tabla3510813153426[[#This Row],[efec_cor]]+Tabla3510813153426[[#This Row],[no_efec_inc]])</f>
        <v>#VALUE!</v>
      </c>
      <c r="R50" s="11" t="e">
        <f aca="false">(Tabla3510813153426[[#This Row],[PNE]]+Tabla3510813153426[[#This Row],[PE]])/2</f>
        <v>#VALUE!</v>
      </c>
      <c r="S50" s="0" t="n">
        <v>932</v>
      </c>
      <c r="T50" s="0" t="n">
        <v>905</v>
      </c>
      <c r="U50" s="0" t="e">
        <f aca="false">Tabla3510813153426[[#This Row],[efec]]+Tabla3510813153426[[#This Row],[no_efe]]</f>
        <v>#VALUE!</v>
      </c>
    </row>
    <row r="51" customFormat="false" ht="13.8" hidden="false" customHeight="false" outlineLevel="0" collapsed="false">
      <c r="A51" s="0" t="n">
        <v>15</v>
      </c>
      <c r="B51" s="0" t="n">
        <v>0.5</v>
      </c>
      <c r="C51" s="0" t="n">
        <v>641</v>
      </c>
      <c r="D51" s="0" t="n">
        <v>264</v>
      </c>
      <c r="E51" s="0" t="n">
        <v>535</v>
      </c>
      <c r="F51" s="0" t="n">
        <v>397</v>
      </c>
      <c r="G51" s="0" t="e">
        <f aca="false">Tabla3510813153426[[#This Row],[no_efec_cor]]+Tabla3510813153426[[#This Row],[efec_cor]]</f>
        <v>#VALUE!</v>
      </c>
      <c r="H51" s="0" t="e">
        <f aca="false">Tabla3510813153426[[#This Row],[no_efec_inc]]+Tabla3510813153426[[#This Row],[efect_inc]]</f>
        <v>#VALUE!</v>
      </c>
      <c r="I51" s="9" t="e">
        <f aca="false">Tabla3510813153426[[#This Row],[Correctos]]/Tabla3510813153426[[#This Row],[total_sec]]</f>
        <v>#VALUE!</v>
      </c>
      <c r="J51" s="9" t="e">
        <f aca="false">Tabla3510813153426[[#This Row],[efec_cor]]/Tabla3510813153426[[#This Row],[efec]]</f>
        <v>#VALUE!</v>
      </c>
      <c r="K51" s="9" t="e">
        <f aca="false">Tabla3510813153426[[#This Row],[efect_inc]]/Tabla3510813153426[[#This Row],[efec]]</f>
        <v>#VALUE!</v>
      </c>
      <c r="L51" s="9" t="e">
        <f aca="false">Tabla3510813153426[[#This Row],[no_efec_cor]]/Tabla3510813153426[[#This Row],[no_efe]]</f>
        <v>#VALUE!</v>
      </c>
      <c r="M51" s="9" t="e">
        <f aca="false">Tabla3510813153426[[#This Row],[no_efec_inc]]/Tabla3510813153426[[#This Row],[no_efe]]</f>
        <v>#VALUE!</v>
      </c>
      <c r="N51" s="9" t="e">
        <f aca="false">(Tabla3510813153426[[#This Row],[% efe_cor]]+Tabla3510813153426[[#This Row],[% no_efe_cor]])/2</f>
        <v>#VALUE!</v>
      </c>
      <c r="O51" s="10" t="e">
        <f aca="false">(Tabla3510813153426[[#This Row],[% efe_inc]]+Tabla3510813153426[[#This Row],[% no_efect_inc]])/2</f>
        <v>#VALUE!</v>
      </c>
      <c r="P51" s="11" t="e">
        <f aca="false">Tabla3510813153426[[#This Row],[no_efec_cor]]/(Tabla3510813153426[[#This Row],[efect_inc]]+Tabla3510813153426[[#This Row],[no_efec_cor]])</f>
        <v>#VALUE!</v>
      </c>
      <c r="Q51" s="11" t="e">
        <f aca="false">Tabla3510813153426[[#This Row],[efec_cor]]/(Tabla3510813153426[[#This Row],[efec_cor]]+Tabla3510813153426[[#This Row],[no_efec_inc]])</f>
        <v>#VALUE!</v>
      </c>
      <c r="R51" s="11" t="e">
        <f aca="false">(Tabla3510813153426[[#This Row],[PNE]]+Tabla3510813153426[[#This Row],[PE]])/2</f>
        <v>#VALUE!</v>
      </c>
      <c r="S51" s="0" t="n">
        <v>932</v>
      </c>
      <c r="T51" s="0" t="n">
        <v>905</v>
      </c>
      <c r="U51" s="0" t="e">
        <f aca="false">Tabla3510813153426[[#This Row],[efec]]+Tabla3510813153426[[#This Row],[no_efe]]</f>
        <v>#VALUE!</v>
      </c>
    </row>
    <row r="52" customFormat="false" ht="13.8" hidden="false" customHeight="false" outlineLevel="0" collapsed="false">
      <c r="A52" s="0" t="n">
        <v>4</v>
      </c>
      <c r="B52" s="0" t="n">
        <v>1</v>
      </c>
      <c r="C52" s="0" t="n">
        <v>634</v>
      </c>
      <c r="D52" s="0" t="n">
        <v>271</v>
      </c>
      <c r="E52" s="0" t="n">
        <v>536</v>
      </c>
      <c r="F52" s="0" t="n">
        <v>396</v>
      </c>
      <c r="G52" s="0" t="e">
        <f aca="false">Tabla3510813153426[[#This Row],[no_efec_cor]]+Tabla3510813153426[[#This Row],[efec_cor]]</f>
        <v>#VALUE!</v>
      </c>
      <c r="H52" s="0" t="e">
        <f aca="false">Tabla3510813153426[[#This Row],[no_efec_inc]]+Tabla3510813153426[[#This Row],[efect_inc]]</f>
        <v>#VALUE!</v>
      </c>
      <c r="I52" s="9" t="e">
        <f aca="false">Tabla3510813153426[[#This Row],[Correctos]]/Tabla3510813153426[[#This Row],[total_sec]]</f>
        <v>#VALUE!</v>
      </c>
      <c r="J52" s="9" t="e">
        <f aca="false">Tabla3510813153426[[#This Row],[efec_cor]]/Tabla3510813153426[[#This Row],[efec]]</f>
        <v>#VALUE!</v>
      </c>
      <c r="K52" s="9" t="e">
        <f aca="false">Tabla3510813153426[[#This Row],[efect_inc]]/Tabla3510813153426[[#This Row],[efec]]</f>
        <v>#VALUE!</v>
      </c>
      <c r="L52" s="9" t="e">
        <f aca="false">Tabla3510813153426[[#This Row],[no_efec_cor]]/Tabla3510813153426[[#This Row],[no_efe]]</f>
        <v>#VALUE!</v>
      </c>
      <c r="M52" s="9" t="e">
        <f aca="false">Tabla3510813153426[[#This Row],[no_efec_inc]]/Tabla3510813153426[[#This Row],[no_efe]]</f>
        <v>#VALUE!</v>
      </c>
      <c r="N52" s="9" t="e">
        <f aca="false">(Tabla3510813153426[[#This Row],[% efe_cor]]+Tabla3510813153426[[#This Row],[% no_efe_cor]])/2</f>
        <v>#VALUE!</v>
      </c>
      <c r="O52" s="10" t="e">
        <f aca="false">(Tabla3510813153426[[#This Row],[% efe_inc]]+Tabla3510813153426[[#This Row],[% no_efect_inc]])/2</f>
        <v>#VALUE!</v>
      </c>
      <c r="P52" s="11" t="e">
        <f aca="false">Tabla3510813153426[[#This Row],[no_efec_cor]]/(Tabla3510813153426[[#This Row],[efect_inc]]+Tabla3510813153426[[#This Row],[no_efec_cor]])</f>
        <v>#VALUE!</v>
      </c>
      <c r="Q52" s="11" t="e">
        <f aca="false">Tabla3510813153426[[#This Row],[efec_cor]]/(Tabla3510813153426[[#This Row],[efec_cor]]+Tabla3510813153426[[#This Row],[no_efec_inc]])</f>
        <v>#VALUE!</v>
      </c>
      <c r="R52" s="11" t="e">
        <f aca="false">(Tabla3510813153426[[#This Row],[PNE]]+Tabla3510813153426[[#This Row],[PE]])/2</f>
        <v>#VALUE!</v>
      </c>
      <c r="S52" s="0" t="n">
        <v>932</v>
      </c>
      <c r="T52" s="0" t="n">
        <v>905</v>
      </c>
      <c r="U52" s="0" t="e">
        <f aca="false">Tabla3510813153426[[#This Row],[efec]]+Tabla3510813153426[[#This Row],[no_efe]]</f>
        <v>#VALUE!</v>
      </c>
    </row>
    <row r="53" customFormat="false" ht="13.8" hidden="false" customHeight="false" outlineLevel="0" collapsed="false">
      <c r="A53" s="0" t="n">
        <v>3</v>
      </c>
      <c r="B53" s="0" t="n">
        <v>1</v>
      </c>
      <c r="C53" s="0" t="n">
        <v>629</v>
      </c>
      <c r="D53" s="0" t="n">
        <v>276</v>
      </c>
      <c r="E53" s="0" t="n">
        <v>538</v>
      </c>
      <c r="F53" s="0" t="n">
        <v>394</v>
      </c>
      <c r="G53" s="0" t="e">
        <f aca="false">Tabla3510813153426[[#This Row],[no_efec_cor]]+Tabla3510813153426[[#This Row],[efec_cor]]</f>
        <v>#VALUE!</v>
      </c>
      <c r="H53" s="0" t="e">
        <f aca="false">Tabla3510813153426[[#This Row],[no_efec_inc]]+Tabla3510813153426[[#This Row],[efect_inc]]</f>
        <v>#VALUE!</v>
      </c>
      <c r="I53" s="9" t="e">
        <f aca="false">Tabla3510813153426[[#This Row],[Correctos]]/Tabla3510813153426[[#This Row],[total_sec]]</f>
        <v>#VALUE!</v>
      </c>
      <c r="J53" s="9" t="e">
        <f aca="false">Tabla3510813153426[[#This Row],[efec_cor]]/Tabla3510813153426[[#This Row],[efec]]</f>
        <v>#VALUE!</v>
      </c>
      <c r="K53" s="9" t="e">
        <f aca="false">Tabla3510813153426[[#This Row],[efect_inc]]/Tabla3510813153426[[#This Row],[efec]]</f>
        <v>#VALUE!</v>
      </c>
      <c r="L53" s="9" t="e">
        <f aca="false">Tabla3510813153426[[#This Row],[no_efec_cor]]/Tabla3510813153426[[#This Row],[no_efe]]</f>
        <v>#VALUE!</v>
      </c>
      <c r="M53" s="9" t="e">
        <f aca="false">Tabla3510813153426[[#This Row],[no_efec_inc]]/Tabla3510813153426[[#This Row],[no_efe]]</f>
        <v>#VALUE!</v>
      </c>
      <c r="N53" s="9" t="e">
        <f aca="false">(Tabla3510813153426[[#This Row],[% efe_cor]]+Tabla3510813153426[[#This Row],[% no_efe_cor]])/2</f>
        <v>#VALUE!</v>
      </c>
      <c r="O53" s="10" t="e">
        <f aca="false">(Tabla3510813153426[[#This Row],[% efe_inc]]+Tabla3510813153426[[#This Row],[% no_efect_inc]])/2</f>
        <v>#VALUE!</v>
      </c>
      <c r="P53" s="11" t="e">
        <f aca="false">Tabla3510813153426[[#This Row],[no_efec_cor]]/(Tabla3510813153426[[#This Row],[efect_inc]]+Tabla3510813153426[[#This Row],[no_efec_cor]])</f>
        <v>#VALUE!</v>
      </c>
      <c r="Q53" s="11" t="e">
        <f aca="false">Tabla3510813153426[[#This Row],[efec_cor]]/(Tabla3510813153426[[#This Row],[efec_cor]]+Tabla3510813153426[[#This Row],[no_efec_inc]])</f>
        <v>#VALUE!</v>
      </c>
      <c r="R53" s="11" t="e">
        <f aca="false">(Tabla3510813153426[[#This Row],[PNE]]+Tabla3510813153426[[#This Row],[PE]])/2</f>
        <v>#VALUE!</v>
      </c>
      <c r="S53" s="0" t="n">
        <v>932</v>
      </c>
      <c r="T53" s="0" t="n">
        <v>905</v>
      </c>
      <c r="U53" s="0" t="e">
        <f aca="false">Tabla3510813153426[[#This Row],[efec]]+Tabla3510813153426[[#This Row],[no_efe]]</f>
        <v>#VALUE!</v>
      </c>
    </row>
    <row r="54" customFormat="false" ht="13.8" hidden="false" customHeight="false" outlineLevel="0" collapsed="false">
      <c r="A54" s="0" t="n">
        <v>3</v>
      </c>
      <c r="B54" s="0" t="n">
        <v>5</v>
      </c>
      <c r="C54" s="0" t="n">
        <v>613</v>
      </c>
      <c r="D54" s="0" t="n">
        <v>292</v>
      </c>
      <c r="E54" s="0" t="n">
        <v>629</v>
      </c>
      <c r="F54" s="0" t="n">
        <v>303</v>
      </c>
      <c r="G54" s="0" t="e">
        <f aca="false">Tabla3510813153426[[#This Row],[no_efec_cor]]+Tabla3510813153426[[#This Row],[efec_cor]]</f>
        <v>#VALUE!</v>
      </c>
      <c r="H54" s="0" t="e">
        <f aca="false">Tabla3510813153426[[#This Row],[no_efec_inc]]+Tabla3510813153426[[#This Row],[efect_inc]]</f>
        <v>#VALUE!</v>
      </c>
      <c r="I54" s="9" t="e">
        <f aca="false">Tabla3510813153426[[#This Row],[Correctos]]/Tabla3510813153426[[#This Row],[total_sec]]</f>
        <v>#VALUE!</v>
      </c>
      <c r="J54" s="9" t="e">
        <f aca="false">Tabla3510813153426[[#This Row],[efec_cor]]/Tabla3510813153426[[#This Row],[efec]]</f>
        <v>#VALUE!</v>
      </c>
      <c r="K54" s="9" t="e">
        <f aca="false">Tabla3510813153426[[#This Row],[efect_inc]]/Tabla3510813153426[[#This Row],[efec]]</f>
        <v>#VALUE!</v>
      </c>
      <c r="L54" s="9" t="e">
        <f aca="false">Tabla3510813153426[[#This Row],[no_efec_cor]]/Tabla3510813153426[[#This Row],[no_efe]]</f>
        <v>#VALUE!</v>
      </c>
      <c r="M54" s="9" t="e">
        <f aca="false">Tabla3510813153426[[#This Row],[no_efec_inc]]/Tabla3510813153426[[#This Row],[no_efe]]</f>
        <v>#VALUE!</v>
      </c>
      <c r="N54" s="9" t="e">
        <f aca="false">(Tabla3510813153426[[#This Row],[% efe_cor]]+Tabla3510813153426[[#This Row],[% no_efe_cor]])/2</f>
        <v>#VALUE!</v>
      </c>
      <c r="O54" s="10" t="e">
        <f aca="false">(Tabla3510813153426[[#This Row],[% efe_inc]]+Tabla3510813153426[[#This Row],[% no_efect_inc]])/2</f>
        <v>#VALUE!</v>
      </c>
      <c r="P54" s="11" t="e">
        <f aca="false">Tabla3510813153426[[#This Row],[no_efec_cor]]/(Tabla3510813153426[[#This Row],[efect_inc]]+Tabla3510813153426[[#This Row],[no_efec_cor]])</f>
        <v>#VALUE!</v>
      </c>
      <c r="Q54" s="11" t="e">
        <f aca="false">Tabla3510813153426[[#This Row],[efec_cor]]/(Tabla3510813153426[[#This Row],[efec_cor]]+Tabla3510813153426[[#This Row],[no_efec_inc]])</f>
        <v>#VALUE!</v>
      </c>
      <c r="R54" s="11" t="e">
        <f aca="false">(Tabla3510813153426[[#This Row],[PNE]]+Tabla3510813153426[[#This Row],[PE]])/2</f>
        <v>#VALUE!</v>
      </c>
      <c r="S54" s="0" t="n">
        <v>932</v>
      </c>
      <c r="T54" s="0" t="n">
        <v>905</v>
      </c>
      <c r="U54" s="0" t="e">
        <f aca="false">Tabla3510813153426[[#This Row],[efec]]+Tabla3510813153426[[#This Row],[no_efe]]</f>
        <v>#VALUE!</v>
      </c>
    </row>
    <row r="55" customFormat="false" ht="13.8" hidden="false" customHeight="false" outlineLevel="0" collapsed="false">
      <c r="A55" s="0" t="n">
        <v>4</v>
      </c>
      <c r="B55" s="0" t="n">
        <v>5</v>
      </c>
      <c r="C55" s="0" t="n">
        <v>615</v>
      </c>
      <c r="D55" s="0" t="n">
        <v>290</v>
      </c>
      <c r="E55" s="0" t="n">
        <v>639</v>
      </c>
      <c r="F55" s="0" t="n">
        <v>293</v>
      </c>
      <c r="G55" s="0" t="e">
        <f aca="false">Tabla3510813153426[[#This Row],[no_efec_cor]]+Tabla3510813153426[[#This Row],[efec_cor]]</f>
        <v>#VALUE!</v>
      </c>
      <c r="H55" s="0" t="e">
        <f aca="false">Tabla3510813153426[[#This Row],[no_efec_inc]]+Tabla3510813153426[[#This Row],[efect_inc]]</f>
        <v>#VALUE!</v>
      </c>
      <c r="I55" s="9" t="e">
        <f aca="false">Tabla3510813153426[[#This Row],[Correctos]]/Tabla3510813153426[[#This Row],[total_sec]]</f>
        <v>#VALUE!</v>
      </c>
      <c r="J55" s="9" t="e">
        <f aca="false">Tabla3510813153426[[#This Row],[efec_cor]]/Tabla3510813153426[[#This Row],[efec]]</f>
        <v>#VALUE!</v>
      </c>
      <c r="K55" s="9" t="e">
        <f aca="false">Tabla3510813153426[[#This Row],[efect_inc]]/Tabla3510813153426[[#This Row],[efec]]</f>
        <v>#VALUE!</v>
      </c>
      <c r="L55" s="9" t="e">
        <f aca="false">Tabla3510813153426[[#This Row],[no_efec_cor]]/Tabla3510813153426[[#This Row],[no_efe]]</f>
        <v>#VALUE!</v>
      </c>
      <c r="M55" s="9" t="e">
        <f aca="false">Tabla3510813153426[[#This Row],[no_efec_inc]]/Tabla3510813153426[[#This Row],[no_efe]]</f>
        <v>#VALUE!</v>
      </c>
      <c r="N55" s="9" t="e">
        <f aca="false">(Tabla3510813153426[[#This Row],[% efe_cor]]+Tabla3510813153426[[#This Row],[% no_efe_cor]])/2</f>
        <v>#VALUE!</v>
      </c>
      <c r="O55" s="10" t="e">
        <f aca="false">(Tabla3510813153426[[#This Row],[% efe_inc]]+Tabla3510813153426[[#This Row],[% no_efect_inc]])/2</f>
        <v>#VALUE!</v>
      </c>
      <c r="P55" s="11" t="e">
        <f aca="false">Tabla3510813153426[[#This Row],[no_efec_cor]]/(Tabla3510813153426[[#This Row],[efect_inc]]+Tabla3510813153426[[#This Row],[no_efec_cor]])</f>
        <v>#VALUE!</v>
      </c>
      <c r="Q55" s="11" t="e">
        <f aca="false">Tabla3510813153426[[#This Row],[efec_cor]]/(Tabla3510813153426[[#This Row],[efec_cor]]+Tabla3510813153426[[#This Row],[no_efec_inc]])</f>
        <v>#VALUE!</v>
      </c>
      <c r="R55" s="11" t="e">
        <f aca="false">(Tabla3510813153426[[#This Row],[PNE]]+Tabla3510813153426[[#This Row],[PE]])/2</f>
        <v>#VALUE!</v>
      </c>
      <c r="S55" s="0" t="n">
        <v>932</v>
      </c>
      <c r="T55" s="0" t="n">
        <v>905</v>
      </c>
      <c r="U55" s="0" t="e">
        <f aca="false">Tabla3510813153426[[#This Row],[efec]]+Tabla3510813153426[[#This Row],[no_efe]]</f>
        <v>#VALUE!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31" activeCellId="1" sqref="A74:T81 I31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931</v>
      </c>
    </row>
    <row r="5" customFormat="false" ht="15" hidden="false" customHeight="false" outlineLevel="0" collapsed="false">
      <c r="A5" s="3" t="s">
        <v>3</v>
      </c>
      <c r="B5" s="3"/>
      <c r="C5" s="4" t="n">
        <v>910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1841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511</v>
      </c>
      <c r="C10" s="0" t="n">
        <v>399</v>
      </c>
      <c r="D10" s="0" t="n">
        <v>589</v>
      </c>
      <c r="E10" s="0" t="n">
        <v>342</v>
      </c>
      <c r="F10" s="0" t="n">
        <f aca="false">Tabla3510813153420[[#This Row],[no_efec_cor]]+Tabla3510813153420[[#This Row],[efec_cor]]</f>
        <v>1100</v>
      </c>
      <c r="G10" s="0" t="n">
        <f aca="false">Tabla3510813153420[[#This Row],[no_efec_inc]]+Tabla3510813153420[[#This Row],[efect_inc]]</f>
        <v>741</v>
      </c>
      <c r="H10" s="9" t="n">
        <f aca="false">Tabla3510813153420[[#This Row],[Correctos]]/Tabla3510813153420[[#This Row],[total_sec]]</f>
        <v>0.597501357957632</v>
      </c>
      <c r="I10" s="9" t="n">
        <f aca="false">Tabla3510813153420[[#This Row],[efec_cor]]/Tabla3510813153420[[#This Row],[efec]]</f>
        <v>0.63265306122449</v>
      </c>
      <c r="J10" s="9" t="n">
        <f aca="false">Tabla3510813153420[[#This Row],[efect_inc]]/Tabla3510813153420[[#This Row],[efec]]</f>
        <v>0.36734693877551</v>
      </c>
      <c r="K10" s="9" t="n">
        <f aca="false">Tabla3510813153420[[#This Row],[no_efec_cor]]/Tabla3510813153420[[#This Row],[no_efe]]</f>
        <v>0.561538461538462</v>
      </c>
      <c r="L10" s="9" t="n">
        <f aca="false">Tabla3510813153420[[#This Row],[no_efec_inc]]/Tabla3510813153420[[#This Row],[no_efe]]</f>
        <v>0.438461538461538</v>
      </c>
      <c r="M10" s="9" t="n">
        <f aca="false">(Tabla3510813153420[[#This Row],[% efe_cor]]+Tabla3510813153420[[#This Row],[% no_efe_cor]])/2</f>
        <v>0.597095761381476</v>
      </c>
      <c r="N10" s="10" t="n">
        <f aca="false">(Tabla3510813153420[[#This Row],[% efe_inc]]+Tabla3510813153420[[#This Row],[% no_efect_inc]])/2</f>
        <v>0.402904238618524</v>
      </c>
      <c r="O10" s="11" t="n">
        <f aca="false">Tabla3510813153420[[#This Row],[no_efec_cor]]/(Tabla3510813153420[[#This Row],[efect_inc]]+Tabla3510813153420[[#This Row],[no_efec_cor]])</f>
        <v>0.599062133645955</v>
      </c>
      <c r="P10" s="11" t="n">
        <f aca="false">Tabla3510813153420[[#This Row],[efec_cor]]/(Tabla3510813153420[[#This Row],[efec_cor]]+Tabla3510813153420[[#This Row],[no_efec_inc]])</f>
        <v>0.596153846153846</v>
      </c>
      <c r="Q10" s="11" t="n">
        <f aca="false">(Tabla3510813153420[[#This Row],[PNE]]+Tabla3510813153420[[#This Row],[PE]])/2</f>
        <v>0.597607989899901</v>
      </c>
      <c r="R10" s="0" t="n">
        <v>931</v>
      </c>
      <c r="S10" s="0" t="n">
        <v>910</v>
      </c>
      <c r="T10" s="0" t="n">
        <f aca="false">Tabla3510813153420[[#This Row],[efec]]+Tabla3510813153420[[#This Row],[no_efe]]</f>
        <v>1841</v>
      </c>
    </row>
    <row r="11" customFormat="false" ht="13.8" hidden="false" customHeight="false" outlineLevel="0" collapsed="false">
      <c r="A11" s="0" t="n">
        <v>5</v>
      </c>
      <c r="B11" s="0" t="n">
        <v>545</v>
      </c>
      <c r="C11" s="0" t="n">
        <v>365</v>
      </c>
      <c r="D11" s="0" t="n">
        <v>584</v>
      </c>
      <c r="E11" s="0" t="n">
        <v>347</v>
      </c>
      <c r="F11" s="0" t="n">
        <f aca="false">Tabla3510813153420[[#This Row],[no_efec_cor]]+Tabla3510813153420[[#This Row],[efec_cor]]</f>
        <v>1129</v>
      </c>
      <c r="G11" s="0" t="n">
        <f aca="false">Tabla3510813153420[[#This Row],[no_efec_inc]]+Tabla3510813153420[[#This Row],[efect_inc]]</f>
        <v>712</v>
      </c>
      <c r="H11" s="9" t="n">
        <f aca="false">Tabla3510813153420[[#This Row],[Correctos]]/Tabla3510813153420[[#This Row],[total_sec]]</f>
        <v>0.613253666485606</v>
      </c>
      <c r="I11" s="9" t="n">
        <f aca="false">Tabla3510813153420[[#This Row],[efec_cor]]/Tabla3510813153420[[#This Row],[efec]]</f>
        <v>0.627282491944146</v>
      </c>
      <c r="J11" s="9" t="n">
        <f aca="false">Tabla3510813153420[[#This Row],[efect_inc]]/Tabla3510813153420[[#This Row],[efec]]</f>
        <v>0.372717508055854</v>
      </c>
      <c r="K11" s="9" t="n">
        <f aca="false">Tabla3510813153420[[#This Row],[no_efec_cor]]/Tabla3510813153420[[#This Row],[no_efe]]</f>
        <v>0.598901098901099</v>
      </c>
      <c r="L11" s="9" t="n">
        <f aca="false">Tabla3510813153420[[#This Row],[no_efec_inc]]/Tabla3510813153420[[#This Row],[no_efe]]</f>
        <v>0.401098901098901</v>
      </c>
      <c r="M11" s="9" t="n">
        <f aca="false">(Tabla3510813153420[[#This Row],[% efe_cor]]+Tabla3510813153420[[#This Row],[% no_efe_cor]])/2</f>
        <v>0.613091795422622</v>
      </c>
      <c r="N11" s="10" t="n">
        <f aca="false">(Tabla3510813153420[[#This Row],[% efe_inc]]+Tabla3510813153420[[#This Row],[% no_efect_inc]])/2</f>
        <v>0.386908204577378</v>
      </c>
      <c r="O11" s="11" t="n">
        <f aca="false">Tabla3510813153420[[#This Row],[no_efec_cor]]/(Tabla3510813153420[[#This Row],[efect_inc]]+Tabla3510813153420[[#This Row],[no_efec_cor]])</f>
        <v>0.610986547085202</v>
      </c>
      <c r="P11" s="11" t="n">
        <f aca="false">Tabla3510813153420[[#This Row],[efec_cor]]/(Tabla3510813153420[[#This Row],[efec_cor]]+Tabla3510813153420[[#This Row],[no_efec_inc]])</f>
        <v>0.615384615384615</v>
      </c>
      <c r="Q11" s="11" t="n">
        <f aca="false">(Tabla3510813153420[[#This Row],[PNE]]+Tabla3510813153420[[#This Row],[PE]])/2</f>
        <v>0.613185581234909</v>
      </c>
      <c r="R11" s="0" t="n">
        <v>931</v>
      </c>
      <c r="S11" s="0" t="n">
        <v>910</v>
      </c>
      <c r="T11" s="0" t="n">
        <f aca="false">Tabla3510813153420[[#This Row],[efec]]+Tabla3510813153420[[#This Row],[no_efe]]</f>
        <v>1841</v>
      </c>
    </row>
    <row r="12" customFormat="false" ht="13.8" hidden="false" customHeight="false" outlineLevel="0" collapsed="false">
      <c r="A12" s="0" t="n">
        <v>10</v>
      </c>
      <c r="B12" s="0" t="n">
        <v>449</v>
      </c>
      <c r="C12" s="0" t="n">
        <v>461</v>
      </c>
      <c r="D12" s="0" t="n">
        <v>631</v>
      </c>
      <c r="E12" s="0" t="n">
        <v>300</v>
      </c>
      <c r="F12" s="0" t="n">
        <f aca="false">Tabla3510813153420[[#This Row],[no_efec_cor]]+Tabla3510813153420[[#This Row],[efec_cor]]</f>
        <v>1080</v>
      </c>
      <c r="G12" s="0" t="n">
        <f aca="false">Tabla3510813153420[[#This Row],[no_efec_inc]]+Tabla3510813153420[[#This Row],[efect_inc]]</f>
        <v>761</v>
      </c>
      <c r="H12" s="9" t="n">
        <f aca="false">Tabla3510813153420[[#This Row],[Correctos]]/Tabla3510813153420[[#This Row],[total_sec]]</f>
        <v>0.586637696903857</v>
      </c>
      <c r="I12" s="9" t="n">
        <f aca="false">Tabla3510813153420[[#This Row],[efec_cor]]/Tabla3510813153420[[#This Row],[efec]]</f>
        <v>0.677765843179377</v>
      </c>
      <c r="J12" s="9" t="n">
        <f aca="false">Tabla3510813153420[[#This Row],[efect_inc]]/Tabla3510813153420[[#This Row],[efec]]</f>
        <v>0.322234156820623</v>
      </c>
      <c r="K12" s="9" t="n">
        <f aca="false">Tabla3510813153420[[#This Row],[no_efec_cor]]/Tabla3510813153420[[#This Row],[no_efe]]</f>
        <v>0.493406593406593</v>
      </c>
      <c r="L12" s="9" t="n">
        <f aca="false">Tabla3510813153420[[#This Row],[no_efec_inc]]/Tabla3510813153420[[#This Row],[no_efe]]</f>
        <v>0.506593406593407</v>
      </c>
      <c r="M12" s="9" t="n">
        <f aca="false">(Tabla3510813153420[[#This Row],[% efe_cor]]+Tabla3510813153420[[#This Row],[% no_efe_cor]])/2</f>
        <v>0.585586218292985</v>
      </c>
      <c r="N12" s="10" t="n">
        <f aca="false">(Tabla3510813153420[[#This Row],[% efe_inc]]+Tabla3510813153420[[#This Row],[% no_efect_inc]])/2</f>
        <v>0.414413781707015</v>
      </c>
      <c r="O12" s="11" t="n">
        <f aca="false">Tabla3510813153420[[#This Row],[no_efec_cor]]/(Tabla3510813153420[[#This Row],[efect_inc]]+Tabla3510813153420[[#This Row],[no_efec_cor]])</f>
        <v>0.599465954606141</v>
      </c>
      <c r="P12" s="11" t="n">
        <f aca="false">Tabla3510813153420[[#This Row],[efec_cor]]/(Tabla3510813153420[[#This Row],[efec_cor]]+Tabla3510813153420[[#This Row],[no_efec_inc]])</f>
        <v>0.577838827838828</v>
      </c>
      <c r="Q12" s="11" t="n">
        <f aca="false">(Tabla3510813153420[[#This Row],[PNE]]+Tabla3510813153420[[#This Row],[PE]])/2</f>
        <v>0.588652391222485</v>
      </c>
      <c r="R12" s="0" t="n">
        <v>931</v>
      </c>
      <c r="S12" s="0" t="n">
        <v>910</v>
      </c>
      <c r="T12" s="0" t="n">
        <f aca="false">Tabla3510813153420[[#This Row],[efec]]+Tabla3510813153420[[#This Row],[no_efe]]</f>
        <v>1841</v>
      </c>
    </row>
    <row r="13" customFormat="false" ht="13.8" hidden="false" customHeight="false" outlineLevel="0" collapsed="false">
      <c r="A13" s="0" t="n">
        <v>15</v>
      </c>
      <c r="B13" s="0" t="n">
        <v>574</v>
      </c>
      <c r="C13" s="0" t="n">
        <v>336</v>
      </c>
      <c r="D13" s="0" t="n">
        <v>518</v>
      </c>
      <c r="E13" s="0" t="n">
        <v>413</v>
      </c>
      <c r="F13" s="0" t="n">
        <f aca="false">Tabla3510813153420[[#This Row],[no_efec_cor]]+Tabla3510813153420[[#This Row],[efec_cor]]</f>
        <v>1092</v>
      </c>
      <c r="G13" s="0" t="n">
        <f aca="false">Tabla3510813153420[[#This Row],[no_efec_inc]]+Tabla3510813153420[[#This Row],[efect_inc]]</f>
        <v>749</v>
      </c>
      <c r="H13" s="9" t="n">
        <f aca="false">Tabla3510813153420[[#This Row],[Correctos]]/Tabla3510813153420[[#This Row],[total_sec]]</f>
        <v>0.593155893536122</v>
      </c>
      <c r="I13" s="9" t="n">
        <f aca="false">Tabla3510813153420[[#This Row],[efec_cor]]/Tabla3510813153420[[#This Row],[efec]]</f>
        <v>0.556390977443609</v>
      </c>
      <c r="J13" s="9" t="n">
        <f aca="false">Tabla3510813153420[[#This Row],[efect_inc]]/Tabla3510813153420[[#This Row],[efec]]</f>
        <v>0.443609022556391</v>
      </c>
      <c r="K13" s="9" t="n">
        <f aca="false">Tabla3510813153420[[#This Row],[no_efec_cor]]/Tabla3510813153420[[#This Row],[no_efe]]</f>
        <v>0.630769230769231</v>
      </c>
      <c r="L13" s="9" t="n">
        <f aca="false">Tabla3510813153420[[#This Row],[no_efec_inc]]/Tabla3510813153420[[#This Row],[no_efe]]</f>
        <v>0.369230769230769</v>
      </c>
      <c r="M13" s="9" t="n">
        <f aca="false">(Tabla3510813153420[[#This Row],[% efe_cor]]+Tabla3510813153420[[#This Row],[% no_efe_cor]])/2</f>
        <v>0.59358010410642</v>
      </c>
      <c r="N13" s="10" t="n">
        <f aca="false">(Tabla3510813153420[[#This Row],[% efe_inc]]+Tabla3510813153420[[#This Row],[% no_efect_inc]])/2</f>
        <v>0.40641989589358</v>
      </c>
      <c r="O13" s="11" t="n">
        <f aca="false">Tabla3510813153420[[#This Row],[no_efec_cor]]/(Tabla3510813153420[[#This Row],[efect_inc]]+Tabla3510813153420[[#This Row],[no_efec_cor]])</f>
        <v>0.581560283687943</v>
      </c>
      <c r="P13" s="11" t="n">
        <f aca="false">Tabla3510813153420[[#This Row],[efec_cor]]/(Tabla3510813153420[[#This Row],[efec_cor]]+Tabla3510813153420[[#This Row],[no_efec_inc]])</f>
        <v>0.60655737704918</v>
      </c>
      <c r="Q13" s="11" t="n">
        <f aca="false">(Tabla3510813153420[[#This Row],[PNE]]+Tabla3510813153420[[#This Row],[PE]])/2</f>
        <v>0.594058830368562</v>
      </c>
      <c r="R13" s="0" t="n">
        <v>931</v>
      </c>
      <c r="S13" s="0" t="n">
        <v>910</v>
      </c>
      <c r="T13" s="0" t="n">
        <f aca="false">Tabla3510813153420[[#This Row],[efec]]+Tabla3510813153420[[#This Row],[no_efe]]</f>
        <v>1841</v>
      </c>
    </row>
    <row r="14" customFormat="false" ht="13.8" hidden="false" customHeight="false" outlineLevel="0" collapsed="false">
      <c r="A14" s="0" t="n">
        <v>20</v>
      </c>
      <c r="B14" s="0" t="n">
        <v>516</v>
      </c>
      <c r="C14" s="0" t="n">
        <v>394</v>
      </c>
      <c r="D14" s="0" t="n">
        <v>579</v>
      </c>
      <c r="E14" s="0" t="n">
        <v>352</v>
      </c>
      <c r="F14" s="0" t="n">
        <f aca="false">Tabla3510813153420[[#This Row],[no_efec_cor]]+Tabla3510813153420[[#This Row],[efec_cor]]</f>
        <v>1095</v>
      </c>
      <c r="G14" s="0" t="n">
        <f aca="false">Tabla3510813153420[[#This Row],[no_efec_inc]]+Tabla3510813153420[[#This Row],[efect_inc]]</f>
        <v>746</v>
      </c>
      <c r="H14" s="9" t="n">
        <f aca="false">Tabla3510813153420[[#This Row],[Correctos]]/Tabla3510813153420[[#This Row],[total_sec]]</f>
        <v>0.594785442694188</v>
      </c>
      <c r="I14" s="9" t="n">
        <f aca="false">Tabla3510813153420[[#This Row],[efec_cor]]/Tabla3510813153420[[#This Row],[efec]]</f>
        <v>0.621911922663802</v>
      </c>
      <c r="J14" s="9" t="n">
        <f aca="false">Tabla3510813153420[[#This Row],[efect_inc]]/Tabla3510813153420[[#This Row],[efec]]</f>
        <v>0.378088077336198</v>
      </c>
      <c r="K14" s="9" t="n">
        <f aca="false">Tabla3510813153420[[#This Row],[no_efec_cor]]/Tabla3510813153420[[#This Row],[no_efe]]</f>
        <v>0.567032967032967</v>
      </c>
      <c r="L14" s="9" t="n">
        <f aca="false">Tabla3510813153420[[#This Row],[no_efec_inc]]/Tabla3510813153420[[#This Row],[no_efe]]</f>
        <v>0.432967032967033</v>
      </c>
      <c r="M14" s="9" t="n">
        <f aca="false">(Tabla3510813153420[[#This Row],[% efe_cor]]+Tabla3510813153420[[#This Row],[% no_efe_cor]])/2</f>
        <v>0.594472444848385</v>
      </c>
      <c r="N14" s="10" t="n">
        <f aca="false">(Tabla3510813153420[[#This Row],[% efe_inc]]+Tabla3510813153420[[#This Row],[% no_efect_inc]])/2</f>
        <v>0.405527555151615</v>
      </c>
      <c r="O14" s="11" t="n">
        <f aca="false">Tabla3510813153420[[#This Row],[no_efec_cor]]/(Tabla3510813153420[[#This Row],[efect_inc]]+Tabla3510813153420[[#This Row],[no_efec_cor]])</f>
        <v>0.594470046082949</v>
      </c>
      <c r="P14" s="11" t="n">
        <f aca="false">Tabla3510813153420[[#This Row],[efec_cor]]/(Tabla3510813153420[[#This Row],[efec_cor]]+Tabla3510813153420[[#This Row],[no_efec_inc]])</f>
        <v>0.595066803699897</v>
      </c>
      <c r="Q14" s="11" t="n">
        <f aca="false">(Tabla3510813153420[[#This Row],[PNE]]+Tabla3510813153420[[#This Row],[PE]])/2</f>
        <v>0.594768424891423</v>
      </c>
      <c r="R14" s="0" t="n">
        <v>931</v>
      </c>
      <c r="S14" s="0" t="n">
        <v>910</v>
      </c>
      <c r="T14" s="0" t="n">
        <f aca="false">Tabla3510813153420[[#This Row],[efec]]+Tabla3510813153420[[#This Row],[no_efe]]</f>
        <v>1841</v>
      </c>
    </row>
    <row r="15" customFormat="false" ht="13.8" hidden="false" customHeight="false" outlineLevel="0" collapsed="false">
      <c r="A15" s="0" t="n">
        <v>25</v>
      </c>
      <c r="B15" s="0" t="n">
        <v>597</v>
      </c>
      <c r="C15" s="0" t="n">
        <v>313</v>
      </c>
      <c r="D15" s="0" t="n">
        <v>514</v>
      </c>
      <c r="E15" s="0" t="n">
        <v>417</v>
      </c>
      <c r="F15" s="0" t="n">
        <f aca="false">Tabla3510813153420[[#This Row],[no_efec_cor]]+Tabla3510813153420[[#This Row],[efec_cor]]</f>
        <v>1111</v>
      </c>
      <c r="G15" s="0" t="n">
        <f aca="false">Tabla3510813153420[[#This Row],[no_efec_inc]]+Tabla3510813153420[[#This Row],[efect_inc]]</f>
        <v>730</v>
      </c>
      <c r="H15" s="9" t="n">
        <f aca="false">Tabla3510813153420[[#This Row],[Correctos]]/Tabla3510813153420[[#This Row],[total_sec]]</f>
        <v>0.603476371537208</v>
      </c>
      <c r="I15" s="9" t="n">
        <f aca="false">Tabla3510813153420[[#This Row],[efec_cor]]/Tabla3510813153420[[#This Row],[efec]]</f>
        <v>0.552094522019334</v>
      </c>
      <c r="J15" s="9" t="n">
        <f aca="false">Tabla3510813153420[[#This Row],[efect_inc]]/Tabla3510813153420[[#This Row],[efec]]</f>
        <v>0.447905477980666</v>
      </c>
      <c r="K15" s="9" t="n">
        <f aca="false">Tabla3510813153420[[#This Row],[no_efec_cor]]/Tabla3510813153420[[#This Row],[no_efe]]</f>
        <v>0.656043956043956</v>
      </c>
      <c r="L15" s="9" t="n">
        <f aca="false">Tabla3510813153420[[#This Row],[no_efec_inc]]/Tabla3510813153420[[#This Row],[no_efe]]</f>
        <v>0.343956043956044</v>
      </c>
      <c r="M15" s="9" t="n">
        <f aca="false">(Tabla3510813153420[[#This Row],[% efe_cor]]+Tabla3510813153420[[#This Row],[% no_efe_cor]])/2</f>
        <v>0.604069239031645</v>
      </c>
      <c r="N15" s="10" t="n">
        <f aca="false">(Tabla3510813153420[[#This Row],[% efe_inc]]+Tabla3510813153420[[#This Row],[% no_efect_inc]])/2</f>
        <v>0.395930760968355</v>
      </c>
      <c r="O15" s="11" t="n">
        <f aca="false">Tabla3510813153420[[#This Row],[no_efec_cor]]/(Tabla3510813153420[[#This Row],[efect_inc]]+Tabla3510813153420[[#This Row],[no_efec_cor]])</f>
        <v>0.588757396449704</v>
      </c>
      <c r="P15" s="11" t="n">
        <f aca="false">Tabla3510813153420[[#This Row],[efec_cor]]/(Tabla3510813153420[[#This Row],[efec_cor]]+Tabla3510813153420[[#This Row],[no_efec_inc]])</f>
        <v>0.621523579201935</v>
      </c>
      <c r="Q15" s="11" t="n">
        <f aca="false">(Tabla3510813153420[[#This Row],[PNE]]+Tabla3510813153420[[#This Row],[PE]])/2</f>
        <v>0.605140487825819</v>
      </c>
      <c r="R15" s="0" t="n">
        <v>931</v>
      </c>
      <c r="S15" s="0" t="n">
        <v>910</v>
      </c>
      <c r="T15" s="0" t="n">
        <f aca="false">Tabla3510813153420[[#This Row],[efec]]+Tabla3510813153420[[#This Row],[no_efe]]</f>
        <v>1841</v>
      </c>
    </row>
    <row r="16" customFormat="false" ht="13.8" hidden="false" customHeight="false" outlineLevel="0" collapsed="false">
      <c r="A16" s="0" t="n">
        <v>30</v>
      </c>
      <c r="B16" s="0" t="n">
        <v>572</v>
      </c>
      <c r="C16" s="0" t="n">
        <v>338</v>
      </c>
      <c r="D16" s="0" t="n">
        <v>535</v>
      </c>
      <c r="E16" s="0" t="n">
        <v>396</v>
      </c>
      <c r="F16" s="0" t="n">
        <f aca="false">Tabla3510813153420[[#This Row],[no_efec_cor]]+Tabla3510813153420[[#This Row],[efec_cor]]</f>
        <v>1107</v>
      </c>
      <c r="G16" s="0" t="n">
        <f aca="false">Tabla3510813153420[[#This Row],[no_efec_inc]]+Tabla3510813153420[[#This Row],[efect_inc]]</f>
        <v>734</v>
      </c>
      <c r="H16" s="9" t="n">
        <f aca="false">Tabla3510813153420[[#This Row],[Correctos]]/Tabla3510813153420[[#This Row],[total_sec]]</f>
        <v>0.601303639326453</v>
      </c>
      <c r="I16" s="9" t="n">
        <f aca="false">Tabla3510813153420[[#This Row],[efec_cor]]/Tabla3510813153420[[#This Row],[efec]]</f>
        <v>0.574650912996778</v>
      </c>
      <c r="J16" s="9" t="n">
        <f aca="false">Tabla3510813153420[[#This Row],[efect_inc]]/Tabla3510813153420[[#This Row],[efec]]</f>
        <v>0.425349087003222</v>
      </c>
      <c r="K16" s="9" t="n">
        <f aca="false">Tabla3510813153420[[#This Row],[no_efec_cor]]/Tabla3510813153420[[#This Row],[no_efe]]</f>
        <v>0.628571428571429</v>
      </c>
      <c r="L16" s="9" t="n">
        <f aca="false">Tabla3510813153420[[#This Row],[no_efec_inc]]/Tabla3510813153420[[#This Row],[no_efe]]</f>
        <v>0.371428571428571</v>
      </c>
      <c r="M16" s="9" t="n">
        <f aca="false">(Tabla3510813153420[[#This Row],[% efe_cor]]+Tabla3510813153420[[#This Row],[% no_efe_cor]])/2</f>
        <v>0.601611170784103</v>
      </c>
      <c r="N16" s="10" t="n">
        <f aca="false">(Tabla3510813153420[[#This Row],[% efe_inc]]+Tabla3510813153420[[#This Row],[% no_efect_inc]])/2</f>
        <v>0.398388829215897</v>
      </c>
      <c r="O16" s="11" t="n">
        <f aca="false">Tabla3510813153420[[#This Row],[no_efec_cor]]/(Tabla3510813153420[[#This Row],[efect_inc]]+Tabla3510813153420[[#This Row],[no_efec_cor]])</f>
        <v>0.590909090909091</v>
      </c>
      <c r="P16" s="11" t="n">
        <f aca="false">Tabla3510813153420[[#This Row],[efec_cor]]/(Tabla3510813153420[[#This Row],[efec_cor]]+Tabla3510813153420[[#This Row],[no_efec_inc]])</f>
        <v>0.61282932416953</v>
      </c>
      <c r="Q16" s="11" t="n">
        <f aca="false">(Tabla3510813153420[[#This Row],[PNE]]+Tabla3510813153420[[#This Row],[PE]])/2</f>
        <v>0.601869207539311</v>
      </c>
      <c r="R16" s="0" t="n">
        <v>931</v>
      </c>
      <c r="S16" s="0" t="n">
        <v>910</v>
      </c>
      <c r="T16" s="0" t="n">
        <f aca="false">Tabla3510813153420[[#This Row],[efec]]+Tabla3510813153420[[#This Row],[no_efe]]</f>
        <v>1841</v>
      </c>
    </row>
    <row r="17" customFormat="false" ht="13.8" hidden="false" customHeight="false" outlineLevel="0" collapsed="false">
      <c r="A17" s="0" t="n">
        <v>35</v>
      </c>
      <c r="B17" s="0" t="n">
        <v>630</v>
      </c>
      <c r="C17" s="0" t="n">
        <v>280</v>
      </c>
      <c r="D17" s="0" t="n">
        <v>481</v>
      </c>
      <c r="E17" s="0" t="n">
        <v>450</v>
      </c>
      <c r="F17" s="0" t="n">
        <f aca="false">Tabla3510813153420[[#This Row],[no_efec_cor]]+Tabla3510813153420[[#This Row],[efec_cor]]</f>
        <v>1111</v>
      </c>
      <c r="G17" s="0" t="n">
        <f aca="false">Tabla3510813153420[[#This Row],[no_efec_inc]]+Tabla3510813153420[[#This Row],[efect_inc]]</f>
        <v>730</v>
      </c>
      <c r="H17" s="9" t="n">
        <f aca="false">Tabla3510813153420[[#This Row],[Correctos]]/Tabla3510813153420[[#This Row],[total_sec]]</f>
        <v>0.603476371537208</v>
      </c>
      <c r="I17" s="9" t="n">
        <f aca="false">Tabla3510813153420[[#This Row],[efec_cor]]/Tabla3510813153420[[#This Row],[efec]]</f>
        <v>0.516648764769066</v>
      </c>
      <c r="J17" s="9" t="n">
        <f aca="false">Tabla3510813153420[[#This Row],[efect_inc]]/Tabla3510813153420[[#This Row],[efec]]</f>
        <v>0.483351235230934</v>
      </c>
      <c r="K17" s="9" t="n">
        <f aca="false">Tabla3510813153420[[#This Row],[no_efec_cor]]/Tabla3510813153420[[#This Row],[no_efe]]</f>
        <v>0.692307692307692</v>
      </c>
      <c r="L17" s="9" t="n">
        <f aca="false">Tabla3510813153420[[#This Row],[no_efec_inc]]/Tabla3510813153420[[#This Row],[no_efe]]</f>
        <v>0.307692307692308</v>
      </c>
      <c r="M17" s="9" t="n">
        <f aca="false">(Tabla3510813153420[[#This Row],[% efe_cor]]+Tabla3510813153420[[#This Row],[% no_efe_cor]])/2</f>
        <v>0.604478228538379</v>
      </c>
      <c r="N17" s="10" t="n">
        <f aca="false">(Tabla3510813153420[[#This Row],[% efe_inc]]+Tabla3510813153420[[#This Row],[% no_efect_inc]])/2</f>
        <v>0.395521771461621</v>
      </c>
      <c r="O17" s="11" t="n">
        <f aca="false">Tabla3510813153420[[#This Row],[no_efec_cor]]/(Tabla3510813153420[[#This Row],[efect_inc]]+Tabla3510813153420[[#This Row],[no_efec_cor]])</f>
        <v>0.583333333333333</v>
      </c>
      <c r="P17" s="11" t="n">
        <f aca="false">Tabla3510813153420[[#This Row],[efec_cor]]/(Tabla3510813153420[[#This Row],[efec_cor]]+Tabla3510813153420[[#This Row],[no_efec_inc]])</f>
        <v>0.632063074901445</v>
      </c>
      <c r="Q17" s="11" t="n">
        <f aca="false">(Tabla3510813153420[[#This Row],[PNE]]+Tabla3510813153420[[#This Row],[PE]])/2</f>
        <v>0.607698204117389</v>
      </c>
      <c r="R17" s="0" t="n">
        <v>931</v>
      </c>
      <c r="S17" s="0" t="n">
        <v>910</v>
      </c>
      <c r="T17" s="0" t="n">
        <f aca="false">Tabla3510813153420[[#This Row],[efec]]+Tabla3510813153420[[#This Row],[no_efe]]</f>
        <v>1841</v>
      </c>
    </row>
    <row r="18" customFormat="false" ht="13.8" hidden="false" customHeight="false" outlineLevel="0" collapsed="false">
      <c r="A18" s="0" t="n">
        <v>39</v>
      </c>
      <c r="B18" s="0" t="n">
        <v>643</v>
      </c>
      <c r="C18" s="0" t="n">
        <v>267</v>
      </c>
      <c r="D18" s="0" t="n">
        <v>468</v>
      </c>
      <c r="E18" s="0" t="n">
        <v>463</v>
      </c>
      <c r="F18" s="0" t="n">
        <f aca="false">Tabla3510813153420[[#This Row],[no_efec_cor]]+Tabla3510813153420[[#This Row],[efec_cor]]</f>
        <v>1111</v>
      </c>
      <c r="G18" s="0" t="n">
        <f aca="false">Tabla3510813153420[[#This Row],[no_efec_inc]]+Tabla3510813153420[[#This Row],[efect_inc]]</f>
        <v>730</v>
      </c>
      <c r="H18" s="9" t="n">
        <f aca="false">Tabla3510813153420[[#This Row],[Correctos]]/Tabla3510813153420[[#This Row],[total_sec]]</f>
        <v>0.603476371537208</v>
      </c>
      <c r="I18" s="9" t="n">
        <f aca="false">Tabla3510813153420[[#This Row],[efec_cor]]/Tabla3510813153420[[#This Row],[efec]]</f>
        <v>0.502685284640172</v>
      </c>
      <c r="J18" s="9" t="n">
        <f aca="false">Tabla3510813153420[[#This Row],[efect_inc]]/Tabla3510813153420[[#This Row],[efec]]</f>
        <v>0.497314715359828</v>
      </c>
      <c r="K18" s="9" t="n">
        <f aca="false">Tabla3510813153420[[#This Row],[no_efec_cor]]/Tabla3510813153420[[#This Row],[no_efe]]</f>
        <v>0.706593406593407</v>
      </c>
      <c r="L18" s="9" t="n">
        <f aca="false">Tabla3510813153420[[#This Row],[no_efec_inc]]/Tabla3510813153420[[#This Row],[no_efe]]</f>
        <v>0.293406593406593</v>
      </c>
      <c r="M18" s="9" t="n">
        <f aca="false">(Tabla3510813153420[[#This Row],[% efe_cor]]+Tabla3510813153420[[#This Row],[% no_efe_cor]])/2</f>
        <v>0.604639345616789</v>
      </c>
      <c r="N18" s="10" t="n">
        <f aca="false">(Tabla3510813153420[[#This Row],[% efe_inc]]+Tabla3510813153420[[#This Row],[% no_efect_inc]])/2</f>
        <v>0.395360654383211</v>
      </c>
      <c r="O18" s="11" t="n">
        <f aca="false">Tabla3510813153420[[#This Row],[no_efec_cor]]/(Tabla3510813153420[[#This Row],[efect_inc]]+Tabla3510813153420[[#This Row],[no_efec_cor]])</f>
        <v>0.581374321880651</v>
      </c>
      <c r="P18" s="11" t="n">
        <f aca="false">Tabla3510813153420[[#This Row],[efec_cor]]/(Tabla3510813153420[[#This Row],[efec_cor]]+Tabla3510813153420[[#This Row],[no_efec_inc]])</f>
        <v>0.636734693877551</v>
      </c>
      <c r="Q18" s="11" t="n">
        <f aca="false">(Tabla3510813153420[[#This Row],[PNE]]+Tabla3510813153420[[#This Row],[PE]])/2</f>
        <v>0.609054507879101</v>
      </c>
      <c r="R18" s="0" t="n">
        <v>931</v>
      </c>
      <c r="S18" s="0" t="n">
        <v>910</v>
      </c>
      <c r="T18" s="0" t="n">
        <f aca="false">Tabla3510813153420[[#This Row],[efec]]+Tabla3510813153420[[#This Row],[no_efe]]</f>
        <v>1841</v>
      </c>
    </row>
    <row r="20" customFormat="false" ht="19.5" hidden="false" customHeight="false" outlineLevel="0" collapsed="false">
      <c r="A20" s="1" t="s"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  <c r="J24" s="9"/>
      <c r="K24" s="9"/>
      <c r="L24" s="9"/>
      <c r="M24" s="9"/>
      <c r="N24" s="10"/>
      <c r="O24" s="11"/>
      <c r="P24" s="11"/>
      <c r="Q24" s="11"/>
    </row>
    <row r="25" customFormat="false" ht="15.75" hidden="false" customHeight="false" outlineLevel="0" collapsed="false">
      <c r="A25" s="7" t="s">
        <v>28</v>
      </c>
      <c r="B25" s="7" t="s">
        <v>29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539</v>
      </c>
      <c r="D26" s="0" t="n">
        <v>371</v>
      </c>
      <c r="E26" s="0" t="n">
        <v>523</v>
      </c>
      <c r="F26" s="0" t="n">
        <v>408</v>
      </c>
      <c r="G26" s="0" t="n">
        <f aca="false">Tabla3510813153425[[#This Row],[no_efec_cor]]+Tabla3510813153425[[#This Row],[efec_cor]]</f>
        <v>1062</v>
      </c>
      <c r="H26" s="0" t="n">
        <f aca="false">Tabla3510813153425[[#This Row],[no_efec_inc]]+Tabla3510813153425[[#This Row],[efect_inc]]</f>
        <v>779</v>
      </c>
      <c r="I26" s="9" t="n">
        <f aca="false">Tabla3510813153425[[#This Row],[Correctos]]/Tabla3510813153425[[#This Row],[total_sec]]</f>
        <v>0.576860401955459</v>
      </c>
      <c r="J26" s="9" t="n">
        <f aca="false">Tabla3510813153425[[#This Row],[efec_cor]]/Tabla3510813153425[[#This Row],[efec]]</f>
        <v>0.561761546723953</v>
      </c>
      <c r="K26" s="9" t="n">
        <f aca="false">Tabla3510813153425[[#This Row],[efect_inc]]/Tabla3510813153425[[#This Row],[efec]]</f>
        <v>0.438238453276047</v>
      </c>
      <c r="L26" s="9" t="n">
        <f aca="false">Tabla3510813153425[[#This Row],[no_efec_cor]]/Tabla3510813153425[[#This Row],[no_efe]]</f>
        <v>0.592307692307692</v>
      </c>
      <c r="M26" s="9" t="n">
        <f aca="false">Tabla3510813153425[[#This Row],[no_efec_inc]]/Tabla3510813153425[[#This Row],[no_efe]]</f>
        <v>0.407692307692308</v>
      </c>
      <c r="N26" s="9" t="n">
        <f aca="false">(Tabla3510813153425[[#This Row],[% efe_cor]]+Tabla3510813153425[[#This Row],[% no_efe_cor]])/2</f>
        <v>0.577034619515822</v>
      </c>
      <c r="O26" s="10" t="n">
        <f aca="false">(Tabla3510813153425[[#This Row],[% efe_inc]]+Tabla3510813153425[[#This Row],[% no_efect_inc]])/2</f>
        <v>0.422965380484177</v>
      </c>
      <c r="P26" s="11" t="n">
        <f aca="false">Tabla3510813153425[[#This Row],[no_efec_cor]]/(Tabla3510813153425[[#This Row],[efect_inc]]+Tabla3510813153425[[#This Row],[no_efec_cor]])</f>
        <v>0.569165786694826</v>
      </c>
      <c r="Q26" s="11" t="n">
        <f aca="false">Tabla3510813153425[[#This Row],[efec_cor]]/(Tabla3510813153425[[#This Row],[efec_cor]]+Tabla3510813153425[[#This Row],[no_efec_inc]])</f>
        <v>0.585011185682327</v>
      </c>
      <c r="R26" s="11" t="n">
        <f aca="false">(Tabla3510813153425[[#This Row],[PNE]]+Tabla3510813153425[[#This Row],[PE]])/2</f>
        <v>0.577088486188576</v>
      </c>
      <c r="S26" s="0" t="n">
        <v>931</v>
      </c>
      <c r="T26" s="0" t="n">
        <v>910</v>
      </c>
      <c r="U26" s="0" t="n">
        <f aca="false">Tabla3510813153425[[#This Row],[efec]]+Tabla3510813153425[[#This Row],[no_efe]]</f>
        <v>1841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543</v>
      </c>
      <c r="D27" s="0" t="n">
        <v>367</v>
      </c>
      <c r="E27" s="0" t="n">
        <v>518</v>
      </c>
      <c r="F27" s="0" t="n">
        <v>413</v>
      </c>
      <c r="G27" s="0" t="n">
        <f aca="false">Tabla3510813153425[[#This Row],[no_efec_cor]]+Tabla3510813153425[[#This Row],[efec_cor]]</f>
        <v>1061</v>
      </c>
      <c r="H27" s="0" t="n">
        <f aca="false">Tabla3510813153425[[#This Row],[no_efec_inc]]+Tabla3510813153425[[#This Row],[efect_inc]]</f>
        <v>780</v>
      </c>
      <c r="I27" s="9" t="n">
        <f aca="false">Tabla3510813153425[[#This Row],[Correctos]]/Tabla3510813153425[[#This Row],[total_sec]]</f>
        <v>0.57631721890277</v>
      </c>
      <c r="J27" s="9" t="n">
        <f aca="false">Tabla3510813153425[[#This Row],[efec_cor]]/Tabla3510813153425[[#This Row],[efec]]</f>
        <v>0.556390977443609</v>
      </c>
      <c r="K27" s="9" t="n">
        <f aca="false">Tabla3510813153425[[#This Row],[efect_inc]]/Tabla3510813153425[[#This Row],[efec]]</f>
        <v>0.443609022556391</v>
      </c>
      <c r="L27" s="9" t="n">
        <f aca="false">Tabla3510813153425[[#This Row],[no_efec_cor]]/Tabla3510813153425[[#This Row],[no_efe]]</f>
        <v>0.596703296703297</v>
      </c>
      <c r="M27" s="9" t="n">
        <f aca="false">Tabla3510813153425[[#This Row],[no_efec_inc]]/Tabla3510813153425[[#This Row],[no_efe]]</f>
        <v>0.403296703296703</v>
      </c>
      <c r="N27" s="9" t="n">
        <f aca="false">(Tabla3510813153425[[#This Row],[% efe_cor]]+Tabla3510813153425[[#This Row],[% no_efe_cor]])/2</f>
        <v>0.576547137073453</v>
      </c>
      <c r="O27" s="10" t="n">
        <f aca="false">(Tabla3510813153425[[#This Row],[% efe_inc]]+Tabla3510813153425[[#This Row],[% no_efect_inc]])/2</f>
        <v>0.423452862926547</v>
      </c>
      <c r="P27" s="11" t="n">
        <f aca="false">Tabla3510813153425[[#This Row],[no_efec_cor]]/(Tabla3510813153425[[#This Row],[efect_inc]]+Tabla3510813153425[[#This Row],[no_efec_cor]])</f>
        <v>0.567991631799163</v>
      </c>
      <c r="Q27" s="11" t="n">
        <f aca="false">Tabla3510813153425[[#This Row],[efec_cor]]/(Tabla3510813153425[[#This Row],[efec_cor]]+Tabla3510813153425[[#This Row],[no_efec_inc]])</f>
        <v>0.585310734463277</v>
      </c>
      <c r="R27" s="11" t="n">
        <f aca="false">(Tabla3510813153425[[#This Row],[PNE]]+Tabla3510813153425[[#This Row],[PE]])/2</f>
        <v>0.57665118313122</v>
      </c>
      <c r="S27" s="0" t="n">
        <v>931</v>
      </c>
      <c r="T27" s="0" t="n">
        <v>910</v>
      </c>
      <c r="U27" s="0" t="n">
        <f aca="false">Tabla3510813153425[[#This Row],[efec]]+Tabla3510813153425[[#This Row],[no_efe]]</f>
        <v>1841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574</v>
      </c>
      <c r="D28" s="0" t="n">
        <v>336</v>
      </c>
      <c r="E28" s="0" t="n">
        <v>514</v>
      </c>
      <c r="F28" s="0" t="n">
        <v>417</v>
      </c>
      <c r="G28" s="0" t="n">
        <f aca="false">Tabla3510813153425[[#This Row],[no_efec_cor]]+Tabla3510813153425[[#This Row],[efec_cor]]</f>
        <v>1088</v>
      </c>
      <c r="H28" s="0" t="n">
        <f aca="false">Tabla3510813153425[[#This Row],[no_efec_inc]]+Tabla3510813153425[[#This Row],[efect_inc]]</f>
        <v>753</v>
      </c>
      <c r="I28" s="9" t="n">
        <f aca="false">Tabla3510813153425[[#This Row],[Correctos]]/Tabla3510813153425[[#This Row],[total_sec]]</f>
        <v>0.590983161325367</v>
      </c>
      <c r="J28" s="9" t="n">
        <f aca="false">Tabla3510813153425[[#This Row],[efec_cor]]/Tabla3510813153425[[#This Row],[efec]]</f>
        <v>0.552094522019334</v>
      </c>
      <c r="K28" s="9" t="n">
        <f aca="false">Tabla3510813153425[[#This Row],[efect_inc]]/Tabla3510813153425[[#This Row],[efec]]</f>
        <v>0.447905477980666</v>
      </c>
      <c r="L28" s="9" t="n">
        <f aca="false">Tabla3510813153425[[#This Row],[no_efec_cor]]/Tabla3510813153425[[#This Row],[no_efe]]</f>
        <v>0.630769230769231</v>
      </c>
      <c r="M28" s="9" t="n">
        <f aca="false">Tabla3510813153425[[#This Row],[no_efec_inc]]/Tabla3510813153425[[#This Row],[no_efe]]</f>
        <v>0.369230769230769</v>
      </c>
      <c r="N28" s="9" t="n">
        <f aca="false">(Tabla3510813153425[[#This Row],[% efe_cor]]+Tabla3510813153425[[#This Row],[% no_efe_cor]])/2</f>
        <v>0.591431876394282</v>
      </c>
      <c r="O28" s="10" t="n">
        <f aca="false">(Tabla3510813153425[[#This Row],[% efe_inc]]+Tabla3510813153425[[#This Row],[% no_efect_inc]])/2</f>
        <v>0.408568123605718</v>
      </c>
      <c r="P28" s="11" t="n">
        <f aca="false">Tabla3510813153425[[#This Row],[no_efec_cor]]/(Tabla3510813153425[[#This Row],[efect_inc]]+Tabla3510813153425[[#This Row],[no_efec_cor]])</f>
        <v>0.579212916246216</v>
      </c>
      <c r="Q28" s="11" t="n">
        <f aca="false">Tabla3510813153425[[#This Row],[efec_cor]]/(Tabla3510813153425[[#This Row],[efec_cor]]+Tabla3510813153425[[#This Row],[no_efec_inc]])</f>
        <v>0.604705882352941</v>
      </c>
      <c r="R28" s="11" t="n">
        <f aca="false">(Tabla3510813153425[[#This Row],[PNE]]+Tabla3510813153425[[#This Row],[PE]])/2</f>
        <v>0.591959399299579</v>
      </c>
      <c r="S28" s="0" t="n">
        <v>931</v>
      </c>
      <c r="T28" s="0" t="n">
        <v>910</v>
      </c>
      <c r="U28" s="0" t="n">
        <f aca="false">Tabla3510813153425[[#This Row],[efec]]+Tabla3510813153425[[#This Row],[no_efe]]</f>
        <v>1841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574</v>
      </c>
      <c r="D29" s="0" t="n">
        <v>336</v>
      </c>
      <c r="E29" s="0" t="n">
        <v>532</v>
      </c>
      <c r="F29" s="0" t="n">
        <v>399</v>
      </c>
      <c r="G29" s="0" t="n">
        <f aca="false">Tabla3510813153425[[#This Row],[no_efec_cor]]+Tabla3510813153425[[#This Row],[efec_cor]]</f>
        <v>1106</v>
      </c>
      <c r="H29" s="0" t="n">
        <f aca="false">Tabla3510813153425[[#This Row],[no_efec_inc]]+Tabla3510813153425[[#This Row],[efect_inc]]</f>
        <v>735</v>
      </c>
      <c r="I29" s="9" t="n">
        <f aca="false">Tabla3510813153425[[#This Row],[Correctos]]/Tabla3510813153425[[#This Row],[total_sec]]</f>
        <v>0.600760456273764</v>
      </c>
      <c r="J29" s="9" t="n">
        <f aca="false">Tabla3510813153425[[#This Row],[efec_cor]]/Tabla3510813153425[[#This Row],[efec]]</f>
        <v>0.571428571428571</v>
      </c>
      <c r="K29" s="9" t="n">
        <f aca="false">Tabla3510813153425[[#This Row],[efect_inc]]/Tabla3510813153425[[#This Row],[efec]]</f>
        <v>0.428571428571429</v>
      </c>
      <c r="L29" s="9" t="n">
        <f aca="false">Tabla3510813153425[[#This Row],[no_efec_cor]]/Tabla3510813153425[[#This Row],[no_efe]]</f>
        <v>0.630769230769231</v>
      </c>
      <c r="M29" s="9" t="n">
        <f aca="false">Tabla3510813153425[[#This Row],[no_efec_inc]]/Tabla3510813153425[[#This Row],[no_efe]]</f>
        <v>0.369230769230769</v>
      </c>
      <c r="N29" s="9" t="n">
        <f aca="false">(Tabla3510813153425[[#This Row],[% efe_cor]]+Tabla3510813153425[[#This Row],[% no_efe_cor]])/2</f>
        <v>0.601098901098901</v>
      </c>
      <c r="O29" s="10" t="n">
        <f aca="false">(Tabla3510813153425[[#This Row],[% efe_inc]]+Tabla3510813153425[[#This Row],[% no_efect_inc]])/2</f>
        <v>0.398901098901099</v>
      </c>
      <c r="P29" s="11" t="n">
        <f aca="false">Tabla3510813153425[[#This Row],[no_efec_cor]]/(Tabla3510813153425[[#This Row],[efect_inc]]+Tabla3510813153425[[#This Row],[no_efec_cor]])</f>
        <v>0.589928057553957</v>
      </c>
      <c r="Q29" s="11" t="n">
        <f aca="false">Tabla3510813153425[[#This Row],[efec_cor]]/(Tabla3510813153425[[#This Row],[efec_cor]]+Tabla3510813153425[[#This Row],[no_efec_inc]])</f>
        <v>0.612903225806452</v>
      </c>
      <c r="R29" s="11" t="n">
        <f aca="false">(Tabla3510813153425[[#This Row],[PNE]]+Tabla3510813153425[[#This Row],[PE]])/2</f>
        <v>0.601415641680204</v>
      </c>
      <c r="S29" s="0" t="n">
        <v>931</v>
      </c>
      <c r="T29" s="0" t="n">
        <v>910</v>
      </c>
      <c r="U29" s="0" t="n">
        <f aca="false">Tabla3510813153425[[#This Row],[efec]]+Tabla3510813153425[[#This Row],[no_efe]]</f>
        <v>1841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609</v>
      </c>
      <c r="D30" s="0" t="n">
        <v>301</v>
      </c>
      <c r="E30" s="0" t="n">
        <v>532</v>
      </c>
      <c r="F30" s="0" t="n">
        <v>399</v>
      </c>
      <c r="G30" s="0" t="n">
        <f aca="false">Tabla3510813153425[[#This Row],[no_efec_cor]]+Tabla3510813153425[[#This Row],[efec_cor]]</f>
        <v>1141</v>
      </c>
      <c r="H30" s="0" t="n">
        <f aca="false">Tabla3510813153425[[#This Row],[no_efec_inc]]+Tabla3510813153425[[#This Row],[efect_inc]]</f>
        <v>700</v>
      </c>
      <c r="I30" s="9" t="n">
        <f aca="false">Tabla3510813153425[[#This Row],[Correctos]]/Tabla3510813153425[[#This Row],[total_sec]]</f>
        <v>0.619771863117871</v>
      </c>
      <c r="J30" s="9" t="n">
        <f aca="false">Tabla3510813153425[[#This Row],[efec_cor]]/Tabla3510813153425[[#This Row],[efec]]</f>
        <v>0.571428571428571</v>
      </c>
      <c r="K30" s="9" t="n">
        <f aca="false">Tabla3510813153425[[#This Row],[efect_inc]]/Tabla3510813153425[[#This Row],[efec]]</f>
        <v>0.428571428571429</v>
      </c>
      <c r="L30" s="9" t="n">
        <f aca="false">Tabla3510813153425[[#This Row],[no_efec_cor]]/Tabla3510813153425[[#This Row],[no_efe]]</f>
        <v>0.669230769230769</v>
      </c>
      <c r="M30" s="9" t="n">
        <f aca="false">Tabla3510813153425[[#This Row],[no_efec_inc]]/Tabla3510813153425[[#This Row],[no_efe]]</f>
        <v>0.330769230769231</v>
      </c>
      <c r="N30" s="9" t="n">
        <f aca="false">(Tabla3510813153425[[#This Row],[% efe_cor]]+Tabla3510813153425[[#This Row],[% no_efe_cor]])/2</f>
        <v>0.62032967032967</v>
      </c>
      <c r="O30" s="10" t="n">
        <f aca="false">(Tabla3510813153425[[#This Row],[% efe_inc]]+Tabla3510813153425[[#This Row],[% no_efect_inc]])/2</f>
        <v>0.37967032967033</v>
      </c>
      <c r="P30" s="11" t="n">
        <f aca="false">Tabla3510813153425[[#This Row],[no_efec_cor]]/(Tabla3510813153425[[#This Row],[efect_inc]]+Tabla3510813153425[[#This Row],[no_efec_cor]])</f>
        <v>0.604166666666667</v>
      </c>
      <c r="Q30" s="11" t="n">
        <f aca="false">Tabla3510813153425[[#This Row],[efec_cor]]/(Tabla3510813153425[[#This Row],[efec_cor]]+Tabla3510813153425[[#This Row],[no_efec_inc]])</f>
        <v>0.638655462184874</v>
      </c>
      <c r="R30" s="11" t="n">
        <f aca="false">(Tabla3510813153425[[#This Row],[PNE]]+Tabla3510813153425[[#This Row],[PE]])/2</f>
        <v>0.62141106442577</v>
      </c>
      <c r="S30" s="0" t="n">
        <v>931</v>
      </c>
      <c r="T30" s="0" t="n">
        <v>910</v>
      </c>
      <c r="U30" s="0" t="n">
        <f aca="false">Tabla3510813153425[[#This Row],[efec]]+Tabla3510813153425[[#This Row],[no_efe]]</f>
        <v>1841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621</v>
      </c>
      <c r="D31" s="0" t="n">
        <v>289</v>
      </c>
      <c r="E31" s="0" t="n">
        <v>530</v>
      </c>
      <c r="F31" s="0" t="n">
        <v>401</v>
      </c>
      <c r="G31" s="0" t="n">
        <f aca="false">Tabla3510813153425[[#This Row],[no_efec_cor]]+Tabla3510813153425[[#This Row],[efec_cor]]</f>
        <v>1151</v>
      </c>
      <c r="H31" s="0" t="n">
        <f aca="false">Tabla3510813153425[[#This Row],[no_efec_inc]]+Tabla3510813153425[[#This Row],[efect_inc]]</f>
        <v>690</v>
      </c>
      <c r="I31" s="9" t="n">
        <f aca="false">Tabla3510813153425[[#This Row],[Correctos]]/Tabla3510813153425[[#This Row],[total_sec]]</f>
        <v>0.625203693644758</v>
      </c>
      <c r="J31" s="9" t="n">
        <f aca="false">Tabla3510813153425[[#This Row],[efec_cor]]/Tabla3510813153425[[#This Row],[efec]]</f>
        <v>0.569280343716434</v>
      </c>
      <c r="K31" s="9" t="n">
        <f aca="false">Tabla3510813153425[[#This Row],[efect_inc]]/Tabla3510813153425[[#This Row],[efec]]</f>
        <v>0.430719656283566</v>
      </c>
      <c r="L31" s="9" t="n">
        <f aca="false">Tabla3510813153425[[#This Row],[no_efec_cor]]/Tabla3510813153425[[#This Row],[no_efe]]</f>
        <v>0.682417582417582</v>
      </c>
      <c r="M31" s="9" t="n">
        <f aca="false">Tabla3510813153425[[#This Row],[no_efec_inc]]/Tabla3510813153425[[#This Row],[no_efe]]</f>
        <v>0.317582417582418</v>
      </c>
      <c r="N31" s="9" t="n">
        <f aca="false">(Tabla3510813153425[[#This Row],[% efe_cor]]+Tabla3510813153425[[#This Row],[% no_efe_cor]])/2</f>
        <v>0.625848963067008</v>
      </c>
      <c r="O31" s="10" t="n">
        <f aca="false">(Tabla3510813153425[[#This Row],[% efe_inc]]+Tabla3510813153425[[#This Row],[% no_efect_inc]])/2</f>
        <v>0.374151036932992</v>
      </c>
      <c r="P31" s="11" t="n">
        <f aca="false">Tabla3510813153425[[#This Row],[no_efec_cor]]/(Tabla3510813153425[[#This Row],[efect_inc]]+Tabla3510813153425[[#This Row],[no_efec_cor]])</f>
        <v>0.607632093933464</v>
      </c>
      <c r="Q31" s="11" t="n">
        <f aca="false">Tabla3510813153425[[#This Row],[efec_cor]]/(Tabla3510813153425[[#This Row],[efec_cor]]+Tabla3510813153425[[#This Row],[no_efec_inc]])</f>
        <v>0.647130647130647</v>
      </c>
      <c r="R31" s="11" t="n">
        <f aca="false">(Tabla3510813153425[[#This Row],[PNE]]+Tabla3510813153425[[#This Row],[PE]])/2</f>
        <v>0.627381370532055</v>
      </c>
      <c r="S31" s="0" t="n">
        <v>931</v>
      </c>
      <c r="T31" s="0" t="n">
        <v>910</v>
      </c>
      <c r="U31" s="0" t="n">
        <f aca="false">Tabla3510813153425[[#This Row],[efec]]+Tabla3510813153425[[#This Row],[no_efe]]</f>
        <v>1841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621</v>
      </c>
      <c r="D32" s="0" t="n">
        <v>289</v>
      </c>
      <c r="E32" s="0" t="n">
        <v>543</v>
      </c>
      <c r="F32" s="0" t="n">
        <v>388</v>
      </c>
      <c r="G32" s="0" t="n">
        <f aca="false">Tabla3510813153425[[#This Row],[no_efec_cor]]+Tabla3510813153425[[#This Row],[efec_cor]]</f>
        <v>1164</v>
      </c>
      <c r="H32" s="0" t="n">
        <f aca="false">Tabla3510813153425[[#This Row],[no_efec_inc]]+Tabla3510813153425[[#This Row],[efect_inc]]</f>
        <v>677</v>
      </c>
      <c r="I32" s="9" t="n">
        <f aca="false">Tabla3510813153425[[#This Row],[Correctos]]/Tabla3510813153425[[#This Row],[total_sec]]</f>
        <v>0.632265073329712</v>
      </c>
      <c r="J32" s="9" t="n">
        <f aca="false">Tabla3510813153425[[#This Row],[efec_cor]]/Tabla3510813153425[[#This Row],[efec]]</f>
        <v>0.583243823845328</v>
      </c>
      <c r="K32" s="9" t="n">
        <f aca="false">Tabla3510813153425[[#This Row],[efect_inc]]/Tabla3510813153425[[#This Row],[efec]]</f>
        <v>0.416756176154672</v>
      </c>
      <c r="L32" s="9" t="n">
        <f aca="false">Tabla3510813153425[[#This Row],[no_efec_cor]]/Tabla3510813153425[[#This Row],[no_efe]]</f>
        <v>0.682417582417582</v>
      </c>
      <c r="M32" s="9" t="n">
        <f aca="false">Tabla3510813153425[[#This Row],[no_efec_inc]]/Tabla3510813153425[[#This Row],[no_efe]]</f>
        <v>0.317582417582418</v>
      </c>
      <c r="N32" s="9" t="n">
        <f aca="false">(Tabla3510813153425[[#This Row],[% efe_cor]]+Tabla3510813153425[[#This Row],[% no_efe_cor]])/2</f>
        <v>0.632830703131455</v>
      </c>
      <c r="O32" s="10" t="n">
        <f aca="false">(Tabla3510813153425[[#This Row],[% efe_inc]]+Tabla3510813153425[[#This Row],[% no_efect_inc]])/2</f>
        <v>0.367169296868545</v>
      </c>
      <c r="P32" s="11" t="n">
        <f aca="false">Tabla3510813153425[[#This Row],[no_efec_cor]]/(Tabla3510813153425[[#This Row],[efect_inc]]+Tabla3510813153425[[#This Row],[no_efec_cor]])</f>
        <v>0.615460852329039</v>
      </c>
      <c r="Q32" s="11" t="n">
        <f aca="false">Tabla3510813153425[[#This Row],[efec_cor]]/(Tabla3510813153425[[#This Row],[efec_cor]]+Tabla3510813153425[[#This Row],[no_efec_inc]])</f>
        <v>0.652644230769231</v>
      </c>
      <c r="R32" s="11" t="n">
        <f aca="false">(Tabla3510813153425[[#This Row],[PNE]]+Tabla3510813153425[[#This Row],[PE]])/2</f>
        <v>0.634052541549135</v>
      </c>
      <c r="S32" s="0" t="n">
        <v>931</v>
      </c>
      <c r="T32" s="0" t="n">
        <v>910</v>
      </c>
      <c r="U32" s="0" t="n">
        <f aca="false">Tabla3510813153425[[#This Row],[efec]]+Tabla3510813153425[[#This Row],[no_efe]]</f>
        <v>1841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580</v>
      </c>
      <c r="D33" s="0" t="n">
        <v>330</v>
      </c>
      <c r="E33" s="0" t="n">
        <v>521</v>
      </c>
      <c r="F33" s="0" t="n">
        <v>410</v>
      </c>
      <c r="G33" s="0" t="n">
        <f aca="false">Tabla3510813153425[[#This Row],[no_efec_cor]]+Tabla3510813153425[[#This Row],[efec_cor]]</f>
        <v>1101</v>
      </c>
      <c r="H33" s="0" t="n">
        <f aca="false">Tabla3510813153425[[#This Row],[no_efec_inc]]+Tabla3510813153425[[#This Row],[efect_inc]]</f>
        <v>740</v>
      </c>
      <c r="I33" s="9" t="n">
        <f aca="false">Tabla3510813153425[[#This Row],[Correctos]]/Tabla3510813153425[[#This Row],[total_sec]]</f>
        <v>0.59804454101032</v>
      </c>
      <c r="J33" s="9" t="n">
        <f aca="false">Tabla3510813153425[[#This Row],[efec_cor]]/Tabla3510813153425[[#This Row],[efec]]</f>
        <v>0.559613319011815</v>
      </c>
      <c r="K33" s="9" t="n">
        <f aca="false">Tabla3510813153425[[#This Row],[efect_inc]]/Tabla3510813153425[[#This Row],[efec]]</f>
        <v>0.440386680988185</v>
      </c>
      <c r="L33" s="9" t="n">
        <f aca="false">Tabla3510813153425[[#This Row],[no_efec_cor]]/Tabla3510813153425[[#This Row],[no_efe]]</f>
        <v>0.637362637362637</v>
      </c>
      <c r="M33" s="9" t="n">
        <f aca="false">Tabla3510813153425[[#This Row],[no_efec_inc]]/Tabla3510813153425[[#This Row],[no_efe]]</f>
        <v>0.362637362637363</v>
      </c>
      <c r="N33" s="9" t="n">
        <f aca="false">(Tabla3510813153425[[#This Row],[% efe_cor]]+Tabla3510813153425[[#This Row],[% no_efe_cor]])/2</f>
        <v>0.598487978187226</v>
      </c>
      <c r="O33" s="10" t="n">
        <f aca="false">(Tabla3510813153425[[#This Row],[% efe_inc]]+Tabla3510813153425[[#This Row],[% no_efect_inc]])/2</f>
        <v>0.401512021812774</v>
      </c>
      <c r="P33" s="11" t="n">
        <f aca="false">Tabla3510813153425[[#This Row],[no_efec_cor]]/(Tabla3510813153425[[#This Row],[efect_inc]]+Tabla3510813153425[[#This Row],[no_efec_cor]])</f>
        <v>0.585858585858586</v>
      </c>
      <c r="Q33" s="11" t="n">
        <f aca="false">Tabla3510813153425[[#This Row],[efec_cor]]/(Tabla3510813153425[[#This Row],[efec_cor]]+Tabla3510813153425[[#This Row],[no_efec_inc]])</f>
        <v>0.612220916568743</v>
      </c>
      <c r="R33" s="11" t="n">
        <f aca="false">(Tabla3510813153425[[#This Row],[PNE]]+Tabla3510813153425[[#This Row],[PE]])/2</f>
        <v>0.599039751213664</v>
      </c>
      <c r="S33" s="0" t="n">
        <v>931</v>
      </c>
      <c r="T33" s="0" t="n">
        <v>910</v>
      </c>
      <c r="U33" s="0" t="n">
        <f aca="false">Tabla3510813153425[[#This Row],[efec]]+Tabla3510813153425[[#This Row],[no_efe]]</f>
        <v>1841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576</v>
      </c>
      <c r="D34" s="0" t="n">
        <v>334</v>
      </c>
      <c r="E34" s="0" t="n">
        <v>534</v>
      </c>
      <c r="F34" s="0" t="n">
        <v>397</v>
      </c>
      <c r="G34" s="0" t="n">
        <f aca="false">Tabla3510813153425[[#This Row],[no_efec_cor]]+Tabla3510813153425[[#This Row],[efec_cor]]</f>
        <v>1110</v>
      </c>
      <c r="H34" s="0" t="n">
        <f aca="false">Tabla3510813153425[[#This Row],[no_efec_inc]]+Tabla3510813153425[[#This Row],[efect_inc]]</f>
        <v>731</v>
      </c>
      <c r="I34" s="9" t="n">
        <f aca="false">Tabla3510813153425[[#This Row],[Correctos]]/Tabla3510813153425[[#This Row],[total_sec]]</f>
        <v>0.602933188484519</v>
      </c>
      <c r="J34" s="9" t="n">
        <f aca="false">Tabla3510813153425[[#This Row],[efec_cor]]/Tabla3510813153425[[#This Row],[efec]]</f>
        <v>0.573576799140709</v>
      </c>
      <c r="K34" s="9" t="n">
        <f aca="false">Tabla3510813153425[[#This Row],[efect_inc]]/Tabla3510813153425[[#This Row],[efec]]</f>
        <v>0.426423200859291</v>
      </c>
      <c r="L34" s="9" t="n">
        <f aca="false">Tabla3510813153425[[#This Row],[no_efec_cor]]/Tabla3510813153425[[#This Row],[no_efe]]</f>
        <v>0.632967032967033</v>
      </c>
      <c r="M34" s="9" t="n">
        <f aca="false">Tabla3510813153425[[#This Row],[no_efec_inc]]/Tabla3510813153425[[#This Row],[no_efe]]</f>
        <v>0.367032967032967</v>
      </c>
      <c r="N34" s="9" t="n">
        <f aca="false">(Tabla3510813153425[[#This Row],[% efe_cor]]+Tabla3510813153425[[#This Row],[% no_efe_cor]])/2</f>
        <v>0.603271916053871</v>
      </c>
      <c r="O34" s="10" t="n">
        <f aca="false">(Tabla3510813153425[[#This Row],[% efe_inc]]+Tabla3510813153425[[#This Row],[% no_efect_inc]])/2</f>
        <v>0.396728083946129</v>
      </c>
      <c r="P34" s="11" t="n">
        <f aca="false">Tabla3510813153425[[#This Row],[no_efec_cor]]/(Tabla3510813153425[[#This Row],[efect_inc]]+Tabla3510813153425[[#This Row],[no_efec_cor]])</f>
        <v>0.591983556012333</v>
      </c>
      <c r="Q34" s="11" t="n">
        <f aca="false">Tabla3510813153425[[#This Row],[efec_cor]]/(Tabla3510813153425[[#This Row],[efec_cor]]+Tabla3510813153425[[#This Row],[no_efec_inc]])</f>
        <v>0.615207373271889</v>
      </c>
      <c r="R34" s="11" t="n">
        <f aca="false">(Tabla3510813153425[[#This Row],[PNE]]+Tabla3510813153425[[#This Row],[PE]])/2</f>
        <v>0.603595464642111</v>
      </c>
      <c r="S34" s="0" t="n">
        <v>931</v>
      </c>
      <c r="T34" s="0" t="n">
        <v>910</v>
      </c>
      <c r="U34" s="0" t="n">
        <f aca="false">Tabla3510813153425[[#This Row],[efec]]+Tabla3510813153425[[#This Row],[no_efe]]</f>
        <v>1841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590</v>
      </c>
      <c r="D35" s="0" t="n">
        <v>320</v>
      </c>
      <c r="E35" s="0" t="n">
        <v>531</v>
      </c>
      <c r="F35" s="0" t="n">
        <v>400</v>
      </c>
      <c r="G35" s="0" t="n">
        <f aca="false">Tabla3510813153425[[#This Row],[no_efec_cor]]+Tabla3510813153425[[#This Row],[efec_cor]]</f>
        <v>1121</v>
      </c>
      <c r="H35" s="0" t="n">
        <f aca="false">Tabla3510813153425[[#This Row],[no_efec_inc]]+Tabla3510813153425[[#This Row],[efect_inc]]</f>
        <v>720</v>
      </c>
      <c r="I35" s="9" t="n">
        <f aca="false">Tabla3510813153425[[#This Row],[Correctos]]/Tabla3510813153425[[#This Row],[total_sec]]</f>
        <v>0.608908202064096</v>
      </c>
      <c r="J35" s="9" t="n">
        <f aca="false">Tabla3510813153425[[#This Row],[efec_cor]]/Tabla3510813153425[[#This Row],[efec]]</f>
        <v>0.570354457572503</v>
      </c>
      <c r="K35" s="9" t="n">
        <f aca="false">Tabla3510813153425[[#This Row],[efect_inc]]/Tabla3510813153425[[#This Row],[efec]]</f>
        <v>0.429645542427497</v>
      </c>
      <c r="L35" s="9" t="n">
        <f aca="false">Tabla3510813153425[[#This Row],[no_efec_cor]]/Tabla3510813153425[[#This Row],[no_efe]]</f>
        <v>0.648351648351648</v>
      </c>
      <c r="M35" s="9" t="n">
        <f aca="false">Tabla3510813153425[[#This Row],[no_efec_inc]]/Tabla3510813153425[[#This Row],[no_efe]]</f>
        <v>0.351648351648352</v>
      </c>
      <c r="N35" s="9" t="n">
        <f aca="false">(Tabla3510813153425[[#This Row],[% efe_cor]]+Tabla3510813153425[[#This Row],[% no_efe_cor]])/2</f>
        <v>0.609353052962076</v>
      </c>
      <c r="O35" s="10" t="n">
        <f aca="false">(Tabla3510813153425[[#This Row],[% efe_inc]]+Tabla3510813153425[[#This Row],[% no_efect_inc]])/2</f>
        <v>0.390646947037924</v>
      </c>
      <c r="P35" s="11" t="n">
        <f aca="false">Tabla3510813153425[[#This Row],[no_efec_cor]]/(Tabla3510813153425[[#This Row],[efect_inc]]+Tabla3510813153425[[#This Row],[no_efec_cor]])</f>
        <v>0.595959595959596</v>
      </c>
      <c r="Q35" s="11" t="n">
        <f aca="false">Tabla3510813153425[[#This Row],[efec_cor]]/(Tabla3510813153425[[#This Row],[efec_cor]]+Tabla3510813153425[[#This Row],[no_efec_inc]])</f>
        <v>0.623971797884841</v>
      </c>
      <c r="R35" s="11" t="n">
        <f aca="false">(Tabla3510813153425[[#This Row],[PNE]]+Tabla3510813153425[[#This Row],[PE]])/2</f>
        <v>0.609965696922219</v>
      </c>
      <c r="S35" s="0" t="n">
        <v>931</v>
      </c>
      <c r="T35" s="0" t="n">
        <v>910</v>
      </c>
      <c r="U35" s="0" t="n">
        <f aca="false">Tabla3510813153425[[#This Row],[efec]]+Tabla3510813153425[[#This Row],[no_efe]]</f>
        <v>1841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610</v>
      </c>
      <c r="D36" s="0" t="n">
        <v>300</v>
      </c>
      <c r="E36" s="0" t="n">
        <v>511</v>
      </c>
      <c r="F36" s="0" t="n">
        <v>420</v>
      </c>
      <c r="G36" s="0" t="n">
        <f aca="false">Tabla3510813153425[[#This Row],[no_efec_cor]]+Tabla3510813153425[[#This Row],[efec_cor]]</f>
        <v>1121</v>
      </c>
      <c r="H36" s="0" t="n">
        <f aca="false">Tabla3510813153425[[#This Row],[no_efec_inc]]+Tabla3510813153425[[#This Row],[efect_inc]]</f>
        <v>720</v>
      </c>
      <c r="I36" s="9" t="n">
        <f aca="false">Tabla3510813153425[[#This Row],[Correctos]]/Tabla3510813153425[[#This Row],[total_sec]]</f>
        <v>0.608908202064096</v>
      </c>
      <c r="J36" s="9" t="n">
        <f aca="false">Tabla3510813153425[[#This Row],[efec_cor]]/Tabla3510813153425[[#This Row],[efec]]</f>
        <v>0.548872180451128</v>
      </c>
      <c r="K36" s="9" t="n">
        <f aca="false">Tabla3510813153425[[#This Row],[efect_inc]]/Tabla3510813153425[[#This Row],[efec]]</f>
        <v>0.451127819548872</v>
      </c>
      <c r="L36" s="9" t="n">
        <f aca="false">Tabla3510813153425[[#This Row],[no_efec_cor]]/Tabla3510813153425[[#This Row],[no_efe]]</f>
        <v>0.67032967032967</v>
      </c>
      <c r="M36" s="9" t="n">
        <f aca="false">Tabla3510813153425[[#This Row],[no_efec_inc]]/Tabla3510813153425[[#This Row],[no_efe]]</f>
        <v>0.32967032967033</v>
      </c>
      <c r="N36" s="9" t="n">
        <f aca="false">(Tabla3510813153425[[#This Row],[% efe_cor]]+Tabla3510813153425[[#This Row],[% no_efe_cor]])/2</f>
        <v>0.609600925390399</v>
      </c>
      <c r="O36" s="10" t="n">
        <f aca="false">(Tabla3510813153425[[#This Row],[% efe_inc]]+Tabla3510813153425[[#This Row],[% no_efect_inc]])/2</f>
        <v>0.390399074609601</v>
      </c>
      <c r="P36" s="11" t="n">
        <f aca="false">Tabla3510813153425[[#This Row],[no_efec_cor]]/(Tabla3510813153425[[#This Row],[efect_inc]]+Tabla3510813153425[[#This Row],[no_efec_cor]])</f>
        <v>0.592233009708738</v>
      </c>
      <c r="Q36" s="11" t="n">
        <f aca="false">Tabla3510813153425[[#This Row],[efec_cor]]/(Tabla3510813153425[[#This Row],[efec_cor]]+Tabla3510813153425[[#This Row],[no_efec_inc]])</f>
        <v>0.630086313193588</v>
      </c>
      <c r="R36" s="11" t="n">
        <f aca="false">(Tabla3510813153425[[#This Row],[PNE]]+Tabla3510813153425[[#This Row],[PE]])/2</f>
        <v>0.611159661451163</v>
      </c>
      <c r="S36" s="0" t="n">
        <v>931</v>
      </c>
      <c r="T36" s="0" t="n">
        <v>910</v>
      </c>
      <c r="U36" s="0" t="n">
        <f aca="false">Tabla3510813153425[[#This Row],[efec]]+Tabla3510813153425[[#This Row],[no_efe]]</f>
        <v>1841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566</v>
      </c>
      <c r="D37" s="0" t="n">
        <v>344</v>
      </c>
      <c r="E37" s="0" t="n">
        <v>520</v>
      </c>
      <c r="F37" s="0" t="n">
        <v>411</v>
      </c>
      <c r="G37" s="0" t="n">
        <f aca="false">Tabla3510813153425[[#This Row],[no_efec_cor]]+Tabla3510813153425[[#This Row],[efec_cor]]</f>
        <v>1086</v>
      </c>
      <c r="H37" s="0" t="n">
        <f aca="false">Tabla3510813153425[[#This Row],[no_efec_inc]]+Tabla3510813153425[[#This Row],[efect_inc]]</f>
        <v>755</v>
      </c>
      <c r="I37" s="9" t="n">
        <f aca="false">Tabla3510813153425[[#This Row],[Correctos]]/Tabla3510813153425[[#This Row],[total_sec]]</f>
        <v>0.589896795219989</v>
      </c>
      <c r="J37" s="9" t="n">
        <f aca="false">Tabla3510813153425[[#This Row],[efec_cor]]/Tabla3510813153425[[#This Row],[efec]]</f>
        <v>0.558539205155746</v>
      </c>
      <c r="K37" s="9" t="n">
        <f aca="false">Tabla3510813153425[[#This Row],[efect_inc]]/Tabla3510813153425[[#This Row],[efec]]</f>
        <v>0.441460794844253</v>
      </c>
      <c r="L37" s="9" t="n">
        <f aca="false">Tabla3510813153425[[#This Row],[no_efec_cor]]/Tabla3510813153425[[#This Row],[no_efe]]</f>
        <v>0.621978021978022</v>
      </c>
      <c r="M37" s="9" t="n">
        <f aca="false">Tabla3510813153425[[#This Row],[no_efec_inc]]/Tabla3510813153425[[#This Row],[no_efe]]</f>
        <v>0.378021978021978</v>
      </c>
      <c r="N37" s="9" t="n">
        <f aca="false">(Tabla3510813153425[[#This Row],[% efe_cor]]+Tabla3510813153425[[#This Row],[% no_efe_cor]])/2</f>
        <v>0.590258613566884</v>
      </c>
      <c r="O37" s="10" t="n">
        <f aca="false">(Tabla3510813153425[[#This Row],[% efe_inc]]+Tabla3510813153425[[#This Row],[% no_efect_inc]])/2</f>
        <v>0.409741386433116</v>
      </c>
      <c r="P37" s="11" t="n">
        <f aca="false">Tabla3510813153425[[#This Row],[no_efec_cor]]/(Tabla3510813153425[[#This Row],[efect_inc]]+Tabla3510813153425[[#This Row],[no_efec_cor]])</f>
        <v>0.579324462640737</v>
      </c>
      <c r="Q37" s="11" t="n">
        <f aca="false">Tabla3510813153425[[#This Row],[efec_cor]]/(Tabla3510813153425[[#This Row],[efec_cor]]+Tabla3510813153425[[#This Row],[no_efec_inc]])</f>
        <v>0.601851851851852</v>
      </c>
      <c r="R37" s="11" t="n">
        <f aca="false">(Tabla3510813153425[[#This Row],[PNE]]+Tabla3510813153425[[#This Row],[PE]])/2</f>
        <v>0.590588157246294</v>
      </c>
      <c r="S37" s="0" t="n">
        <v>931</v>
      </c>
      <c r="T37" s="0" t="n">
        <v>910</v>
      </c>
      <c r="U37" s="0" t="n">
        <f aca="false">Tabla3510813153425[[#This Row],[efec]]+Tabla3510813153425[[#This Row],[no_efe]]</f>
        <v>1841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576</v>
      </c>
      <c r="D38" s="0" t="n">
        <v>334</v>
      </c>
      <c r="E38" s="0" t="n">
        <v>514</v>
      </c>
      <c r="F38" s="0" t="n">
        <v>417</v>
      </c>
      <c r="G38" s="0" t="n">
        <f aca="false">Tabla3510813153425[[#This Row],[no_efec_cor]]+Tabla3510813153425[[#This Row],[efec_cor]]</f>
        <v>1090</v>
      </c>
      <c r="H38" s="0" t="n">
        <f aca="false">Tabla3510813153425[[#This Row],[no_efec_inc]]+Tabla3510813153425[[#This Row],[efect_inc]]</f>
        <v>751</v>
      </c>
      <c r="I38" s="9" t="n">
        <f aca="false">Tabla3510813153425[[#This Row],[Correctos]]/Tabla3510813153425[[#This Row],[total_sec]]</f>
        <v>0.592069527430744</v>
      </c>
      <c r="J38" s="9" t="n">
        <f aca="false">Tabla3510813153425[[#This Row],[efec_cor]]/Tabla3510813153425[[#This Row],[efec]]</f>
        <v>0.552094522019334</v>
      </c>
      <c r="K38" s="9" t="n">
        <f aca="false">Tabla3510813153425[[#This Row],[efect_inc]]/Tabla3510813153425[[#This Row],[efec]]</f>
        <v>0.447905477980666</v>
      </c>
      <c r="L38" s="9" t="n">
        <f aca="false">Tabla3510813153425[[#This Row],[no_efec_cor]]/Tabla3510813153425[[#This Row],[no_efe]]</f>
        <v>0.632967032967033</v>
      </c>
      <c r="M38" s="9" t="n">
        <f aca="false">Tabla3510813153425[[#This Row],[no_efec_inc]]/Tabla3510813153425[[#This Row],[no_efe]]</f>
        <v>0.367032967032967</v>
      </c>
      <c r="N38" s="9" t="n">
        <f aca="false">(Tabla3510813153425[[#This Row],[% efe_cor]]+Tabla3510813153425[[#This Row],[% no_efe_cor]])/2</f>
        <v>0.592530777493183</v>
      </c>
      <c r="O38" s="10" t="n">
        <f aca="false">(Tabla3510813153425[[#This Row],[% efe_inc]]+Tabla3510813153425[[#This Row],[% no_efect_inc]])/2</f>
        <v>0.407469222506817</v>
      </c>
      <c r="P38" s="11" t="n">
        <f aca="false">Tabla3510813153425[[#This Row],[no_efec_cor]]/(Tabla3510813153425[[#This Row],[efect_inc]]+Tabla3510813153425[[#This Row],[no_efec_cor]])</f>
        <v>0.580060422960725</v>
      </c>
      <c r="Q38" s="11" t="n">
        <f aca="false">Tabla3510813153425[[#This Row],[efec_cor]]/(Tabla3510813153425[[#This Row],[efec_cor]]+Tabla3510813153425[[#This Row],[no_efec_inc]])</f>
        <v>0.606132075471698</v>
      </c>
      <c r="R38" s="11" t="n">
        <f aca="false">(Tabla3510813153425[[#This Row],[PNE]]+Tabla3510813153425[[#This Row],[PE]])/2</f>
        <v>0.593096249216212</v>
      </c>
      <c r="S38" s="0" t="n">
        <v>931</v>
      </c>
      <c r="T38" s="0" t="n">
        <v>910</v>
      </c>
      <c r="U38" s="0" t="n">
        <f aca="false">Tabla3510813153425[[#This Row],[efec]]+Tabla3510813153425[[#This Row],[no_efe]]</f>
        <v>1841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574</v>
      </c>
      <c r="D39" s="0" t="n">
        <v>336</v>
      </c>
      <c r="E39" s="0" t="n">
        <v>512</v>
      </c>
      <c r="F39" s="0" t="n">
        <v>419</v>
      </c>
      <c r="G39" s="0" t="n">
        <f aca="false">Tabla3510813153425[[#This Row],[no_efec_cor]]+Tabla3510813153425[[#This Row],[efec_cor]]</f>
        <v>1086</v>
      </c>
      <c r="H39" s="0" t="n">
        <f aca="false">Tabla3510813153425[[#This Row],[no_efec_inc]]+Tabla3510813153425[[#This Row],[efect_inc]]</f>
        <v>755</v>
      </c>
      <c r="I39" s="9" t="n">
        <f aca="false">Tabla3510813153425[[#This Row],[Correctos]]/Tabla3510813153425[[#This Row],[total_sec]]</f>
        <v>0.589896795219989</v>
      </c>
      <c r="J39" s="9" t="n">
        <f aca="false">Tabla3510813153425[[#This Row],[efec_cor]]/Tabla3510813153425[[#This Row],[efec]]</f>
        <v>0.549946294307197</v>
      </c>
      <c r="K39" s="9" t="n">
        <f aca="false">Tabla3510813153425[[#This Row],[efect_inc]]/Tabla3510813153425[[#This Row],[efec]]</f>
        <v>0.450053705692803</v>
      </c>
      <c r="L39" s="9" t="n">
        <f aca="false">Tabla3510813153425[[#This Row],[no_efec_cor]]/Tabla3510813153425[[#This Row],[no_efe]]</f>
        <v>0.630769230769231</v>
      </c>
      <c r="M39" s="9" t="n">
        <f aca="false">Tabla3510813153425[[#This Row],[no_efec_inc]]/Tabla3510813153425[[#This Row],[no_efe]]</f>
        <v>0.369230769230769</v>
      </c>
      <c r="N39" s="9" t="n">
        <f aca="false">(Tabla3510813153425[[#This Row],[% efe_cor]]+Tabla3510813153425[[#This Row],[% no_efe_cor]])/2</f>
        <v>0.590357762538214</v>
      </c>
      <c r="O39" s="10" t="n">
        <f aca="false">(Tabla3510813153425[[#This Row],[% efe_inc]]+Tabla3510813153425[[#This Row],[% no_efect_inc]])/2</f>
        <v>0.409642237461786</v>
      </c>
      <c r="P39" s="11" t="n">
        <f aca="false">Tabla3510813153425[[#This Row],[no_efec_cor]]/(Tabla3510813153425[[#This Row],[efect_inc]]+Tabla3510813153425[[#This Row],[no_efec_cor]])</f>
        <v>0.578046324269889</v>
      </c>
      <c r="Q39" s="11" t="n">
        <f aca="false">Tabla3510813153425[[#This Row],[efec_cor]]/(Tabla3510813153425[[#This Row],[efec_cor]]+Tabla3510813153425[[#This Row],[no_efec_inc]])</f>
        <v>0.60377358490566</v>
      </c>
      <c r="R39" s="11" t="n">
        <f aca="false">(Tabla3510813153425[[#This Row],[PNE]]+Tabla3510813153425[[#This Row],[PE]])/2</f>
        <v>0.590909954587775</v>
      </c>
      <c r="S39" s="0" t="n">
        <v>931</v>
      </c>
      <c r="T39" s="0" t="n">
        <v>910</v>
      </c>
      <c r="U39" s="0" t="n">
        <f aca="false">Tabla3510813153425[[#This Row],[efec]]+Tabla3510813153425[[#This Row],[no_efe]]</f>
        <v>1841</v>
      </c>
    </row>
    <row r="40" customFormat="false" ht="13.8" hidden="false" customHeight="false" outlineLevel="0" collapsed="false">
      <c r="A40" s="0" t="n">
        <v>8</v>
      </c>
      <c r="B40" s="0" t="n">
        <v>1</v>
      </c>
      <c r="C40" s="0" t="n">
        <v>630</v>
      </c>
      <c r="D40" s="0" t="n">
        <v>280</v>
      </c>
      <c r="E40" s="0" t="n">
        <v>515</v>
      </c>
      <c r="F40" s="0" t="n">
        <v>416</v>
      </c>
      <c r="G40" s="0" t="e">
        <f aca="false">Tabla3510813153425[[#This Row],[no_efec_cor]]+Tabla3510813153425[[#This Row],[efec_cor]]</f>
        <v>#VALUE!</v>
      </c>
      <c r="H40" s="0" t="e">
        <f aca="false">Tabla3510813153425[[#This Row],[no_efec_inc]]+Tabla3510813153425[[#This Row],[efect_inc]]</f>
        <v>#VALUE!</v>
      </c>
      <c r="I40" s="9" t="e">
        <f aca="false">Tabla3510813153425[[#This Row],[Correctos]]/Tabla3510813153425[[#This Row],[total_sec]]</f>
        <v>#VALUE!</v>
      </c>
      <c r="J40" s="9" t="e">
        <f aca="false">Tabla3510813153425[[#This Row],[efec_cor]]/Tabla3510813153425[[#This Row],[efec]]</f>
        <v>#VALUE!</v>
      </c>
      <c r="K40" s="9" t="e">
        <f aca="false">Tabla3510813153425[[#This Row],[efect_inc]]/Tabla3510813153425[[#This Row],[efec]]</f>
        <v>#VALUE!</v>
      </c>
      <c r="L40" s="9" t="e">
        <f aca="false">Tabla3510813153425[[#This Row],[no_efec_cor]]/Tabla3510813153425[[#This Row],[no_efe]]</f>
        <v>#VALUE!</v>
      </c>
      <c r="M40" s="9" t="e">
        <f aca="false">Tabla3510813153425[[#This Row],[no_efec_inc]]/Tabla3510813153425[[#This Row],[no_efe]]</f>
        <v>#VALUE!</v>
      </c>
      <c r="N40" s="9" t="e">
        <f aca="false">(Tabla3510813153425[[#This Row],[% efe_cor]]+Tabla3510813153425[[#This Row],[% no_efe_cor]])/2</f>
        <v>#VALUE!</v>
      </c>
      <c r="O40" s="10" t="e">
        <f aca="false">(Tabla3510813153425[[#This Row],[% efe_inc]]+Tabla3510813153425[[#This Row],[% no_efect_inc]])/2</f>
        <v>#VALUE!</v>
      </c>
      <c r="P40" s="11" t="e">
        <f aca="false">Tabla3510813153425[[#This Row],[no_efec_cor]]/(Tabla3510813153425[[#This Row],[efect_inc]]+Tabla3510813153425[[#This Row],[no_efec_cor]])</f>
        <v>#VALUE!</v>
      </c>
      <c r="Q40" s="11" t="e">
        <f aca="false">Tabla3510813153425[[#This Row],[efec_cor]]/(Tabla3510813153425[[#This Row],[efec_cor]]+Tabla3510813153425[[#This Row],[no_efec_inc]])</f>
        <v>#VALUE!</v>
      </c>
      <c r="R40" s="11" t="e">
        <f aca="false">(Tabla3510813153425[[#This Row],[PNE]]+Tabla3510813153425[[#This Row],[PE]])/2</f>
        <v>#VALUE!</v>
      </c>
      <c r="S40" s="0" t="n">
        <v>931</v>
      </c>
      <c r="T40" s="0" t="n">
        <v>910</v>
      </c>
      <c r="U40" s="0" t="e">
        <f aca="false">Tabla3510813153425[[#This Row],[efec]]+Tabla3510813153425[[#This Row],[no_efe]]</f>
        <v>#VALUE!</v>
      </c>
    </row>
    <row r="41" customFormat="false" ht="13.8" hidden="false" customHeight="false" outlineLevel="0" collapsed="false">
      <c r="A41" s="0" t="n">
        <v>8</v>
      </c>
      <c r="B41" s="0" t="n">
        <v>2</v>
      </c>
      <c r="C41" s="0" t="n">
        <v>600</v>
      </c>
      <c r="D41" s="0" t="n">
        <v>310</v>
      </c>
      <c r="E41" s="0" t="n">
        <v>524</v>
      </c>
      <c r="F41" s="0" t="n">
        <v>407</v>
      </c>
      <c r="G41" s="0" t="e">
        <f aca="false">Tabla3510813153425[[#This Row],[no_efec_cor]]+Tabla3510813153425[[#This Row],[efec_cor]]</f>
        <v>#VALUE!</v>
      </c>
      <c r="H41" s="0" t="e">
        <f aca="false">Tabla3510813153425[[#This Row],[no_efec_inc]]+Tabla3510813153425[[#This Row],[efect_inc]]</f>
        <v>#VALUE!</v>
      </c>
      <c r="I41" s="9" t="e">
        <f aca="false">Tabla3510813153425[[#This Row],[Correctos]]/Tabla3510813153425[[#This Row],[total_sec]]</f>
        <v>#VALUE!</v>
      </c>
      <c r="J41" s="9" t="e">
        <f aca="false">Tabla3510813153425[[#This Row],[efec_cor]]/Tabla3510813153425[[#This Row],[efec]]</f>
        <v>#VALUE!</v>
      </c>
      <c r="K41" s="9" t="e">
        <f aca="false">Tabla3510813153425[[#This Row],[efect_inc]]/Tabla3510813153425[[#This Row],[efec]]</f>
        <v>#VALUE!</v>
      </c>
      <c r="L41" s="9" t="e">
        <f aca="false">Tabla3510813153425[[#This Row],[no_efec_cor]]/Tabla3510813153425[[#This Row],[no_efe]]</f>
        <v>#VALUE!</v>
      </c>
      <c r="M41" s="9" t="e">
        <f aca="false">Tabla3510813153425[[#This Row],[no_efec_inc]]/Tabla3510813153425[[#This Row],[no_efe]]</f>
        <v>#VALUE!</v>
      </c>
      <c r="N41" s="9" t="e">
        <f aca="false">(Tabla3510813153425[[#This Row],[% efe_cor]]+Tabla3510813153425[[#This Row],[% no_efe_cor]])/2</f>
        <v>#VALUE!</v>
      </c>
      <c r="O41" s="10" t="e">
        <f aca="false">(Tabla3510813153425[[#This Row],[% efe_inc]]+Tabla3510813153425[[#This Row],[% no_efect_inc]])/2</f>
        <v>#VALUE!</v>
      </c>
      <c r="P41" s="11" t="e">
        <f aca="false">Tabla3510813153425[[#This Row],[no_efec_cor]]/(Tabla3510813153425[[#This Row],[efect_inc]]+Tabla3510813153425[[#This Row],[no_efec_cor]])</f>
        <v>#VALUE!</v>
      </c>
      <c r="Q41" s="11" t="e">
        <f aca="false">Tabla3510813153425[[#This Row],[efec_cor]]/(Tabla3510813153425[[#This Row],[efec_cor]]+Tabla3510813153425[[#This Row],[no_efec_inc]])</f>
        <v>#VALUE!</v>
      </c>
      <c r="R41" s="11" t="e">
        <f aca="false">(Tabla3510813153425[[#This Row],[PNE]]+Tabla3510813153425[[#This Row],[PE]])/2</f>
        <v>#VALUE!</v>
      </c>
      <c r="S41" s="0" t="n">
        <v>931</v>
      </c>
      <c r="T41" s="0" t="n">
        <v>910</v>
      </c>
      <c r="U41" s="0" t="e">
        <f aca="false">Tabla3510813153425[[#This Row],[efec]]+Tabla3510813153425[[#This Row],[no_efe]]</f>
        <v>#VALUE!</v>
      </c>
    </row>
    <row r="42" customFormat="false" ht="13.8" hidden="false" customHeight="false" outlineLevel="0" collapsed="false">
      <c r="A42" s="0" t="n">
        <v>8</v>
      </c>
      <c r="B42" s="0" t="n">
        <v>3</v>
      </c>
      <c r="C42" s="0" t="n">
        <v>593</v>
      </c>
      <c r="D42" s="0" t="n">
        <v>317</v>
      </c>
      <c r="E42" s="0" t="n">
        <v>544</v>
      </c>
      <c r="F42" s="0" t="n">
        <v>387</v>
      </c>
      <c r="G42" s="0" t="e">
        <f aca="false">Tabla3510813153425[[#This Row],[no_efec_cor]]+Tabla3510813153425[[#This Row],[efec_cor]]</f>
        <v>#VALUE!</v>
      </c>
      <c r="H42" s="0" t="e">
        <f aca="false">Tabla3510813153425[[#This Row],[no_efec_inc]]+Tabla3510813153425[[#This Row],[efect_inc]]</f>
        <v>#VALUE!</v>
      </c>
      <c r="I42" s="9" t="e">
        <f aca="false">Tabla3510813153425[[#This Row],[Correctos]]/Tabla3510813153425[[#This Row],[total_sec]]</f>
        <v>#VALUE!</v>
      </c>
      <c r="J42" s="9" t="e">
        <f aca="false">Tabla3510813153425[[#This Row],[efec_cor]]/Tabla3510813153425[[#This Row],[efec]]</f>
        <v>#VALUE!</v>
      </c>
      <c r="K42" s="9" t="e">
        <f aca="false">Tabla3510813153425[[#This Row],[efect_inc]]/Tabla3510813153425[[#This Row],[efec]]</f>
        <v>#VALUE!</v>
      </c>
      <c r="L42" s="9" t="e">
        <f aca="false">Tabla3510813153425[[#This Row],[no_efec_cor]]/Tabla3510813153425[[#This Row],[no_efe]]</f>
        <v>#VALUE!</v>
      </c>
      <c r="M42" s="9" t="e">
        <f aca="false">Tabla3510813153425[[#This Row],[no_efec_inc]]/Tabla3510813153425[[#This Row],[no_efe]]</f>
        <v>#VALUE!</v>
      </c>
      <c r="N42" s="9" t="e">
        <f aca="false">(Tabla3510813153425[[#This Row],[% efe_cor]]+Tabla3510813153425[[#This Row],[% no_efe_cor]])/2</f>
        <v>#VALUE!</v>
      </c>
      <c r="O42" s="10" t="e">
        <f aca="false">(Tabla3510813153425[[#This Row],[% efe_inc]]+Tabla3510813153425[[#This Row],[% no_efect_inc]])/2</f>
        <v>#VALUE!</v>
      </c>
      <c r="P42" s="11" t="e">
        <f aca="false">Tabla3510813153425[[#This Row],[no_efec_cor]]/(Tabla3510813153425[[#This Row],[efect_inc]]+Tabla3510813153425[[#This Row],[no_efec_cor]])</f>
        <v>#VALUE!</v>
      </c>
      <c r="Q42" s="11" t="e">
        <f aca="false">Tabla3510813153425[[#This Row],[efec_cor]]/(Tabla3510813153425[[#This Row],[efec_cor]]+Tabla3510813153425[[#This Row],[no_efec_inc]])</f>
        <v>#VALUE!</v>
      </c>
      <c r="R42" s="11" t="e">
        <f aca="false">(Tabla3510813153425[[#This Row],[PNE]]+Tabla3510813153425[[#This Row],[PE]])/2</f>
        <v>#VALUE!</v>
      </c>
      <c r="S42" s="0" t="n">
        <v>931</v>
      </c>
      <c r="T42" s="0" t="n">
        <v>910</v>
      </c>
      <c r="U42" s="0" t="e">
        <f aca="false">Tabla3510813153425[[#This Row],[efec]]+Tabla3510813153425[[#This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2.5</v>
      </c>
      <c r="C43" s="0" t="n">
        <v>600</v>
      </c>
      <c r="D43" s="0" t="n">
        <v>310</v>
      </c>
      <c r="E43" s="0" t="n">
        <v>538</v>
      </c>
      <c r="F43" s="0" t="n">
        <v>393</v>
      </c>
      <c r="G43" s="0" t="e">
        <f aca="false">Tabla3510813153425[[#This Row],[no_efec_cor]]+Tabla3510813153425[[#This Row],[efec_cor]]</f>
        <v>#VALUE!</v>
      </c>
      <c r="H43" s="0" t="e">
        <f aca="false">Tabla3510813153425[[#This Row],[no_efec_inc]]+Tabla3510813153425[[#This Row],[efect_inc]]</f>
        <v>#VALUE!</v>
      </c>
      <c r="I43" s="9" t="e">
        <f aca="false">Tabla3510813153425[[#This Row],[Correctos]]/Tabla3510813153425[[#This Row],[total_sec]]</f>
        <v>#VALUE!</v>
      </c>
      <c r="J43" s="9" t="e">
        <f aca="false">Tabla3510813153425[[#This Row],[efec_cor]]/Tabla3510813153425[[#This Row],[efec]]</f>
        <v>#VALUE!</v>
      </c>
      <c r="K43" s="9" t="e">
        <f aca="false">Tabla3510813153425[[#This Row],[efect_inc]]/Tabla3510813153425[[#This Row],[efec]]</f>
        <v>#VALUE!</v>
      </c>
      <c r="L43" s="9" t="e">
        <f aca="false">Tabla3510813153425[[#This Row],[no_efec_cor]]/Tabla3510813153425[[#This Row],[no_efe]]</f>
        <v>#VALUE!</v>
      </c>
      <c r="M43" s="9" t="e">
        <f aca="false">Tabla3510813153425[[#This Row],[no_efec_inc]]/Tabla3510813153425[[#This Row],[no_efe]]</f>
        <v>#VALUE!</v>
      </c>
      <c r="N43" s="9" t="e">
        <f aca="false">(Tabla3510813153425[[#This Row],[% efe_cor]]+Tabla3510813153425[[#This Row],[% no_efe_cor]])/2</f>
        <v>#VALUE!</v>
      </c>
      <c r="O43" s="10" t="e">
        <f aca="false">(Tabla3510813153425[[#This Row],[% efe_inc]]+Tabla3510813153425[[#This Row],[% no_efect_inc]])/2</f>
        <v>#VALUE!</v>
      </c>
      <c r="P43" s="11" t="e">
        <f aca="false">Tabla3510813153425[[#This Row],[no_efec_cor]]/(Tabla3510813153425[[#This Row],[efect_inc]]+Tabla3510813153425[[#This Row],[no_efec_cor]])</f>
        <v>#VALUE!</v>
      </c>
      <c r="Q43" s="11" t="e">
        <f aca="false">Tabla3510813153425[[#This Row],[efec_cor]]/(Tabla3510813153425[[#This Row],[efec_cor]]+Tabla3510813153425[[#This Row],[no_efec_inc]])</f>
        <v>#VALUE!</v>
      </c>
      <c r="R43" s="11" t="e">
        <f aca="false">(Tabla3510813153425[[#This Row],[PNE]]+Tabla3510813153425[[#This Row],[PE]])/2</f>
        <v>#VALUE!</v>
      </c>
      <c r="S43" s="0" t="n">
        <v>931</v>
      </c>
      <c r="T43" s="0" t="n">
        <v>910</v>
      </c>
      <c r="U43" s="0" t="e">
        <f aca="false">Tabla3510813153425[[#This Row],[efec]]+Tabla3510813153425[[#This Row],[no_efe]]</f>
        <v>#VALUE!</v>
      </c>
    </row>
    <row r="44" customFormat="false" ht="13.8" hidden="false" customHeight="false" outlineLevel="0" collapsed="false">
      <c r="A44" s="0" t="n">
        <v>10</v>
      </c>
      <c r="B44" s="0" t="n">
        <v>2</v>
      </c>
      <c r="C44" s="0" t="n">
        <v>599</v>
      </c>
      <c r="D44" s="0" t="n">
        <v>311</v>
      </c>
      <c r="E44" s="0" t="n">
        <v>526</v>
      </c>
      <c r="F44" s="0" t="n">
        <v>405</v>
      </c>
      <c r="G44" s="0" t="e">
        <f aca="false">Tabla3510813153425[[#This Row],[no_efec_cor]]+Tabla3510813153425[[#This Row],[efec_cor]]</f>
        <v>#VALUE!</v>
      </c>
      <c r="H44" s="0" t="e">
        <f aca="false">Tabla3510813153425[[#This Row],[no_efec_inc]]+Tabla3510813153425[[#This Row],[efect_inc]]</f>
        <v>#VALUE!</v>
      </c>
      <c r="I44" s="9" t="e">
        <f aca="false">Tabla3510813153425[[#This Row],[Correctos]]/Tabla3510813153425[[#This Row],[total_sec]]</f>
        <v>#VALUE!</v>
      </c>
      <c r="J44" s="9" t="e">
        <f aca="false">Tabla3510813153425[[#This Row],[efec_cor]]/Tabla3510813153425[[#This Row],[efec]]</f>
        <v>#VALUE!</v>
      </c>
      <c r="K44" s="9" t="e">
        <f aca="false">Tabla3510813153425[[#This Row],[efect_inc]]/Tabla3510813153425[[#This Row],[efec]]</f>
        <v>#VALUE!</v>
      </c>
      <c r="L44" s="9" t="e">
        <f aca="false">Tabla3510813153425[[#This Row],[no_efec_cor]]/Tabla3510813153425[[#This Row],[no_efe]]</f>
        <v>#VALUE!</v>
      </c>
      <c r="M44" s="9" t="e">
        <f aca="false">Tabla3510813153425[[#This Row],[no_efec_inc]]/Tabla3510813153425[[#This Row],[no_efe]]</f>
        <v>#VALUE!</v>
      </c>
      <c r="N44" s="9" t="e">
        <f aca="false">(Tabla3510813153425[[#This Row],[% efe_cor]]+Tabla3510813153425[[#This Row],[% no_efe_cor]])/2</f>
        <v>#VALUE!</v>
      </c>
      <c r="O44" s="10" t="e">
        <f aca="false">(Tabla3510813153425[[#This Row],[% efe_inc]]+Tabla3510813153425[[#This Row],[% no_efect_inc]])/2</f>
        <v>#VALUE!</v>
      </c>
      <c r="P44" s="11" t="e">
        <f aca="false">Tabla3510813153425[[#This Row],[no_efec_cor]]/(Tabla3510813153425[[#This Row],[efect_inc]]+Tabla3510813153425[[#This Row],[no_efec_cor]])</f>
        <v>#VALUE!</v>
      </c>
      <c r="Q44" s="11" t="e">
        <f aca="false">Tabla3510813153425[[#This Row],[efec_cor]]/(Tabla3510813153425[[#This Row],[efec_cor]]+Tabla3510813153425[[#This Row],[no_efec_inc]])</f>
        <v>#VALUE!</v>
      </c>
      <c r="R44" s="11" t="e">
        <f aca="false">(Tabla3510813153425[[#This Row],[PNE]]+Tabla3510813153425[[#This Row],[PE]])/2</f>
        <v>#VALUE!</v>
      </c>
      <c r="S44" s="0" t="n">
        <v>931</v>
      </c>
      <c r="T44" s="0" t="n">
        <v>910</v>
      </c>
      <c r="U44" s="0" t="e">
        <f aca="false">Tabla3510813153425[[#This Row],[efec]]+Tabla3510813153425[[#This Row],[no_efe]]</f>
        <v>#VALUE!</v>
      </c>
    </row>
    <row r="45" customFormat="false" ht="13.8" hidden="false" customHeight="false" outlineLevel="0" collapsed="false">
      <c r="A45" s="0" t="n">
        <v>15</v>
      </c>
      <c r="B45" s="0" t="n">
        <v>2</v>
      </c>
      <c r="C45" s="0" t="n">
        <v>599</v>
      </c>
      <c r="D45" s="0" t="n">
        <v>311</v>
      </c>
      <c r="E45" s="0" t="n">
        <v>534</v>
      </c>
      <c r="F45" s="0" t="n">
        <v>397</v>
      </c>
      <c r="G45" s="0" t="e">
        <f aca="false">Tabla3510813153425[[#This Row],[no_efec_cor]]+Tabla3510813153425[[#This Row],[efec_cor]]</f>
        <v>#VALUE!</v>
      </c>
      <c r="H45" s="0" t="e">
        <f aca="false">Tabla3510813153425[[#This Row],[no_efec_inc]]+Tabla3510813153425[[#This Row],[efect_inc]]</f>
        <v>#VALUE!</v>
      </c>
      <c r="I45" s="9" t="e">
        <f aca="false">Tabla3510813153425[[#This Row],[Correctos]]/Tabla3510813153425[[#This Row],[total_sec]]</f>
        <v>#VALUE!</v>
      </c>
      <c r="J45" s="9" t="e">
        <f aca="false">Tabla3510813153425[[#This Row],[efec_cor]]/Tabla3510813153425[[#This Row],[efec]]</f>
        <v>#VALUE!</v>
      </c>
      <c r="K45" s="9" t="e">
        <f aca="false">Tabla3510813153425[[#This Row],[efect_inc]]/Tabla3510813153425[[#This Row],[efec]]</f>
        <v>#VALUE!</v>
      </c>
      <c r="L45" s="9" t="e">
        <f aca="false">Tabla3510813153425[[#This Row],[no_efec_cor]]/Tabla3510813153425[[#This Row],[no_efe]]</f>
        <v>#VALUE!</v>
      </c>
      <c r="M45" s="9" t="e">
        <f aca="false">Tabla3510813153425[[#This Row],[no_efec_inc]]/Tabla3510813153425[[#This Row],[no_efe]]</f>
        <v>#VALUE!</v>
      </c>
      <c r="N45" s="9" t="e">
        <f aca="false">(Tabla3510813153425[[#This Row],[% efe_cor]]+Tabla3510813153425[[#This Row],[% no_efe_cor]])/2</f>
        <v>#VALUE!</v>
      </c>
      <c r="O45" s="10" t="e">
        <f aca="false">(Tabla3510813153425[[#This Row],[% efe_inc]]+Tabla3510813153425[[#This Row],[% no_efect_inc]])/2</f>
        <v>#VALUE!</v>
      </c>
      <c r="P45" s="11" t="e">
        <f aca="false">Tabla3510813153425[[#This Row],[no_efec_cor]]/(Tabla3510813153425[[#This Row],[efect_inc]]+Tabla3510813153425[[#This Row],[no_efec_cor]])</f>
        <v>#VALUE!</v>
      </c>
      <c r="Q45" s="11" t="e">
        <f aca="false">Tabla3510813153425[[#This Row],[efec_cor]]/(Tabla3510813153425[[#This Row],[efec_cor]]+Tabla3510813153425[[#This Row],[no_efec_inc]])</f>
        <v>#VALUE!</v>
      </c>
      <c r="R45" s="11" t="e">
        <f aca="false">(Tabla3510813153425[[#This Row],[PNE]]+Tabla3510813153425[[#This Row],[PE]])/2</f>
        <v>#VALUE!</v>
      </c>
      <c r="S45" s="0" t="n">
        <v>931</v>
      </c>
      <c r="T45" s="0" t="n">
        <v>910</v>
      </c>
      <c r="U45" s="0" t="e">
        <f aca="false">Tabla3510813153425[[#This Row],[efec]]+Tabla3510813153425[[#This Row],[no_efe]]</f>
        <v>#VALUE!</v>
      </c>
    </row>
    <row r="46" customFormat="false" ht="13.8" hidden="false" customHeight="false" outlineLevel="0" collapsed="false">
      <c r="A46" s="0" t="n">
        <v>25</v>
      </c>
      <c r="B46" s="0" t="n">
        <v>2</v>
      </c>
      <c r="C46" s="0" t="n">
        <v>579</v>
      </c>
      <c r="D46" s="0" t="n">
        <v>331</v>
      </c>
      <c r="E46" s="0" t="n">
        <v>546</v>
      </c>
      <c r="F46" s="0" t="n">
        <v>385</v>
      </c>
      <c r="G46" s="0" t="e">
        <f aca="false">Tabla3510813153425[[#This Row],[no_efec_cor]]+Tabla3510813153425[[#This Row],[efec_cor]]</f>
        <v>#VALUE!</v>
      </c>
      <c r="H46" s="0" t="e">
        <f aca="false">Tabla3510813153425[[#This Row],[no_efec_inc]]+Tabla3510813153425[[#This Row],[efect_inc]]</f>
        <v>#VALUE!</v>
      </c>
      <c r="I46" s="9" t="e">
        <f aca="false">Tabla3510813153425[[#This Row],[Correctos]]/Tabla3510813153425[[#This Row],[total_sec]]</f>
        <v>#VALUE!</v>
      </c>
      <c r="J46" s="9" t="e">
        <f aca="false">Tabla3510813153425[[#This Row],[efec_cor]]/Tabla3510813153425[[#This Row],[efec]]</f>
        <v>#VALUE!</v>
      </c>
      <c r="K46" s="9" t="e">
        <f aca="false">Tabla3510813153425[[#This Row],[efect_inc]]/Tabla3510813153425[[#This Row],[efec]]</f>
        <v>#VALUE!</v>
      </c>
      <c r="L46" s="9" t="e">
        <f aca="false">Tabla3510813153425[[#This Row],[no_efec_cor]]/Tabla3510813153425[[#This Row],[no_efe]]</f>
        <v>#VALUE!</v>
      </c>
      <c r="M46" s="9" t="e">
        <f aca="false">Tabla3510813153425[[#This Row],[no_efec_inc]]/Tabla3510813153425[[#This Row],[no_efe]]</f>
        <v>#VALUE!</v>
      </c>
      <c r="N46" s="9" t="e">
        <f aca="false">(Tabla3510813153425[[#This Row],[% efe_cor]]+Tabla3510813153425[[#This Row],[% no_efe_cor]])/2</f>
        <v>#VALUE!</v>
      </c>
      <c r="O46" s="10" t="e">
        <f aca="false">(Tabla3510813153425[[#This Row],[% efe_inc]]+Tabla3510813153425[[#This Row],[% no_efect_inc]])/2</f>
        <v>#VALUE!</v>
      </c>
      <c r="P46" s="11" t="e">
        <f aca="false">Tabla3510813153425[[#This Row],[no_efec_cor]]/(Tabla3510813153425[[#This Row],[efect_inc]]+Tabla3510813153425[[#This Row],[no_efec_cor]])</f>
        <v>#VALUE!</v>
      </c>
      <c r="Q46" s="11" t="e">
        <f aca="false">Tabla3510813153425[[#This Row],[efec_cor]]/(Tabla3510813153425[[#This Row],[efec_cor]]+Tabla3510813153425[[#This Row],[no_efec_inc]])</f>
        <v>#VALUE!</v>
      </c>
      <c r="R46" s="11" t="e">
        <f aca="false">(Tabla3510813153425[[#This Row],[PNE]]+Tabla3510813153425[[#This Row],[PE]])/2</f>
        <v>#VALUE!</v>
      </c>
      <c r="S46" s="0" t="n">
        <v>931</v>
      </c>
      <c r="T46" s="0" t="n">
        <v>910</v>
      </c>
      <c r="U46" s="0" t="e">
        <f aca="false">Tabla3510813153425[[#This Row],[efec]]+Tabla3510813153425[[#This Row],[no_efe]]</f>
        <v>#VALUE!</v>
      </c>
    </row>
    <row r="47" customFormat="false" ht="13.8" hidden="false" customHeight="false" outlineLevel="0" collapsed="false">
      <c r="A47" s="0" t="n">
        <v>25</v>
      </c>
      <c r="B47" s="0" t="n">
        <v>3</v>
      </c>
      <c r="C47" s="0" t="n">
        <v>566</v>
      </c>
      <c r="D47" s="0" t="n">
        <v>344</v>
      </c>
      <c r="E47" s="0" t="n">
        <v>557</v>
      </c>
      <c r="F47" s="0" t="n">
        <v>374</v>
      </c>
      <c r="G47" s="0" t="e">
        <f aca="false">Tabla3510813153425[[#This Row],[no_efec_cor]]+Tabla3510813153425[[#This Row],[efec_cor]]</f>
        <v>#VALUE!</v>
      </c>
      <c r="H47" s="0" t="e">
        <f aca="false">Tabla3510813153425[[#This Row],[no_efec_inc]]+Tabla3510813153425[[#This Row],[efect_inc]]</f>
        <v>#VALUE!</v>
      </c>
      <c r="I47" s="9" t="e">
        <f aca="false">Tabla3510813153425[[#This Row],[Correctos]]/Tabla3510813153425[[#This Row],[total_sec]]</f>
        <v>#VALUE!</v>
      </c>
      <c r="J47" s="9" t="e">
        <f aca="false">Tabla3510813153425[[#This Row],[efec_cor]]/Tabla3510813153425[[#This Row],[efec]]</f>
        <v>#VALUE!</v>
      </c>
      <c r="K47" s="9" t="e">
        <f aca="false">Tabla3510813153425[[#This Row],[efect_inc]]/Tabla3510813153425[[#This Row],[efec]]</f>
        <v>#VALUE!</v>
      </c>
      <c r="L47" s="9" t="e">
        <f aca="false">Tabla3510813153425[[#This Row],[no_efec_cor]]/Tabla3510813153425[[#This Row],[no_efe]]</f>
        <v>#VALUE!</v>
      </c>
      <c r="M47" s="9" t="e">
        <f aca="false">Tabla3510813153425[[#This Row],[no_efec_inc]]/Tabla3510813153425[[#This Row],[no_efe]]</f>
        <v>#VALUE!</v>
      </c>
      <c r="N47" s="9" t="e">
        <f aca="false">(Tabla3510813153425[[#This Row],[% efe_cor]]+Tabla3510813153425[[#This Row],[% no_efe_cor]])/2</f>
        <v>#VALUE!</v>
      </c>
      <c r="O47" s="10" t="e">
        <f aca="false">(Tabla3510813153425[[#This Row],[% efe_inc]]+Tabla3510813153425[[#This Row],[% no_efect_inc]])/2</f>
        <v>#VALUE!</v>
      </c>
      <c r="P47" s="11" t="e">
        <f aca="false">Tabla3510813153425[[#This Row],[no_efec_cor]]/(Tabla3510813153425[[#This Row],[efect_inc]]+Tabla3510813153425[[#This Row],[no_efec_cor]])</f>
        <v>#VALUE!</v>
      </c>
      <c r="Q47" s="11" t="e">
        <f aca="false">Tabla3510813153425[[#This Row],[efec_cor]]/(Tabla3510813153425[[#This Row],[efec_cor]]+Tabla3510813153425[[#This Row],[no_efec_inc]])</f>
        <v>#VALUE!</v>
      </c>
      <c r="R47" s="11" t="e">
        <f aca="false">(Tabla3510813153425[[#This Row],[PNE]]+Tabla3510813153425[[#This Row],[PE]])/2</f>
        <v>#VALUE!</v>
      </c>
      <c r="S47" s="0" t="n">
        <v>931</v>
      </c>
      <c r="T47" s="0" t="n">
        <v>910</v>
      </c>
      <c r="U47" s="0" t="e">
        <f aca="false">Tabla3510813153425[[#This Row],[efec]]+Tabla3510813153425[[#This Row],[no_efe]]</f>
        <v>#VALUE!</v>
      </c>
    </row>
    <row r="48" customFormat="false" ht="13.8" hidden="false" customHeight="false" outlineLevel="0" collapsed="false">
      <c r="A48" s="0" t="n">
        <v>50</v>
      </c>
      <c r="B48" s="0" t="n">
        <v>3</v>
      </c>
      <c r="C48" s="0" t="n">
        <v>564</v>
      </c>
      <c r="D48" s="0" t="n">
        <v>346</v>
      </c>
      <c r="E48" s="0" t="n">
        <v>571</v>
      </c>
      <c r="F48" s="0" t="n">
        <v>360</v>
      </c>
      <c r="G48" s="0" t="e">
        <f aca="false">Tabla3510813153425[[#This Row],[no_efec_cor]]+Tabla3510813153425[[#This Row],[efec_cor]]</f>
        <v>#VALUE!</v>
      </c>
      <c r="H48" s="0" t="e">
        <f aca="false">Tabla3510813153425[[#This Row],[no_efec_inc]]+Tabla3510813153425[[#This Row],[efect_inc]]</f>
        <v>#VALUE!</v>
      </c>
      <c r="I48" s="9" t="e">
        <f aca="false">Tabla3510813153425[[#This Row],[Correctos]]/Tabla3510813153425[[#This Row],[total_sec]]</f>
        <v>#VALUE!</v>
      </c>
      <c r="J48" s="9" t="e">
        <f aca="false">Tabla3510813153425[[#This Row],[efec_cor]]/Tabla3510813153425[[#This Row],[efec]]</f>
        <v>#VALUE!</v>
      </c>
      <c r="K48" s="9" t="e">
        <f aca="false">Tabla3510813153425[[#This Row],[efect_inc]]/Tabla3510813153425[[#This Row],[efec]]</f>
        <v>#VALUE!</v>
      </c>
      <c r="L48" s="9" t="e">
        <f aca="false">Tabla3510813153425[[#This Row],[no_efec_cor]]/Tabla3510813153425[[#This Row],[no_efe]]</f>
        <v>#VALUE!</v>
      </c>
      <c r="M48" s="9" t="e">
        <f aca="false">Tabla3510813153425[[#This Row],[no_efec_inc]]/Tabla3510813153425[[#This Row],[no_efe]]</f>
        <v>#VALUE!</v>
      </c>
      <c r="N48" s="9" t="e">
        <f aca="false">(Tabla3510813153425[[#This Row],[% efe_cor]]+Tabla3510813153425[[#This Row],[% no_efe_cor]])/2</f>
        <v>#VALUE!</v>
      </c>
      <c r="O48" s="10" t="e">
        <f aca="false">(Tabla3510813153425[[#This Row],[% efe_inc]]+Tabla3510813153425[[#This Row],[% no_efect_inc]])/2</f>
        <v>#VALUE!</v>
      </c>
      <c r="P48" s="11" t="e">
        <f aca="false">Tabla3510813153425[[#This Row],[no_efec_cor]]/(Tabla3510813153425[[#This Row],[efect_inc]]+Tabla3510813153425[[#This Row],[no_efec_cor]])</f>
        <v>#VALUE!</v>
      </c>
      <c r="Q48" s="11" t="e">
        <f aca="false">Tabla3510813153425[[#This Row],[efec_cor]]/(Tabla3510813153425[[#This Row],[efec_cor]]+Tabla3510813153425[[#This Row],[no_efec_inc]])</f>
        <v>#VALUE!</v>
      </c>
      <c r="R48" s="11" t="e">
        <f aca="false">(Tabla3510813153425[[#This Row],[PNE]]+Tabla3510813153425[[#This Row],[PE]])/2</f>
        <v>#VALUE!</v>
      </c>
      <c r="S48" s="0" t="n">
        <v>931</v>
      </c>
      <c r="T48" s="0" t="n">
        <v>910</v>
      </c>
      <c r="U48" s="0" t="e">
        <f aca="false">Tabla3510813153425[[#This Row],[efec]]+Tabla3510813153425[[#This Row],[no_efe]]</f>
        <v>#VALUE!</v>
      </c>
    </row>
    <row r="49" customFormat="false" ht="13.8" hidden="false" customHeight="false" outlineLevel="0" collapsed="false">
      <c r="A49" s="0" t="n">
        <v>15</v>
      </c>
      <c r="B49" s="0" t="n">
        <v>1</v>
      </c>
      <c r="C49" s="0" t="n">
        <v>616</v>
      </c>
      <c r="D49" s="0" t="n">
        <v>294</v>
      </c>
      <c r="E49" s="0" t="n">
        <v>509</v>
      </c>
      <c r="F49" s="0" t="n">
        <v>422</v>
      </c>
      <c r="G49" s="0" t="e">
        <f aca="false">Tabla3510813153425[[#This Row],[no_efec_cor]]+Tabla3510813153425[[#This Row],[efec_cor]]</f>
        <v>#VALUE!</v>
      </c>
      <c r="H49" s="0" t="e">
        <f aca="false">Tabla3510813153425[[#This Row],[no_efec_inc]]+Tabla3510813153425[[#This Row],[efect_inc]]</f>
        <v>#VALUE!</v>
      </c>
      <c r="I49" s="9" t="e">
        <f aca="false">Tabla3510813153425[[#This Row],[Correctos]]/Tabla3510813153425[[#This Row],[total_sec]]</f>
        <v>#VALUE!</v>
      </c>
      <c r="J49" s="9" t="e">
        <f aca="false">Tabla3510813153425[[#This Row],[efec_cor]]/Tabla3510813153425[[#This Row],[efec]]</f>
        <v>#VALUE!</v>
      </c>
      <c r="K49" s="9" t="e">
        <f aca="false">Tabla3510813153425[[#This Row],[efect_inc]]/Tabla3510813153425[[#This Row],[efec]]</f>
        <v>#VALUE!</v>
      </c>
      <c r="L49" s="9" t="e">
        <f aca="false">Tabla3510813153425[[#This Row],[no_efec_cor]]/Tabla3510813153425[[#This Row],[no_efe]]</f>
        <v>#VALUE!</v>
      </c>
      <c r="M49" s="9" t="e">
        <f aca="false">Tabla3510813153425[[#This Row],[no_efec_inc]]/Tabla3510813153425[[#This Row],[no_efe]]</f>
        <v>#VALUE!</v>
      </c>
      <c r="N49" s="9" t="e">
        <f aca="false">(Tabla3510813153425[[#This Row],[% efe_cor]]+Tabla3510813153425[[#This Row],[% no_efe_cor]])/2</f>
        <v>#VALUE!</v>
      </c>
      <c r="O49" s="10" t="e">
        <f aca="false">(Tabla3510813153425[[#This Row],[% efe_inc]]+Tabla3510813153425[[#This Row],[% no_efect_inc]])/2</f>
        <v>#VALUE!</v>
      </c>
      <c r="P49" s="11" t="e">
        <f aca="false">Tabla3510813153425[[#This Row],[no_efec_cor]]/(Tabla3510813153425[[#This Row],[efect_inc]]+Tabla3510813153425[[#This Row],[no_efec_cor]])</f>
        <v>#VALUE!</v>
      </c>
      <c r="Q49" s="11" t="e">
        <f aca="false">Tabla3510813153425[[#This Row],[efec_cor]]/(Tabla3510813153425[[#This Row],[efec_cor]]+Tabla3510813153425[[#This Row],[no_efec_inc]])</f>
        <v>#VALUE!</v>
      </c>
      <c r="R49" s="11" t="e">
        <f aca="false">(Tabla3510813153425[[#This Row],[PNE]]+Tabla3510813153425[[#This Row],[PE]])/2</f>
        <v>#VALUE!</v>
      </c>
      <c r="S49" s="0" t="n">
        <v>931</v>
      </c>
      <c r="T49" s="0" t="n">
        <v>910</v>
      </c>
      <c r="U49" s="0" t="e">
        <f aca="false">Tabla3510813153425[[#This Row],[efec]]+Tabla3510813153425[[#This Row],[no_efe]]</f>
        <v>#VALUE!</v>
      </c>
    </row>
    <row r="50" customFormat="false" ht="13.8" hidden="false" customHeight="false" outlineLevel="0" collapsed="false">
      <c r="A50" s="0" t="n">
        <v>15</v>
      </c>
      <c r="B50" s="0" t="n">
        <v>0.5</v>
      </c>
      <c r="C50" s="0" t="n">
        <v>603</v>
      </c>
      <c r="D50" s="0" t="n">
        <v>307</v>
      </c>
      <c r="E50" s="0" t="n">
        <v>514</v>
      </c>
      <c r="F50" s="0" t="n">
        <v>417</v>
      </c>
      <c r="G50" s="0" t="e">
        <f aca="false">Tabla3510813153425[[#This Row],[no_efec_cor]]+Tabla3510813153425[[#This Row],[efec_cor]]</f>
        <v>#VALUE!</v>
      </c>
      <c r="H50" s="0" t="e">
        <f aca="false">Tabla3510813153425[[#This Row],[no_efec_inc]]+Tabla3510813153425[[#This Row],[efect_inc]]</f>
        <v>#VALUE!</v>
      </c>
      <c r="I50" s="9" t="e">
        <f aca="false">Tabla3510813153425[[#This Row],[Correctos]]/Tabla3510813153425[[#This Row],[total_sec]]</f>
        <v>#VALUE!</v>
      </c>
      <c r="J50" s="9" t="e">
        <f aca="false">Tabla3510813153425[[#This Row],[efec_cor]]/Tabla3510813153425[[#This Row],[efec]]</f>
        <v>#VALUE!</v>
      </c>
      <c r="K50" s="9" t="e">
        <f aca="false">Tabla3510813153425[[#This Row],[efect_inc]]/Tabla3510813153425[[#This Row],[efec]]</f>
        <v>#VALUE!</v>
      </c>
      <c r="L50" s="9" t="e">
        <f aca="false">Tabla3510813153425[[#This Row],[no_efec_cor]]/Tabla3510813153425[[#This Row],[no_efe]]</f>
        <v>#VALUE!</v>
      </c>
      <c r="M50" s="9" t="e">
        <f aca="false">Tabla3510813153425[[#This Row],[no_efec_inc]]/Tabla3510813153425[[#This Row],[no_efe]]</f>
        <v>#VALUE!</v>
      </c>
      <c r="N50" s="9" t="e">
        <f aca="false">(Tabla3510813153425[[#This Row],[% efe_cor]]+Tabla3510813153425[[#This Row],[% no_efe_cor]])/2</f>
        <v>#VALUE!</v>
      </c>
      <c r="O50" s="10" t="e">
        <f aca="false">(Tabla3510813153425[[#This Row],[% efe_inc]]+Tabla3510813153425[[#This Row],[% no_efect_inc]])/2</f>
        <v>#VALUE!</v>
      </c>
      <c r="P50" s="11" t="e">
        <f aca="false">Tabla3510813153425[[#This Row],[no_efec_cor]]/(Tabla3510813153425[[#This Row],[efect_inc]]+Tabla3510813153425[[#This Row],[no_efec_cor]])</f>
        <v>#VALUE!</v>
      </c>
      <c r="Q50" s="11" t="e">
        <f aca="false">Tabla3510813153425[[#This Row],[efec_cor]]/(Tabla3510813153425[[#This Row],[efec_cor]]+Tabla3510813153425[[#This Row],[no_efec_inc]])</f>
        <v>#VALUE!</v>
      </c>
      <c r="R50" s="11" t="e">
        <f aca="false">(Tabla3510813153425[[#This Row],[PNE]]+Tabla3510813153425[[#This Row],[PE]])/2</f>
        <v>#VALUE!</v>
      </c>
      <c r="S50" s="0" t="n">
        <v>931</v>
      </c>
      <c r="T50" s="0" t="n">
        <v>910</v>
      </c>
      <c r="U50" s="0" t="e">
        <f aca="false">Tabla3510813153425[[#This Row],[efec]]+Tabla3510813153425[[#This Row],[no_efe]]</f>
        <v>#VALUE!</v>
      </c>
    </row>
    <row r="51" customFormat="false" ht="13.8" hidden="false" customHeight="false" outlineLevel="0" collapsed="false">
      <c r="A51" s="0" t="n">
        <v>4</v>
      </c>
      <c r="B51" s="0" t="n">
        <v>1</v>
      </c>
      <c r="C51" s="0" t="n">
        <v>608</v>
      </c>
      <c r="D51" s="0" t="n">
        <v>302</v>
      </c>
      <c r="E51" s="0" t="n">
        <v>522</v>
      </c>
      <c r="F51" s="0" t="n">
        <v>409</v>
      </c>
      <c r="G51" s="0" t="e">
        <f aca="false">Tabla3510813153425[[#This Row],[no_efec_cor]]+Tabla3510813153425[[#This Row],[efec_cor]]</f>
        <v>#VALUE!</v>
      </c>
      <c r="H51" s="0" t="e">
        <f aca="false">Tabla3510813153425[[#This Row],[no_efec_inc]]+Tabla3510813153425[[#This Row],[efect_inc]]</f>
        <v>#VALUE!</v>
      </c>
      <c r="I51" s="9" t="e">
        <f aca="false">Tabla3510813153425[[#This Row],[Correctos]]/Tabla3510813153425[[#This Row],[total_sec]]</f>
        <v>#VALUE!</v>
      </c>
      <c r="J51" s="9" t="e">
        <f aca="false">Tabla3510813153425[[#This Row],[efec_cor]]/Tabla3510813153425[[#This Row],[efec]]</f>
        <v>#VALUE!</v>
      </c>
      <c r="K51" s="9" t="e">
        <f aca="false">Tabla3510813153425[[#This Row],[efect_inc]]/Tabla3510813153425[[#This Row],[efec]]</f>
        <v>#VALUE!</v>
      </c>
      <c r="L51" s="9" t="e">
        <f aca="false">Tabla3510813153425[[#This Row],[no_efec_cor]]/Tabla3510813153425[[#This Row],[no_efe]]</f>
        <v>#VALUE!</v>
      </c>
      <c r="M51" s="9" t="e">
        <f aca="false">Tabla3510813153425[[#This Row],[no_efec_inc]]/Tabla3510813153425[[#This Row],[no_efe]]</f>
        <v>#VALUE!</v>
      </c>
      <c r="N51" s="9" t="e">
        <f aca="false">(Tabla3510813153425[[#This Row],[% efe_cor]]+Tabla3510813153425[[#This Row],[% no_efe_cor]])/2</f>
        <v>#VALUE!</v>
      </c>
      <c r="O51" s="10" t="e">
        <f aca="false">(Tabla3510813153425[[#This Row],[% efe_inc]]+Tabla3510813153425[[#This Row],[% no_efect_inc]])/2</f>
        <v>#VALUE!</v>
      </c>
      <c r="P51" s="11" t="e">
        <f aca="false">Tabla3510813153425[[#This Row],[no_efec_cor]]/(Tabla3510813153425[[#This Row],[efect_inc]]+Tabla3510813153425[[#This Row],[no_efec_cor]])</f>
        <v>#VALUE!</v>
      </c>
      <c r="Q51" s="11" t="e">
        <f aca="false">Tabla3510813153425[[#This Row],[efec_cor]]/(Tabla3510813153425[[#This Row],[efec_cor]]+Tabla3510813153425[[#This Row],[no_efec_inc]])</f>
        <v>#VALUE!</v>
      </c>
      <c r="R51" s="11" t="e">
        <f aca="false">(Tabla3510813153425[[#This Row],[PNE]]+Tabla3510813153425[[#This Row],[PE]])/2</f>
        <v>#VALUE!</v>
      </c>
      <c r="S51" s="0" t="n">
        <v>931</v>
      </c>
      <c r="T51" s="0" t="n">
        <v>910</v>
      </c>
      <c r="U51" s="0" t="e">
        <f aca="false">Tabla3510813153425[[#This Row],[efec]]+Tabla3510813153425[[#This Row],[no_efe]]</f>
        <v>#VALUE!</v>
      </c>
    </row>
    <row r="52" customFormat="false" ht="13.8" hidden="false" customHeight="false" outlineLevel="0" collapsed="false">
      <c r="A52" s="0" t="n">
        <v>3</v>
      </c>
      <c r="B52" s="0" t="n">
        <v>1</v>
      </c>
      <c r="C52" s="0" t="n">
        <v>599</v>
      </c>
      <c r="D52" s="0" t="n">
        <v>311</v>
      </c>
      <c r="E52" s="0" t="n">
        <v>524</v>
      </c>
      <c r="F52" s="0" t="n">
        <v>407</v>
      </c>
      <c r="G52" s="0" t="e">
        <f aca="false">Tabla3510813153425[[#This Row],[no_efec_cor]]+Tabla3510813153425[[#This Row],[efec_cor]]</f>
        <v>#VALUE!</v>
      </c>
      <c r="H52" s="0" t="e">
        <f aca="false">Tabla3510813153425[[#This Row],[no_efec_inc]]+Tabla3510813153425[[#This Row],[efect_inc]]</f>
        <v>#VALUE!</v>
      </c>
      <c r="I52" s="9" t="e">
        <f aca="false">Tabla3510813153425[[#This Row],[Correctos]]/Tabla3510813153425[[#This Row],[total_sec]]</f>
        <v>#VALUE!</v>
      </c>
      <c r="J52" s="9" t="e">
        <f aca="false">Tabla3510813153425[[#This Row],[efec_cor]]/Tabla3510813153425[[#This Row],[efec]]</f>
        <v>#VALUE!</v>
      </c>
      <c r="K52" s="9" t="e">
        <f aca="false">Tabla3510813153425[[#This Row],[efect_inc]]/Tabla3510813153425[[#This Row],[efec]]</f>
        <v>#VALUE!</v>
      </c>
      <c r="L52" s="9" t="e">
        <f aca="false">Tabla3510813153425[[#This Row],[no_efec_cor]]/Tabla3510813153425[[#This Row],[no_efe]]</f>
        <v>#VALUE!</v>
      </c>
      <c r="M52" s="9" t="e">
        <f aca="false">Tabla3510813153425[[#This Row],[no_efec_inc]]/Tabla3510813153425[[#This Row],[no_efe]]</f>
        <v>#VALUE!</v>
      </c>
      <c r="N52" s="9" t="e">
        <f aca="false">(Tabla3510813153425[[#This Row],[% efe_cor]]+Tabla3510813153425[[#This Row],[% no_efe_cor]])/2</f>
        <v>#VALUE!</v>
      </c>
      <c r="O52" s="10" t="e">
        <f aca="false">(Tabla3510813153425[[#This Row],[% efe_inc]]+Tabla3510813153425[[#This Row],[% no_efect_inc]])/2</f>
        <v>#VALUE!</v>
      </c>
      <c r="P52" s="11" t="e">
        <f aca="false">Tabla3510813153425[[#This Row],[no_efec_cor]]/(Tabla3510813153425[[#This Row],[efect_inc]]+Tabla3510813153425[[#This Row],[no_efec_cor]])</f>
        <v>#VALUE!</v>
      </c>
      <c r="Q52" s="11" t="e">
        <f aca="false">Tabla3510813153425[[#This Row],[efec_cor]]/(Tabla3510813153425[[#This Row],[efec_cor]]+Tabla3510813153425[[#This Row],[no_efec_inc]])</f>
        <v>#VALUE!</v>
      </c>
      <c r="R52" s="11" t="e">
        <f aca="false">(Tabla3510813153425[[#This Row],[PNE]]+Tabla3510813153425[[#This Row],[PE]])/2</f>
        <v>#VALUE!</v>
      </c>
      <c r="S52" s="0" t="n">
        <v>931</v>
      </c>
      <c r="T52" s="0" t="n">
        <v>910</v>
      </c>
      <c r="U52" s="0" t="e">
        <f aca="false">Tabla3510813153425[[#This Row],[efec]]+Tabla3510813153425[[#This Row],[no_efe]]</f>
        <v>#VALUE!</v>
      </c>
    </row>
    <row r="53" customFormat="false" ht="15" hidden="false" customHeight="false" outlineLevel="0" collapsed="false">
      <c r="H53" s="9"/>
      <c r="I53" s="9"/>
      <c r="J53" s="9"/>
      <c r="K53" s="9"/>
      <c r="L53" s="9"/>
      <c r="M53" s="9"/>
      <c r="N53" s="10"/>
      <c r="O53" s="11"/>
      <c r="P53" s="11"/>
      <c r="Q53" s="11"/>
    </row>
    <row r="54" customFormat="false" ht="15" hidden="false" customHeight="false" outlineLevel="0" collapsed="false">
      <c r="H54" s="9"/>
      <c r="I54" s="9"/>
      <c r="J54" s="9"/>
      <c r="K54" s="9"/>
      <c r="L54" s="9"/>
      <c r="M54" s="9"/>
      <c r="N54" s="10"/>
      <c r="O54" s="11"/>
      <c r="P54" s="11"/>
      <c r="Q54" s="11"/>
    </row>
    <row r="55" customFormat="false" ht="15" hidden="false" customHeight="false" outlineLevel="0" collapsed="false">
      <c r="H55" s="9"/>
      <c r="I55" s="9"/>
      <c r="J55" s="9"/>
      <c r="K55" s="9"/>
      <c r="L55" s="9"/>
      <c r="M55" s="9"/>
      <c r="N55" s="10"/>
      <c r="O55" s="11"/>
      <c r="P55" s="11"/>
      <c r="Q55" s="11"/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53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52" activeCellId="1" sqref="A74:T81 B52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3.67"/>
  </cols>
  <sheetData>
    <row r="1" customFormat="false" ht="19.5" hidden="false" customHeight="false" outlineLevel="0" collapsed="false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796</v>
      </c>
    </row>
    <row r="5" customFormat="false" ht="15" hidden="false" customHeight="false" outlineLevel="0" collapsed="false">
      <c r="A5" s="3" t="s">
        <v>3</v>
      </c>
      <c r="B5" s="3"/>
      <c r="C5" s="4" t="n">
        <v>956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1752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711</v>
      </c>
      <c r="C10" s="0" t="n">
        <v>245</v>
      </c>
      <c r="D10" s="0" t="n">
        <v>657</v>
      </c>
      <c r="E10" s="0" t="n">
        <v>139</v>
      </c>
      <c r="F10" s="0" t="n">
        <f aca="false">Tabla35108131532[[#This Row],[no_efec_cor]]+Tabla35108131532[[#This Row],[efec_cor]]</f>
        <v>1368</v>
      </c>
      <c r="G10" s="0" t="n">
        <f aca="false">Tabla35108131532[[#This Row],[no_efec_inc]]+Tabla35108131532[[#This Row],[efect_inc]]</f>
        <v>384</v>
      </c>
      <c r="H10" s="9" t="n">
        <f aca="false">Tabla35108131532[[#This Row],[Correctos]]/Tabla35108131532[[#This Row],[total_sec]]</f>
        <v>0.780821917808219</v>
      </c>
      <c r="I10" s="9" t="n">
        <f aca="false">Tabla35108131532[[#This Row],[efec_cor]]/Tabla35108131532[[#This Row],[efec]]</f>
        <v>0.82537688442211</v>
      </c>
      <c r="J10" s="9" t="n">
        <f aca="false">Tabla35108131532[[#This Row],[efect_inc]]/Tabla35108131532[[#This Row],[efec]]</f>
        <v>0.174623115577889</v>
      </c>
      <c r="K10" s="9" t="n">
        <f aca="false">Tabla35108131532[[#This Row],[no_efec_cor]]/Tabla35108131532[[#This Row],[no_efe]]</f>
        <v>0.743723849372385</v>
      </c>
      <c r="L10" s="9" t="n">
        <f aca="false">Tabla35108131532[[#This Row],[no_efec_inc]]/Tabla35108131532[[#This Row],[no_efe]]</f>
        <v>0.256276150627615</v>
      </c>
      <c r="M10" s="9" t="n">
        <f aca="false">(Tabla35108131532[[#This Row],[% efe_cor]]+Tabla35108131532[[#This Row],[% no_efe_cor]])/2</f>
        <v>0.784550366897248</v>
      </c>
      <c r="N10" s="10" t="n">
        <f aca="false">(Tabla35108131532[[#This Row],[% efe_inc]]+Tabla35108131532[[#This Row],[% no_efect_inc]])/2</f>
        <v>0.215449633102752</v>
      </c>
      <c r="O10" s="11" t="n">
        <f aca="false">Tabla35108131532[[#This Row],[no_efec_cor]]/(Tabla35108131532[[#This Row],[efect_inc]]+Tabla35108131532[[#This Row],[no_efec_cor]])</f>
        <v>0.836470588235294</v>
      </c>
      <c r="P10" s="11" t="n">
        <f aca="false">Tabla35108131532[[#This Row],[efec_cor]]/(Tabla35108131532[[#This Row],[efec_cor]]+Tabla35108131532[[#This Row],[no_efec_inc]])</f>
        <v>0.728381374722838</v>
      </c>
      <c r="Q10" s="11" t="n">
        <f aca="false">(Tabla35108131532[[#This Row],[PNE]]+Tabla35108131532[[#This Row],[PE]])/2</f>
        <v>0.782425981479066</v>
      </c>
      <c r="R10" s="0" t="n">
        <v>796</v>
      </c>
      <c r="S10" s="0" t="n">
        <v>956</v>
      </c>
      <c r="T10" s="0" t="n">
        <f aca="false">Tabla35108131532[[#This Row],[efec]]+Tabla35108131532[[#This Row],[no_efe]]</f>
        <v>1752</v>
      </c>
    </row>
    <row r="11" customFormat="false" ht="13.8" hidden="false" customHeight="false" outlineLevel="0" collapsed="false">
      <c r="A11" s="0" t="n">
        <v>5</v>
      </c>
      <c r="B11" s="0" t="n">
        <v>718</v>
      </c>
      <c r="C11" s="0" t="n">
        <v>238</v>
      </c>
      <c r="D11" s="0" t="n">
        <v>640</v>
      </c>
      <c r="E11" s="0" t="n">
        <v>156</v>
      </c>
      <c r="F11" s="0" t="n">
        <f aca="false">Tabla35108131532[[#This Row],[no_efec_cor]]+Tabla35108131532[[#This Row],[efec_cor]]</f>
        <v>1358</v>
      </c>
      <c r="G11" s="0" t="n">
        <f aca="false">Tabla35108131532[[#This Row],[no_efec_inc]]+Tabla35108131532[[#This Row],[efect_inc]]</f>
        <v>394</v>
      </c>
      <c r="H11" s="9" t="n">
        <f aca="false">Tabla35108131532[[#This Row],[Correctos]]/Tabla35108131532[[#This Row],[total_sec]]</f>
        <v>0.775114155251142</v>
      </c>
      <c r="I11" s="9" t="n">
        <f aca="false">Tabla35108131532[[#This Row],[efec_cor]]/Tabla35108131532[[#This Row],[efec]]</f>
        <v>0.804020100502513</v>
      </c>
      <c r="J11" s="9" t="n">
        <f aca="false">Tabla35108131532[[#This Row],[efect_inc]]/Tabla35108131532[[#This Row],[efec]]</f>
        <v>0.195979899497487</v>
      </c>
      <c r="K11" s="9" t="n">
        <f aca="false">Tabla35108131532[[#This Row],[no_efec_cor]]/Tabla35108131532[[#This Row],[no_efe]]</f>
        <v>0.751046025104603</v>
      </c>
      <c r="L11" s="9" t="n">
        <f aca="false">Tabla35108131532[[#This Row],[no_efec_inc]]/Tabla35108131532[[#This Row],[no_efe]]</f>
        <v>0.248953974895397</v>
      </c>
      <c r="M11" s="9" t="n">
        <f aca="false">(Tabla35108131532[[#This Row],[% efe_cor]]+Tabla35108131532[[#This Row],[% no_efe_cor]])/2</f>
        <v>0.777533062803558</v>
      </c>
      <c r="N11" s="10" t="n">
        <f aca="false">(Tabla35108131532[[#This Row],[% efe_inc]]+Tabla35108131532[[#This Row],[% no_efect_inc]])/2</f>
        <v>0.222466937196442</v>
      </c>
      <c r="O11" s="11" t="n">
        <f aca="false">Tabla35108131532[[#This Row],[no_efec_cor]]/(Tabla35108131532[[#This Row],[efect_inc]]+Tabla35108131532[[#This Row],[no_efec_cor]])</f>
        <v>0.821510297482837</v>
      </c>
      <c r="P11" s="11" t="n">
        <f aca="false">Tabla35108131532[[#This Row],[efec_cor]]/(Tabla35108131532[[#This Row],[efec_cor]]+Tabla35108131532[[#This Row],[no_efec_inc]])</f>
        <v>0.728929384965831</v>
      </c>
      <c r="Q11" s="11" t="n">
        <f aca="false">(Tabla35108131532[[#This Row],[PNE]]+Tabla35108131532[[#This Row],[PE]])/2</f>
        <v>0.775219841224335</v>
      </c>
      <c r="R11" s="0" t="n">
        <v>796</v>
      </c>
      <c r="S11" s="0" t="n">
        <v>956</v>
      </c>
      <c r="T11" s="0" t="n">
        <f aca="false">Tabla35108131532[[#This Row],[efec]]+Tabla35108131532[[#This Row],[no_efe]]</f>
        <v>1752</v>
      </c>
    </row>
    <row r="12" customFormat="false" ht="13.8" hidden="false" customHeight="false" outlineLevel="0" collapsed="false">
      <c r="A12" s="0" t="n">
        <v>10</v>
      </c>
      <c r="B12" s="0" t="n">
        <v>689</v>
      </c>
      <c r="C12" s="0" t="n">
        <v>267</v>
      </c>
      <c r="D12" s="0" t="n">
        <v>647</v>
      </c>
      <c r="E12" s="0" t="n">
        <v>149</v>
      </c>
      <c r="F12" s="0" t="n">
        <f aca="false">Tabla35108131532[[#This Row],[no_efec_cor]]+Tabla35108131532[[#This Row],[efec_cor]]</f>
        <v>1336</v>
      </c>
      <c r="G12" s="0" t="n">
        <f aca="false">Tabla35108131532[[#This Row],[no_efec_inc]]+Tabla35108131532[[#This Row],[efect_inc]]</f>
        <v>416</v>
      </c>
      <c r="H12" s="9" t="n">
        <f aca="false">Tabla35108131532[[#This Row],[Correctos]]/Tabla35108131532[[#This Row],[total_sec]]</f>
        <v>0.762557077625571</v>
      </c>
      <c r="I12" s="9" t="n">
        <f aca="false">Tabla35108131532[[#This Row],[efec_cor]]/Tabla35108131532[[#This Row],[efec]]</f>
        <v>0.812814070351759</v>
      </c>
      <c r="J12" s="9" t="n">
        <f aca="false">Tabla35108131532[[#This Row],[efect_inc]]/Tabla35108131532[[#This Row],[efec]]</f>
        <v>0.187185929648241</v>
      </c>
      <c r="K12" s="9" t="n">
        <f aca="false">Tabla35108131532[[#This Row],[no_efec_cor]]/Tabla35108131532[[#This Row],[no_efe]]</f>
        <v>0.72071129707113</v>
      </c>
      <c r="L12" s="9" t="n">
        <f aca="false">Tabla35108131532[[#This Row],[no_efec_inc]]/Tabla35108131532[[#This Row],[no_efe]]</f>
        <v>0.27928870292887</v>
      </c>
      <c r="M12" s="9" t="n">
        <f aca="false">(Tabla35108131532[[#This Row],[% efe_cor]]+Tabla35108131532[[#This Row],[% no_efe_cor]])/2</f>
        <v>0.766762683711444</v>
      </c>
      <c r="N12" s="10" t="n">
        <f aca="false">(Tabla35108131532[[#This Row],[% efe_inc]]+Tabla35108131532[[#This Row],[% no_efect_inc]])/2</f>
        <v>0.233237316288556</v>
      </c>
      <c r="O12" s="11" t="n">
        <f aca="false">Tabla35108131532[[#This Row],[no_efec_cor]]/(Tabla35108131532[[#This Row],[efect_inc]]+Tabla35108131532[[#This Row],[no_efec_cor]])</f>
        <v>0.822195704057279</v>
      </c>
      <c r="P12" s="11" t="n">
        <f aca="false">Tabla35108131532[[#This Row],[efec_cor]]/(Tabla35108131532[[#This Row],[efec_cor]]+Tabla35108131532[[#This Row],[no_efec_inc]])</f>
        <v>0.707877461706783</v>
      </c>
      <c r="Q12" s="11" t="n">
        <f aca="false">(Tabla35108131532[[#This Row],[PNE]]+Tabla35108131532[[#This Row],[PE]])/2</f>
        <v>0.765036582882031</v>
      </c>
      <c r="R12" s="0" t="n">
        <v>796</v>
      </c>
      <c r="S12" s="0" t="n">
        <v>956</v>
      </c>
      <c r="T12" s="0" t="n">
        <f aca="false">Tabla35108131532[[#This Row],[efec]]+Tabla35108131532[[#This Row],[no_efe]]</f>
        <v>1752</v>
      </c>
    </row>
    <row r="13" customFormat="false" ht="13.8" hidden="false" customHeight="false" outlineLevel="0" collapsed="false">
      <c r="A13" s="0" t="n">
        <v>15</v>
      </c>
      <c r="B13" s="0" t="n">
        <v>738</v>
      </c>
      <c r="C13" s="0" t="n">
        <v>218</v>
      </c>
      <c r="D13" s="0" t="n">
        <v>600</v>
      </c>
      <c r="E13" s="0" t="n">
        <v>196</v>
      </c>
      <c r="F13" s="0" t="n">
        <f aca="false">Tabla35108131532[[#This Row],[no_efec_cor]]+Tabla35108131532[[#This Row],[efec_cor]]</f>
        <v>1338</v>
      </c>
      <c r="G13" s="0" t="n">
        <f aca="false">Tabla35108131532[[#This Row],[no_efec_inc]]+Tabla35108131532[[#This Row],[efect_inc]]</f>
        <v>414</v>
      </c>
      <c r="H13" s="9" t="n">
        <f aca="false">Tabla35108131532[[#This Row],[Correctos]]/Tabla35108131532[[#This Row],[total_sec]]</f>
        <v>0.763698630136986</v>
      </c>
      <c r="I13" s="9" t="n">
        <f aca="false">Tabla35108131532[[#This Row],[efec_cor]]/Tabla35108131532[[#This Row],[efec]]</f>
        <v>0.753768844221106</v>
      </c>
      <c r="J13" s="9" t="n">
        <f aca="false">Tabla35108131532[[#This Row],[efect_inc]]/Tabla35108131532[[#This Row],[efec]]</f>
        <v>0.246231155778894</v>
      </c>
      <c r="K13" s="9" t="n">
        <f aca="false">Tabla35108131532[[#This Row],[no_efec_cor]]/Tabla35108131532[[#This Row],[no_efe]]</f>
        <v>0.771966527196653</v>
      </c>
      <c r="L13" s="9" t="n">
        <f aca="false">Tabla35108131532[[#This Row],[no_efec_inc]]/Tabla35108131532[[#This Row],[no_efe]]</f>
        <v>0.228033472803347</v>
      </c>
      <c r="M13" s="9" t="n">
        <f aca="false">(Tabla35108131532[[#This Row],[% efe_cor]]+Tabla35108131532[[#This Row],[% no_efe_cor]])/2</f>
        <v>0.762867685708879</v>
      </c>
      <c r="N13" s="10" t="n">
        <f aca="false">(Tabla35108131532[[#This Row],[% efe_inc]]+Tabla35108131532[[#This Row],[% no_efect_inc]])/2</f>
        <v>0.237132314291121</v>
      </c>
      <c r="O13" s="11" t="n">
        <f aca="false">Tabla35108131532[[#This Row],[no_efec_cor]]/(Tabla35108131532[[#This Row],[efect_inc]]+Tabla35108131532[[#This Row],[no_efec_cor]])</f>
        <v>0.790149892933619</v>
      </c>
      <c r="P13" s="11" t="n">
        <f aca="false">Tabla35108131532[[#This Row],[efec_cor]]/(Tabla35108131532[[#This Row],[efec_cor]]+Tabla35108131532[[#This Row],[no_efec_inc]])</f>
        <v>0.733496332518337</v>
      </c>
      <c r="Q13" s="11" t="n">
        <f aca="false">(Tabla35108131532[[#This Row],[PNE]]+Tabla35108131532[[#This Row],[PE]])/2</f>
        <v>0.761823112725978</v>
      </c>
      <c r="R13" s="0" t="n">
        <v>796</v>
      </c>
      <c r="S13" s="0" t="n">
        <v>956</v>
      </c>
      <c r="T13" s="0" t="n">
        <f aca="false">Tabla35108131532[[#This Row],[efec]]+Tabla35108131532[[#This Row],[no_efe]]</f>
        <v>1752</v>
      </c>
    </row>
    <row r="14" customFormat="false" ht="13.8" hidden="false" customHeight="false" outlineLevel="0" collapsed="false">
      <c r="A14" s="0" t="n">
        <v>20</v>
      </c>
      <c r="B14" s="0" t="n">
        <v>706</v>
      </c>
      <c r="C14" s="0" t="n">
        <v>250</v>
      </c>
      <c r="D14" s="0" t="n">
        <v>612</v>
      </c>
      <c r="E14" s="0" t="n">
        <v>184</v>
      </c>
      <c r="F14" s="0" t="n">
        <f aca="false">Tabla35108131532[[#This Row],[no_efec_cor]]+Tabla35108131532[[#This Row],[efec_cor]]</f>
        <v>1318</v>
      </c>
      <c r="G14" s="0" t="n">
        <f aca="false">Tabla35108131532[[#This Row],[no_efec_inc]]+Tabla35108131532[[#This Row],[efect_inc]]</f>
        <v>434</v>
      </c>
      <c r="H14" s="9" t="n">
        <f aca="false">Tabla35108131532[[#This Row],[Correctos]]/Tabla35108131532[[#This Row],[total_sec]]</f>
        <v>0.752283105022831</v>
      </c>
      <c r="I14" s="9" t="n">
        <f aca="false">Tabla35108131532[[#This Row],[efec_cor]]/Tabla35108131532[[#This Row],[efec]]</f>
        <v>0.768844221105528</v>
      </c>
      <c r="J14" s="9" t="n">
        <f aca="false">Tabla35108131532[[#This Row],[efect_inc]]/Tabla35108131532[[#This Row],[efec]]</f>
        <v>0.231155778894472</v>
      </c>
      <c r="K14" s="9" t="n">
        <f aca="false">Tabla35108131532[[#This Row],[no_efec_cor]]/Tabla35108131532[[#This Row],[no_efe]]</f>
        <v>0.738493723849372</v>
      </c>
      <c r="L14" s="9" t="n">
        <f aca="false">Tabla35108131532[[#This Row],[no_efec_inc]]/Tabla35108131532[[#This Row],[no_efe]]</f>
        <v>0.261506276150628</v>
      </c>
      <c r="M14" s="9" t="n">
        <f aca="false">(Tabla35108131532[[#This Row],[% efe_cor]]+Tabla35108131532[[#This Row],[% no_efe_cor]])/2</f>
        <v>0.75366897247745</v>
      </c>
      <c r="N14" s="10" t="n">
        <f aca="false">(Tabla35108131532[[#This Row],[% efe_inc]]+Tabla35108131532[[#This Row],[% no_efect_inc]])/2</f>
        <v>0.24633102752255</v>
      </c>
      <c r="O14" s="11" t="n">
        <f aca="false">Tabla35108131532[[#This Row],[no_efec_cor]]/(Tabla35108131532[[#This Row],[efect_inc]]+Tabla35108131532[[#This Row],[no_efec_cor]])</f>
        <v>0.793258426966292</v>
      </c>
      <c r="P14" s="11" t="n">
        <f aca="false">Tabla35108131532[[#This Row],[efec_cor]]/(Tabla35108131532[[#This Row],[efec_cor]]+Tabla35108131532[[#This Row],[no_efec_inc]])</f>
        <v>0.709976798143851</v>
      </c>
      <c r="Q14" s="11" t="n">
        <f aca="false">(Tabla35108131532[[#This Row],[PNE]]+Tabla35108131532[[#This Row],[PE]])/2</f>
        <v>0.751617612555072</v>
      </c>
      <c r="R14" s="0" t="n">
        <v>796</v>
      </c>
      <c r="S14" s="0" t="n">
        <v>956</v>
      </c>
      <c r="T14" s="0" t="n">
        <f aca="false">Tabla35108131532[[#This Row],[efec]]+Tabla35108131532[[#This Row],[no_efe]]</f>
        <v>1752</v>
      </c>
    </row>
    <row r="15" customFormat="false" ht="13.8" hidden="false" customHeight="false" outlineLevel="0" collapsed="false">
      <c r="A15" s="0" t="n">
        <v>25</v>
      </c>
      <c r="B15" s="0" t="n">
        <v>725</v>
      </c>
      <c r="C15" s="0" t="n">
        <v>231</v>
      </c>
      <c r="D15" s="0" t="n">
        <v>596</v>
      </c>
      <c r="E15" s="0" t="n">
        <v>200</v>
      </c>
      <c r="F15" s="0" t="n">
        <f aca="false">Tabla35108131532[[#This Row],[no_efec_cor]]+Tabla35108131532[[#This Row],[efec_cor]]</f>
        <v>1321</v>
      </c>
      <c r="G15" s="0" t="n">
        <f aca="false">Tabla35108131532[[#This Row],[no_efec_inc]]+Tabla35108131532[[#This Row],[efect_inc]]</f>
        <v>431</v>
      </c>
      <c r="H15" s="9" t="n">
        <f aca="false">Tabla35108131532[[#This Row],[Correctos]]/Tabla35108131532[[#This Row],[total_sec]]</f>
        <v>0.753995433789954</v>
      </c>
      <c r="I15" s="9" t="n">
        <f aca="false">Tabla35108131532[[#This Row],[efec_cor]]/Tabla35108131532[[#This Row],[efec]]</f>
        <v>0.748743718592965</v>
      </c>
      <c r="J15" s="9" t="n">
        <f aca="false">Tabla35108131532[[#This Row],[efect_inc]]/Tabla35108131532[[#This Row],[efec]]</f>
        <v>0.251256281407035</v>
      </c>
      <c r="K15" s="9" t="n">
        <f aca="false">Tabla35108131532[[#This Row],[no_efec_cor]]/Tabla35108131532[[#This Row],[no_efe]]</f>
        <v>0.75836820083682</v>
      </c>
      <c r="L15" s="9" t="n">
        <f aca="false">Tabla35108131532[[#This Row],[no_efec_inc]]/Tabla35108131532[[#This Row],[no_efe]]</f>
        <v>0.24163179916318</v>
      </c>
      <c r="M15" s="9" t="n">
        <f aca="false">(Tabla35108131532[[#This Row],[% efe_cor]]+Tabla35108131532[[#This Row],[% no_efe_cor]])/2</f>
        <v>0.753555959714892</v>
      </c>
      <c r="N15" s="10" t="n">
        <f aca="false">(Tabla35108131532[[#This Row],[% efe_inc]]+Tabla35108131532[[#This Row],[% no_efect_inc]])/2</f>
        <v>0.246444040285107</v>
      </c>
      <c r="O15" s="11" t="n">
        <f aca="false">Tabla35108131532[[#This Row],[no_efec_cor]]/(Tabla35108131532[[#This Row],[efect_inc]]+Tabla35108131532[[#This Row],[no_efec_cor]])</f>
        <v>0.783783783783784</v>
      </c>
      <c r="P15" s="11" t="n">
        <f aca="false">Tabla35108131532[[#This Row],[efec_cor]]/(Tabla35108131532[[#This Row],[efec_cor]]+Tabla35108131532[[#This Row],[no_efec_inc]])</f>
        <v>0.720677146311971</v>
      </c>
      <c r="Q15" s="11" t="n">
        <f aca="false">(Tabla35108131532[[#This Row],[PNE]]+Tabla35108131532[[#This Row],[PE]])/2</f>
        <v>0.752230465047877</v>
      </c>
      <c r="R15" s="0" t="n">
        <v>796</v>
      </c>
      <c r="S15" s="0" t="n">
        <v>956</v>
      </c>
      <c r="T15" s="0" t="n">
        <f aca="false">Tabla35108131532[[#This Row],[efec]]+Tabla35108131532[[#This Row],[no_efe]]</f>
        <v>1752</v>
      </c>
    </row>
    <row r="16" customFormat="false" ht="13.8" hidden="false" customHeight="false" outlineLevel="0" collapsed="false">
      <c r="A16" s="0" t="n">
        <v>30</v>
      </c>
      <c r="B16" s="0" t="n">
        <v>702</v>
      </c>
      <c r="C16" s="0" t="n">
        <v>254</v>
      </c>
      <c r="D16" s="0" t="n">
        <v>602</v>
      </c>
      <c r="E16" s="0" t="n">
        <v>194</v>
      </c>
      <c r="F16" s="0" t="n">
        <f aca="false">Tabla35108131532[[#This Row],[no_efec_cor]]+Tabla35108131532[[#This Row],[efec_cor]]</f>
        <v>1304</v>
      </c>
      <c r="G16" s="0" t="n">
        <f aca="false">Tabla35108131532[[#This Row],[no_efec_inc]]+Tabla35108131532[[#This Row],[efect_inc]]</f>
        <v>448</v>
      </c>
      <c r="H16" s="9" t="n">
        <f aca="false">Tabla35108131532[[#This Row],[Correctos]]/Tabla35108131532[[#This Row],[total_sec]]</f>
        <v>0.744292237442922</v>
      </c>
      <c r="I16" s="9" t="n">
        <f aca="false">Tabla35108131532[[#This Row],[efec_cor]]/Tabla35108131532[[#This Row],[efec]]</f>
        <v>0.756281407035176</v>
      </c>
      <c r="J16" s="9" t="n">
        <f aca="false">Tabla35108131532[[#This Row],[efect_inc]]/Tabla35108131532[[#This Row],[efec]]</f>
        <v>0.243718592964824</v>
      </c>
      <c r="K16" s="9" t="n">
        <f aca="false">Tabla35108131532[[#This Row],[no_efec_cor]]/Tabla35108131532[[#This Row],[no_efe]]</f>
        <v>0.734309623430962</v>
      </c>
      <c r="L16" s="9" t="n">
        <f aca="false">Tabla35108131532[[#This Row],[no_efec_inc]]/Tabla35108131532[[#This Row],[no_efe]]</f>
        <v>0.265690376569038</v>
      </c>
      <c r="M16" s="9" t="n">
        <f aca="false">(Tabla35108131532[[#This Row],[% efe_cor]]+Tabla35108131532[[#This Row],[% no_efe_cor]])/2</f>
        <v>0.745295515233069</v>
      </c>
      <c r="N16" s="10" t="n">
        <f aca="false">(Tabla35108131532[[#This Row],[% efe_inc]]+Tabla35108131532[[#This Row],[% no_efect_inc]])/2</f>
        <v>0.254704484766931</v>
      </c>
      <c r="O16" s="11" t="n">
        <f aca="false">Tabla35108131532[[#This Row],[no_efec_cor]]/(Tabla35108131532[[#This Row],[efect_inc]]+Tabla35108131532[[#This Row],[no_efec_cor]])</f>
        <v>0.783482142857143</v>
      </c>
      <c r="P16" s="11" t="n">
        <f aca="false">Tabla35108131532[[#This Row],[efec_cor]]/(Tabla35108131532[[#This Row],[efec_cor]]+Tabla35108131532[[#This Row],[no_efec_inc]])</f>
        <v>0.703271028037383</v>
      </c>
      <c r="Q16" s="11" t="n">
        <f aca="false">(Tabla35108131532[[#This Row],[PNE]]+Tabla35108131532[[#This Row],[PE]])/2</f>
        <v>0.743376585447263</v>
      </c>
      <c r="R16" s="0" t="n">
        <v>796</v>
      </c>
      <c r="S16" s="0" t="n">
        <v>956</v>
      </c>
      <c r="T16" s="0" t="n">
        <f aca="false">Tabla35108131532[[#This Row],[efec]]+Tabla35108131532[[#This Row],[no_efe]]</f>
        <v>1752</v>
      </c>
    </row>
    <row r="17" customFormat="false" ht="13.8" hidden="false" customHeight="false" outlineLevel="0" collapsed="false">
      <c r="A17" s="0" t="n">
        <v>35</v>
      </c>
      <c r="B17" s="0" t="n">
        <v>717</v>
      </c>
      <c r="C17" s="0" t="n">
        <v>239</v>
      </c>
      <c r="D17" s="0" t="n">
        <v>577</v>
      </c>
      <c r="E17" s="0" t="n">
        <v>219</v>
      </c>
      <c r="F17" s="0" t="n">
        <f aca="false">Tabla35108131532[[#This Row],[no_efec_cor]]+Tabla35108131532[[#This Row],[efec_cor]]</f>
        <v>1294</v>
      </c>
      <c r="G17" s="0" t="n">
        <f aca="false">Tabla35108131532[[#This Row],[no_efec_inc]]+Tabla35108131532[[#This Row],[efect_inc]]</f>
        <v>458</v>
      </c>
      <c r="H17" s="9" t="n">
        <f aca="false">Tabla35108131532[[#This Row],[Correctos]]/Tabla35108131532[[#This Row],[total_sec]]</f>
        <v>0.738584474885845</v>
      </c>
      <c r="I17" s="9" t="n">
        <f aca="false">Tabla35108131532[[#This Row],[efec_cor]]/Tabla35108131532[[#This Row],[efec]]</f>
        <v>0.724874371859297</v>
      </c>
      <c r="J17" s="9" t="n">
        <f aca="false">Tabla35108131532[[#This Row],[efect_inc]]/Tabla35108131532[[#This Row],[efec]]</f>
        <v>0.275125628140704</v>
      </c>
      <c r="K17" s="9" t="n">
        <f aca="false">Tabla35108131532[[#This Row],[no_efec_cor]]/Tabla35108131532[[#This Row],[no_efe]]</f>
        <v>0.75</v>
      </c>
      <c r="L17" s="9" t="n">
        <f aca="false">Tabla35108131532[[#This Row],[no_efec_inc]]/Tabla35108131532[[#This Row],[no_efe]]</f>
        <v>0.25</v>
      </c>
      <c r="M17" s="9" t="n">
        <f aca="false">(Tabla35108131532[[#This Row],[% efe_cor]]+Tabla35108131532[[#This Row],[% no_efe_cor]])/2</f>
        <v>0.737437185929648</v>
      </c>
      <c r="N17" s="10" t="n">
        <f aca="false">(Tabla35108131532[[#This Row],[% efe_inc]]+Tabla35108131532[[#This Row],[% no_efect_inc]])/2</f>
        <v>0.262562814070352</v>
      </c>
      <c r="O17" s="11" t="n">
        <f aca="false">Tabla35108131532[[#This Row],[no_efec_cor]]/(Tabla35108131532[[#This Row],[efect_inc]]+Tabla35108131532[[#This Row],[no_efec_cor]])</f>
        <v>0.766025641025641</v>
      </c>
      <c r="P17" s="11" t="n">
        <f aca="false">Tabla35108131532[[#This Row],[efec_cor]]/(Tabla35108131532[[#This Row],[efec_cor]]+Tabla35108131532[[#This Row],[no_efec_inc]])</f>
        <v>0.707107843137255</v>
      </c>
      <c r="Q17" s="11" t="n">
        <f aca="false">(Tabla35108131532[[#This Row],[PNE]]+Tabla35108131532[[#This Row],[PE]])/2</f>
        <v>0.736566742081448</v>
      </c>
      <c r="R17" s="0" t="n">
        <v>796</v>
      </c>
      <c r="S17" s="0" t="n">
        <v>956</v>
      </c>
      <c r="T17" s="0" t="n">
        <f aca="false">Tabla35108131532[[#This Row],[efec]]+Tabla35108131532[[#This Row],[no_efe]]</f>
        <v>1752</v>
      </c>
    </row>
    <row r="18" customFormat="false" ht="13.8" hidden="false" customHeight="false" outlineLevel="0" collapsed="false">
      <c r="A18" s="0" t="n">
        <v>39</v>
      </c>
      <c r="B18" s="0" t="n">
        <v>718</v>
      </c>
      <c r="C18" s="0" t="n">
        <v>238</v>
      </c>
      <c r="D18" s="0" t="n">
        <v>559</v>
      </c>
      <c r="E18" s="0" t="n">
        <v>237</v>
      </c>
      <c r="F18" s="0" t="n">
        <f aca="false">Tabla35108131532[[#This Row],[no_efec_cor]]+Tabla35108131532[[#This Row],[efec_cor]]</f>
        <v>1277</v>
      </c>
      <c r="G18" s="0" t="n">
        <f aca="false">Tabla35108131532[[#This Row],[no_efec_inc]]+Tabla35108131532[[#This Row],[efect_inc]]</f>
        <v>475</v>
      </c>
      <c r="H18" s="9" t="n">
        <f aca="false">Tabla35108131532[[#This Row],[Correctos]]/Tabla35108131532[[#This Row],[total_sec]]</f>
        <v>0.728881278538813</v>
      </c>
      <c r="I18" s="9" t="n">
        <f aca="false">Tabla35108131532[[#This Row],[efec_cor]]/Tabla35108131532[[#This Row],[efec]]</f>
        <v>0.702261306532663</v>
      </c>
      <c r="J18" s="9" t="n">
        <f aca="false">Tabla35108131532[[#This Row],[efect_inc]]/Tabla35108131532[[#This Row],[efec]]</f>
        <v>0.297738693467337</v>
      </c>
      <c r="K18" s="9" t="n">
        <f aca="false">Tabla35108131532[[#This Row],[no_efec_cor]]/Tabla35108131532[[#This Row],[no_efe]]</f>
        <v>0.751046025104603</v>
      </c>
      <c r="L18" s="9" t="n">
        <f aca="false">Tabla35108131532[[#This Row],[no_efec_inc]]/Tabla35108131532[[#This Row],[no_efe]]</f>
        <v>0.248953974895397</v>
      </c>
      <c r="M18" s="9" t="n">
        <f aca="false">(Tabla35108131532[[#This Row],[% efe_cor]]+Tabla35108131532[[#This Row],[% no_efe_cor]])/2</f>
        <v>0.726653665818633</v>
      </c>
      <c r="N18" s="10" t="n">
        <f aca="false">(Tabla35108131532[[#This Row],[% efe_inc]]+Tabla35108131532[[#This Row],[% no_efect_inc]])/2</f>
        <v>0.273346334181367</v>
      </c>
      <c r="O18" s="11" t="n">
        <f aca="false">Tabla35108131532[[#This Row],[no_efec_cor]]/(Tabla35108131532[[#This Row],[efect_inc]]+Tabla35108131532[[#This Row],[no_efec_cor]])</f>
        <v>0.751832460732984</v>
      </c>
      <c r="P18" s="11" t="n">
        <f aca="false">Tabla35108131532[[#This Row],[efec_cor]]/(Tabla35108131532[[#This Row],[efec_cor]]+Tabla35108131532[[#This Row],[no_efec_inc]])</f>
        <v>0.70138017565872</v>
      </c>
      <c r="Q18" s="11" t="n">
        <f aca="false">(Tabla35108131532[[#This Row],[PNE]]+Tabla35108131532[[#This Row],[PE]])/2</f>
        <v>0.726606318195852</v>
      </c>
      <c r="R18" s="0" t="n">
        <v>796</v>
      </c>
      <c r="S18" s="0" t="n">
        <v>956</v>
      </c>
      <c r="T18" s="0" t="n">
        <f aca="false">Tabla35108131532[[#This Row],[efec]]+Tabla35108131532[[#This Row],[no_efe]]</f>
        <v>1752</v>
      </c>
    </row>
    <row r="21" customFormat="false" ht="19.5" hidden="false" customHeight="false" outlineLevel="0" collapsed="false">
      <c r="A21" s="1" t="s">
        <v>34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</row>
    <row r="26" customFormat="false" ht="15.75" hidden="false" customHeight="false" outlineLevel="0" collapsed="false">
      <c r="A26" s="7" t="s">
        <v>28</v>
      </c>
      <c r="B26" s="7" t="s">
        <v>29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23</v>
      </c>
      <c r="T26" s="7" t="s">
        <v>24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703</v>
      </c>
      <c r="D27" s="0" t="n">
        <v>253</v>
      </c>
      <c r="E27" s="0" t="n">
        <v>524</v>
      </c>
      <c r="F27" s="0" t="n">
        <v>272</v>
      </c>
      <c r="G27" s="0" t="n">
        <f aca="false">Tabla35108131534[[#This Row],[no_efec_cor]]+Tabla35108131534[[#This Row],[efec_cor]]</f>
        <v>1227</v>
      </c>
      <c r="H27" s="0" t="n">
        <f aca="false">Tabla35108131534[[#This Row],[no_efec_inc]]+Tabla35108131534[[#This Row],[efect_inc]]</f>
        <v>525</v>
      </c>
      <c r="I27" s="9" t="n">
        <f aca="false">Tabla35108131534[[#This Row],[Correctos]]/Tabla35108131534[[#This Row],[total_sec]]</f>
        <v>0.700342465753425</v>
      </c>
      <c r="J27" s="9" t="n">
        <f aca="false">Tabla35108131534[[#This Row],[efec_cor]]/Tabla35108131534[[#This Row],[efec]]</f>
        <v>0.658291457286432</v>
      </c>
      <c r="K27" s="9" t="n">
        <f aca="false">Tabla35108131534[[#This Row],[efect_inc]]/Tabla35108131534[[#This Row],[efec]]</f>
        <v>0.341708542713568</v>
      </c>
      <c r="L27" s="9" t="n">
        <f aca="false">Tabla35108131534[[#This Row],[no_efec_cor]]/Tabla35108131534[[#This Row],[no_efe]]</f>
        <v>0.735355648535565</v>
      </c>
      <c r="M27" s="9" t="n">
        <f aca="false">Tabla35108131534[[#This Row],[no_efec_inc]]/Tabla35108131534[[#This Row],[no_efe]]</f>
        <v>0.264644351464435</v>
      </c>
      <c r="N27" s="9" t="n">
        <f aca="false">(Tabla35108131534[[#This Row],[% efe_cor]]+Tabla35108131534[[#This Row],[% no_efe_cor]])/2</f>
        <v>0.696823552910999</v>
      </c>
      <c r="O27" s="10" t="n">
        <f aca="false">(Tabla35108131534[[#This Row],[% efe_inc]]+Tabla35108131534[[#This Row],[% no_efect_inc]])/2</f>
        <v>0.303176447089001</v>
      </c>
      <c r="P27" s="11" t="n">
        <f aca="false">Tabla35108131534[[#This Row],[no_efec_cor]]/(Tabla35108131534[[#This Row],[efect_inc]]+Tabla35108131534[[#This Row],[no_efec_cor]])</f>
        <v>0.721025641025641</v>
      </c>
      <c r="Q27" s="11" t="n">
        <f aca="false">Tabla35108131534[[#This Row],[efec_cor]]/(Tabla35108131534[[#This Row],[efec_cor]]+Tabla35108131534[[#This Row],[no_efec_inc]])</f>
        <v>0.674388674388674</v>
      </c>
      <c r="R27" s="11" t="n">
        <f aca="false">(Tabla35108131534[[#This Row],[PNE]]+Tabla35108131534[[#This Row],[PE]])/2</f>
        <v>0.697707157707158</v>
      </c>
      <c r="S27" s="0" t="n">
        <v>796</v>
      </c>
      <c r="T27" s="0" t="n">
        <v>956</v>
      </c>
      <c r="U27" s="0" t="n">
        <f aca="false">Tabla35108131534[[#This Row],[efec]]+Tabla35108131534[[#This Row],[no_efe]]</f>
        <v>1752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699</v>
      </c>
      <c r="D28" s="0" t="n">
        <v>257</v>
      </c>
      <c r="E28" s="0" t="n">
        <v>616</v>
      </c>
      <c r="F28" s="0" t="n">
        <v>180</v>
      </c>
      <c r="G28" s="0" t="n">
        <f aca="false">Tabla35108131534[[#This Row],[no_efec_cor]]+Tabla35108131534[[#This Row],[efec_cor]]</f>
        <v>1315</v>
      </c>
      <c r="H28" s="0" t="n">
        <f aca="false">Tabla35108131534[[#This Row],[no_efec_inc]]+Tabla35108131534[[#This Row],[efect_inc]]</f>
        <v>437</v>
      </c>
      <c r="I28" s="9" t="n">
        <f aca="false">Tabla35108131534[[#This Row],[Correctos]]/Tabla35108131534[[#This Row],[total_sec]]</f>
        <v>0.750570776255708</v>
      </c>
      <c r="J28" s="9" t="n">
        <f aca="false">Tabla35108131534[[#This Row],[efec_cor]]/Tabla35108131534[[#This Row],[efec]]</f>
        <v>0.773869346733668</v>
      </c>
      <c r="K28" s="9" t="n">
        <f aca="false">Tabla35108131534[[#This Row],[efect_inc]]/Tabla35108131534[[#This Row],[efec]]</f>
        <v>0.226130653266332</v>
      </c>
      <c r="L28" s="9" t="n">
        <f aca="false">Tabla35108131534[[#This Row],[no_efec_cor]]/Tabla35108131534[[#This Row],[no_efe]]</f>
        <v>0.731171548117155</v>
      </c>
      <c r="M28" s="9" t="n">
        <f aca="false">Tabla35108131534[[#This Row],[no_efec_inc]]/Tabla35108131534[[#This Row],[no_efe]]</f>
        <v>0.268828451882845</v>
      </c>
      <c r="N28" s="9" t="n">
        <f aca="false">(Tabla35108131534[[#This Row],[% efe_cor]]+Tabla35108131534[[#This Row],[% no_efe_cor]])/2</f>
        <v>0.752520447425412</v>
      </c>
      <c r="O28" s="10" t="n">
        <f aca="false">(Tabla35108131534[[#This Row],[% efe_inc]]+Tabla35108131534[[#This Row],[% no_efect_inc]])/2</f>
        <v>0.247479552574588</v>
      </c>
      <c r="P28" s="11" t="n">
        <f aca="false">Tabla35108131534[[#This Row],[no_efec_cor]]/(Tabla35108131534[[#This Row],[efect_inc]]+Tabla35108131534[[#This Row],[no_efec_cor]])</f>
        <v>0.795221843003413</v>
      </c>
      <c r="Q28" s="11" t="n">
        <f aca="false">Tabla35108131534[[#This Row],[efec_cor]]/(Tabla35108131534[[#This Row],[efec_cor]]+Tabla35108131534[[#This Row],[no_efec_inc]])</f>
        <v>0.70561282932417</v>
      </c>
      <c r="R28" s="11" t="n">
        <f aca="false">(Tabla35108131534[[#This Row],[PNE]]+Tabla35108131534[[#This Row],[PE]])/2</f>
        <v>0.750417336163791</v>
      </c>
      <c r="S28" s="0" t="n">
        <v>796</v>
      </c>
      <c r="T28" s="0" t="n">
        <v>956</v>
      </c>
      <c r="U28" s="0" t="n">
        <f aca="false">Tabla35108131534[[#This Row],[efec]]+Tabla35108131534[[#This Row],[no_efe]]</f>
        <v>1752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713</v>
      </c>
      <c r="D29" s="0" t="n">
        <v>243</v>
      </c>
      <c r="E29" s="0" t="n">
        <v>657</v>
      </c>
      <c r="F29" s="0" t="n">
        <v>139</v>
      </c>
      <c r="G29" s="0" t="n">
        <f aca="false">Tabla35108131534[[#This Row],[no_efec_cor]]+Tabla35108131534[[#This Row],[efec_cor]]</f>
        <v>1370</v>
      </c>
      <c r="H29" s="0" t="n">
        <f aca="false">Tabla35108131534[[#This Row],[no_efec_inc]]+Tabla35108131534[[#This Row],[efect_inc]]</f>
        <v>382</v>
      </c>
      <c r="I29" s="9" t="n">
        <f aca="false">Tabla35108131534[[#This Row],[Correctos]]/Tabla35108131534[[#This Row],[total_sec]]</f>
        <v>0.781963470319635</v>
      </c>
      <c r="J29" s="9" t="n">
        <f aca="false">Tabla35108131534[[#This Row],[efec_cor]]/Tabla35108131534[[#This Row],[efec]]</f>
        <v>0.82537688442211</v>
      </c>
      <c r="K29" s="9" t="n">
        <f aca="false">Tabla35108131534[[#This Row],[efect_inc]]/Tabla35108131534[[#This Row],[efec]]</f>
        <v>0.174623115577889</v>
      </c>
      <c r="L29" s="9" t="n">
        <f aca="false">Tabla35108131534[[#This Row],[no_efec_cor]]/Tabla35108131534[[#This Row],[no_efe]]</f>
        <v>0.74581589958159</v>
      </c>
      <c r="M29" s="9" t="n">
        <f aca="false">Tabla35108131534[[#This Row],[no_efec_inc]]/Tabla35108131534[[#This Row],[no_efe]]</f>
        <v>0.25418410041841</v>
      </c>
      <c r="N29" s="9" t="n">
        <f aca="false">(Tabla35108131534[[#This Row],[% efe_cor]]+Tabla35108131534[[#This Row],[% no_efe_cor]])/2</f>
        <v>0.78559639200185</v>
      </c>
      <c r="O29" s="10" t="n">
        <f aca="false">(Tabla35108131534[[#This Row],[% efe_inc]]+Tabla35108131534[[#This Row],[% no_efect_inc]])/2</f>
        <v>0.21440360799815</v>
      </c>
      <c r="P29" s="11" t="n">
        <f aca="false">Tabla35108131534[[#This Row],[no_efec_cor]]/(Tabla35108131534[[#This Row],[efect_inc]]+Tabla35108131534[[#This Row],[no_efec_cor]])</f>
        <v>0.836854460093897</v>
      </c>
      <c r="Q29" s="11" t="n">
        <f aca="false">Tabla35108131534[[#This Row],[efec_cor]]/(Tabla35108131534[[#This Row],[efec_cor]]+Tabla35108131534[[#This Row],[no_efec_inc]])</f>
        <v>0.73</v>
      </c>
      <c r="R29" s="11" t="n">
        <f aca="false">(Tabla35108131534[[#This Row],[PNE]]+Tabla35108131534[[#This Row],[PE]])/2</f>
        <v>0.783427230046948</v>
      </c>
      <c r="S29" s="0" t="n">
        <v>796</v>
      </c>
      <c r="T29" s="0" t="n">
        <v>956</v>
      </c>
      <c r="U29" s="0" t="n">
        <f aca="false">Tabla35108131534[[#This Row],[efec]]+Tabla35108131534[[#This Row],[no_efe]]</f>
        <v>1752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724</v>
      </c>
      <c r="D30" s="0" t="n">
        <v>232</v>
      </c>
      <c r="E30" s="0" t="n">
        <v>656</v>
      </c>
      <c r="F30" s="0" t="n">
        <v>140</v>
      </c>
      <c r="G30" s="0" t="n">
        <f aca="false">Tabla35108131534[[#This Row],[no_efec_cor]]+Tabla35108131534[[#This Row],[efec_cor]]</f>
        <v>1380</v>
      </c>
      <c r="H30" s="0" t="n">
        <f aca="false">Tabla35108131534[[#This Row],[no_efec_inc]]+Tabla35108131534[[#This Row],[efect_inc]]</f>
        <v>372</v>
      </c>
      <c r="I30" s="9" t="n">
        <f aca="false">Tabla35108131534[[#This Row],[Correctos]]/Tabla35108131534[[#This Row],[total_sec]]</f>
        <v>0.787671232876712</v>
      </c>
      <c r="J30" s="9" t="n">
        <f aca="false">Tabla35108131534[[#This Row],[efec_cor]]/Tabla35108131534[[#This Row],[efec]]</f>
        <v>0.824120603015075</v>
      </c>
      <c r="K30" s="9" t="n">
        <f aca="false">Tabla35108131534[[#This Row],[efect_inc]]/Tabla35108131534[[#This Row],[efec]]</f>
        <v>0.175879396984925</v>
      </c>
      <c r="L30" s="9" t="n">
        <f aca="false">Tabla35108131534[[#This Row],[no_efec_cor]]/Tabla35108131534[[#This Row],[no_efe]]</f>
        <v>0.757322175732218</v>
      </c>
      <c r="M30" s="9" t="n">
        <f aca="false">Tabla35108131534[[#This Row],[no_efec_inc]]/Tabla35108131534[[#This Row],[no_efe]]</f>
        <v>0.242677824267782</v>
      </c>
      <c r="N30" s="9" t="n">
        <f aca="false">(Tabla35108131534[[#This Row],[% efe_cor]]+Tabla35108131534[[#This Row],[% no_efe_cor]])/2</f>
        <v>0.790721389373646</v>
      </c>
      <c r="O30" s="10" t="n">
        <f aca="false">(Tabla35108131534[[#This Row],[% efe_inc]]+Tabla35108131534[[#This Row],[% no_efect_inc]])/2</f>
        <v>0.209278610626354</v>
      </c>
      <c r="P30" s="11" t="n">
        <f aca="false">Tabla35108131534[[#This Row],[no_efec_cor]]/(Tabla35108131534[[#This Row],[efect_inc]]+Tabla35108131534[[#This Row],[no_efec_cor]])</f>
        <v>0.837962962962963</v>
      </c>
      <c r="Q30" s="11" t="n">
        <f aca="false">Tabla35108131534[[#This Row],[efec_cor]]/(Tabla35108131534[[#This Row],[efec_cor]]+Tabla35108131534[[#This Row],[no_efec_inc]])</f>
        <v>0.738738738738739</v>
      </c>
      <c r="R30" s="11" t="n">
        <f aca="false">(Tabla35108131534[[#This Row],[PNE]]+Tabla35108131534[[#This Row],[PE]])/2</f>
        <v>0.788350850850851</v>
      </c>
      <c r="S30" s="0" t="n">
        <v>796</v>
      </c>
      <c r="T30" s="0" t="n">
        <v>956</v>
      </c>
      <c r="U30" s="0" t="n">
        <f aca="false">Tabla35108131534[[#This Row],[efec]]+Tabla35108131534[[#This Row],[no_efe]]</f>
        <v>1752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768</v>
      </c>
      <c r="D31" s="0" t="n">
        <v>188</v>
      </c>
      <c r="E31" s="0" t="n">
        <v>643</v>
      </c>
      <c r="F31" s="0" t="n">
        <v>153</v>
      </c>
      <c r="G31" s="0" t="n">
        <f aca="false">Tabla35108131534[[#This Row],[no_efec_cor]]+Tabla35108131534[[#This Row],[efec_cor]]</f>
        <v>1411</v>
      </c>
      <c r="H31" s="0" t="n">
        <f aca="false">Tabla35108131534[[#This Row],[no_efec_inc]]+Tabla35108131534[[#This Row],[efect_inc]]</f>
        <v>341</v>
      </c>
      <c r="I31" s="9" t="n">
        <f aca="false">Tabla35108131534[[#This Row],[Correctos]]/Tabla35108131534[[#This Row],[total_sec]]</f>
        <v>0.805365296803653</v>
      </c>
      <c r="J31" s="9" t="n">
        <f aca="false">Tabla35108131534[[#This Row],[efec_cor]]/Tabla35108131534[[#This Row],[efec]]</f>
        <v>0.807788944723618</v>
      </c>
      <c r="K31" s="9" t="n">
        <f aca="false">Tabla35108131534[[#This Row],[efect_inc]]/Tabla35108131534[[#This Row],[efec]]</f>
        <v>0.192211055276382</v>
      </c>
      <c r="L31" s="9" t="n">
        <f aca="false">Tabla35108131534[[#This Row],[no_efec_cor]]/Tabla35108131534[[#This Row],[no_efe]]</f>
        <v>0.803347280334728</v>
      </c>
      <c r="M31" s="9" t="n">
        <f aca="false">Tabla35108131534[[#This Row],[no_efec_inc]]/Tabla35108131534[[#This Row],[no_efe]]</f>
        <v>0.196652719665272</v>
      </c>
      <c r="N31" s="9" t="n">
        <f aca="false">(Tabla35108131534[[#This Row],[% efe_cor]]+Tabla35108131534[[#This Row],[% no_efe_cor]])/2</f>
        <v>0.805568112529173</v>
      </c>
      <c r="O31" s="10" t="n">
        <f aca="false">(Tabla35108131534[[#This Row],[% efe_inc]]+Tabla35108131534[[#This Row],[% no_efect_inc]])/2</f>
        <v>0.194431887470827</v>
      </c>
      <c r="P31" s="11" t="n">
        <f aca="false">Tabla35108131534[[#This Row],[no_efec_cor]]/(Tabla35108131534[[#This Row],[efect_inc]]+Tabla35108131534[[#This Row],[no_efec_cor]])</f>
        <v>0.833876221498371</v>
      </c>
      <c r="Q31" s="11" t="n">
        <f aca="false">Tabla35108131534[[#This Row],[efec_cor]]/(Tabla35108131534[[#This Row],[efec_cor]]+Tabla35108131534[[#This Row],[no_efec_inc]])</f>
        <v>0.773766546329723</v>
      </c>
      <c r="R31" s="11" t="n">
        <f aca="false">(Tabla35108131534[[#This Row],[PNE]]+Tabla35108131534[[#This Row],[PE]])/2</f>
        <v>0.803821383914047</v>
      </c>
      <c r="S31" s="0" t="n">
        <v>796</v>
      </c>
      <c r="T31" s="0" t="n">
        <v>956</v>
      </c>
      <c r="U31" s="0" t="n">
        <f aca="false">Tabla35108131534[[#This Row],[efec]]+Tabla35108131534[[#This Row],[no_efe]]</f>
        <v>1752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809</v>
      </c>
      <c r="D32" s="0" t="n">
        <v>147</v>
      </c>
      <c r="E32" s="0" t="n">
        <v>606</v>
      </c>
      <c r="F32" s="0" t="n">
        <v>190</v>
      </c>
      <c r="G32" s="0" t="n">
        <f aca="false">Tabla35108131534[[#This Row],[no_efec_cor]]+Tabla35108131534[[#This Row],[efec_cor]]</f>
        <v>1415</v>
      </c>
      <c r="H32" s="0" t="n">
        <f aca="false">Tabla35108131534[[#This Row],[no_efec_inc]]+Tabla35108131534[[#This Row],[efect_inc]]</f>
        <v>337</v>
      </c>
      <c r="I32" s="9" t="n">
        <f aca="false">Tabla35108131534[[#This Row],[Correctos]]/Tabla35108131534[[#This Row],[total_sec]]</f>
        <v>0.807648401826484</v>
      </c>
      <c r="J32" s="9" t="n">
        <f aca="false">Tabla35108131534[[#This Row],[efec_cor]]/Tabla35108131534[[#This Row],[efec]]</f>
        <v>0.761306532663317</v>
      </c>
      <c r="K32" s="9" t="n">
        <f aca="false">Tabla35108131534[[#This Row],[efect_inc]]/Tabla35108131534[[#This Row],[efec]]</f>
        <v>0.238693467336683</v>
      </c>
      <c r="L32" s="9" t="n">
        <f aca="false">Tabla35108131534[[#This Row],[no_efec_cor]]/Tabla35108131534[[#This Row],[no_efe]]</f>
        <v>0.846234309623431</v>
      </c>
      <c r="M32" s="9" t="n">
        <f aca="false">Tabla35108131534[[#This Row],[no_efec_inc]]/Tabla35108131534[[#This Row],[no_efe]]</f>
        <v>0.153765690376569</v>
      </c>
      <c r="N32" s="9" t="n">
        <f aca="false">(Tabla35108131534[[#This Row],[% efe_cor]]+Tabla35108131534[[#This Row],[% no_efe_cor]])/2</f>
        <v>0.803770421143374</v>
      </c>
      <c r="O32" s="10" t="n">
        <f aca="false">(Tabla35108131534[[#This Row],[% efe_inc]]+Tabla35108131534[[#This Row],[% no_efect_inc]])/2</f>
        <v>0.196229578856626</v>
      </c>
      <c r="P32" s="11" t="n">
        <f aca="false">Tabla35108131534[[#This Row],[no_efec_cor]]/(Tabla35108131534[[#This Row],[efect_inc]]+Tabla35108131534[[#This Row],[no_efec_cor]])</f>
        <v>0.80980980980981</v>
      </c>
      <c r="Q32" s="11" t="n">
        <f aca="false">Tabla35108131534[[#This Row],[efec_cor]]/(Tabla35108131534[[#This Row],[efec_cor]]+Tabla35108131534[[#This Row],[no_efec_inc]])</f>
        <v>0.804780876494024</v>
      </c>
      <c r="R32" s="11" t="n">
        <f aca="false">(Tabla35108131534[[#This Row],[PNE]]+Tabla35108131534[[#This Row],[PE]])/2</f>
        <v>0.807295343151917</v>
      </c>
      <c r="S32" s="0" t="n">
        <v>796</v>
      </c>
      <c r="T32" s="0" t="n">
        <v>956</v>
      </c>
      <c r="U32" s="0" t="n">
        <f aca="false">Tabla35108131534[[#This Row],[efec]]+Tabla35108131534[[#This Row],[no_efe]]</f>
        <v>1752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863</v>
      </c>
      <c r="D33" s="0" t="n">
        <v>93</v>
      </c>
      <c r="E33" s="0" t="n">
        <v>539</v>
      </c>
      <c r="F33" s="0" t="n">
        <v>257</v>
      </c>
      <c r="G33" s="0" t="n">
        <f aca="false">Tabla35108131534[[#This Row],[no_efec_cor]]+Tabla35108131534[[#This Row],[efec_cor]]</f>
        <v>1402</v>
      </c>
      <c r="H33" s="0" t="n">
        <f aca="false">Tabla35108131534[[#This Row],[no_efec_inc]]+Tabla35108131534[[#This Row],[efect_inc]]</f>
        <v>350</v>
      </c>
      <c r="I33" s="9" t="n">
        <f aca="false">Tabla35108131534[[#This Row],[Correctos]]/Tabla35108131534[[#This Row],[total_sec]]</f>
        <v>0.800228310502283</v>
      </c>
      <c r="J33" s="9" t="n">
        <f aca="false">Tabla35108131534[[#This Row],[efec_cor]]/Tabla35108131534[[#This Row],[efec]]</f>
        <v>0.67713567839196</v>
      </c>
      <c r="K33" s="9" t="n">
        <f aca="false">Tabla35108131534[[#This Row],[efect_inc]]/Tabla35108131534[[#This Row],[efec]]</f>
        <v>0.32286432160804</v>
      </c>
      <c r="L33" s="9" t="n">
        <f aca="false">Tabla35108131534[[#This Row],[no_efec_cor]]/Tabla35108131534[[#This Row],[no_efe]]</f>
        <v>0.902719665271967</v>
      </c>
      <c r="M33" s="9" t="n">
        <f aca="false">Tabla35108131534[[#This Row],[no_efec_inc]]/Tabla35108131534[[#This Row],[no_efe]]</f>
        <v>0.0972803347280335</v>
      </c>
      <c r="N33" s="9" t="n">
        <f aca="false">(Tabla35108131534[[#This Row],[% efe_cor]]+Tabla35108131534[[#This Row],[% no_efe_cor]])/2</f>
        <v>0.789927671831963</v>
      </c>
      <c r="O33" s="10" t="n">
        <f aca="false">(Tabla35108131534[[#This Row],[% efe_inc]]+Tabla35108131534[[#This Row],[% no_efect_inc]])/2</f>
        <v>0.210072328168037</v>
      </c>
      <c r="P33" s="11" t="n">
        <f aca="false">Tabla35108131534[[#This Row],[no_efec_cor]]/(Tabla35108131534[[#This Row],[efect_inc]]+Tabla35108131534[[#This Row],[no_efec_cor]])</f>
        <v>0.770535714285714</v>
      </c>
      <c r="Q33" s="11" t="n">
        <f aca="false">Tabla35108131534[[#This Row],[efec_cor]]/(Tabla35108131534[[#This Row],[efec_cor]]+Tabla35108131534[[#This Row],[no_efec_inc]])</f>
        <v>0.852848101265823</v>
      </c>
      <c r="R33" s="11" t="n">
        <f aca="false">(Tabla35108131534[[#This Row],[PNE]]+Tabla35108131534[[#This Row],[PE]])/2</f>
        <v>0.811691907775768</v>
      </c>
      <c r="S33" s="0" t="n">
        <v>796</v>
      </c>
      <c r="T33" s="0" t="n">
        <v>956</v>
      </c>
      <c r="U33" s="0" t="n">
        <f aca="false">Tabla35108131534[[#This Row],[efec]]+Tabla35108131534[[#This Row],[no_efe]]</f>
        <v>1752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713</v>
      </c>
      <c r="D34" s="0" t="n">
        <v>243</v>
      </c>
      <c r="E34" s="0" t="n">
        <v>662</v>
      </c>
      <c r="F34" s="0" t="n">
        <v>134</v>
      </c>
      <c r="G34" s="0" t="n">
        <f aca="false">Tabla35108131534[[#This Row],[no_efec_cor]]+Tabla35108131534[[#This Row],[efec_cor]]</f>
        <v>1375</v>
      </c>
      <c r="H34" s="0" t="n">
        <f aca="false">Tabla35108131534[[#This Row],[no_efec_inc]]+Tabla35108131534[[#This Row],[efect_inc]]</f>
        <v>377</v>
      </c>
      <c r="I34" s="9" t="n">
        <f aca="false">Tabla35108131534[[#This Row],[Correctos]]/Tabla35108131534[[#This Row],[total_sec]]</f>
        <v>0.784817351598174</v>
      </c>
      <c r="J34" s="9" t="n">
        <f aca="false">Tabla35108131534[[#This Row],[efec_cor]]/Tabla35108131534[[#This Row],[efec]]</f>
        <v>0.831658291457286</v>
      </c>
      <c r="K34" s="9" t="n">
        <f aca="false">Tabla35108131534[[#This Row],[efect_inc]]/Tabla35108131534[[#This Row],[efec]]</f>
        <v>0.168341708542714</v>
      </c>
      <c r="L34" s="9" t="n">
        <f aca="false">Tabla35108131534[[#This Row],[no_efec_cor]]/Tabla35108131534[[#This Row],[no_efe]]</f>
        <v>0.74581589958159</v>
      </c>
      <c r="M34" s="9" t="n">
        <f aca="false">Tabla35108131534[[#This Row],[no_efec_inc]]/Tabla35108131534[[#This Row],[no_efe]]</f>
        <v>0.25418410041841</v>
      </c>
      <c r="N34" s="9" t="n">
        <f aca="false">(Tabla35108131534[[#This Row],[% efe_cor]]+Tabla35108131534[[#This Row],[% no_efe_cor]])/2</f>
        <v>0.788737095519438</v>
      </c>
      <c r="O34" s="10" t="n">
        <f aca="false">(Tabla35108131534[[#This Row],[% efe_inc]]+Tabla35108131534[[#This Row],[% no_efect_inc]])/2</f>
        <v>0.211262904480562</v>
      </c>
      <c r="P34" s="11" t="n">
        <f aca="false">Tabla35108131534[[#This Row],[no_efec_cor]]/(Tabla35108131534[[#This Row],[efect_inc]]+Tabla35108131534[[#This Row],[no_efec_cor]])</f>
        <v>0.841794569067296</v>
      </c>
      <c r="Q34" s="11" t="n">
        <f aca="false">Tabla35108131534[[#This Row],[efec_cor]]/(Tabla35108131534[[#This Row],[efec_cor]]+Tabla35108131534[[#This Row],[no_efec_inc]])</f>
        <v>0.731491712707182</v>
      </c>
      <c r="R34" s="11" t="n">
        <f aca="false">(Tabla35108131534[[#This Row],[PNE]]+Tabla35108131534[[#This Row],[PE]])/2</f>
        <v>0.786643140887239</v>
      </c>
      <c r="S34" s="0" t="n">
        <v>796</v>
      </c>
      <c r="T34" s="0" t="n">
        <v>956</v>
      </c>
      <c r="U34" s="0" t="n">
        <f aca="false">Tabla35108131534[[#This Row],[efec]]+Tabla35108131534[[#This Row],[no_efe]]</f>
        <v>1752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709</v>
      </c>
      <c r="D35" s="0" t="n">
        <v>247</v>
      </c>
      <c r="E35" s="0" t="n">
        <v>660</v>
      </c>
      <c r="F35" s="0" t="n">
        <v>136</v>
      </c>
      <c r="G35" s="0" t="n">
        <f aca="false">Tabla35108131534[[#This Row],[no_efec_cor]]+Tabla35108131534[[#This Row],[efec_cor]]</f>
        <v>1369</v>
      </c>
      <c r="H35" s="0" t="n">
        <f aca="false">Tabla35108131534[[#This Row],[no_efec_inc]]+Tabla35108131534[[#This Row],[efect_inc]]</f>
        <v>383</v>
      </c>
      <c r="I35" s="9" t="n">
        <f aca="false">Tabla35108131534[[#This Row],[Correctos]]/Tabla35108131534[[#This Row],[total_sec]]</f>
        <v>0.781392694063927</v>
      </c>
      <c r="J35" s="9" t="n">
        <f aca="false">Tabla35108131534[[#This Row],[efec_cor]]/Tabla35108131534[[#This Row],[efec]]</f>
        <v>0.829145728643216</v>
      </c>
      <c r="K35" s="9" t="n">
        <f aca="false">Tabla35108131534[[#This Row],[efect_inc]]/Tabla35108131534[[#This Row],[efec]]</f>
        <v>0.170854271356784</v>
      </c>
      <c r="L35" s="9" t="n">
        <f aca="false">Tabla35108131534[[#This Row],[no_efec_cor]]/Tabla35108131534[[#This Row],[no_efe]]</f>
        <v>0.74163179916318</v>
      </c>
      <c r="M35" s="9" t="n">
        <f aca="false">Tabla35108131534[[#This Row],[no_efec_inc]]/Tabla35108131534[[#This Row],[no_efe]]</f>
        <v>0.25836820083682</v>
      </c>
      <c r="N35" s="9" t="n">
        <f aca="false">(Tabla35108131534[[#This Row],[% efe_cor]]+Tabla35108131534[[#This Row],[% no_efe_cor]])/2</f>
        <v>0.785388763903198</v>
      </c>
      <c r="O35" s="10" t="n">
        <f aca="false">(Tabla35108131534[[#This Row],[% efe_inc]]+Tabla35108131534[[#This Row],[% no_efect_inc]])/2</f>
        <v>0.214611236096802</v>
      </c>
      <c r="P35" s="11" t="n">
        <f aca="false">Tabla35108131534[[#This Row],[no_efec_cor]]/(Tabla35108131534[[#This Row],[efect_inc]]+Tabla35108131534[[#This Row],[no_efec_cor]])</f>
        <v>0.83905325443787</v>
      </c>
      <c r="Q35" s="11" t="n">
        <f aca="false">Tabla35108131534[[#This Row],[efec_cor]]/(Tabla35108131534[[#This Row],[efec_cor]]+Tabla35108131534[[#This Row],[no_efec_inc]])</f>
        <v>0.727673649393605</v>
      </c>
      <c r="R35" s="11" t="n">
        <f aca="false">(Tabla35108131534[[#This Row],[PNE]]+Tabla35108131534[[#This Row],[PE]])/2</f>
        <v>0.783363451915738</v>
      </c>
      <c r="S35" s="0" t="n">
        <v>796</v>
      </c>
      <c r="T35" s="0" t="n">
        <v>956</v>
      </c>
      <c r="U35" s="0" t="n">
        <f aca="false">Tabla35108131534[[#This Row],[efec]]+Tabla35108131534[[#This Row],[no_efe]]</f>
        <v>1752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716</v>
      </c>
      <c r="D36" s="0" t="n">
        <v>240</v>
      </c>
      <c r="E36" s="0" t="n">
        <v>661</v>
      </c>
      <c r="F36" s="0" t="n">
        <v>135</v>
      </c>
      <c r="G36" s="0" t="n">
        <f aca="false">Tabla35108131534[[#This Row],[no_efec_cor]]+Tabla35108131534[[#This Row],[efec_cor]]</f>
        <v>1377</v>
      </c>
      <c r="H36" s="0" t="n">
        <f aca="false">Tabla35108131534[[#This Row],[no_efec_inc]]+Tabla35108131534[[#This Row],[efect_inc]]</f>
        <v>375</v>
      </c>
      <c r="I36" s="9" t="n">
        <f aca="false">Tabla35108131534[[#This Row],[Correctos]]/Tabla35108131534[[#This Row],[total_sec]]</f>
        <v>0.785958904109589</v>
      </c>
      <c r="J36" s="9" t="n">
        <f aca="false">Tabla35108131534[[#This Row],[efec_cor]]/Tabla35108131534[[#This Row],[efec]]</f>
        <v>0.830402010050251</v>
      </c>
      <c r="K36" s="9" t="n">
        <f aca="false">Tabla35108131534[[#This Row],[efect_inc]]/Tabla35108131534[[#This Row],[efec]]</f>
        <v>0.169597989949749</v>
      </c>
      <c r="L36" s="9" t="n">
        <f aca="false">Tabla35108131534[[#This Row],[no_efec_cor]]/Tabla35108131534[[#This Row],[no_efe]]</f>
        <v>0.748953974895398</v>
      </c>
      <c r="M36" s="9" t="n">
        <f aca="false">Tabla35108131534[[#This Row],[no_efec_inc]]/Tabla35108131534[[#This Row],[no_efe]]</f>
        <v>0.251046025104602</v>
      </c>
      <c r="N36" s="9" t="n">
        <f aca="false">(Tabla35108131534[[#This Row],[% efe_cor]]+Tabla35108131534[[#This Row],[% no_efe_cor]])/2</f>
        <v>0.789677992472824</v>
      </c>
      <c r="O36" s="10" t="n">
        <f aca="false">(Tabla35108131534[[#This Row],[% efe_inc]]+Tabla35108131534[[#This Row],[% no_efect_inc]])/2</f>
        <v>0.210322007527176</v>
      </c>
      <c r="P36" s="11" t="n">
        <f aca="false">Tabla35108131534[[#This Row],[no_efec_cor]]/(Tabla35108131534[[#This Row],[efect_inc]]+Tabla35108131534[[#This Row],[no_efec_cor]])</f>
        <v>0.841363102232667</v>
      </c>
      <c r="Q36" s="11" t="n">
        <f aca="false">Tabla35108131534[[#This Row],[efec_cor]]/(Tabla35108131534[[#This Row],[efec_cor]]+Tabla35108131534[[#This Row],[no_efec_inc]])</f>
        <v>0.733629300776915</v>
      </c>
      <c r="R36" s="11" t="n">
        <f aca="false">(Tabla35108131534[[#This Row],[PNE]]+Tabla35108131534[[#This Row],[PE]])/2</f>
        <v>0.787496201504791</v>
      </c>
      <c r="S36" s="0" t="n">
        <v>796</v>
      </c>
      <c r="T36" s="0" t="n">
        <v>956</v>
      </c>
      <c r="U36" s="0" t="n">
        <f aca="false">Tabla35108131534[[#This Row],[efec]]+Tabla35108131534[[#This Row],[no_efe]]</f>
        <v>1752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757</v>
      </c>
      <c r="D37" s="0" t="n">
        <v>199</v>
      </c>
      <c r="E37" s="0" t="n">
        <v>660</v>
      </c>
      <c r="F37" s="0" t="n">
        <v>136</v>
      </c>
      <c r="G37" s="0" t="n">
        <f aca="false">Tabla35108131534[[#This Row],[no_efec_cor]]+Tabla35108131534[[#This Row],[efec_cor]]</f>
        <v>1417</v>
      </c>
      <c r="H37" s="0" t="n">
        <f aca="false">Tabla35108131534[[#This Row],[no_efec_inc]]+Tabla35108131534[[#This Row],[efect_inc]]</f>
        <v>335</v>
      </c>
      <c r="I37" s="9" t="n">
        <f aca="false">Tabla35108131534[[#This Row],[Correctos]]/Tabla35108131534[[#This Row],[total_sec]]</f>
        <v>0.8087899543379</v>
      </c>
      <c r="J37" s="9" t="n">
        <f aca="false">Tabla35108131534[[#This Row],[efec_cor]]/Tabla35108131534[[#This Row],[efec]]</f>
        <v>0.829145728643216</v>
      </c>
      <c r="K37" s="9" t="n">
        <f aca="false">Tabla35108131534[[#This Row],[efect_inc]]/Tabla35108131534[[#This Row],[efec]]</f>
        <v>0.170854271356784</v>
      </c>
      <c r="L37" s="9" t="n">
        <f aca="false">Tabla35108131534[[#This Row],[no_efec_cor]]/Tabla35108131534[[#This Row],[no_efe]]</f>
        <v>0.7918410041841</v>
      </c>
      <c r="M37" s="9" t="n">
        <f aca="false">Tabla35108131534[[#This Row],[no_efec_inc]]/Tabla35108131534[[#This Row],[no_efe]]</f>
        <v>0.2081589958159</v>
      </c>
      <c r="N37" s="9" t="n">
        <f aca="false">(Tabla35108131534[[#This Row],[% efe_cor]]+Tabla35108131534[[#This Row],[% no_efe_cor]])/2</f>
        <v>0.810493366413658</v>
      </c>
      <c r="O37" s="10" t="n">
        <f aca="false">(Tabla35108131534[[#This Row],[% efe_inc]]+Tabla35108131534[[#This Row],[% no_efect_inc]])/2</f>
        <v>0.189506633586342</v>
      </c>
      <c r="P37" s="11" t="n">
        <f aca="false">Tabla35108131534[[#This Row],[no_efec_cor]]/(Tabla35108131534[[#This Row],[efect_inc]]+Tabla35108131534[[#This Row],[no_efec_cor]])</f>
        <v>0.847704367301232</v>
      </c>
      <c r="Q37" s="11" t="n">
        <f aca="false">Tabla35108131534[[#This Row],[efec_cor]]/(Tabla35108131534[[#This Row],[efec_cor]]+Tabla35108131534[[#This Row],[no_efec_inc]])</f>
        <v>0.768335273573923</v>
      </c>
      <c r="R37" s="11" t="n">
        <f aca="false">(Tabla35108131534[[#This Row],[PNE]]+Tabla35108131534[[#This Row],[PE]])/2</f>
        <v>0.808019820437577</v>
      </c>
      <c r="S37" s="0" t="n">
        <v>796</v>
      </c>
      <c r="T37" s="0" t="n">
        <v>956</v>
      </c>
      <c r="U37" s="0" t="n">
        <f aca="false">Tabla35108131534[[#This Row],[efec]]+Tabla35108131534[[#This Row],[no_efe]]</f>
        <v>1752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728</v>
      </c>
      <c r="D38" s="0" t="n">
        <v>228</v>
      </c>
      <c r="E38" s="0" t="n">
        <v>649</v>
      </c>
      <c r="F38" s="0" t="n">
        <v>147</v>
      </c>
      <c r="G38" s="0" t="n">
        <f aca="false">Tabla35108131534[[#This Row],[no_efec_cor]]+Tabla35108131534[[#This Row],[efec_cor]]</f>
        <v>1377</v>
      </c>
      <c r="H38" s="0" t="n">
        <f aca="false">Tabla35108131534[[#This Row],[no_efec_inc]]+Tabla35108131534[[#This Row],[efect_inc]]</f>
        <v>375</v>
      </c>
      <c r="I38" s="9" t="n">
        <f aca="false">Tabla35108131534[[#This Row],[Correctos]]/Tabla35108131534[[#This Row],[total_sec]]</f>
        <v>0.785958904109589</v>
      </c>
      <c r="J38" s="9" t="n">
        <f aca="false">Tabla35108131534[[#This Row],[efec_cor]]/Tabla35108131534[[#This Row],[efec]]</f>
        <v>0.815326633165829</v>
      </c>
      <c r="K38" s="9" t="n">
        <f aca="false">Tabla35108131534[[#This Row],[efect_inc]]/Tabla35108131534[[#This Row],[efec]]</f>
        <v>0.184673366834171</v>
      </c>
      <c r="L38" s="9" t="n">
        <f aca="false">Tabla35108131534[[#This Row],[no_efec_cor]]/Tabla35108131534[[#This Row],[no_efe]]</f>
        <v>0.761506276150628</v>
      </c>
      <c r="M38" s="9" t="n">
        <f aca="false">Tabla35108131534[[#This Row],[no_efec_inc]]/Tabla35108131534[[#This Row],[no_efe]]</f>
        <v>0.238493723849372</v>
      </c>
      <c r="N38" s="9" t="n">
        <f aca="false">(Tabla35108131534[[#This Row],[% efe_cor]]+Tabla35108131534[[#This Row],[% no_efe_cor]])/2</f>
        <v>0.788416454658228</v>
      </c>
      <c r="O38" s="10" t="n">
        <f aca="false">(Tabla35108131534[[#This Row],[% efe_inc]]+Tabla35108131534[[#This Row],[% no_efect_inc]])/2</f>
        <v>0.211583545341772</v>
      </c>
      <c r="P38" s="11" t="n">
        <f aca="false">Tabla35108131534[[#This Row],[no_efec_cor]]/(Tabla35108131534[[#This Row],[efect_inc]]+Tabla35108131534[[#This Row],[no_efec_cor]])</f>
        <v>0.832</v>
      </c>
      <c r="Q38" s="11" t="n">
        <f aca="false">Tabla35108131534[[#This Row],[efec_cor]]/(Tabla35108131534[[#This Row],[efec_cor]]+Tabla35108131534[[#This Row],[no_efec_inc]])</f>
        <v>0.740022805017104</v>
      </c>
      <c r="R38" s="11" t="n">
        <f aca="false">(Tabla35108131534[[#This Row],[PNE]]+Tabla35108131534[[#This Row],[PE]])/2</f>
        <v>0.786011402508552</v>
      </c>
      <c r="S38" s="0" t="n">
        <v>796</v>
      </c>
      <c r="T38" s="0" t="n">
        <v>956</v>
      </c>
      <c r="U38" s="0" t="n">
        <f aca="false">Tabla35108131534[[#This Row],[efec]]+Tabla35108131534[[#This Row],[no_efe]]</f>
        <v>1752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744</v>
      </c>
      <c r="D39" s="0" t="n">
        <v>212</v>
      </c>
      <c r="E39" s="0" t="n">
        <v>546</v>
      </c>
      <c r="F39" s="0" t="n">
        <v>250</v>
      </c>
      <c r="G39" s="0" t="n">
        <f aca="false">Tabla35108131534[[#This Row],[no_efec_cor]]+Tabla35108131534[[#This Row],[efec_cor]]</f>
        <v>1290</v>
      </c>
      <c r="H39" s="0" t="n">
        <f aca="false">Tabla35108131534[[#This Row],[no_efec_inc]]+Tabla35108131534[[#This Row],[efect_inc]]</f>
        <v>462</v>
      </c>
      <c r="I39" s="9" t="n">
        <f aca="false">Tabla35108131534[[#This Row],[Correctos]]/Tabla35108131534[[#This Row],[total_sec]]</f>
        <v>0.736301369863014</v>
      </c>
      <c r="J39" s="9" t="n">
        <f aca="false">Tabla35108131534[[#This Row],[efec_cor]]/Tabla35108131534[[#This Row],[efec]]</f>
        <v>0.685929648241206</v>
      </c>
      <c r="K39" s="9" t="n">
        <f aca="false">Tabla35108131534[[#This Row],[efect_inc]]/Tabla35108131534[[#This Row],[efec]]</f>
        <v>0.314070351758794</v>
      </c>
      <c r="L39" s="9" t="n">
        <f aca="false">Tabla35108131534[[#This Row],[no_efec_cor]]/Tabla35108131534[[#This Row],[no_efe]]</f>
        <v>0.778242677824268</v>
      </c>
      <c r="M39" s="9" t="n">
        <f aca="false">Tabla35108131534[[#This Row],[no_efec_inc]]/Tabla35108131534[[#This Row],[no_efe]]</f>
        <v>0.221757322175732</v>
      </c>
      <c r="N39" s="9" t="n">
        <f aca="false">(Tabla35108131534[[#This Row],[% efe_cor]]+Tabla35108131534[[#This Row],[% no_efe_cor]])/2</f>
        <v>0.732086163032737</v>
      </c>
      <c r="O39" s="10" t="n">
        <f aca="false">(Tabla35108131534[[#This Row],[% efe_inc]]+Tabla35108131534[[#This Row],[% no_efect_inc]])/2</f>
        <v>0.267913836967263</v>
      </c>
      <c r="P39" s="11" t="n">
        <f aca="false">Tabla35108131534[[#This Row],[no_efec_cor]]/(Tabla35108131534[[#This Row],[efect_inc]]+Tabla35108131534[[#This Row],[no_efec_cor]])</f>
        <v>0.748490945674044</v>
      </c>
      <c r="Q39" s="11" t="n">
        <f aca="false">Tabla35108131534[[#This Row],[efec_cor]]/(Tabla35108131534[[#This Row],[efec_cor]]+Tabla35108131534[[#This Row],[no_efec_inc]])</f>
        <v>0.720316622691293</v>
      </c>
      <c r="R39" s="11" t="n">
        <f aca="false">(Tabla35108131534[[#This Row],[PNE]]+Tabla35108131534[[#This Row],[PE]])/2</f>
        <v>0.734403784182669</v>
      </c>
      <c r="S39" s="0" t="n">
        <v>796</v>
      </c>
      <c r="T39" s="0" t="n">
        <v>956</v>
      </c>
      <c r="U39" s="0" t="n">
        <f aca="false">Tabla35108131534[[#This Row],[efec]]+Tabla35108131534[[#This Row],[no_efe]]</f>
        <v>1752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718</v>
      </c>
      <c r="D40" s="0" t="n">
        <v>238</v>
      </c>
      <c r="E40" s="0" t="n">
        <v>638</v>
      </c>
      <c r="F40" s="0" t="n">
        <v>158</v>
      </c>
      <c r="G40" s="0" t="n">
        <f aca="false">Tabla35108131534[[#This Row],[no_efec_cor]]+Tabla35108131534[[#This Row],[efec_cor]]</f>
        <v>1356</v>
      </c>
      <c r="H40" s="0" t="n">
        <f aca="false">Tabla35108131534[[#This Row],[no_efec_inc]]+Tabla35108131534[[#This Row],[efect_inc]]</f>
        <v>396</v>
      </c>
      <c r="I40" s="9" t="n">
        <f aca="false">Tabla35108131534[[#This Row],[Correctos]]/Tabla35108131534[[#This Row],[total_sec]]</f>
        <v>0.773972602739726</v>
      </c>
      <c r="J40" s="9" t="n">
        <f aca="false">Tabla35108131534[[#This Row],[efec_cor]]/Tabla35108131534[[#This Row],[efec]]</f>
        <v>0.801507537688442</v>
      </c>
      <c r="K40" s="9" t="n">
        <f aca="false">Tabla35108131534[[#This Row],[efect_inc]]/Tabla35108131534[[#This Row],[efec]]</f>
        <v>0.198492462311558</v>
      </c>
      <c r="L40" s="9" t="n">
        <f aca="false">Tabla35108131534[[#This Row],[no_efec_cor]]/Tabla35108131534[[#This Row],[no_efe]]</f>
        <v>0.751046025104603</v>
      </c>
      <c r="M40" s="9" t="n">
        <f aca="false">Tabla35108131534[[#This Row],[no_efec_inc]]/Tabla35108131534[[#This Row],[no_efe]]</f>
        <v>0.248953974895397</v>
      </c>
      <c r="N40" s="9" t="n">
        <f aca="false">(Tabla35108131534[[#This Row],[% efe_cor]]+Tabla35108131534[[#This Row],[% no_efe_cor]])/2</f>
        <v>0.776276781396522</v>
      </c>
      <c r="O40" s="10" t="n">
        <f aca="false">(Tabla35108131534[[#This Row],[% efe_inc]]+Tabla35108131534[[#This Row],[% no_efect_inc]])/2</f>
        <v>0.223723218603478</v>
      </c>
      <c r="P40" s="11" t="n">
        <f aca="false">Tabla35108131534[[#This Row],[no_efec_cor]]/(Tabla35108131534[[#This Row],[efect_inc]]+Tabla35108131534[[#This Row],[no_efec_cor]])</f>
        <v>0.819634703196347</v>
      </c>
      <c r="Q40" s="11" t="n">
        <f aca="false">Tabla35108131534[[#This Row],[efec_cor]]/(Tabla35108131534[[#This Row],[efec_cor]]+Tabla35108131534[[#This Row],[no_efec_inc]])</f>
        <v>0.728310502283105</v>
      </c>
      <c r="R40" s="11" t="n">
        <f aca="false">(Tabla35108131534[[#This Row],[PNE]]+Tabla35108131534[[#This Row],[PE]])/2</f>
        <v>0.773972602739726</v>
      </c>
      <c r="S40" s="0" t="n">
        <v>796</v>
      </c>
      <c r="T40" s="0" t="n">
        <v>956</v>
      </c>
      <c r="U40" s="0" t="n">
        <f aca="false">Tabla35108131534[[#This Row],[efec]]+Tabla35108131534[[#This Row],[no_efe]]</f>
        <v>1752</v>
      </c>
    </row>
    <row r="41" customFormat="false" ht="13.8" hidden="false" customHeight="false" outlineLevel="0" collapsed="false">
      <c r="A41" s="0" t="n">
        <v>8</v>
      </c>
      <c r="B41" s="0" t="n">
        <v>1</v>
      </c>
      <c r="C41" s="0" t="n">
        <v>765</v>
      </c>
      <c r="D41" s="0" t="n">
        <v>191</v>
      </c>
      <c r="E41" s="0" t="n">
        <v>667</v>
      </c>
      <c r="F41" s="0" t="n">
        <v>129</v>
      </c>
      <c r="G41" s="0" t="e">
        <f aca="false">Tabla35108131534[[#This Row],[no_efec_cor]]+Tabla35108131534[[#This Row],[efec_cor]]</f>
        <v>#VALUE!</v>
      </c>
      <c r="H41" s="0" t="e">
        <f aca="false">Tabla35108131534[[#This Row],[no_efec_inc]]+Tabla35108131534[[#This Row],[efect_inc]]</f>
        <v>#VALUE!</v>
      </c>
      <c r="I41" s="9" t="e">
        <f aca="false">Tabla35108131534[[#This Row],[Correctos]]/Tabla35108131534[[#This Row],[total_sec]]</f>
        <v>#VALUE!</v>
      </c>
      <c r="J41" s="9" t="e">
        <f aca="false">Tabla35108131534[[#This Row],[efec_cor]]/Tabla35108131534[[#This Row],[efec]]</f>
        <v>#VALUE!</v>
      </c>
      <c r="K41" s="9" t="e">
        <f aca="false">Tabla35108131534[[#This Row],[efect_inc]]/Tabla35108131534[[#This Row],[efec]]</f>
        <v>#VALUE!</v>
      </c>
      <c r="L41" s="9" t="e">
        <f aca="false">Tabla35108131534[[#This Row],[no_efec_cor]]/Tabla35108131534[[#This Row],[no_efe]]</f>
        <v>#VALUE!</v>
      </c>
      <c r="M41" s="9" t="e">
        <f aca="false">Tabla35108131534[[#This Row],[no_efec_inc]]/Tabla35108131534[[#This Row],[no_efe]]</f>
        <v>#VALUE!</v>
      </c>
      <c r="N41" s="9" t="e">
        <f aca="false">(Tabla35108131534[[#This Row],[% efe_cor]]+Tabla35108131534[[#This Row],[% no_efe_cor]])/2</f>
        <v>#VALUE!</v>
      </c>
      <c r="O41" s="10" t="e">
        <f aca="false">(Tabla35108131534[[#This Row],[% efe_inc]]+Tabla35108131534[[#This Row],[% no_efect_inc]])/2</f>
        <v>#VALUE!</v>
      </c>
      <c r="P41" s="11" t="e">
        <f aca="false">Tabla35108131534[[#This Row],[no_efec_cor]]/(Tabla35108131534[[#This Row],[efect_inc]]+Tabla35108131534[[#This Row],[no_efec_cor]])</f>
        <v>#VALUE!</v>
      </c>
      <c r="Q41" s="11" t="e">
        <f aca="false">Tabla35108131534[[#This Row],[efec_cor]]/(Tabla35108131534[[#This Row],[efec_cor]]+Tabla35108131534[[#This Row],[no_efec_inc]])</f>
        <v>#VALUE!</v>
      </c>
      <c r="R41" s="11" t="e">
        <f aca="false">(Tabla35108131534[[#This Row],[PNE]]+Tabla35108131534[[#This Row],[PE]])/2</f>
        <v>#VALUE!</v>
      </c>
      <c r="S41" s="0" t="n">
        <v>796</v>
      </c>
      <c r="T41" s="0" t="n">
        <v>956</v>
      </c>
      <c r="U41" s="0" t="e">
        <f aca="false">Tabla35108131534[[#This Row],[efec]]+Tabla35108131534[[#This Row],[no_efe]]</f>
        <v>#VALUE!</v>
      </c>
    </row>
    <row r="42" customFormat="false" ht="13.8" hidden="false" customHeight="false" outlineLevel="0" collapsed="false">
      <c r="A42" s="0" t="n">
        <v>8</v>
      </c>
      <c r="B42" s="0" t="n">
        <v>2</v>
      </c>
      <c r="C42" s="0" t="n">
        <v>822</v>
      </c>
      <c r="D42" s="0" t="n">
        <v>134</v>
      </c>
      <c r="E42" s="0" t="n">
        <v>639</v>
      </c>
      <c r="F42" s="0" t="n">
        <v>157</v>
      </c>
      <c r="G42" s="0" t="e">
        <f aca="false">Tabla35108131534[[#This Row],[no_efec_cor]]+Tabla35108131534[[#This Row],[efec_cor]]</f>
        <v>#VALUE!</v>
      </c>
      <c r="H42" s="0" t="e">
        <f aca="false">Tabla35108131534[[#This Row],[no_efec_inc]]+Tabla35108131534[[#This Row],[efect_inc]]</f>
        <v>#VALUE!</v>
      </c>
      <c r="I42" s="9" t="e">
        <f aca="false">Tabla35108131534[[#This Row],[Correctos]]/Tabla35108131534[[#This Row],[total_sec]]</f>
        <v>#VALUE!</v>
      </c>
      <c r="J42" s="9" t="e">
        <f aca="false">Tabla35108131534[[#This Row],[efec_cor]]/Tabla35108131534[[#This Row],[efec]]</f>
        <v>#VALUE!</v>
      </c>
      <c r="K42" s="9" t="e">
        <f aca="false">Tabla35108131534[[#This Row],[efect_inc]]/Tabla35108131534[[#This Row],[efec]]</f>
        <v>#VALUE!</v>
      </c>
      <c r="L42" s="9" t="e">
        <f aca="false">Tabla35108131534[[#This Row],[no_efec_cor]]/Tabla35108131534[[#This Row],[no_efe]]</f>
        <v>#VALUE!</v>
      </c>
      <c r="M42" s="9" t="e">
        <f aca="false">Tabla35108131534[[#This Row],[no_efec_inc]]/Tabla35108131534[[#This Row],[no_efe]]</f>
        <v>#VALUE!</v>
      </c>
      <c r="N42" s="9" t="e">
        <f aca="false">(Tabla35108131534[[#This Row],[% efe_cor]]+Tabla35108131534[[#This Row],[% no_efe_cor]])/2</f>
        <v>#VALUE!</v>
      </c>
      <c r="O42" s="10" t="e">
        <f aca="false">(Tabla35108131534[[#This Row],[% efe_inc]]+Tabla35108131534[[#This Row],[% no_efect_inc]])/2</f>
        <v>#VALUE!</v>
      </c>
      <c r="P42" s="11" t="e">
        <f aca="false">Tabla35108131534[[#This Row],[no_efec_cor]]/(Tabla35108131534[[#This Row],[efect_inc]]+Tabla35108131534[[#This Row],[no_efec_cor]])</f>
        <v>#VALUE!</v>
      </c>
      <c r="Q42" s="11" t="e">
        <f aca="false">Tabla35108131534[[#This Row],[efec_cor]]/(Tabla35108131534[[#This Row],[efec_cor]]+Tabla35108131534[[#This Row],[no_efec_inc]])</f>
        <v>#VALUE!</v>
      </c>
      <c r="R42" s="11" t="e">
        <f aca="false">(Tabla35108131534[[#This Row],[PNE]]+Tabla35108131534[[#This Row],[PE]])/2</f>
        <v>#VALUE!</v>
      </c>
      <c r="S42" s="0" t="n">
        <v>796</v>
      </c>
      <c r="T42" s="0" t="n">
        <v>956</v>
      </c>
      <c r="U42" s="0" t="e">
        <f aca="false">Tabla35108131534[[#This Row],[efec]]+Tabla35108131534[[#This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3</v>
      </c>
      <c r="C43" s="0" t="n">
        <v>849</v>
      </c>
      <c r="D43" s="0" t="n">
        <v>107</v>
      </c>
      <c r="E43" s="0" t="n">
        <v>611</v>
      </c>
      <c r="F43" s="0" t="n">
        <v>185</v>
      </c>
      <c r="G43" s="0" t="e">
        <f aca="false">Tabla35108131534[[#This Row],[no_efec_cor]]+Tabla35108131534[[#This Row],[efec_cor]]</f>
        <v>#VALUE!</v>
      </c>
      <c r="H43" s="0" t="e">
        <f aca="false">Tabla35108131534[[#This Row],[no_efec_inc]]+Tabla35108131534[[#This Row],[efect_inc]]</f>
        <v>#VALUE!</v>
      </c>
      <c r="I43" s="9" t="e">
        <f aca="false">Tabla35108131534[[#This Row],[Correctos]]/Tabla35108131534[[#This Row],[total_sec]]</f>
        <v>#VALUE!</v>
      </c>
      <c r="J43" s="9" t="e">
        <f aca="false">Tabla35108131534[[#This Row],[efec_cor]]/Tabla35108131534[[#This Row],[efec]]</f>
        <v>#VALUE!</v>
      </c>
      <c r="K43" s="9" t="e">
        <f aca="false">Tabla35108131534[[#This Row],[efect_inc]]/Tabla35108131534[[#This Row],[efec]]</f>
        <v>#VALUE!</v>
      </c>
      <c r="L43" s="9" t="e">
        <f aca="false">Tabla35108131534[[#This Row],[no_efec_cor]]/Tabla35108131534[[#This Row],[no_efe]]</f>
        <v>#VALUE!</v>
      </c>
      <c r="M43" s="9" t="e">
        <f aca="false">Tabla35108131534[[#This Row],[no_efec_inc]]/Tabla35108131534[[#This Row],[no_efe]]</f>
        <v>#VALUE!</v>
      </c>
      <c r="N43" s="9" t="e">
        <f aca="false">(Tabla35108131534[[#This Row],[% efe_cor]]+Tabla35108131534[[#This Row],[% no_efe_cor]])/2</f>
        <v>#VALUE!</v>
      </c>
      <c r="O43" s="10" t="e">
        <f aca="false">(Tabla35108131534[[#This Row],[% efe_inc]]+Tabla35108131534[[#This Row],[% no_efect_inc]])/2</f>
        <v>#VALUE!</v>
      </c>
      <c r="P43" s="11" t="e">
        <f aca="false">Tabla35108131534[[#This Row],[no_efec_cor]]/(Tabla35108131534[[#This Row],[efect_inc]]+Tabla35108131534[[#This Row],[no_efec_cor]])</f>
        <v>#VALUE!</v>
      </c>
      <c r="Q43" s="11" t="e">
        <f aca="false">Tabla35108131534[[#This Row],[efec_cor]]/(Tabla35108131534[[#This Row],[efec_cor]]+Tabla35108131534[[#This Row],[no_efec_inc]])</f>
        <v>#VALUE!</v>
      </c>
      <c r="R43" s="11" t="e">
        <f aca="false">(Tabla35108131534[[#This Row],[PNE]]+Tabla35108131534[[#This Row],[PE]])/2</f>
        <v>#VALUE!</v>
      </c>
      <c r="S43" s="0" t="n">
        <v>796</v>
      </c>
      <c r="T43" s="0" t="n">
        <v>956</v>
      </c>
      <c r="U43" s="0" t="e">
        <f aca="false">Tabla35108131534[[#This Row],[efec]]+Tabla35108131534[[#This Row],[no_efe]]</f>
        <v>#VALUE!</v>
      </c>
    </row>
    <row r="44" customFormat="false" ht="13.8" hidden="false" customHeight="false" outlineLevel="0" collapsed="false">
      <c r="A44" s="0" t="n">
        <v>8</v>
      </c>
      <c r="B44" s="0" t="n">
        <v>2.5</v>
      </c>
      <c r="C44" s="0" t="n">
        <v>835</v>
      </c>
      <c r="D44" s="0" t="n">
        <v>121</v>
      </c>
      <c r="E44" s="0" t="n">
        <v>625</v>
      </c>
      <c r="F44" s="0" t="n">
        <v>171</v>
      </c>
      <c r="G44" s="0" t="e">
        <f aca="false">Tabla35108131534[[#This Row],[no_efec_cor]]+Tabla35108131534[[#This Row],[efec_cor]]</f>
        <v>#VALUE!</v>
      </c>
      <c r="H44" s="0" t="e">
        <f aca="false">Tabla35108131534[[#This Row],[no_efec_inc]]+Tabla35108131534[[#This Row],[efect_inc]]</f>
        <v>#VALUE!</v>
      </c>
      <c r="I44" s="9" t="e">
        <f aca="false">Tabla35108131534[[#This Row],[Correctos]]/Tabla35108131534[[#This Row],[total_sec]]</f>
        <v>#VALUE!</v>
      </c>
      <c r="J44" s="9" t="e">
        <f aca="false">Tabla35108131534[[#This Row],[efec_cor]]/Tabla35108131534[[#This Row],[efec]]</f>
        <v>#VALUE!</v>
      </c>
      <c r="K44" s="9" t="e">
        <f aca="false">Tabla35108131534[[#This Row],[efect_inc]]/Tabla35108131534[[#This Row],[efec]]</f>
        <v>#VALUE!</v>
      </c>
      <c r="L44" s="9" t="e">
        <f aca="false">Tabla35108131534[[#This Row],[no_efec_cor]]/Tabla35108131534[[#This Row],[no_efe]]</f>
        <v>#VALUE!</v>
      </c>
      <c r="M44" s="9" t="e">
        <f aca="false">Tabla35108131534[[#This Row],[no_efec_inc]]/Tabla35108131534[[#This Row],[no_efe]]</f>
        <v>#VALUE!</v>
      </c>
      <c r="N44" s="9" t="e">
        <f aca="false">(Tabla35108131534[[#This Row],[% efe_cor]]+Tabla35108131534[[#This Row],[% no_efe_cor]])/2</f>
        <v>#VALUE!</v>
      </c>
      <c r="O44" s="10" t="e">
        <f aca="false">(Tabla35108131534[[#This Row],[% efe_inc]]+Tabla35108131534[[#This Row],[% no_efect_inc]])/2</f>
        <v>#VALUE!</v>
      </c>
      <c r="P44" s="11" t="e">
        <f aca="false">Tabla35108131534[[#This Row],[no_efec_cor]]/(Tabla35108131534[[#This Row],[efect_inc]]+Tabla35108131534[[#This Row],[no_efec_cor]])</f>
        <v>#VALUE!</v>
      </c>
      <c r="Q44" s="11" t="e">
        <f aca="false">Tabla35108131534[[#This Row],[efec_cor]]/(Tabla35108131534[[#This Row],[efec_cor]]+Tabla35108131534[[#This Row],[no_efec_inc]])</f>
        <v>#VALUE!</v>
      </c>
      <c r="R44" s="11" t="e">
        <f aca="false">(Tabla35108131534[[#This Row],[PNE]]+Tabla35108131534[[#This Row],[PE]])/2</f>
        <v>#VALUE!</v>
      </c>
      <c r="S44" s="0" t="n">
        <v>796</v>
      </c>
      <c r="T44" s="0" t="n">
        <v>956</v>
      </c>
      <c r="U44" s="0" t="e">
        <f aca="false">Tabla35108131534[[#This Row],[efec]]+Tabla35108131534[[#This Row],[no_efe]]</f>
        <v>#VALUE!</v>
      </c>
    </row>
    <row r="45" customFormat="false" ht="13.8" hidden="false" customHeight="false" outlineLevel="0" collapsed="false">
      <c r="A45" s="0" t="n">
        <v>10</v>
      </c>
      <c r="B45" s="0" t="n">
        <v>2</v>
      </c>
      <c r="C45" s="0" t="n">
        <v>817</v>
      </c>
      <c r="D45" s="0" t="n">
        <v>139</v>
      </c>
      <c r="E45" s="0" t="n">
        <v>638</v>
      </c>
      <c r="F45" s="0" t="n">
        <v>158</v>
      </c>
      <c r="G45" s="0" t="e">
        <f aca="false">Tabla35108131534[[#This Row],[no_efec_cor]]+Tabla35108131534[[#This Row],[efec_cor]]</f>
        <v>#VALUE!</v>
      </c>
      <c r="H45" s="0" t="e">
        <f aca="false">Tabla35108131534[[#This Row],[no_efec_inc]]+Tabla35108131534[[#This Row],[efect_inc]]</f>
        <v>#VALUE!</v>
      </c>
      <c r="I45" s="9" t="e">
        <f aca="false">Tabla35108131534[[#This Row],[Correctos]]/Tabla35108131534[[#This Row],[total_sec]]</f>
        <v>#VALUE!</v>
      </c>
      <c r="J45" s="9" t="e">
        <f aca="false">Tabla35108131534[[#This Row],[efec_cor]]/Tabla35108131534[[#This Row],[efec]]</f>
        <v>#VALUE!</v>
      </c>
      <c r="K45" s="9" t="e">
        <f aca="false">Tabla35108131534[[#This Row],[efect_inc]]/Tabla35108131534[[#This Row],[efec]]</f>
        <v>#VALUE!</v>
      </c>
      <c r="L45" s="9" t="e">
        <f aca="false">Tabla35108131534[[#This Row],[no_efec_cor]]/Tabla35108131534[[#This Row],[no_efe]]</f>
        <v>#VALUE!</v>
      </c>
      <c r="M45" s="9" t="e">
        <f aca="false">Tabla35108131534[[#This Row],[no_efec_inc]]/Tabla35108131534[[#This Row],[no_efe]]</f>
        <v>#VALUE!</v>
      </c>
      <c r="N45" s="9" t="e">
        <f aca="false">(Tabla35108131534[[#This Row],[% efe_cor]]+Tabla35108131534[[#This Row],[% no_efe_cor]])/2</f>
        <v>#VALUE!</v>
      </c>
      <c r="O45" s="10" t="e">
        <f aca="false">(Tabla35108131534[[#This Row],[% efe_inc]]+Tabla35108131534[[#This Row],[% no_efect_inc]])/2</f>
        <v>#VALUE!</v>
      </c>
      <c r="P45" s="11" t="e">
        <f aca="false">Tabla35108131534[[#This Row],[no_efec_cor]]/(Tabla35108131534[[#This Row],[efect_inc]]+Tabla35108131534[[#This Row],[no_efec_cor]])</f>
        <v>#VALUE!</v>
      </c>
      <c r="Q45" s="11" t="e">
        <f aca="false">Tabla35108131534[[#This Row],[efec_cor]]/(Tabla35108131534[[#This Row],[efec_cor]]+Tabla35108131534[[#This Row],[no_efec_inc]])</f>
        <v>#VALUE!</v>
      </c>
      <c r="R45" s="11" t="e">
        <f aca="false">(Tabla35108131534[[#This Row],[PNE]]+Tabla35108131534[[#This Row],[PE]])/2</f>
        <v>#VALUE!</v>
      </c>
      <c r="S45" s="0" t="n">
        <v>796</v>
      </c>
      <c r="T45" s="0" t="n">
        <v>956</v>
      </c>
      <c r="U45" s="0" t="e">
        <f aca="false">Tabla35108131534[[#This Row],[efec]]+Tabla35108131534[[#This Row],[no_efe]]</f>
        <v>#VALUE!</v>
      </c>
    </row>
    <row r="46" customFormat="false" ht="13.8" hidden="false" customHeight="false" outlineLevel="0" collapsed="false">
      <c r="A46" s="0" t="n">
        <v>15</v>
      </c>
      <c r="B46" s="0" t="n">
        <v>2</v>
      </c>
      <c r="C46" s="0" t="n">
        <v>818</v>
      </c>
      <c r="D46" s="0" t="n">
        <v>138</v>
      </c>
      <c r="E46" s="0" t="n">
        <v>633</v>
      </c>
      <c r="F46" s="0" t="n">
        <v>163</v>
      </c>
      <c r="G46" s="0" t="e">
        <f aca="false">Tabla35108131534[[#This Row],[no_efec_cor]]+Tabla35108131534[[#This Row],[efec_cor]]</f>
        <v>#VALUE!</v>
      </c>
      <c r="H46" s="0" t="e">
        <f aca="false">Tabla35108131534[[#This Row],[no_efec_inc]]+Tabla35108131534[[#This Row],[efect_inc]]</f>
        <v>#VALUE!</v>
      </c>
      <c r="I46" s="9" t="e">
        <f aca="false">Tabla35108131534[[#This Row],[Correctos]]/Tabla35108131534[[#This Row],[total_sec]]</f>
        <v>#VALUE!</v>
      </c>
      <c r="J46" s="9" t="e">
        <f aca="false">Tabla35108131534[[#This Row],[efec_cor]]/Tabla35108131534[[#This Row],[efec]]</f>
        <v>#VALUE!</v>
      </c>
      <c r="K46" s="9" t="e">
        <f aca="false">Tabla35108131534[[#This Row],[efect_inc]]/Tabla35108131534[[#This Row],[efec]]</f>
        <v>#VALUE!</v>
      </c>
      <c r="L46" s="9" t="e">
        <f aca="false">Tabla35108131534[[#This Row],[no_efec_cor]]/Tabla35108131534[[#This Row],[no_efe]]</f>
        <v>#VALUE!</v>
      </c>
      <c r="M46" s="9" t="e">
        <f aca="false">Tabla35108131534[[#This Row],[no_efec_inc]]/Tabla35108131534[[#This Row],[no_efe]]</f>
        <v>#VALUE!</v>
      </c>
      <c r="N46" s="9" t="e">
        <f aca="false">(Tabla35108131534[[#This Row],[% efe_cor]]+Tabla35108131534[[#This Row],[% no_efe_cor]])/2</f>
        <v>#VALUE!</v>
      </c>
      <c r="O46" s="10" t="e">
        <f aca="false">(Tabla35108131534[[#This Row],[% efe_inc]]+Tabla35108131534[[#This Row],[% no_efect_inc]])/2</f>
        <v>#VALUE!</v>
      </c>
      <c r="P46" s="11" t="e">
        <f aca="false">Tabla35108131534[[#This Row],[no_efec_cor]]/(Tabla35108131534[[#This Row],[efect_inc]]+Tabla35108131534[[#This Row],[no_efec_cor]])</f>
        <v>#VALUE!</v>
      </c>
      <c r="Q46" s="11" t="e">
        <f aca="false">Tabla35108131534[[#This Row],[efec_cor]]/(Tabla35108131534[[#This Row],[efec_cor]]+Tabla35108131534[[#This Row],[no_efec_inc]])</f>
        <v>#VALUE!</v>
      </c>
      <c r="R46" s="11" t="e">
        <f aca="false">(Tabla35108131534[[#This Row],[PNE]]+Tabla35108131534[[#This Row],[PE]])/2</f>
        <v>#VALUE!</v>
      </c>
      <c r="S46" s="0" t="n">
        <v>796</v>
      </c>
      <c r="T46" s="0" t="n">
        <v>956</v>
      </c>
      <c r="U46" s="0" t="e">
        <f aca="false">Tabla35108131534[[#This Row],[efec]]+Tabla35108131534[[#This Row],[no_efe]]</f>
        <v>#VALUE!</v>
      </c>
    </row>
    <row r="47" customFormat="false" ht="13.8" hidden="false" customHeight="false" outlineLevel="0" collapsed="false">
      <c r="A47" s="0" t="n">
        <v>25</v>
      </c>
      <c r="B47" s="0" t="n">
        <v>2</v>
      </c>
      <c r="C47" s="0" t="n">
        <v>821</v>
      </c>
      <c r="D47" s="0" t="n">
        <v>135</v>
      </c>
      <c r="E47" s="0" t="n">
        <v>635</v>
      </c>
      <c r="F47" s="0" t="n">
        <v>161</v>
      </c>
      <c r="G47" s="0" t="e">
        <f aca="false">Tabla35108131534[[#This Row],[no_efec_cor]]+Tabla35108131534[[#This Row],[efec_cor]]</f>
        <v>#VALUE!</v>
      </c>
      <c r="H47" s="0" t="e">
        <f aca="false">Tabla35108131534[[#This Row],[no_efec_inc]]+Tabla35108131534[[#This Row],[efect_inc]]</f>
        <v>#VALUE!</v>
      </c>
      <c r="I47" s="9" t="e">
        <f aca="false">Tabla35108131534[[#This Row],[Correctos]]/Tabla35108131534[[#This Row],[total_sec]]</f>
        <v>#VALUE!</v>
      </c>
      <c r="J47" s="9" t="e">
        <f aca="false">Tabla35108131534[[#This Row],[efec_cor]]/Tabla35108131534[[#This Row],[efec]]</f>
        <v>#VALUE!</v>
      </c>
      <c r="K47" s="9" t="e">
        <f aca="false">Tabla35108131534[[#This Row],[efect_inc]]/Tabla35108131534[[#This Row],[efec]]</f>
        <v>#VALUE!</v>
      </c>
      <c r="L47" s="9" t="e">
        <f aca="false">Tabla35108131534[[#This Row],[no_efec_cor]]/Tabla35108131534[[#This Row],[no_efe]]</f>
        <v>#VALUE!</v>
      </c>
      <c r="M47" s="9" t="e">
        <f aca="false">Tabla35108131534[[#This Row],[no_efec_inc]]/Tabla35108131534[[#This Row],[no_efe]]</f>
        <v>#VALUE!</v>
      </c>
      <c r="N47" s="9" t="e">
        <f aca="false">(Tabla35108131534[[#This Row],[% efe_cor]]+Tabla35108131534[[#This Row],[% no_efe_cor]])/2</f>
        <v>#VALUE!</v>
      </c>
      <c r="O47" s="10" t="e">
        <f aca="false">(Tabla35108131534[[#This Row],[% efe_inc]]+Tabla35108131534[[#This Row],[% no_efect_inc]])/2</f>
        <v>#VALUE!</v>
      </c>
      <c r="P47" s="11" t="e">
        <f aca="false">Tabla35108131534[[#This Row],[no_efec_cor]]/(Tabla35108131534[[#This Row],[efect_inc]]+Tabla35108131534[[#This Row],[no_efec_cor]])</f>
        <v>#VALUE!</v>
      </c>
      <c r="Q47" s="11" t="e">
        <f aca="false">Tabla35108131534[[#This Row],[efec_cor]]/(Tabla35108131534[[#This Row],[efec_cor]]+Tabla35108131534[[#This Row],[no_efec_inc]])</f>
        <v>#VALUE!</v>
      </c>
      <c r="R47" s="11" t="e">
        <f aca="false">(Tabla35108131534[[#This Row],[PNE]]+Tabla35108131534[[#This Row],[PE]])/2</f>
        <v>#VALUE!</v>
      </c>
      <c r="S47" s="0" t="n">
        <v>796</v>
      </c>
      <c r="T47" s="0" t="n">
        <v>956</v>
      </c>
      <c r="U47" s="0" t="e">
        <f aca="false">Tabla35108131534[[#This Row],[efec]]+Tabla35108131534[[#This Row],[no_efe]]</f>
        <v>#VALUE!</v>
      </c>
    </row>
    <row r="48" customFormat="false" ht="13.8" hidden="false" customHeight="false" outlineLevel="0" collapsed="false">
      <c r="A48" s="0" t="n">
        <v>25</v>
      </c>
      <c r="B48" s="0" t="n">
        <v>3</v>
      </c>
      <c r="C48" s="0" t="n">
        <v>846</v>
      </c>
      <c r="D48" s="0" t="n">
        <v>110</v>
      </c>
      <c r="E48" s="0" t="n">
        <v>613</v>
      </c>
      <c r="F48" s="0" t="n">
        <v>183</v>
      </c>
      <c r="G48" s="0" t="e">
        <f aca="false">Tabla35108131534[[#This Row],[no_efec_cor]]+Tabla35108131534[[#This Row],[efec_cor]]</f>
        <v>#VALUE!</v>
      </c>
      <c r="H48" s="0" t="e">
        <f aca="false">Tabla35108131534[[#This Row],[no_efec_inc]]+Tabla35108131534[[#This Row],[efect_inc]]</f>
        <v>#VALUE!</v>
      </c>
      <c r="I48" s="9" t="e">
        <f aca="false">Tabla35108131534[[#This Row],[Correctos]]/Tabla35108131534[[#This Row],[total_sec]]</f>
        <v>#VALUE!</v>
      </c>
      <c r="J48" s="9" t="e">
        <f aca="false">Tabla35108131534[[#This Row],[efec_cor]]/Tabla35108131534[[#This Row],[efec]]</f>
        <v>#VALUE!</v>
      </c>
      <c r="K48" s="9" t="e">
        <f aca="false">Tabla35108131534[[#This Row],[efect_inc]]/Tabla35108131534[[#This Row],[efec]]</f>
        <v>#VALUE!</v>
      </c>
      <c r="L48" s="9" t="e">
        <f aca="false">Tabla35108131534[[#This Row],[no_efec_cor]]/Tabla35108131534[[#This Row],[no_efe]]</f>
        <v>#VALUE!</v>
      </c>
      <c r="M48" s="9" t="e">
        <f aca="false">Tabla35108131534[[#This Row],[no_efec_inc]]/Tabla35108131534[[#This Row],[no_efe]]</f>
        <v>#VALUE!</v>
      </c>
      <c r="N48" s="9" t="e">
        <f aca="false">(Tabla35108131534[[#This Row],[% efe_cor]]+Tabla35108131534[[#This Row],[% no_efe_cor]])/2</f>
        <v>#VALUE!</v>
      </c>
      <c r="O48" s="10" t="e">
        <f aca="false">(Tabla35108131534[[#This Row],[% efe_inc]]+Tabla35108131534[[#This Row],[% no_efect_inc]])/2</f>
        <v>#VALUE!</v>
      </c>
      <c r="P48" s="11" t="e">
        <f aca="false">Tabla35108131534[[#This Row],[no_efec_cor]]/(Tabla35108131534[[#This Row],[efect_inc]]+Tabla35108131534[[#This Row],[no_efec_cor]])</f>
        <v>#VALUE!</v>
      </c>
      <c r="Q48" s="11" t="e">
        <f aca="false">Tabla35108131534[[#This Row],[efec_cor]]/(Tabla35108131534[[#This Row],[efec_cor]]+Tabla35108131534[[#This Row],[no_efec_inc]])</f>
        <v>#VALUE!</v>
      </c>
      <c r="R48" s="11" t="e">
        <f aca="false">(Tabla35108131534[[#This Row],[PNE]]+Tabla35108131534[[#This Row],[PE]])/2</f>
        <v>#VALUE!</v>
      </c>
      <c r="S48" s="0" t="n">
        <v>796</v>
      </c>
      <c r="T48" s="0" t="n">
        <v>956</v>
      </c>
      <c r="U48" s="0" t="e">
        <f aca="false">Tabla35108131534[[#This Row],[efec]]+Tabla35108131534[[#This Row],[no_efe]]</f>
        <v>#VALUE!</v>
      </c>
    </row>
    <row r="49" customFormat="false" ht="13.8" hidden="false" customHeight="false" outlineLevel="0" collapsed="false">
      <c r="A49" s="0" t="n">
        <v>50</v>
      </c>
      <c r="B49" s="0" t="n">
        <v>3</v>
      </c>
      <c r="C49" s="0" t="n">
        <v>844</v>
      </c>
      <c r="D49" s="0" t="n">
        <v>112</v>
      </c>
      <c r="E49" s="0" t="n">
        <v>608</v>
      </c>
      <c r="F49" s="0" t="n">
        <v>188</v>
      </c>
      <c r="G49" s="0" t="e">
        <f aca="false">Tabla35108131534[[#This Row],[no_efec_cor]]+Tabla35108131534[[#This Row],[efec_cor]]</f>
        <v>#VALUE!</v>
      </c>
      <c r="H49" s="0" t="e">
        <f aca="false">Tabla35108131534[[#This Row],[no_efec_inc]]+Tabla35108131534[[#This Row],[efect_inc]]</f>
        <v>#VALUE!</v>
      </c>
      <c r="I49" s="9" t="e">
        <f aca="false">Tabla35108131534[[#This Row],[Correctos]]/Tabla35108131534[[#This Row],[total_sec]]</f>
        <v>#VALUE!</v>
      </c>
      <c r="J49" s="9" t="e">
        <f aca="false">Tabla35108131534[[#This Row],[efec_cor]]/Tabla35108131534[[#This Row],[efec]]</f>
        <v>#VALUE!</v>
      </c>
      <c r="K49" s="9" t="e">
        <f aca="false">Tabla35108131534[[#This Row],[efect_inc]]/Tabla35108131534[[#This Row],[efec]]</f>
        <v>#VALUE!</v>
      </c>
      <c r="L49" s="9" t="e">
        <f aca="false">Tabla35108131534[[#This Row],[no_efec_cor]]/Tabla35108131534[[#This Row],[no_efe]]</f>
        <v>#VALUE!</v>
      </c>
      <c r="M49" s="9" t="e">
        <f aca="false">Tabla35108131534[[#This Row],[no_efec_inc]]/Tabla35108131534[[#This Row],[no_efe]]</f>
        <v>#VALUE!</v>
      </c>
      <c r="N49" s="9" t="e">
        <f aca="false">(Tabla35108131534[[#This Row],[% efe_cor]]+Tabla35108131534[[#This Row],[% no_efe_cor]])/2</f>
        <v>#VALUE!</v>
      </c>
      <c r="O49" s="10" t="e">
        <f aca="false">(Tabla35108131534[[#This Row],[% efe_inc]]+Tabla35108131534[[#This Row],[% no_efect_inc]])/2</f>
        <v>#VALUE!</v>
      </c>
      <c r="P49" s="11" t="e">
        <f aca="false">Tabla35108131534[[#This Row],[no_efec_cor]]/(Tabla35108131534[[#This Row],[efect_inc]]+Tabla35108131534[[#This Row],[no_efec_cor]])</f>
        <v>#VALUE!</v>
      </c>
      <c r="Q49" s="11" t="e">
        <f aca="false">Tabla35108131534[[#This Row],[efec_cor]]/(Tabla35108131534[[#This Row],[efec_cor]]+Tabla35108131534[[#This Row],[no_efec_inc]])</f>
        <v>#VALUE!</v>
      </c>
      <c r="R49" s="11" t="e">
        <f aca="false">(Tabla35108131534[[#This Row],[PNE]]+Tabla35108131534[[#This Row],[PE]])/2</f>
        <v>#VALUE!</v>
      </c>
      <c r="S49" s="0" t="n">
        <v>796</v>
      </c>
      <c r="T49" s="0" t="n">
        <v>956</v>
      </c>
      <c r="U49" s="0" t="e">
        <f aca="false">Tabla35108131534[[#This Row],[efec]]+Tabla35108131534[[#This Row],[no_efe]]</f>
        <v>#VALUE!</v>
      </c>
    </row>
    <row r="50" customFormat="false" ht="13.8" hidden="false" customHeight="false" outlineLevel="0" collapsed="false">
      <c r="A50" s="0" t="n">
        <v>15</v>
      </c>
      <c r="B50" s="0" t="n">
        <v>1</v>
      </c>
      <c r="C50" s="0" t="n">
        <v>777</v>
      </c>
      <c r="D50" s="0" t="n">
        <v>179</v>
      </c>
      <c r="E50" s="0" t="n">
        <v>655</v>
      </c>
      <c r="F50" s="0" t="n">
        <v>141</v>
      </c>
      <c r="G50" s="0" t="e">
        <f aca="false">Tabla35108131534[[#This Row],[no_efec_cor]]+Tabla35108131534[[#This Row],[efec_cor]]</f>
        <v>#VALUE!</v>
      </c>
      <c r="H50" s="0" t="e">
        <f aca="false">Tabla35108131534[[#This Row],[no_efec_inc]]+Tabla35108131534[[#This Row],[efect_inc]]</f>
        <v>#VALUE!</v>
      </c>
      <c r="I50" s="9" t="e">
        <f aca="false">Tabla35108131534[[#This Row],[Correctos]]/Tabla35108131534[[#This Row],[total_sec]]</f>
        <v>#VALUE!</v>
      </c>
      <c r="J50" s="9" t="e">
        <f aca="false">Tabla35108131534[[#This Row],[efec_cor]]/Tabla35108131534[[#This Row],[efec]]</f>
        <v>#VALUE!</v>
      </c>
      <c r="K50" s="9" t="e">
        <f aca="false">Tabla35108131534[[#This Row],[efect_inc]]/Tabla35108131534[[#This Row],[efec]]</f>
        <v>#VALUE!</v>
      </c>
      <c r="L50" s="9" t="e">
        <f aca="false">Tabla35108131534[[#This Row],[no_efec_cor]]/Tabla35108131534[[#This Row],[no_efe]]</f>
        <v>#VALUE!</v>
      </c>
      <c r="M50" s="9" t="e">
        <f aca="false">Tabla35108131534[[#This Row],[no_efec_inc]]/Tabla35108131534[[#This Row],[no_efe]]</f>
        <v>#VALUE!</v>
      </c>
      <c r="N50" s="9" t="e">
        <f aca="false">(Tabla35108131534[[#This Row],[% efe_cor]]+Tabla35108131534[[#This Row],[% no_efe_cor]])/2</f>
        <v>#VALUE!</v>
      </c>
      <c r="O50" s="10" t="e">
        <f aca="false">(Tabla35108131534[[#This Row],[% efe_inc]]+Tabla35108131534[[#This Row],[% no_efect_inc]])/2</f>
        <v>#VALUE!</v>
      </c>
      <c r="P50" s="11" t="e">
        <f aca="false">Tabla35108131534[[#This Row],[no_efec_cor]]/(Tabla35108131534[[#This Row],[efect_inc]]+Tabla35108131534[[#This Row],[no_efec_cor]])</f>
        <v>#VALUE!</v>
      </c>
      <c r="Q50" s="11" t="e">
        <f aca="false">Tabla35108131534[[#This Row],[efec_cor]]/(Tabla35108131534[[#This Row],[efec_cor]]+Tabla35108131534[[#This Row],[no_efec_inc]])</f>
        <v>#VALUE!</v>
      </c>
      <c r="R50" s="11" t="e">
        <f aca="false">(Tabla35108131534[[#This Row],[PNE]]+Tabla35108131534[[#This Row],[PE]])/2</f>
        <v>#VALUE!</v>
      </c>
      <c r="S50" s="0" t="n">
        <v>796</v>
      </c>
      <c r="T50" s="0" t="n">
        <v>956</v>
      </c>
      <c r="U50" s="0" t="e">
        <f aca="false">Tabla35108131534[[#This Row],[efec]]+Tabla35108131534[[#This Row],[no_efe]]</f>
        <v>#VALUE!</v>
      </c>
    </row>
    <row r="51" customFormat="false" ht="13.8" hidden="false" customHeight="false" outlineLevel="0" collapsed="false">
      <c r="A51" s="0" t="n">
        <v>15</v>
      </c>
      <c r="B51" s="0" t="n">
        <v>0.5</v>
      </c>
      <c r="C51" s="0" t="n">
        <v>738</v>
      </c>
      <c r="D51" s="0" t="n">
        <v>218</v>
      </c>
      <c r="E51" s="0" t="n">
        <v>665</v>
      </c>
      <c r="F51" s="0" t="n">
        <v>131</v>
      </c>
      <c r="G51" s="0" t="e">
        <f aca="false">Tabla35108131534[[#This Row],[no_efec_cor]]+Tabla35108131534[[#This Row],[efec_cor]]</f>
        <v>#VALUE!</v>
      </c>
      <c r="H51" s="0" t="e">
        <f aca="false">Tabla35108131534[[#This Row],[no_efec_inc]]+Tabla35108131534[[#This Row],[efect_inc]]</f>
        <v>#VALUE!</v>
      </c>
      <c r="I51" s="9" t="e">
        <f aca="false">Tabla35108131534[[#This Row],[Correctos]]/Tabla35108131534[[#This Row],[total_sec]]</f>
        <v>#VALUE!</v>
      </c>
      <c r="J51" s="9" t="e">
        <f aca="false">Tabla35108131534[[#This Row],[efec_cor]]/Tabla35108131534[[#This Row],[efec]]</f>
        <v>#VALUE!</v>
      </c>
      <c r="K51" s="9" t="e">
        <f aca="false">Tabla35108131534[[#This Row],[efect_inc]]/Tabla35108131534[[#This Row],[efec]]</f>
        <v>#VALUE!</v>
      </c>
      <c r="L51" s="9" t="e">
        <f aca="false">Tabla35108131534[[#This Row],[no_efec_cor]]/Tabla35108131534[[#This Row],[no_efe]]</f>
        <v>#VALUE!</v>
      </c>
      <c r="M51" s="9" t="e">
        <f aca="false">Tabla35108131534[[#This Row],[no_efec_inc]]/Tabla35108131534[[#This Row],[no_efe]]</f>
        <v>#VALUE!</v>
      </c>
      <c r="N51" s="9" t="e">
        <f aca="false">(Tabla35108131534[[#This Row],[% efe_cor]]+Tabla35108131534[[#This Row],[% no_efe_cor]])/2</f>
        <v>#VALUE!</v>
      </c>
      <c r="O51" s="10" t="e">
        <f aca="false">(Tabla35108131534[[#This Row],[% efe_inc]]+Tabla35108131534[[#This Row],[% no_efect_inc]])/2</f>
        <v>#VALUE!</v>
      </c>
      <c r="P51" s="11" t="e">
        <f aca="false">Tabla35108131534[[#This Row],[no_efec_cor]]/(Tabla35108131534[[#This Row],[efect_inc]]+Tabla35108131534[[#This Row],[no_efec_cor]])</f>
        <v>#VALUE!</v>
      </c>
      <c r="Q51" s="11" t="e">
        <f aca="false">Tabla35108131534[[#This Row],[efec_cor]]/(Tabla35108131534[[#This Row],[efec_cor]]+Tabla35108131534[[#This Row],[no_efec_inc]])</f>
        <v>#VALUE!</v>
      </c>
      <c r="R51" s="11" t="e">
        <f aca="false">(Tabla35108131534[[#This Row],[PNE]]+Tabla35108131534[[#This Row],[PE]])/2</f>
        <v>#VALUE!</v>
      </c>
      <c r="S51" s="0" t="n">
        <v>796</v>
      </c>
      <c r="T51" s="0" t="n">
        <v>956</v>
      </c>
      <c r="U51" s="0" t="e">
        <f aca="false">Tabla35108131534[[#This Row],[efec]]+Tabla35108131534[[#This Row],[no_efe]]</f>
        <v>#VALUE!</v>
      </c>
    </row>
    <row r="52" customFormat="false" ht="13.8" hidden="false" customHeight="false" outlineLevel="0" collapsed="false">
      <c r="A52" s="0" t="n">
        <v>4</v>
      </c>
      <c r="B52" s="0" t="n">
        <v>1</v>
      </c>
      <c r="C52" s="0" t="n">
        <v>751</v>
      </c>
      <c r="D52" s="0" t="n">
        <v>205</v>
      </c>
      <c r="E52" s="0" t="n">
        <v>663</v>
      </c>
      <c r="F52" s="0" t="n">
        <v>133</v>
      </c>
      <c r="G52" s="0" t="e">
        <f aca="false">Tabla35108131534[[#This Row],[no_efec_cor]]+Tabla35108131534[[#This Row],[efec_cor]]</f>
        <v>#VALUE!</v>
      </c>
      <c r="H52" s="0" t="e">
        <f aca="false">Tabla35108131534[[#This Row],[no_efec_inc]]+Tabla35108131534[[#This Row],[efect_inc]]</f>
        <v>#VALUE!</v>
      </c>
      <c r="I52" s="9" t="e">
        <f aca="false">Tabla35108131534[[#This Row],[Correctos]]/Tabla35108131534[[#This Row],[total_sec]]</f>
        <v>#VALUE!</v>
      </c>
      <c r="J52" s="9" t="e">
        <f aca="false">Tabla35108131534[[#This Row],[efec_cor]]/Tabla35108131534[[#This Row],[efec]]</f>
        <v>#VALUE!</v>
      </c>
      <c r="K52" s="9" t="e">
        <f aca="false">Tabla35108131534[[#This Row],[efect_inc]]/Tabla35108131534[[#This Row],[efec]]</f>
        <v>#VALUE!</v>
      </c>
      <c r="L52" s="9" t="e">
        <f aca="false">Tabla35108131534[[#This Row],[no_efec_cor]]/Tabla35108131534[[#This Row],[no_efe]]</f>
        <v>#VALUE!</v>
      </c>
      <c r="M52" s="9" t="e">
        <f aca="false">Tabla35108131534[[#This Row],[no_efec_inc]]/Tabla35108131534[[#This Row],[no_efe]]</f>
        <v>#VALUE!</v>
      </c>
      <c r="N52" s="9" t="e">
        <f aca="false">(Tabla35108131534[[#This Row],[% efe_cor]]+Tabla35108131534[[#This Row],[% no_efe_cor]])/2</f>
        <v>#VALUE!</v>
      </c>
      <c r="O52" s="10" t="e">
        <f aca="false">(Tabla35108131534[[#This Row],[% efe_inc]]+Tabla35108131534[[#This Row],[% no_efect_inc]])/2</f>
        <v>#VALUE!</v>
      </c>
      <c r="P52" s="11" t="e">
        <f aca="false">Tabla35108131534[[#This Row],[no_efec_cor]]/(Tabla35108131534[[#This Row],[efect_inc]]+Tabla35108131534[[#This Row],[no_efec_cor]])</f>
        <v>#VALUE!</v>
      </c>
      <c r="Q52" s="11" t="e">
        <f aca="false">Tabla35108131534[[#This Row],[efec_cor]]/(Tabla35108131534[[#This Row],[efec_cor]]+Tabla35108131534[[#This Row],[no_efec_inc]])</f>
        <v>#VALUE!</v>
      </c>
      <c r="R52" s="11" t="e">
        <f aca="false">(Tabla35108131534[[#This Row],[PNE]]+Tabla35108131534[[#This Row],[PE]])/2</f>
        <v>#VALUE!</v>
      </c>
      <c r="S52" s="0" t="n">
        <v>796</v>
      </c>
      <c r="T52" s="0" t="n">
        <v>956</v>
      </c>
      <c r="U52" s="0" t="e">
        <f aca="false">Tabla35108131534[[#This Row],[efec]]+Tabla35108131534[[#This Row],[no_efe]]</f>
        <v>#VALUE!</v>
      </c>
    </row>
    <row r="53" customFormat="false" ht="13.8" hidden="false" customHeight="false" outlineLevel="0" collapsed="false">
      <c r="A53" s="0" t="n">
        <v>3</v>
      </c>
      <c r="B53" s="0" t="n">
        <v>1</v>
      </c>
      <c r="C53" s="0" t="n">
        <v>750</v>
      </c>
      <c r="D53" s="0" t="n">
        <v>206</v>
      </c>
      <c r="E53" s="0" t="n">
        <v>663</v>
      </c>
      <c r="F53" s="0" t="n">
        <v>133</v>
      </c>
      <c r="G53" s="0" t="e">
        <f aca="false">Tabla35108131534[[#This Row],[no_efec_cor]]+Tabla35108131534[[#This Row],[efec_cor]]</f>
        <v>#VALUE!</v>
      </c>
      <c r="H53" s="0" t="e">
        <f aca="false">Tabla35108131534[[#This Row],[no_efec_inc]]+Tabla35108131534[[#This Row],[efect_inc]]</f>
        <v>#VALUE!</v>
      </c>
      <c r="I53" s="9" t="e">
        <f aca="false">Tabla35108131534[[#This Row],[Correctos]]/Tabla35108131534[[#This Row],[total_sec]]</f>
        <v>#VALUE!</v>
      </c>
      <c r="J53" s="9" t="e">
        <f aca="false">Tabla35108131534[[#This Row],[efec_cor]]/Tabla35108131534[[#This Row],[efec]]</f>
        <v>#VALUE!</v>
      </c>
      <c r="K53" s="9" t="e">
        <f aca="false">Tabla35108131534[[#This Row],[efect_inc]]/Tabla35108131534[[#This Row],[efec]]</f>
        <v>#VALUE!</v>
      </c>
      <c r="L53" s="9" t="e">
        <f aca="false">Tabla35108131534[[#This Row],[no_efec_cor]]/Tabla35108131534[[#This Row],[no_efe]]</f>
        <v>#VALUE!</v>
      </c>
      <c r="M53" s="9" t="e">
        <f aca="false">Tabla35108131534[[#This Row],[no_efec_inc]]/Tabla35108131534[[#This Row],[no_efe]]</f>
        <v>#VALUE!</v>
      </c>
      <c r="N53" s="9" t="e">
        <f aca="false">(Tabla35108131534[[#This Row],[% efe_cor]]+Tabla35108131534[[#This Row],[% no_efe_cor]])/2</f>
        <v>#VALUE!</v>
      </c>
      <c r="O53" s="10" t="e">
        <f aca="false">(Tabla35108131534[[#This Row],[% efe_inc]]+Tabla35108131534[[#This Row],[% no_efect_inc]])/2</f>
        <v>#VALUE!</v>
      </c>
      <c r="P53" s="11" t="e">
        <f aca="false">Tabla35108131534[[#This Row],[no_efec_cor]]/(Tabla35108131534[[#This Row],[efect_inc]]+Tabla35108131534[[#This Row],[no_efec_cor]])</f>
        <v>#VALUE!</v>
      </c>
      <c r="Q53" s="11" t="e">
        <f aca="false">Tabla35108131534[[#This Row],[efec_cor]]/(Tabla35108131534[[#This Row],[efec_cor]]+Tabla35108131534[[#This Row],[no_efec_inc]])</f>
        <v>#VALUE!</v>
      </c>
      <c r="R53" s="11" t="e">
        <f aca="false">(Tabla35108131534[[#This Row],[PNE]]+Tabla35108131534[[#This Row],[PE]])/2</f>
        <v>#VALUE!</v>
      </c>
      <c r="S53" s="0" t="n">
        <v>796</v>
      </c>
      <c r="T53" s="0" t="n">
        <v>956</v>
      </c>
      <c r="U53" s="0" t="e">
        <f aca="false">Tabla35108131534[[#This Row],[efec]]+Tabla35108131534[[#This Row],[no_efe]]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60"/>
  <sheetViews>
    <sheetView showFormulas="false" showGridLines="true" showRowColHeaders="true" showZeros="true" rightToLeft="false" tabSelected="false" showOutlineSymbols="true" defaultGridColor="true" view="normal" topLeftCell="O19" colorId="64" zoomScale="100" zoomScaleNormal="100" zoomScalePageLayoutView="100" workbookViewId="0">
      <selection pane="topLeft" activeCell="B67" activeCellId="1" sqref="A74:T81 B67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795</v>
      </c>
    </row>
    <row r="5" customFormat="false" ht="15" hidden="false" customHeight="false" outlineLevel="0" collapsed="false">
      <c r="A5" s="3" t="s">
        <v>3</v>
      </c>
      <c r="B5" s="3"/>
      <c r="C5" s="4" t="n">
        <v>874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1669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657</v>
      </c>
      <c r="C10" s="0" t="n">
        <v>217</v>
      </c>
      <c r="D10" s="0" t="n">
        <v>641</v>
      </c>
      <c r="E10" s="0" t="n">
        <v>154</v>
      </c>
      <c r="F10" s="0" t="n">
        <f aca="false">Tabla351081315327[[#This Row],[no_efec_cor]]+Tabla351081315327[[#This Row],[efec_cor]]</f>
        <v>1298</v>
      </c>
      <c r="G10" s="0" t="n">
        <f aca="false">Tabla351081315327[[#This Row],[no_efec_inc]]+Tabla351081315327[[#This Row],[efect_inc]]</f>
        <v>371</v>
      </c>
      <c r="H10" s="9" t="n">
        <f aca="false">Tabla351081315327[[#This Row],[Correctos]]/Tabla351081315327[[#This Row],[total_sec]]</f>
        <v>0.77771120431396</v>
      </c>
      <c r="I10" s="9" t="n">
        <f aca="false">Tabla351081315327[[#This Row],[efec_cor]]/Tabla351081315327[[#This Row],[efec]]</f>
        <v>0.806289308176101</v>
      </c>
      <c r="J10" s="9" t="n">
        <f aca="false">Tabla351081315327[[#This Row],[efect_inc]]/Tabla351081315327[[#This Row],[efec]]</f>
        <v>0.193710691823899</v>
      </c>
      <c r="K10" s="9" t="n">
        <f aca="false">Tabla351081315327[[#This Row],[no_efec_cor]]/Tabla351081315327[[#This Row],[no_efe]]</f>
        <v>0.751716247139588</v>
      </c>
      <c r="L10" s="9" t="n">
        <f aca="false">Tabla351081315327[[#This Row],[no_efec_inc]]/Tabla351081315327[[#This Row],[no_efe]]</f>
        <v>0.248283752860412</v>
      </c>
      <c r="M10" s="9" t="n">
        <f aca="false">(Tabla351081315327[[#This Row],[% efe_cor]]+Tabla351081315327[[#This Row],[% no_efe_cor]])/2</f>
        <v>0.779002777657844</v>
      </c>
      <c r="N10" s="10" t="n">
        <f aca="false">(Tabla351081315327[[#This Row],[% efe_inc]]+Tabla351081315327[[#This Row],[% no_efect_inc]])/2</f>
        <v>0.220997222342156</v>
      </c>
      <c r="O10" s="11" t="n">
        <f aca="false">Tabla351081315327[[#This Row],[no_efec_cor]]/(Tabla351081315327[[#This Row],[efect_inc]]+Tabla351081315327[[#This Row],[no_efec_cor]])</f>
        <v>0.810110974106042</v>
      </c>
      <c r="P10" s="11" t="n">
        <f aca="false">Tabla351081315327[[#This Row],[efec_cor]]/(Tabla351081315327[[#This Row],[efec_cor]]+Tabla351081315327[[#This Row],[no_efec_inc]])</f>
        <v>0.747086247086247</v>
      </c>
      <c r="Q10" s="11" t="n">
        <f aca="false">(Tabla351081315327[[#This Row],[PNE]]+Tabla351081315327[[#This Row],[PE]])/2</f>
        <v>0.778598610596144</v>
      </c>
      <c r="R10" s="0" t="n">
        <v>795</v>
      </c>
      <c r="S10" s="0" t="n">
        <v>874</v>
      </c>
      <c r="T10" s="0" t="n">
        <f aca="false">Tabla351081315327[[#This Row],[efec]]+Tabla351081315327[[#This Row],[no_efe]]</f>
        <v>1669</v>
      </c>
    </row>
    <row r="11" customFormat="false" ht="13.8" hidden="false" customHeight="false" outlineLevel="0" collapsed="false">
      <c r="A11" s="0" t="n">
        <v>5</v>
      </c>
      <c r="B11" s="0" t="n">
        <v>689</v>
      </c>
      <c r="C11" s="0" t="n">
        <v>185</v>
      </c>
      <c r="D11" s="0" t="n">
        <v>599</v>
      </c>
      <c r="E11" s="0" t="n">
        <v>196</v>
      </c>
      <c r="F11" s="0" t="n">
        <f aca="false">Tabla351081315327[[#This Row],[no_efec_cor]]+Tabla351081315327[[#This Row],[efec_cor]]</f>
        <v>1288</v>
      </c>
      <c r="G11" s="0" t="n">
        <f aca="false">Tabla351081315327[[#This Row],[no_efec_inc]]+Tabla351081315327[[#This Row],[efect_inc]]</f>
        <v>381</v>
      </c>
      <c r="H11" s="9" t="n">
        <f aca="false">Tabla351081315327[[#This Row],[Correctos]]/Tabla351081315327[[#This Row],[total_sec]]</f>
        <v>0.771719592570401</v>
      </c>
      <c r="I11" s="9" t="n">
        <f aca="false">Tabla351081315327[[#This Row],[efec_cor]]/Tabla351081315327[[#This Row],[efec]]</f>
        <v>0.753459119496855</v>
      </c>
      <c r="J11" s="9" t="n">
        <f aca="false">Tabla351081315327[[#This Row],[efect_inc]]/Tabla351081315327[[#This Row],[efec]]</f>
        <v>0.246540880503145</v>
      </c>
      <c r="K11" s="9" t="n">
        <f aca="false">Tabla351081315327[[#This Row],[no_efec_cor]]/Tabla351081315327[[#This Row],[no_efe]]</f>
        <v>0.788329519450801</v>
      </c>
      <c r="L11" s="9" t="n">
        <f aca="false">Tabla351081315327[[#This Row],[no_efec_inc]]/Tabla351081315327[[#This Row],[no_efe]]</f>
        <v>0.211670480549199</v>
      </c>
      <c r="M11" s="9" t="n">
        <f aca="false">(Tabla351081315327[[#This Row],[% efe_cor]]+Tabla351081315327[[#This Row],[% no_efe_cor]])/2</f>
        <v>0.770894319473828</v>
      </c>
      <c r="N11" s="10" t="n">
        <f aca="false">(Tabla351081315327[[#This Row],[% efe_inc]]+Tabla351081315327[[#This Row],[% no_efect_inc]])/2</f>
        <v>0.229105680526172</v>
      </c>
      <c r="O11" s="11" t="n">
        <f aca="false">Tabla351081315327[[#This Row],[no_efec_cor]]/(Tabla351081315327[[#This Row],[efect_inc]]+Tabla351081315327[[#This Row],[no_efec_cor]])</f>
        <v>0.778531073446328</v>
      </c>
      <c r="P11" s="11" t="n">
        <f aca="false">Tabla351081315327[[#This Row],[efec_cor]]/(Tabla351081315327[[#This Row],[efec_cor]]+Tabla351081315327[[#This Row],[no_efec_inc]])</f>
        <v>0.764030612244898</v>
      </c>
      <c r="Q11" s="11" t="n">
        <f aca="false">(Tabla351081315327[[#This Row],[PNE]]+Tabla351081315327[[#This Row],[PE]])/2</f>
        <v>0.771280842845613</v>
      </c>
      <c r="R11" s="0" t="n">
        <v>795</v>
      </c>
      <c r="S11" s="0" t="n">
        <v>874</v>
      </c>
      <c r="T11" s="0" t="n">
        <f aca="false">Tabla351081315327[[#This Row],[efec]]+Tabla351081315327[[#This Row],[no_efe]]</f>
        <v>1669</v>
      </c>
    </row>
    <row r="12" customFormat="false" ht="13.8" hidden="false" customHeight="false" outlineLevel="0" collapsed="false">
      <c r="A12" s="0" t="n">
        <v>10</v>
      </c>
      <c r="B12" s="0" t="n">
        <v>658</v>
      </c>
      <c r="C12" s="0" t="n">
        <v>216</v>
      </c>
      <c r="D12" s="0" t="n">
        <v>609</v>
      </c>
      <c r="E12" s="0" t="n">
        <v>186</v>
      </c>
      <c r="F12" s="0" t="n">
        <f aca="false">Tabla351081315327[[#This Row],[no_efec_cor]]+Tabla351081315327[[#This Row],[efec_cor]]</f>
        <v>1267</v>
      </c>
      <c r="G12" s="0" t="n">
        <f aca="false">Tabla351081315327[[#This Row],[no_efec_inc]]+Tabla351081315327[[#This Row],[efect_inc]]</f>
        <v>402</v>
      </c>
      <c r="H12" s="9" t="n">
        <f aca="false">Tabla351081315327[[#This Row],[Correctos]]/Tabla351081315327[[#This Row],[total_sec]]</f>
        <v>0.759137207908927</v>
      </c>
      <c r="I12" s="9" t="n">
        <f aca="false">Tabla351081315327[[#This Row],[efec_cor]]/Tabla351081315327[[#This Row],[efec]]</f>
        <v>0.766037735849057</v>
      </c>
      <c r="J12" s="9" t="n">
        <f aca="false">Tabla351081315327[[#This Row],[efect_inc]]/Tabla351081315327[[#This Row],[efec]]</f>
        <v>0.233962264150943</v>
      </c>
      <c r="K12" s="9" t="n">
        <f aca="false">Tabla351081315327[[#This Row],[no_efec_cor]]/Tabla351081315327[[#This Row],[no_efe]]</f>
        <v>0.752860411899314</v>
      </c>
      <c r="L12" s="9" t="n">
        <f aca="false">Tabla351081315327[[#This Row],[no_efec_inc]]/Tabla351081315327[[#This Row],[no_efe]]</f>
        <v>0.247139588100686</v>
      </c>
      <c r="M12" s="9" t="n">
        <f aca="false">(Tabla351081315327[[#This Row],[% efe_cor]]+Tabla351081315327[[#This Row],[% no_efe_cor]])/2</f>
        <v>0.759449073874185</v>
      </c>
      <c r="N12" s="10" t="n">
        <f aca="false">(Tabla351081315327[[#This Row],[% efe_inc]]+Tabla351081315327[[#This Row],[% no_efect_inc]])/2</f>
        <v>0.240550926125815</v>
      </c>
      <c r="O12" s="11" t="n">
        <f aca="false">Tabla351081315327[[#This Row],[no_efec_cor]]/(Tabla351081315327[[#This Row],[efect_inc]]+Tabla351081315327[[#This Row],[no_efec_cor]])</f>
        <v>0.779620853080569</v>
      </c>
      <c r="P12" s="11" t="n">
        <f aca="false">Tabla351081315327[[#This Row],[efec_cor]]/(Tabla351081315327[[#This Row],[efec_cor]]+Tabla351081315327[[#This Row],[no_efec_inc]])</f>
        <v>0.738181818181818</v>
      </c>
      <c r="Q12" s="11" t="n">
        <f aca="false">(Tabla351081315327[[#This Row],[PNE]]+Tabla351081315327[[#This Row],[PE]])/2</f>
        <v>0.758901335631193</v>
      </c>
      <c r="R12" s="0" t="n">
        <v>795</v>
      </c>
      <c r="S12" s="0" t="n">
        <v>874</v>
      </c>
      <c r="T12" s="0" t="n">
        <f aca="false">Tabla351081315327[[#This Row],[efec]]+Tabla351081315327[[#This Row],[no_efe]]</f>
        <v>1669</v>
      </c>
    </row>
    <row r="13" customFormat="false" ht="13.8" hidden="false" customHeight="false" outlineLevel="0" collapsed="false">
      <c r="A13" s="0" t="n">
        <v>15</v>
      </c>
      <c r="B13" s="0" t="n">
        <v>674</v>
      </c>
      <c r="C13" s="0" t="n">
        <v>200</v>
      </c>
      <c r="D13" s="0" t="n">
        <v>556</v>
      </c>
      <c r="E13" s="0" t="n">
        <v>239</v>
      </c>
      <c r="F13" s="0" t="n">
        <f aca="false">Tabla351081315327[[#This Row],[no_efec_cor]]+Tabla351081315327[[#This Row],[efec_cor]]</f>
        <v>1230</v>
      </c>
      <c r="G13" s="0" t="n">
        <f aca="false">Tabla351081315327[[#This Row],[no_efec_inc]]+Tabla351081315327[[#This Row],[efect_inc]]</f>
        <v>439</v>
      </c>
      <c r="H13" s="9" t="n">
        <f aca="false">Tabla351081315327[[#This Row],[Correctos]]/Tabla351081315327[[#This Row],[total_sec]]</f>
        <v>0.736968244457759</v>
      </c>
      <c r="I13" s="9" t="n">
        <f aca="false">Tabla351081315327[[#This Row],[efec_cor]]/Tabla351081315327[[#This Row],[efec]]</f>
        <v>0.69937106918239</v>
      </c>
      <c r="J13" s="9" t="n">
        <f aca="false">Tabla351081315327[[#This Row],[efect_inc]]/Tabla351081315327[[#This Row],[efec]]</f>
        <v>0.30062893081761</v>
      </c>
      <c r="K13" s="9" t="n">
        <f aca="false">Tabla351081315327[[#This Row],[no_efec_cor]]/Tabla351081315327[[#This Row],[no_efe]]</f>
        <v>0.77116704805492</v>
      </c>
      <c r="L13" s="9" t="n">
        <f aca="false">Tabla351081315327[[#This Row],[no_efec_inc]]/Tabla351081315327[[#This Row],[no_efe]]</f>
        <v>0.22883295194508</v>
      </c>
      <c r="M13" s="9" t="n">
        <f aca="false">(Tabla351081315327[[#This Row],[% efe_cor]]+Tabla351081315327[[#This Row],[% no_efe_cor]])/2</f>
        <v>0.735269058618655</v>
      </c>
      <c r="N13" s="10" t="n">
        <f aca="false">(Tabla351081315327[[#This Row],[% efe_inc]]+Tabla351081315327[[#This Row],[% no_efect_inc]])/2</f>
        <v>0.264730941381345</v>
      </c>
      <c r="O13" s="11" t="n">
        <f aca="false">Tabla351081315327[[#This Row],[no_efec_cor]]/(Tabla351081315327[[#This Row],[efect_inc]]+Tabla351081315327[[#This Row],[no_efec_cor]])</f>
        <v>0.738225629791895</v>
      </c>
      <c r="P13" s="11" t="n">
        <f aca="false">Tabla351081315327[[#This Row],[efec_cor]]/(Tabla351081315327[[#This Row],[efec_cor]]+Tabla351081315327[[#This Row],[no_efec_inc]])</f>
        <v>0.735449735449735</v>
      </c>
      <c r="Q13" s="11" t="n">
        <f aca="false">(Tabla351081315327[[#This Row],[PNE]]+Tabla351081315327[[#This Row],[PE]])/2</f>
        <v>0.736837682620815</v>
      </c>
      <c r="R13" s="0" t="n">
        <v>795</v>
      </c>
      <c r="S13" s="0" t="n">
        <v>874</v>
      </c>
      <c r="T13" s="0" t="n">
        <f aca="false">Tabla351081315327[[#This Row],[efec]]+Tabla351081315327[[#This Row],[no_efe]]</f>
        <v>1669</v>
      </c>
    </row>
    <row r="14" customFormat="false" ht="13.8" hidden="false" customHeight="false" outlineLevel="0" collapsed="false">
      <c r="A14" s="0" t="n">
        <v>20</v>
      </c>
      <c r="B14" s="0" t="n">
        <v>660</v>
      </c>
      <c r="C14" s="0" t="n">
        <v>214</v>
      </c>
      <c r="D14" s="0" t="n">
        <v>570</v>
      </c>
      <c r="E14" s="0" t="n">
        <v>225</v>
      </c>
      <c r="F14" s="0" t="n">
        <f aca="false">Tabla351081315327[[#This Row],[no_efec_cor]]+Tabla351081315327[[#This Row],[efec_cor]]</f>
        <v>1230</v>
      </c>
      <c r="G14" s="0" t="n">
        <f aca="false">Tabla351081315327[[#This Row],[no_efec_inc]]+Tabla351081315327[[#This Row],[efect_inc]]</f>
        <v>439</v>
      </c>
      <c r="H14" s="9" t="n">
        <f aca="false">Tabla351081315327[[#This Row],[Correctos]]/Tabla351081315327[[#This Row],[total_sec]]</f>
        <v>0.736968244457759</v>
      </c>
      <c r="I14" s="9" t="n">
        <f aca="false">Tabla351081315327[[#This Row],[efec_cor]]/Tabla351081315327[[#This Row],[efec]]</f>
        <v>0.716981132075472</v>
      </c>
      <c r="J14" s="9" t="n">
        <f aca="false">Tabla351081315327[[#This Row],[efect_inc]]/Tabla351081315327[[#This Row],[efec]]</f>
        <v>0.283018867924528</v>
      </c>
      <c r="K14" s="9" t="n">
        <f aca="false">Tabla351081315327[[#This Row],[no_efec_cor]]/Tabla351081315327[[#This Row],[no_efe]]</f>
        <v>0.755148741418764</v>
      </c>
      <c r="L14" s="9" t="n">
        <f aca="false">Tabla351081315327[[#This Row],[no_efec_inc]]/Tabla351081315327[[#This Row],[no_efe]]</f>
        <v>0.244851258581236</v>
      </c>
      <c r="M14" s="9" t="n">
        <f aca="false">(Tabla351081315327[[#This Row],[% efe_cor]]+Tabla351081315327[[#This Row],[% no_efe_cor]])/2</f>
        <v>0.736064936747118</v>
      </c>
      <c r="N14" s="10" t="n">
        <f aca="false">(Tabla351081315327[[#This Row],[% efe_inc]]+Tabla351081315327[[#This Row],[% no_efect_inc]])/2</f>
        <v>0.263935063252882</v>
      </c>
      <c r="O14" s="11" t="n">
        <f aca="false">Tabla351081315327[[#This Row],[no_efec_cor]]/(Tabla351081315327[[#This Row],[efect_inc]]+Tabla351081315327[[#This Row],[no_efec_cor]])</f>
        <v>0.745762711864407</v>
      </c>
      <c r="P14" s="11" t="n">
        <f aca="false">Tabla351081315327[[#This Row],[efec_cor]]/(Tabla351081315327[[#This Row],[efec_cor]]+Tabla351081315327[[#This Row],[no_efec_inc]])</f>
        <v>0.727040816326531</v>
      </c>
      <c r="Q14" s="11" t="n">
        <f aca="false">(Tabla351081315327[[#This Row],[PNE]]+Tabla351081315327[[#This Row],[PE]])/2</f>
        <v>0.736401764095469</v>
      </c>
      <c r="R14" s="0" t="n">
        <v>795</v>
      </c>
      <c r="S14" s="0" t="n">
        <v>874</v>
      </c>
      <c r="T14" s="0" t="n">
        <f aca="false">Tabla351081315327[[#This Row],[efec]]+Tabla351081315327[[#This Row],[no_efe]]</f>
        <v>1669</v>
      </c>
    </row>
    <row r="15" customFormat="false" ht="13.8" hidden="false" customHeight="false" outlineLevel="0" collapsed="false">
      <c r="A15" s="0" t="n">
        <v>25</v>
      </c>
      <c r="B15" s="0" t="n">
        <v>669</v>
      </c>
      <c r="C15" s="0" t="n">
        <v>205</v>
      </c>
      <c r="D15" s="0" t="n">
        <v>528</v>
      </c>
      <c r="E15" s="0" t="n">
        <v>267</v>
      </c>
      <c r="F15" s="0" t="n">
        <f aca="false">Tabla351081315327[[#This Row],[no_efec_cor]]+Tabla351081315327[[#This Row],[efec_cor]]</f>
        <v>1197</v>
      </c>
      <c r="G15" s="0" t="n">
        <f aca="false">Tabla351081315327[[#This Row],[no_efec_inc]]+Tabla351081315327[[#This Row],[efect_inc]]</f>
        <v>472</v>
      </c>
      <c r="H15" s="9" t="n">
        <f aca="false">Tabla351081315327[[#This Row],[Correctos]]/Tabla351081315327[[#This Row],[total_sec]]</f>
        <v>0.717195925704014</v>
      </c>
      <c r="I15" s="9" t="n">
        <f aca="false">Tabla351081315327[[#This Row],[efec_cor]]/Tabla351081315327[[#This Row],[efec]]</f>
        <v>0.664150943396226</v>
      </c>
      <c r="J15" s="9" t="n">
        <f aca="false">Tabla351081315327[[#This Row],[efect_inc]]/Tabla351081315327[[#This Row],[efec]]</f>
        <v>0.335849056603774</v>
      </c>
      <c r="K15" s="9" t="n">
        <f aca="false">Tabla351081315327[[#This Row],[no_efec_cor]]/Tabla351081315327[[#This Row],[no_efe]]</f>
        <v>0.765446224256293</v>
      </c>
      <c r="L15" s="9" t="n">
        <f aca="false">Tabla351081315327[[#This Row],[no_efec_inc]]/Tabla351081315327[[#This Row],[no_efe]]</f>
        <v>0.234553775743707</v>
      </c>
      <c r="M15" s="9" t="n">
        <f aca="false">(Tabla351081315327[[#This Row],[% efe_cor]]+Tabla351081315327[[#This Row],[% no_efe_cor]])/2</f>
        <v>0.71479858382626</v>
      </c>
      <c r="N15" s="10" t="n">
        <f aca="false">(Tabla351081315327[[#This Row],[% efe_inc]]+Tabla351081315327[[#This Row],[% no_efect_inc]])/2</f>
        <v>0.28520141617374</v>
      </c>
      <c r="O15" s="11" t="n">
        <f aca="false">Tabla351081315327[[#This Row],[no_efec_cor]]/(Tabla351081315327[[#This Row],[efect_inc]]+Tabla351081315327[[#This Row],[no_efec_cor]])</f>
        <v>0.71474358974359</v>
      </c>
      <c r="P15" s="11" t="n">
        <f aca="false">Tabla351081315327[[#This Row],[efec_cor]]/(Tabla351081315327[[#This Row],[efec_cor]]+Tabla351081315327[[#This Row],[no_efec_inc]])</f>
        <v>0.720327421555252</v>
      </c>
      <c r="Q15" s="11" t="n">
        <f aca="false">(Tabla351081315327[[#This Row],[PNE]]+Tabla351081315327[[#This Row],[PE]])/2</f>
        <v>0.717535505649421</v>
      </c>
      <c r="R15" s="0" t="n">
        <v>795</v>
      </c>
      <c r="S15" s="0" t="n">
        <v>874</v>
      </c>
      <c r="T15" s="0" t="n">
        <f aca="false">Tabla351081315327[[#This Row],[efec]]+Tabla351081315327[[#This Row],[no_efe]]</f>
        <v>1669</v>
      </c>
    </row>
    <row r="16" customFormat="false" ht="13.8" hidden="false" customHeight="false" outlineLevel="0" collapsed="false">
      <c r="A16" s="0" t="n">
        <v>30</v>
      </c>
      <c r="B16" s="0" t="n">
        <v>651</v>
      </c>
      <c r="C16" s="0" t="n">
        <v>223</v>
      </c>
      <c r="D16" s="0" t="n">
        <v>539</v>
      </c>
      <c r="E16" s="0" t="n">
        <v>256</v>
      </c>
      <c r="F16" s="0" t="n">
        <f aca="false">Tabla351081315327[[#This Row],[no_efec_cor]]+Tabla351081315327[[#This Row],[efec_cor]]</f>
        <v>1190</v>
      </c>
      <c r="G16" s="0" t="n">
        <f aca="false">Tabla351081315327[[#This Row],[no_efec_inc]]+Tabla351081315327[[#This Row],[efect_inc]]</f>
        <v>479</v>
      </c>
      <c r="H16" s="9" t="n">
        <f aca="false">Tabla351081315327[[#This Row],[Correctos]]/Tabla351081315327[[#This Row],[total_sec]]</f>
        <v>0.713001797483523</v>
      </c>
      <c r="I16" s="9" t="n">
        <f aca="false">Tabla351081315327[[#This Row],[efec_cor]]/Tabla351081315327[[#This Row],[efec]]</f>
        <v>0.677987421383648</v>
      </c>
      <c r="J16" s="9" t="n">
        <f aca="false">Tabla351081315327[[#This Row],[efect_inc]]/Tabla351081315327[[#This Row],[efec]]</f>
        <v>0.322012578616352</v>
      </c>
      <c r="K16" s="9" t="n">
        <f aca="false">Tabla351081315327[[#This Row],[no_efec_cor]]/Tabla351081315327[[#This Row],[no_efe]]</f>
        <v>0.744851258581236</v>
      </c>
      <c r="L16" s="9" t="n">
        <f aca="false">Tabla351081315327[[#This Row],[no_efec_inc]]/Tabla351081315327[[#This Row],[no_efe]]</f>
        <v>0.255148741418764</v>
      </c>
      <c r="M16" s="9" t="n">
        <f aca="false">(Tabla351081315327[[#This Row],[% efe_cor]]+Tabla351081315327[[#This Row],[% no_efe_cor]])/2</f>
        <v>0.711419339982442</v>
      </c>
      <c r="N16" s="10" t="n">
        <f aca="false">(Tabla351081315327[[#This Row],[% efe_inc]]+Tabla351081315327[[#This Row],[% no_efect_inc]])/2</f>
        <v>0.288580660017558</v>
      </c>
      <c r="O16" s="11" t="n">
        <f aca="false">Tabla351081315327[[#This Row],[no_efec_cor]]/(Tabla351081315327[[#This Row],[efect_inc]]+Tabla351081315327[[#This Row],[no_efec_cor]])</f>
        <v>0.717750826901874</v>
      </c>
      <c r="P16" s="11" t="n">
        <f aca="false">Tabla351081315327[[#This Row],[efec_cor]]/(Tabla351081315327[[#This Row],[efec_cor]]+Tabla351081315327[[#This Row],[no_efec_inc]])</f>
        <v>0.707349081364829</v>
      </c>
      <c r="Q16" s="11" t="n">
        <f aca="false">(Tabla351081315327[[#This Row],[PNE]]+Tabla351081315327[[#This Row],[PE]])/2</f>
        <v>0.712549954133352</v>
      </c>
      <c r="R16" s="0" t="n">
        <v>795</v>
      </c>
      <c r="S16" s="0" t="n">
        <v>874</v>
      </c>
      <c r="T16" s="0" t="n">
        <f aca="false">Tabla351081315327[[#This Row],[efec]]+Tabla351081315327[[#This Row],[no_efe]]</f>
        <v>1669</v>
      </c>
    </row>
    <row r="17" customFormat="false" ht="13.8" hidden="false" customHeight="false" outlineLevel="0" collapsed="false">
      <c r="A17" s="0" t="n">
        <v>35</v>
      </c>
      <c r="B17" s="0" t="n">
        <v>658</v>
      </c>
      <c r="C17" s="0" t="n">
        <v>216</v>
      </c>
      <c r="D17" s="0" t="n">
        <v>512</v>
      </c>
      <c r="E17" s="0" t="n">
        <v>283</v>
      </c>
      <c r="F17" s="0" t="n">
        <f aca="false">Tabla351081315327[[#This Row],[no_efec_cor]]+Tabla351081315327[[#This Row],[efec_cor]]</f>
        <v>1170</v>
      </c>
      <c r="G17" s="0" t="n">
        <f aca="false">Tabla351081315327[[#This Row],[no_efec_inc]]+Tabla351081315327[[#This Row],[efect_inc]]</f>
        <v>499</v>
      </c>
      <c r="H17" s="9" t="n">
        <f aca="false">Tabla351081315327[[#This Row],[Correctos]]/Tabla351081315327[[#This Row],[total_sec]]</f>
        <v>0.701018573996405</v>
      </c>
      <c r="I17" s="9" t="n">
        <f aca="false">Tabla351081315327[[#This Row],[efec_cor]]/Tabla351081315327[[#This Row],[efec]]</f>
        <v>0.644025157232704</v>
      </c>
      <c r="J17" s="9" t="n">
        <f aca="false">Tabla351081315327[[#This Row],[efect_inc]]/Tabla351081315327[[#This Row],[efec]]</f>
        <v>0.355974842767296</v>
      </c>
      <c r="K17" s="9" t="n">
        <f aca="false">Tabla351081315327[[#This Row],[no_efec_cor]]/Tabla351081315327[[#This Row],[no_efe]]</f>
        <v>0.752860411899314</v>
      </c>
      <c r="L17" s="9" t="n">
        <f aca="false">Tabla351081315327[[#This Row],[no_efec_inc]]/Tabla351081315327[[#This Row],[no_efe]]</f>
        <v>0.247139588100686</v>
      </c>
      <c r="M17" s="9" t="n">
        <f aca="false">(Tabla351081315327[[#This Row],[% efe_cor]]+Tabla351081315327[[#This Row],[% no_efe_cor]])/2</f>
        <v>0.698442784566009</v>
      </c>
      <c r="N17" s="10" t="n">
        <f aca="false">(Tabla351081315327[[#This Row],[% efe_inc]]+Tabla351081315327[[#This Row],[% no_efect_inc]])/2</f>
        <v>0.301557215433991</v>
      </c>
      <c r="O17" s="11" t="n">
        <f aca="false">Tabla351081315327[[#This Row],[no_efec_cor]]/(Tabla351081315327[[#This Row],[efect_inc]]+Tabla351081315327[[#This Row],[no_efec_cor]])</f>
        <v>0.699256110520723</v>
      </c>
      <c r="P17" s="11" t="n">
        <f aca="false">Tabla351081315327[[#This Row],[efec_cor]]/(Tabla351081315327[[#This Row],[efec_cor]]+Tabla351081315327[[#This Row],[no_efec_inc]])</f>
        <v>0.703296703296703</v>
      </c>
      <c r="Q17" s="11" t="n">
        <f aca="false">(Tabla351081315327[[#This Row],[PNE]]+Tabla351081315327[[#This Row],[PE]])/2</f>
        <v>0.701276406908713</v>
      </c>
      <c r="R17" s="0" t="n">
        <v>795</v>
      </c>
      <c r="S17" s="0" t="n">
        <v>874</v>
      </c>
      <c r="T17" s="0" t="n">
        <f aca="false">Tabla351081315327[[#This Row],[efec]]+Tabla351081315327[[#This Row],[no_efe]]</f>
        <v>1669</v>
      </c>
    </row>
    <row r="18" customFormat="false" ht="13.8" hidden="false" customHeight="false" outlineLevel="0" collapsed="false">
      <c r="A18" s="0" t="n">
        <v>39</v>
      </c>
      <c r="B18" s="0" t="n">
        <v>661</v>
      </c>
      <c r="C18" s="0" t="n">
        <v>213</v>
      </c>
      <c r="D18" s="0" t="n">
        <v>508</v>
      </c>
      <c r="E18" s="0" t="n">
        <v>287</v>
      </c>
      <c r="F18" s="0" t="n">
        <f aca="false">Tabla351081315327[[#This Row],[no_efec_cor]]+Tabla351081315327[[#This Row],[efec_cor]]</f>
        <v>1169</v>
      </c>
      <c r="G18" s="0" t="n">
        <f aca="false">Tabla351081315327[[#This Row],[no_efec_inc]]+Tabla351081315327[[#This Row],[efect_inc]]</f>
        <v>500</v>
      </c>
      <c r="H18" s="9" t="n">
        <f aca="false">Tabla351081315327[[#This Row],[Correctos]]/Tabla351081315327[[#This Row],[total_sec]]</f>
        <v>0.700419412822049</v>
      </c>
      <c r="I18" s="9" t="n">
        <f aca="false">Tabla351081315327[[#This Row],[efec_cor]]/Tabla351081315327[[#This Row],[efec]]</f>
        <v>0.638993710691824</v>
      </c>
      <c r="J18" s="9" t="n">
        <f aca="false">Tabla351081315327[[#This Row],[efect_inc]]/Tabla351081315327[[#This Row],[efec]]</f>
        <v>0.361006289308176</v>
      </c>
      <c r="K18" s="9" t="n">
        <f aca="false">Tabla351081315327[[#This Row],[no_efec_cor]]/Tabla351081315327[[#This Row],[no_efe]]</f>
        <v>0.75629290617849</v>
      </c>
      <c r="L18" s="9" t="n">
        <f aca="false">Tabla351081315327[[#This Row],[no_efec_inc]]/Tabla351081315327[[#This Row],[no_efe]]</f>
        <v>0.24370709382151</v>
      </c>
      <c r="M18" s="9" t="n">
        <f aca="false">(Tabla351081315327[[#This Row],[% efe_cor]]+Tabla351081315327[[#This Row],[% no_efe_cor]])/2</f>
        <v>0.697643308435157</v>
      </c>
      <c r="N18" s="10" t="n">
        <f aca="false">(Tabla351081315327[[#This Row],[% efe_inc]]+Tabla351081315327[[#This Row],[% no_efect_inc]])/2</f>
        <v>0.302356691564843</v>
      </c>
      <c r="O18" s="11" t="n">
        <f aca="false">Tabla351081315327[[#This Row],[no_efec_cor]]/(Tabla351081315327[[#This Row],[efect_inc]]+Tabla351081315327[[#This Row],[no_efec_cor]])</f>
        <v>0.697257383966245</v>
      </c>
      <c r="P18" s="11" t="n">
        <f aca="false">Tabla351081315327[[#This Row],[efec_cor]]/(Tabla351081315327[[#This Row],[efec_cor]]+Tabla351081315327[[#This Row],[no_efec_inc]])</f>
        <v>0.704576976421637</v>
      </c>
      <c r="Q18" s="11" t="n">
        <f aca="false">(Tabla351081315327[[#This Row],[PNE]]+Tabla351081315327[[#This Row],[PE]])/2</f>
        <v>0.700917180193941</v>
      </c>
      <c r="R18" s="0" t="n">
        <v>795</v>
      </c>
      <c r="S18" s="0" t="n">
        <v>874</v>
      </c>
      <c r="T18" s="0" t="n">
        <f aca="false">Tabla351081315327[[#This Row],[efec]]+Tabla351081315327[[#This Row],[no_efe]]</f>
        <v>1669</v>
      </c>
    </row>
    <row r="20" customFormat="false" ht="19.5" hidden="false" customHeight="false" outlineLevel="0" collapsed="false">
      <c r="A20" s="1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28</v>
      </c>
      <c r="B25" s="7" t="s">
        <v>29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659</v>
      </c>
      <c r="D26" s="0" t="n">
        <v>215</v>
      </c>
      <c r="E26" s="0" t="n">
        <v>496</v>
      </c>
      <c r="F26" s="0" t="n">
        <v>299</v>
      </c>
      <c r="G26" s="0" t="n">
        <f aca="false">Tabla3510813153424[[#This Row],[no_efec_cor]]+Tabla3510813153424[[#This Row],[efec_cor]]</f>
        <v>1155</v>
      </c>
      <c r="H26" s="0" t="n">
        <f aca="false">Tabla3510813153424[[#This Row],[no_efec_inc]]+Tabla3510813153424[[#This Row],[efect_inc]]</f>
        <v>514</v>
      </c>
      <c r="I26" s="9" t="n">
        <f aca="false">Tabla3510813153424[[#This Row],[Correctos]]/Tabla3510813153424[[#This Row],[total_sec]]</f>
        <v>0.692031156381067</v>
      </c>
      <c r="J26" s="9" t="n">
        <f aca="false">Tabla3510813153424[[#This Row],[efec_cor]]/Tabla3510813153424[[#This Row],[efec]]</f>
        <v>0.623899371069182</v>
      </c>
      <c r="K26" s="9" t="n">
        <f aca="false">Tabla3510813153424[[#This Row],[efect_inc]]/Tabla3510813153424[[#This Row],[efec]]</f>
        <v>0.376100628930818</v>
      </c>
      <c r="L26" s="9" t="n">
        <f aca="false">Tabla3510813153424[[#This Row],[no_efec_cor]]/Tabla3510813153424[[#This Row],[no_efe]]</f>
        <v>0.754004576659039</v>
      </c>
      <c r="M26" s="9" t="n">
        <f aca="false">Tabla3510813153424[[#This Row],[no_efec_inc]]/Tabla3510813153424[[#This Row],[no_efe]]</f>
        <v>0.245995423340961</v>
      </c>
      <c r="N26" s="9" t="n">
        <f aca="false">(Tabla3510813153424[[#This Row],[% efe_cor]]+Tabla3510813153424[[#This Row],[% no_efe_cor]])/2</f>
        <v>0.688951973864111</v>
      </c>
      <c r="O26" s="10" t="n">
        <f aca="false">(Tabla3510813153424[[#This Row],[% efe_inc]]+Tabla3510813153424[[#This Row],[% no_efect_inc]])/2</f>
        <v>0.311048026135889</v>
      </c>
      <c r="P26" s="11" t="n">
        <f aca="false">Tabla3510813153424[[#This Row],[no_efec_cor]]/(Tabla3510813153424[[#This Row],[efect_inc]]+Tabla3510813153424[[#This Row],[no_efec_cor]])</f>
        <v>0.687891440501044</v>
      </c>
      <c r="Q26" s="11" t="n">
        <f aca="false">Tabla3510813153424[[#This Row],[efec_cor]]/(Tabla3510813153424[[#This Row],[efec_cor]]+Tabla3510813153424[[#This Row],[no_efec_inc]])</f>
        <v>0.69760900140647</v>
      </c>
      <c r="R26" s="11" t="n">
        <f aca="false">(Tabla3510813153424[[#This Row],[PNE]]+Tabla3510813153424[[#This Row],[PE]])/2</f>
        <v>0.692750220953757</v>
      </c>
      <c r="S26" s="0" t="n">
        <v>795</v>
      </c>
      <c r="T26" s="0" t="n">
        <v>874</v>
      </c>
      <c r="U26" s="0" t="n">
        <f aca="false">Tabla3510813153424[[#This Row],[efec]]+Tabla3510813153424[[#This Row],[no_efe]]</f>
        <v>1669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642</v>
      </c>
      <c r="D27" s="0" t="n">
        <v>232</v>
      </c>
      <c r="E27" s="0" t="n">
        <v>592</v>
      </c>
      <c r="F27" s="0" t="n">
        <v>203</v>
      </c>
      <c r="G27" s="0" t="n">
        <f aca="false">Tabla3510813153424[[#This Row],[no_efec_cor]]+Tabla3510813153424[[#This Row],[efec_cor]]</f>
        <v>1234</v>
      </c>
      <c r="H27" s="0" t="n">
        <f aca="false">Tabla3510813153424[[#This Row],[no_efec_inc]]+Tabla3510813153424[[#This Row],[efect_inc]]</f>
        <v>435</v>
      </c>
      <c r="I27" s="9" t="n">
        <f aca="false">Tabla3510813153424[[#This Row],[Correctos]]/Tabla3510813153424[[#This Row],[total_sec]]</f>
        <v>0.739364889155183</v>
      </c>
      <c r="J27" s="9" t="n">
        <f aca="false">Tabla3510813153424[[#This Row],[efec_cor]]/Tabla3510813153424[[#This Row],[efec]]</f>
        <v>0.744654088050314</v>
      </c>
      <c r="K27" s="9" t="n">
        <f aca="false">Tabla3510813153424[[#This Row],[efect_inc]]/Tabla3510813153424[[#This Row],[efec]]</f>
        <v>0.255345911949686</v>
      </c>
      <c r="L27" s="9" t="n">
        <f aca="false">Tabla3510813153424[[#This Row],[no_efec_cor]]/Tabla3510813153424[[#This Row],[no_efe]]</f>
        <v>0.734553775743707</v>
      </c>
      <c r="M27" s="9" t="n">
        <f aca="false">Tabla3510813153424[[#This Row],[no_efec_inc]]/Tabla3510813153424[[#This Row],[no_efe]]</f>
        <v>0.265446224256293</v>
      </c>
      <c r="N27" s="9" t="n">
        <f aca="false">(Tabla3510813153424[[#This Row],[% efe_cor]]+Tabla3510813153424[[#This Row],[% no_efe_cor]])/2</f>
        <v>0.739603931897011</v>
      </c>
      <c r="O27" s="10" t="n">
        <f aca="false">(Tabla3510813153424[[#This Row],[% efe_inc]]+Tabla3510813153424[[#This Row],[% no_efect_inc]])/2</f>
        <v>0.260396068102989</v>
      </c>
      <c r="P27" s="11" t="n">
        <f aca="false">Tabla3510813153424[[#This Row],[no_efec_cor]]/(Tabla3510813153424[[#This Row],[efect_inc]]+Tabla3510813153424[[#This Row],[no_efec_cor]])</f>
        <v>0.759763313609467</v>
      </c>
      <c r="Q27" s="11" t="n">
        <f aca="false">Tabla3510813153424[[#This Row],[efec_cor]]/(Tabla3510813153424[[#This Row],[efec_cor]]+Tabla3510813153424[[#This Row],[no_efec_inc]])</f>
        <v>0.718446601941748</v>
      </c>
      <c r="R27" s="11" t="n">
        <f aca="false">(Tabla3510813153424[[#This Row],[PNE]]+Tabla3510813153424[[#This Row],[PE]])/2</f>
        <v>0.739104957775608</v>
      </c>
      <c r="S27" s="0" t="n">
        <v>795</v>
      </c>
      <c r="T27" s="0" t="n">
        <v>874</v>
      </c>
      <c r="U27" s="0" t="n">
        <f aca="false">Tabla3510813153424[[#This Row],[efec]]+Tabla3510813153424[[#This Row],[no_efe]]</f>
        <v>1669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648</v>
      </c>
      <c r="D28" s="0" t="n">
        <v>226</v>
      </c>
      <c r="E28" s="0" t="n">
        <v>651</v>
      </c>
      <c r="F28" s="0" t="n">
        <v>144</v>
      </c>
      <c r="G28" s="0" t="n">
        <f aca="false">Tabla3510813153424[[#This Row],[no_efec_cor]]+Tabla3510813153424[[#This Row],[efec_cor]]</f>
        <v>1299</v>
      </c>
      <c r="H28" s="0" t="n">
        <f aca="false">Tabla3510813153424[[#This Row],[no_efec_inc]]+Tabla3510813153424[[#This Row],[efect_inc]]</f>
        <v>370</v>
      </c>
      <c r="I28" s="9" t="n">
        <f aca="false">Tabla3510813153424[[#This Row],[Correctos]]/Tabla3510813153424[[#This Row],[total_sec]]</f>
        <v>0.778310365488316</v>
      </c>
      <c r="J28" s="9" t="n">
        <f aca="false">Tabla3510813153424[[#This Row],[efec_cor]]/Tabla3510813153424[[#This Row],[efec]]</f>
        <v>0.818867924528302</v>
      </c>
      <c r="K28" s="9" t="n">
        <f aca="false">Tabla3510813153424[[#This Row],[efect_inc]]/Tabla3510813153424[[#This Row],[efec]]</f>
        <v>0.181132075471698</v>
      </c>
      <c r="L28" s="9" t="n">
        <f aca="false">Tabla3510813153424[[#This Row],[no_efec_cor]]/Tabla3510813153424[[#This Row],[no_efe]]</f>
        <v>0.74141876430206</v>
      </c>
      <c r="M28" s="9" t="n">
        <f aca="false">Tabla3510813153424[[#This Row],[no_efec_inc]]/Tabla3510813153424[[#This Row],[no_efe]]</f>
        <v>0.25858123569794</v>
      </c>
      <c r="N28" s="9" t="n">
        <f aca="false">(Tabla3510813153424[[#This Row],[% efe_cor]]+Tabla3510813153424[[#This Row],[% no_efe_cor]])/2</f>
        <v>0.780143344415181</v>
      </c>
      <c r="O28" s="10" t="n">
        <f aca="false">(Tabla3510813153424[[#This Row],[% efe_inc]]+Tabla3510813153424[[#This Row],[% no_efect_inc]])/2</f>
        <v>0.219856655584819</v>
      </c>
      <c r="P28" s="11" t="n">
        <f aca="false">Tabla3510813153424[[#This Row],[no_efec_cor]]/(Tabla3510813153424[[#This Row],[efect_inc]]+Tabla3510813153424[[#This Row],[no_efec_cor]])</f>
        <v>0.818181818181818</v>
      </c>
      <c r="Q28" s="11" t="n">
        <f aca="false">Tabla3510813153424[[#This Row],[efec_cor]]/(Tabla3510813153424[[#This Row],[efec_cor]]+Tabla3510813153424[[#This Row],[no_efec_inc]])</f>
        <v>0.74230330672748</v>
      </c>
      <c r="R28" s="11" t="n">
        <f aca="false">(Tabla3510813153424[[#This Row],[PNE]]+Tabla3510813153424[[#This Row],[PE]])/2</f>
        <v>0.780242562454649</v>
      </c>
      <c r="S28" s="0" t="n">
        <v>795</v>
      </c>
      <c r="T28" s="0" t="n">
        <v>874</v>
      </c>
      <c r="U28" s="0" t="n">
        <f aca="false">Tabla3510813153424[[#This Row],[efec]]+Tabla3510813153424[[#This Row],[no_efe]]</f>
        <v>1669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692</v>
      </c>
      <c r="D29" s="0" t="n">
        <v>182</v>
      </c>
      <c r="E29" s="0" t="n">
        <v>645</v>
      </c>
      <c r="F29" s="0" t="n">
        <v>150</v>
      </c>
      <c r="G29" s="0" t="n">
        <f aca="false">Tabla3510813153424[[#This Row],[no_efec_cor]]+Tabla3510813153424[[#This Row],[efec_cor]]</f>
        <v>1337</v>
      </c>
      <c r="H29" s="0" t="n">
        <f aca="false">Tabla3510813153424[[#This Row],[no_efec_inc]]+Tabla3510813153424[[#This Row],[efect_inc]]</f>
        <v>332</v>
      </c>
      <c r="I29" s="9" t="n">
        <f aca="false">Tabla3510813153424[[#This Row],[Correctos]]/Tabla3510813153424[[#This Row],[total_sec]]</f>
        <v>0.801078490113841</v>
      </c>
      <c r="J29" s="9" t="n">
        <f aca="false">Tabla3510813153424[[#This Row],[efec_cor]]/Tabla3510813153424[[#This Row],[efec]]</f>
        <v>0.811320754716981</v>
      </c>
      <c r="K29" s="9" t="n">
        <f aca="false">Tabla3510813153424[[#This Row],[efect_inc]]/Tabla3510813153424[[#This Row],[efec]]</f>
        <v>0.188679245283019</v>
      </c>
      <c r="L29" s="9" t="n">
        <f aca="false">Tabla3510813153424[[#This Row],[no_efec_cor]]/Tabla3510813153424[[#This Row],[no_efe]]</f>
        <v>0.791762013729977</v>
      </c>
      <c r="M29" s="9" t="n">
        <f aca="false">Tabla3510813153424[[#This Row],[no_efec_inc]]/Tabla3510813153424[[#This Row],[no_efe]]</f>
        <v>0.208237986270023</v>
      </c>
      <c r="N29" s="9" t="n">
        <f aca="false">(Tabla3510813153424[[#This Row],[% efe_cor]]+Tabla3510813153424[[#This Row],[% no_efe_cor]])/2</f>
        <v>0.801541384223479</v>
      </c>
      <c r="O29" s="10" t="n">
        <f aca="false">(Tabla3510813153424[[#This Row],[% efe_inc]]+Tabla3510813153424[[#This Row],[% no_efect_inc]])/2</f>
        <v>0.198458615776521</v>
      </c>
      <c r="P29" s="11" t="n">
        <f aca="false">Tabla3510813153424[[#This Row],[no_efec_cor]]/(Tabla3510813153424[[#This Row],[efect_inc]]+Tabla3510813153424[[#This Row],[no_efec_cor]])</f>
        <v>0.821852731591449</v>
      </c>
      <c r="Q29" s="11" t="n">
        <f aca="false">Tabla3510813153424[[#This Row],[efec_cor]]/(Tabla3510813153424[[#This Row],[efec_cor]]+Tabla3510813153424[[#This Row],[no_efec_inc]])</f>
        <v>0.779927448609432</v>
      </c>
      <c r="R29" s="11" t="n">
        <f aca="false">(Tabla3510813153424[[#This Row],[PNE]]+Tabla3510813153424[[#This Row],[PE]])/2</f>
        <v>0.80089009010044</v>
      </c>
      <c r="S29" s="0" t="n">
        <v>795</v>
      </c>
      <c r="T29" s="0" t="n">
        <v>874</v>
      </c>
      <c r="U29" s="0" t="n">
        <f aca="false">Tabla3510813153424[[#This Row],[efec]]+Tabla3510813153424[[#This Row],[no_efe]]</f>
        <v>1669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758</v>
      </c>
      <c r="D30" s="0" t="n">
        <v>116</v>
      </c>
      <c r="E30" s="0" t="n">
        <v>567</v>
      </c>
      <c r="F30" s="0" t="n">
        <v>228</v>
      </c>
      <c r="G30" s="0" t="n">
        <f aca="false">Tabla3510813153424[[#This Row],[no_efec_cor]]+Tabla3510813153424[[#This Row],[efec_cor]]</f>
        <v>1325</v>
      </c>
      <c r="H30" s="0" t="n">
        <f aca="false">Tabla3510813153424[[#This Row],[no_efec_inc]]+Tabla3510813153424[[#This Row],[efect_inc]]</f>
        <v>344</v>
      </c>
      <c r="I30" s="9" t="n">
        <f aca="false">Tabla3510813153424[[#This Row],[Correctos]]/Tabla3510813153424[[#This Row],[total_sec]]</f>
        <v>0.79388855602157</v>
      </c>
      <c r="J30" s="9" t="n">
        <f aca="false">Tabla3510813153424[[#This Row],[efec_cor]]/Tabla3510813153424[[#This Row],[efec]]</f>
        <v>0.713207547169811</v>
      </c>
      <c r="K30" s="9" t="n">
        <f aca="false">Tabla3510813153424[[#This Row],[efect_inc]]/Tabla3510813153424[[#This Row],[efec]]</f>
        <v>0.286792452830189</v>
      </c>
      <c r="L30" s="9" t="n">
        <f aca="false">Tabla3510813153424[[#This Row],[no_efec_cor]]/Tabla3510813153424[[#This Row],[no_efe]]</f>
        <v>0.867276887871853</v>
      </c>
      <c r="M30" s="9" t="n">
        <f aca="false">Tabla3510813153424[[#This Row],[no_efec_inc]]/Tabla3510813153424[[#This Row],[no_efe]]</f>
        <v>0.132723112128146</v>
      </c>
      <c r="N30" s="9" t="n">
        <f aca="false">(Tabla3510813153424[[#This Row],[% efe_cor]]+Tabla3510813153424[[#This Row],[% no_efe_cor]])/2</f>
        <v>0.790242217520832</v>
      </c>
      <c r="O30" s="10" t="n">
        <f aca="false">(Tabla3510813153424[[#This Row],[% efe_inc]]+Tabla3510813153424[[#This Row],[% no_efect_inc]])/2</f>
        <v>0.209757782479168</v>
      </c>
      <c r="P30" s="11" t="n">
        <f aca="false">Tabla3510813153424[[#This Row],[no_efec_cor]]/(Tabla3510813153424[[#This Row],[efect_inc]]+Tabla3510813153424[[#This Row],[no_efec_cor]])</f>
        <v>0.768762677484787</v>
      </c>
      <c r="Q30" s="11" t="n">
        <f aca="false">Tabla3510813153424[[#This Row],[efec_cor]]/(Tabla3510813153424[[#This Row],[efec_cor]]+Tabla3510813153424[[#This Row],[no_efec_inc]])</f>
        <v>0.830161054172767</v>
      </c>
      <c r="R30" s="11" t="n">
        <f aca="false">(Tabla3510813153424[[#This Row],[PNE]]+Tabla3510813153424[[#This Row],[PE]])/2</f>
        <v>0.799461865828777</v>
      </c>
      <c r="S30" s="0" t="n">
        <v>795</v>
      </c>
      <c r="T30" s="0" t="n">
        <v>874</v>
      </c>
      <c r="U30" s="0" t="n">
        <f aca="false">Tabla3510813153424[[#This Row],[efec]]+Tabla3510813153424[[#This Row],[no_efe]]</f>
        <v>1669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790</v>
      </c>
      <c r="D31" s="0" t="n">
        <v>84</v>
      </c>
      <c r="E31" s="0" t="n">
        <v>508</v>
      </c>
      <c r="F31" s="0" t="n">
        <v>287</v>
      </c>
      <c r="G31" s="0" t="n">
        <f aca="false">Tabla3510813153424[[#This Row],[no_efec_cor]]+Tabla3510813153424[[#This Row],[efec_cor]]</f>
        <v>1298</v>
      </c>
      <c r="H31" s="0" t="n">
        <f aca="false">Tabla3510813153424[[#This Row],[no_efec_inc]]+Tabla3510813153424[[#This Row],[efect_inc]]</f>
        <v>371</v>
      </c>
      <c r="I31" s="9" t="n">
        <f aca="false">Tabla3510813153424[[#This Row],[Correctos]]/Tabla3510813153424[[#This Row],[total_sec]]</f>
        <v>0.77771120431396</v>
      </c>
      <c r="J31" s="9" t="n">
        <f aca="false">Tabla3510813153424[[#This Row],[efec_cor]]/Tabla3510813153424[[#This Row],[efec]]</f>
        <v>0.638993710691824</v>
      </c>
      <c r="K31" s="9" t="n">
        <f aca="false">Tabla3510813153424[[#This Row],[efect_inc]]/Tabla3510813153424[[#This Row],[efec]]</f>
        <v>0.361006289308176</v>
      </c>
      <c r="L31" s="9" t="n">
        <f aca="false">Tabla3510813153424[[#This Row],[no_efec_cor]]/Tabla3510813153424[[#This Row],[no_efe]]</f>
        <v>0.903890160183066</v>
      </c>
      <c r="M31" s="9" t="n">
        <f aca="false">Tabla3510813153424[[#This Row],[no_efec_inc]]/Tabla3510813153424[[#This Row],[no_efe]]</f>
        <v>0.0961098398169336</v>
      </c>
      <c r="N31" s="9" t="n">
        <f aca="false">(Tabla3510813153424[[#This Row],[% efe_cor]]+Tabla3510813153424[[#This Row],[% no_efe_cor]])/2</f>
        <v>0.771441935437445</v>
      </c>
      <c r="O31" s="10" t="n">
        <f aca="false">(Tabla3510813153424[[#This Row],[% efe_inc]]+Tabla3510813153424[[#This Row],[% no_efect_inc]])/2</f>
        <v>0.228558064562555</v>
      </c>
      <c r="P31" s="11" t="n">
        <f aca="false">Tabla3510813153424[[#This Row],[no_efec_cor]]/(Tabla3510813153424[[#This Row],[efect_inc]]+Tabla3510813153424[[#This Row],[no_efec_cor]])</f>
        <v>0.733519034354689</v>
      </c>
      <c r="Q31" s="11" t="n">
        <f aca="false">Tabla3510813153424[[#This Row],[efec_cor]]/(Tabla3510813153424[[#This Row],[efec_cor]]+Tabla3510813153424[[#This Row],[no_efec_inc]])</f>
        <v>0.858108108108108</v>
      </c>
      <c r="R31" s="11" t="n">
        <f aca="false">(Tabla3510813153424[[#This Row],[PNE]]+Tabla3510813153424[[#This Row],[PE]])/2</f>
        <v>0.795813571231399</v>
      </c>
      <c r="S31" s="0" t="n">
        <v>795</v>
      </c>
      <c r="T31" s="0" t="n">
        <v>874</v>
      </c>
      <c r="U31" s="0" t="n">
        <f aca="false">Tabla3510813153424[[#This Row],[efec]]+Tabla3510813153424[[#This Row],[no_efe]]</f>
        <v>1669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808</v>
      </c>
      <c r="D32" s="0" t="n">
        <v>66</v>
      </c>
      <c r="E32" s="0" t="n">
        <v>451</v>
      </c>
      <c r="F32" s="0" t="n">
        <v>344</v>
      </c>
      <c r="G32" s="0" t="n">
        <f aca="false">Tabla3510813153424[[#This Row],[no_efec_cor]]+Tabla3510813153424[[#This Row],[efec_cor]]</f>
        <v>1259</v>
      </c>
      <c r="H32" s="0" t="n">
        <f aca="false">Tabla3510813153424[[#This Row],[no_efec_inc]]+Tabla3510813153424[[#This Row],[efect_inc]]</f>
        <v>410</v>
      </c>
      <c r="I32" s="9" t="n">
        <f aca="false">Tabla3510813153424[[#This Row],[Correctos]]/Tabla3510813153424[[#This Row],[total_sec]]</f>
        <v>0.75434391851408</v>
      </c>
      <c r="J32" s="9" t="n">
        <f aca="false">Tabla3510813153424[[#This Row],[efec_cor]]/Tabla3510813153424[[#This Row],[efec]]</f>
        <v>0.567295597484277</v>
      </c>
      <c r="K32" s="9" t="n">
        <f aca="false">Tabla3510813153424[[#This Row],[efect_inc]]/Tabla3510813153424[[#This Row],[efec]]</f>
        <v>0.432704402515723</v>
      </c>
      <c r="L32" s="9" t="n">
        <f aca="false">Tabla3510813153424[[#This Row],[no_efec_cor]]/Tabla3510813153424[[#This Row],[no_efe]]</f>
        <v>0.924485125858124</v>
      </c>
      <c r="M32" s="9" t="n">
        <f aca="false">Tabla3510813153424[[#This Row],[no_efec_inc]]/Tabla3510813153424[[#This Row],[no_efe]]</f>
        <v>0.0755148741418764</v>
      </c>
      <c r="N32" s="9" t="n">
        <f aca="false">(Tabla3510813153424[[#This Row],[% efe_cor]]+Tabla3510813153424[[#This Row],[% no_efe_cor]])/2</f>
        <v>0.7458903616712</v>
      </c>
      <c r="O32" s="10" t="n">
        <f aca="false">(Tabla3510813153424[[#This Row],[% efe_inc]]+Tabla3510813153424[[#This Row],[% no_efect_inc]])/2</f>
        <v>0.2541096383288</v>
      </c>
      <c r="P32" s="11" t="n">
        <f aca="false">Tabla3510813153424[[#This Row],[no_efec_cor]]/(Tabla3510813153424[[#This Row],[efect_inc]]+Tabla3510813153424[[#This Row],[no_efec_cor]])</f>
        <v>0.701388888888889</v>
      </c>
      <c r="Q32" s="11" t="n">
        <f aca="false">Tabla3510813153424[[#This Row],[efec_cor]]/(Tabla3510813153424[[#This Row],[efec_cor]]+Tabla3510813153424[[#This Row],[no_efec_inc]])</f>
        <v>0.872340425531915</v>
      </c>
      <c r="R32" s="11" t="n">
        <f aca="false">(Tabla3510813153424[[#This Row],[PNE]]+Tabla3510813153424[[#This Row],[PE]])/2</f>
        <v>0.786864657210402</v>
      </c>
      <c r="S32" s="0" t="n">
        <v>795</v>
      </c>
      <c r="T32" s="0" t="n">
        <v>874</v>
      </c>
      <c r="U32" s="0" t="n">
        <f aca="false">Tabla3510813153424[[#This Row],[efec]]+Tabla3510813153424[[#This Row],[no_efe]]</f>
        <v>1669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673</v>
      </c>
      <c r="D33" s="0" t="n">
        <v>201</v>
      </c>
      <c r="E33" s="0" t="n">
        <v>664</v>
      </c>
      <c r="F33" s="0" t="n">
        <v>131</v>
      </c>
      <c r="G33" s="0" t="n">
        <f aca="false">Tabla3510813153424[[#This Row],[no_efec_cor]]+Tabla3510813153424[[#This Row],[efec_cor]]</f>
        <v>1337</v>
      </c>
      <c r="H33" s="0" t="n">
        <f aca="false">Tabla3510813153424[[#This Row],[no_efec_inc]]+Tabla3510813153424[[#This Row],[efect_inc]]</f>
        <v>332</v>
      </c>
      <c r="I33" s="9" t="n">
        <f aca="false">Tabla3510813153424[[#This Row],[Correctos]]/Tabla3510813153424[[#This Row],[total_sec]]</f>
        <v>0.801078490113841</v>
      </c>
      <c r="J33" s="9" t="n">
        <f aca="false">Tabla3510813153424[[#This Row],[efec_cor]]/Tabla3510813153424[[#This Row],[efec]]</f>
        <v>0.835220125786164</v>
      </c>
      <c r="K33" s="9" t="n">
        <f aca="false">Tabla3510813153424[[#This Row],[efect_inc]]/Tabla3510813153424[[#This Row],[efec]]</f>
        <v>0.164779874213836</v>
      </c>
      <c r="L33" s="9" t="n">
        <f aca="false">Tabla3510813153424[[#This Row],[no_efec_cor]]/Tabla3510813153424[[#This Row],[no_efe]]</f>
        <v>0.770022883295195</v>
      </c>
      <c r="M33" s="9" t="n">
        <f aca="false">Tabla3510813153424[[#This Row],[no_efec_inc]]/Tabla3510813153424[[#This Row],[no_efe]]</f>
        <v>0.229977116704805</v>
      </c>
      <c r="N33" s="9" t="n">
        <f aca="false">(Tabla3510813153424[[#This Row],[% efe_cor]]+Tabla3510813153424[[#This Row],[% no_efe_cor]])/2</f>
        <v>0.802621504540679</v>
      </c>
      <c r="O33" s="10" t="n">
        <f aca="false">(Tabla3510813153424[[#This Row],[% efe_inc]]+Tabla3510813153424[[#This Row],[% no_efect_inc]])/2</f>
        <v>0.197378495459321</v>
      </c>
      <c r="P33" s="11" t="n">
        <f aca="false">Tabla3510813153424[[#This Row],[no_efec_cor]]/(Tabla3510813153424[[#This Row],[efect_inc]]+Tabla3510813153424[[#This Row],[no_efec_cor]])</f>
        <v>0.837064676616915</v>
      </c>
      <c r="Q33" s="11" t="n">
        <f aca="false">Tabla3510813153424[[#This Row],[efec_cor]]/(Tabla3510813153424[[#This Row],[efec_cor]]+Tabla3510813153424[[#This Row],[no_efec_inc]])</f>
        <v>0.767630057803468</v>
      </c>
      <c r="R33" s="11" t="n">
        <f aca="false">(Tabla3510813153424[[#This Row],[PNE]]+Tabla3510813153424[[#This Row],[PE]])/2</f>
        <v>0.802347367210192</v>
      </c>
      <c r="S33" s="0" t="n">
        <v>795</v>
      </c>
      <c r="T33" s="0" t="n">
        <v>874</v>
      </c>
      <c r="U33" s="0" t="n">
        <f aca="false">Tabla3510813153424[[#This Row],[efec]]+Tabla3510813153424[[#This Row],[no_efe]]</f>
        <v>1669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688</v>
      </c>
      <c r="D34" s="0" t="n">
        <v>186</v>
      </c>
      <c r="E34" s="0" t="n">
        <v>650</v>
      </c>
      <c r="F34" s="0" t="n">
        <v>145</v>
      </c>
      <c r="G34" s="0" t="n">
        <f aca="false">Tabla3510813153424[[#This Row],[no_efec_cor]]+Tabla3510813153424[[#This Row],[efec_cor]]</f>
        <v>1338</v>
      </c>
      <c r="H34" s="0" t="n">
        <f aca="false">Tabla3510813153424[[#This Row],[no_efec_inc]]+Tabla3510813153424[[#This Row],[efect_inc]]</f>
        <v>331</v>
      </c>
      <c r="I34" s="9" t="n">
        <f aca="false">Tabla3510813153424[[#This Row],[Correctos]]/Tabla3510813153424[[#This Row],[total_sec]]</f>
        <v>0.801677651288196</v>
      </c>
      <c r="J34" s="9" t="n">
        <f aca="false">Tabla3510813153424[[#This Row],[efec_cor]]/Tabla3510813153424[[#This Row],[efec]]</f>
        <v>0.817610062893082</v>
      </c>
      <c r="K34" s="9" t="n">
        <f aca="false">Tabla3510813153424[[#This Row],[efect_inc]]/Tabla3510813153424[[#This Row],[efec]]</f>
        <v>0.182389937106918</v>
      </c>
      <c r="L34" s="9" t="n">
        <f aca="false">Tabla3510813153424[[#This Row],[no_efec_cor]]/Tabla3510813153424[[#This Row],[no_efe]]</f>
        <v>0.787185354691076</v>
      </c>
      <c r="M34" s="9" t="n">
        <f aca="false">Tabla3510813153424[[#This Row],[no_efec_inc]]/Tabla3510813153424[[#This Row],[no_efe]]</f>
        <v>0.212814645308924</v>
      </c>
      <c r="N34" s="9" t="n">
        <f aca="false">(Tabla3510813153424[[#This Row],[% efe_cor]]+Tabla3510813153424[[#This Row],[% no_efe_cor]])/2</f>
        <v>0.802397708792079</v>
      </c>
      <c r="O34" s="10" t="n">
        <f aca="false">(Tabla3510813153424[[#This Row],[% efe_inc]]+Tabla3510813153424[[#This Row],[% no_efect_inc]])/2</f>
        <v>0.197602291207921</v>
      </c>
      <c r="P34" s="11" t="n">
        <f aca="false">Tabla3510813153424[[#This Row],[no_efec_cor]]/(Tabla3510813153424[[#This Row],[efect_inc]]+Tabla3510813153424[[#This Row],[no_efec_cor]])</f>
        <v>0.825930372148859</v>
      </c>
      <c r="Q34" s="11" t="n">
        <f aca="false">Tabla3510813153424[[#This Row],[efec_cor]]/(Tabla3510813153424[[#This Row],[efec_cor]]+Tabla3510813153424[[#This Row],[no_efec_inc]])</f>
        <v>0.777511961722488</v>
      </c>
      <c r="R34" s="11" t="n">
        <f aca="false">(Tabla3510813153424[[#This Row],[PNE]]+Tabla3510813153424[[#This Row],[PE]])/2</f>
        <v>0.801721166935674</v>
      </c>
      <c r="S34" s="0" t="n">
        <v>795</v>
      </c>
      <c r="T34" s="0" t="n">
        <v>874</v>
      </c>
      <c r="U34" s="0" t="n">
        <f aca="false">Tabla3510813153424[[#This Row],[efec]]+Tabla3510813153424[[#This Row],[no_efe]]</f>
        <v>1669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693</v>
      </c>
      <c r="D35" s="0" t="n">
        <v>181</v>
      </c>
      <c r="E35" s="0" t="n">
        <v>650</v>
      </c>
      <c r="F35" s="0" t="n">
        <v>145</v>
      </c>
      <c r="G35" s="0" t="n">
        <f aca="false">Tabla3510813153424[[#This Row],[no_efec_cor]]+Tabla3510813153424[[#This Row],[efec_cor]]</f>
        <v>1343</v>
      </c>
      <c r="H35" s="0" t="n">
        <f aca="false">Tabla3510813153424[[#This Row],[no_efec_inc]]+Tabla3510813153424[[#This Row],[efect_inc]]</f>
        <v>326</v>
      </c>
      <c r="I35" s="9" t="n">
        <f aca="false">Tabla3510813153424[[#This Row],[Correctos]]/Tabla3510813153424[[#This Row],[total_sec]]</f>
        <v>0.804673457159976</v>
      </c>
      <c r="J35" s="9" t="n">
        <f aca="false">Tabla3510813153424[[#This Row],[efec_cor]]/Tabla3510813153424[[#This Row],[efec]]</f>
        <v>0.817610062893082</v>
      </c>
      <c r="K35" s="9" t="n">
        <f aca="false">Tabla3510813153424[[#This Row],[efect_inc]]/Tabla3510813153424[[#This Row],[efec]]</f>
        <v>0.182389937106918</v>
      </c>
      <c r="L35" s="9" t="n">
        <f aca="false">Tabla3510813153424[[#This Row],[no_efec_cor]]/Tabla3510813153424[[#This Row],[no_efe]]</f>
        <v>0.792906178489702</v>
      </c>
      <c r="M35" s="9" t="n">
        <f aca="false">Tabla3510813153424[[#This Row],[no_efec_inc]]/Tabla3510813153424[[#This Row],[no_efe]]</f>
        <v>0.207093821510297</v>
      </c>
      <c r="N35" s="9" t="n">
        <f aca="false">(Tabla3510813153424[[#This Row],[% efe_cor]]+Tabla3510813153424[[#This Row],[% no_efe_cor]])/2</f>
        <v>0.805258120691392</v>
      </c>
      <c r="O35" s="10" t="n">
        <f aca="false">(Tabla3510813153424[[#This Row],[% efe_inc]]+Tabla3510813153424[[#This Row],[% no_efect_inc]])/2</f>
        <v>0.194741879308608</v>
      </c>
      <c r="P35" s="11" t="n">
        <f aca="false">Tabla3510813153424[[#This Row],[no_efec_cor]]/(Tabla3510813153424[[#This Row],[efect_inc]]+Tabla3510813153424[[#This Row],[no_efec_cor]])</f>
        <v>0.826968973747017</v>
      </c>
      <c r="Q35" s="11" t="n">
        <f aca="false">Tabla3510813153424[[#This Row],[efec_cor]]/(Tabla3510813153424[[#This Row],[efec_cor]]+Tabla3510813153424[[#This Row],[no_efec_inc]])</f>
        <v>0.782190132370638</v>
      </c>
      <c r="R35" s="11" t="n">
        <f aca="false">(Tabla3510813153424[[#This Row],[PNE]]+Tabla3510813153424[[#This Row],[PE]])/2</f>
        <v>0.804579553058827</v>
      </c>
      <c r="S35" s="0" t="n">
        <v>795</v>
      </c>
      <c r="T35" s="0" t="n">
        <v>874</v>
      </c>
      <c r="U35" s="0" t="n">
        <f aca="false">Tabla3510813153424[[#This Row],[efec]]+Tabla3510813153424[[#This Row],[no_efe]]</f>
        <v>1669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720</v>
      </c>
      <c r="D36" s="0" t="n">
        <v>154</v>
      </c>
      <c r="E36" s="0" t="n">
        <v>643</v>
      </c>
      <c r="F36" s="0" t="n">
        <v>152</v>
      </c>
      <c r="G36" s="0" t="n">
        <f aca="false">Tabla3510813153424[[#This Row],[no_efec_cor]]+Tabla3510813153424[[#This Row],[efec_cor]]</f>
        <v>1363</v>
      </c>
      <c r="H36" s="0" t="n">
        <f aca="false">Tabla3510813153424[[#This Row],[no_efec_inc]]+Tabla3510813153424[[#This Row],[efect_inc]]</f>
        <v>306</v>
      </c>
      <c r="I36" s="9" t="n">
        <f aca="false">Tabla3510813153424[[#This Row],[Correctos]]/Tabla3510813153424[[#This Row],[total_sec]]</f>
        <v>0.816656680647094</v>
      </c>
      <c r="J36" s="9" t="n">
        <f aca="false">Tabla3510813153424[[#This Row],[efec_cor]]/Tabla3510813153424[[#This Row],[efec]]</f>
        <v>0.808805031446541</v>
      </c>
      <c r="K36" s="9" t="n">
        <f aca="false">Tabla3510813153424[[#This Row],[efect_inc]]/Tabla3510813153424[[#This Row],[efec]]</f>
        <v>0.191194968553459</v>
      </c>
      <c r="L36" s="9" t="n">
        <f aca="false">Tabla3510813153424[[#This Row],[no_efec_cor]]/Tabla3510813153424[[#This Row],[no_efe]]</f>
        <v>0.823798627002288</v>
      </c>
      <c r="M36" s="9" t="n">
        <f aca="false">Tabla3510813153424[[#This Row],[no_efec_inc]]/Tabla3510813153424[[#This Row],[no_efe]]</f>
        <v>0.176201372997712</v>
      </c>
      <c r="N36" s="9" t="n">
        <f aca="false">(Tabla3510813153424[[#This Row],[% efe_cor]]+Tabla3510813153424[[#This Row],[% no_efe_cor]])/2</f>
        <v>0.816301829224415</v>
      </c>
      <c r="O36" s="10" t="n">
        <f aca="false">(Tabla3510813153424[[#This Row],[% efe_inc]]+Tabla3510813153424[[#This Row],[% no_efect_inc]])/2</f>
        <v>0.183698170775585</v>
      </c>
      <c r="P36" s="11" t="n">
        <f aca="false">Tabla3510813153424[[#This Row],[no_efec_cor]]/(Tabla3510813153424[[#This Row],[efect_inc]]+Tabla3510813153424[[#This Row],[no_efec_cor]])</f>
        <v>0.825688073394495</v>
      </c>
      <c r="Q36" s="11" t="n">
        <f aca="false">Tabla3510813153424[[#This Row],[efec_cor]]/(Tabla3510813153424[[#This Row],[efec_cor]]+Tabla3510813153424[[#This Row],[no_efec_inc]])</f>
        <v>0.806775407779172</v>
      </c>
      <c r="R36" s="11" t="n">
        <f aca="false">(Tabla3510813153424[[#This Row],[PNE]]+Tabla3510813153424[[#This Row],[PE]])/2</f>
        <v>0.816231740586834</v>
      </c>
      <c r="S36" s="0" t="n">
        <v>795</v>
      </c>
      <c r="T36" s="0" t="n">
        <v>874</v>
      </c>
      <c r="U36" s="0" t="n">
        <f aca="false">Tabla3510813153424[[#This Row],[efec]]+Tabla3510813153424[[#This Row],[no_efe]]</f>
        <v>1669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657</v>
      </c>
      <c r="D37" s="0" t="n">
        <v>217</v>
      </c>
      <c r="E37" s="0" t="n">
        <v>637</v>
      </c>
      <c r="F37" s="0" t="n">
        <v>158</v>
      </c>
      <c r="G37" s="0" t="n">
        <f aca="false">Tabla3510813153424[[#This Row],[no_efec_cor]]+Tabla3510813153424[[#This Row],[efec_cor]]</f>
        <v>1294</v>
      </c>
      <c r="H37" s="0" t="n">
        <f aca="false">Tabla3510813153424[[#This Row],[no_efec_inc]]+Tabla3510813153424[[#This Row],[efect_inc]]</f>
        <v>375</v>
      </c>
      <c r="I37" s="9" t="n">
        <f aca="false">Tabla3510813153424[[#This Row],[Correctos]]/Tabla3510813153424[[#This Row],[total_sec]]</f>
        <v>0.775314559616537</v>
      </c>
      <c r="J37" s="9" t="n">
        <f aca="false">Tabla3510813153424[[#This Row],[efec_cor]]/Tabla3510813153424[[#This Row],[efec]]</f>
        <v>0.80125786163522</v>
      </c>
      <c r="K37" s="9" t="n">
        <f aca="false">Tabla3510813153424[[#This Row],[efect_inc]]/Tabla3510813153424[[#This Row],[efec]]</f>
        <v>0.19874213836478</v>
      </c>
      <c r="L37" s="9" t="n">
        <f aca="false">Tabla3510813153424[[#This Row],[no_efec_cor]]/Tabla3510813153424[[#This Row],[no_efe]]</f>
        <v>0.751716247139588</v>
      </c>
      <c r="M37" s="9" t="n">
        <f aca="false">Tabla3510813153424[[#This Row],[no_efec_inc]]/Tabla3510813153424[[#This Row],[no_efe]]</f>
        <v>0.248283752860412</v>
      </c>
      <c r="N37" s="9" t="n">
        <f aca="false">(Tabla3510813153424[[#This Row],[% efe_cor]]+Tabla3510813153424[[#This Row],[% no_efe_cor]])/2</f>
        <v>0.776487054387404</v>
      </c>
      <c r="O37" s="10" t="n">
        <f aca="false">(Tabla3510813153424[[#This Row],[% efe_inc]]+Tabla3510813153424[[#This Row],[% no_efect_inc]])/2</f>
        <v>0.223512945612596</v>
      </c>
      <c r="P37" s="11" t="n">
        <f aca="false">Tabla3510813153424[[#This Row],[no_efec_cor]]/(Tabla3510813153424[[#This Row],[efect_inc]]+Tabla3510813153424[[#This Row],[no_efec_cor]])</f>
        <v>0.806134969325153</v>
      </c>
      <c r="Q37" s="11" t="n">
        <f aca="false">Tabla3510813153424[[#This Row],[efec_cor]]/(Tabla3510813153424[[#This Row],[efec_cor]]+Tabla3510813153424[[#This Row],[no_efec_inc]])</f>
        <v>0.745901639344262</v>
      </c>
      <c r="R37" s="11" t="n">
        <f aca="false">(Tabla3510813153424[[#This Row],[PNE]]+Tabla3510813153424[[#This Row],[PE]])/2</f>
        <v>0.776018304334708</v>
      </c>
      <c r="S37" s="0" t="n">
        <v>795</v>
      </c>
      <c r="T37" s="0" t="n">
        <v>874</v>
      </c>
      <c r="U37" s="0" t="n">
        <f aca="false">Tabla3510813153424[[#This Row],[efec]]+Tabla3510813153424[[#This Row],[no_efe]]</f>
        <v>1669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690</v>
      </c>
      <c r="D38" s="0" t="n">
        <v>184</v>
      </c>
      <c r="E38" s="0" t="n">
        <v>437</v>
      </c>
      <c r="F38" s="0" t="n">
        <v>358</v>
      </c>
      <c r="G38" s="0" t="n">
        <f aca="false">Tabla3510813153424[[#This Row],[no_efec_cor]]+Tabla3510813153424[[#This Row],[efec_cor]]</f>
        <v>1127</v>
      </c>
      <c r="H38" s="0" t="n">
        <f aca="false">Tabla3510813153424[[#This Row],[no_efec_inc]]+Tabla3510813153424[[#This Row],[efect_inc]]</f>
        <v>542</v>
      </c>
      <c r="I38" s="9" t="n">
        <f aca="false">Tabla3510813153424[[#This Row],[Correctos]]/Tabla3510813153424[[#This Row],[total_sec]]</f>
        <v>0.675254643499101</v>
      </c>
      <c r="J38" s="9" t="n">
        <f aca="false">Tabla3510813153424[[#This Row],[efec_cor]]/Tabla3510813153424[[#This Row],[efec]]</f>
        <v>0.549685534591195</v>
      </c>
      <c r="K38" s="9" t="n">
        <f aca="false">Tabla3510813153424[[#This Row],[efect_inc]]/Tabla3510813153424[[#This Row],[efec]]</f>
        <v>0.450314465408805</v>
      </c>
      <c r="L38" s="9" t="n">
        <f aca="false">Tabla3510813153424[[#This Row],[no_efec_cor]]/Tabla3510813153424[[#This Row],[no_efe]]</f>
        <v>0.789473684210526</v>
      </c>
      <c r="M38" s="9" t="n">
        <f aca="false">Tabla3510813153424[[#This Row],[no_efec_inc]]/Tabla3510813153424[[#This Row],[no_efe]]</f>
        <v>0.210526315789474</v>
      </c>
      <c r="N38" s="9" t="n">
        <f aca="false">(Tabla3510813153424[[#This Row],[% efe_cor]]+Tabla3510813153424[[#This Row],[% no_efe_cor]])/2</f>
        <v>0.669579609400861</v>
      </c>
      <c r="O38" s="10" t="n">
        <f aca="false">(Tabla3510813153424[[#This Row],[% efe_inc]]+Tabla3510813153424[[#This Row],[% no_efect_inc]])/2</f>
        <v>0.330420390599139</v>
      </c>
      <c r="P38" s="11" t="n">
        <f aca="false">Tabla3510813153424[[#This Row],[no_efec_cor]]/(Tabla3510813153424[[#This Row],[efect_inc]]+Tabla3510813153424[[#This Row],[no_efec_cor]])</f>
        <v>0.658396946564885</v>
      </c>
      <c r="Q38" s="11" t="n">
        <f aca="false">Tabla3510813153424[[#This Row],[efec_cor]]/(Tabla3510813153424[[#This Row],[efec_cor]]+Tabla3510813153424[[#This Row],[no_efec_inc]])</f>
        <v>0.703703703703704</v>
      </c>
      <c r="R38" s="11" t="n">
        <f aca="false">(Tabla3510813153424[[#This Row],[PNE]]+Tabla3510813153424[[#This Row],[PE]])/2</f>
        <v>0.681050325134295</v>
      </c>
      <c r="S38" s="0" t="n">
        <v>795</v>
      </c>
      <c r="T38" s="0" t="n">
        <v>874</v>
      </c>
      <c r="U38" s="0" t="n">
        <f aca="false">Tabla3510813153424[[#This Row],[efec]]+Tabla3510813153424[[#This Row],[no_efe]]</f>
        <v>1669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647</v>
      </c>
      <c r="D39" s="0" t="n">
        <v>227</v>
      </c>
      <c r="E39" s="0" t="n">
        <v>616</v>
      </c>
      <c r="F39" s="0" t="n">
        <v>179</v>
      </c>
      <c r="G39" s="0" t="n">
        <f aca="false">Tabla3510813153424[[#This Row],[no_efec_cor]]+Tabla3510813153424[[#This Row],[efec_cor]]</f>
        <v>1263</v>
      </c>
      <c r="H39" s="0" t="n">
        <f aca="false">Tabla3510813153424[[#This Row],[no_efec_inc]]+Tabla3510813153424[[#This Row],[efect_inc]]</f>
        <v>406</v>
      </c>
      <c r="I39" s="9" t="n">
        <f aca="false">Tabla3510813153424[[#This Row],[Correctos]]/Tabla3510813153424[[#This Row],[total_sec]]</f>
        <v>0.756740563211504</v>
      </c>
      <c r="J39" s="9" t="n">
        <f aca="false">Tabla3510813153424[[#This Row],[efec_cor]]/Tabla3510813153424[[#This Row],[efec]]</f>
        <v>0.774842767295598</v>
      </c>
      <c r="K39" s="9" t="n">
        <f aca="false">Tabla3510813153424[[#This Row],[efect_inc]]/Tabla3510813153424[[#This Row],[efec]]</f>
        <v>0.225157232704402</v>
      </c>
      <c r="L39" s="9" t="n">
        <f aca="false">Tabla3510813153424[[#This Row],[no_efec_cor]]/Tabla3510813153424[[#This Row],[no_efe]]</f>
        <v>0.740274599542334</v>
      </c>
      <c r="M39" s="9" t="n">
        <f aca="false">Tabla3510813153424[[#This Row],[no_efec_inc]]/Tabla3510813153424[[#This Row],[no_efe]]</f>
        <v>0.259725400457666</v>
      </c>
      <c r="N39" s="9" t="n">
        <f aca="false">(Tabla3510813153424[[#This Row],[% efe_cor]]+Tabla3510813153424[[#This Row],[% no_efe_cor]])/2</f>
        <v>0.757558683418966</v>
      </c>
      <c r="O39" s="10" t="n">
        <f aca="false">(Tabla3510813153424[[#This Row],[% efe_inc]]+Tabla3510813153424[[#This Row],[% no_efect_inc]])/2</f>
        <v>0.242441316581034</v>
      </c>
      <c r="P39" s="11" t="n">
        <f aca="false">Tabla3510813153424[[#This Row],[no_efec_cor]]/(Tabla3510813153424[[#This Row],[efect_inc]]+Tabla3510813153424[[#This Row],[no_efec_cor]])</f>
        <v>0.783292978208232</v>
      </c>
      <c r="Q39" s="11" t="n">
        <f aca="false">Tabla3510813153424[[#This Row],[efec_cor]]/(Tabla3510813153424[[#This Row],[efec_cor]]+Tabla3510813153424[[#This Row],[no_efec_inc]])</f>
        <v>0.730723606168446</v>
      </c>
      <c r="R39" s="11" t="n">
        <f aca="false">(Tabla3510813153424[[#This Row],[PNE]]+Tabla3510813153424[[#This Row],[PE]])/2</f>
        <v>0.757008292188339</v>
      </c>
      <c r="S39" s="0" t="n">
        <v>795</v>
      </c>
      <c r="T39" s="0" t="n">
        <v>874</v>
      </c>
      <c r="U39" s="0" t="n">
        <f aca="false">Tabla3510813153424[[#This Row],[efec]]+Tabla3510813153424[[#This Row],[no_efe]]</f>
        <v>1669</v>
      </c>
    </row>
    <row r="40" customFormat="false" ht="13.8" hidden="false" customHeight="false" outlineLevel="0" collapsed="false">
      <c r="A40" s="0" t="n">
        <v>10</v>
      </c>
      <c r="B40" s="0" t="n">
        <v>1</v>
      </c>
      <c r="C40" s="0" t="n">
        <v>720</v>
      </c>
      <c r="D40" s="0" t="n">
        <v>154</v>
      </c>
      <c r="E40" s="0" t="n">
        <v>637</v>
      </c>
      <c r="F40" s="0" t="n">
        <v>158</v>
      </c>
      <c r="G40" s="0" t="e">
        <f aca="false">Tabla3510813153424[[#This Row],[no_efec_cor]]+Tabla3510813153424[[#This Row],[efec_cor]]</f>
        <v>#VALUE!</v>
      </c>
      <c r="H40" s="0" t="e">
        <f aca="false">Tabla3510813153424[[#This Row],[no_efec_inc]]+Tabla3510813153424[[#This Row],[efect_inc]]</f>
        <v>#VALUE!</v>
      </c>
      <c r="I40" s="9" t="e">
        <f aca="false">Tabla3510813153424[[#This Row],[Correctos]]/Tabla3510813153424[[#This Row],[total_sec]]</f>
        <v>#VALUE!</v>
      </c>
      <c r="J40" s="9" t="e">
        <f aca="false">Tabla3510813153424[[#This Row],[efec_cor]]/Tabla3510813153424[[#This Row],[efec]]</f>
        <v>#VALUE!</v>
      </c>
      <c r="K40" s="9" t="e">
        <f aca="false">Tabla3510813153424[[#This Row],[efect_inc]]/Tabla3510813153424[[#This Row],[efec]]</f>
        <v>#VALUE!</v>
      </c>
      <c r="L40" s="9" t="e">
        <f aca="false">Tabla3510813153424[[#This Row],[no_efec_cor]]/Tabla3510813153424[[#This Row],[no_efe]]</f>
        <v>#VALUE!</v>
      </c>
      <c r="M40" s="9" t="e">
        <f aca="false">Tabla3510813153424[[#This Row],[no_efec_inc]]/Tabla3510813153424[[#This Row],[no_efe]]</f>
        <v>#VALUE!</v>
      </c>
      <c r="N40" s="9" t="e">
        <f aca="false">(Tabla3510813153424[[#This Row],[% efe_cor]]+Tabla3510813153424[[#This Row],[% no_efe_cor]])/2</f>
        <v>#VALUE!</v>
      </c>
      <c r="O40" s="10" t="e">
        <f aca="false">(Tabla3510813153424[[#This Row],[% efe_inc]]+Tabla3510813153424[[#This Row],[% no_efect_inc]])/2</f>
        <v>#VALUE!</v>
      </c>
      <c r="P40" s="11" t="e">
        <f aca="false">Tabla3510813153424[[#This Row],[no_efec_cor]]/(Tabla3510813153424[[#This Row],[efect_inc]]+Tabla3510813153424[[#This Row],[no_efec_cor]])</f>
        <v>#VALUE!</v>
      </c>
      <c r="Q40" s="11" t="e">
        <f aca="false">Tabla3510813153424[[#This Row],[efec_cor]]/(Tabla3510813153424[[#This Row],[efec_cor]]+Tabla3510813153424[[#This Row],[no_efec_inc]])</f>
        <v>#VALUE!</v>
      </c>
      <c r="R40" s="11" t="e">
        <f aca="false">(Tabla3510813153424[[#This Row],[PNE]]+Tabla3510813153424[[#This Row],[PE]])/2</f>
        <v>#VALUE!</v>
      </c>
      <c r="S40" s="0" t="n">
        <v>795</v>
      </c>
      <c r="T40" s="0" t="n">
        <v>874</v>
      </c>
      <c r="U40" s="0" t="e">
        <f aca="false">Tabla3510813153424[[#This Row],[efec]]+Tabla3510813153424[[#This Row],[no_efe]]</f>
        <v>#VALUE!</v>
      </c>
    </row>
    <row r="41" customFormat="false" ht="13.8" hidden="false" customHeight="false" outlineLevel="0" collapsed="false">
      <c r="A41" s="0" t="n">
        <v>15</v>
      </c>
      <c r="B41" s="0" t="n">
        <v>1</v>
      </c>
      <c r="C41" s="0" t="n">
        <v>713</v>
      </c>
      <c r="D41" s="0" t="n">
        <v>161</v>
      </c>
      <c r="E41" s="0" t="n">
        <v>629</v>
      </c>
      <c r="F41" s="0" t="n">
        <v>166</v>
      </c>
      <c r="G41" s="0" t="e">
        <f aca="false">Tabla3510813153424[[#This Row],[no_efec_cor]]+Tabla3510813153424[[#This Row],[efec_cor]]</f>
        <v>#VALUE!</v>
      </c>
      <c r="H41" s="0" t="e">
        <f aca="false">Tabla3510813153424[[#This Row],[no_efec_inc]]+Tabla3510813153424[[#This Row],[efect_inc]]</f>
        <v>#VALUE!</v>
      </c>
      <c r="I41" s="9" t="e">
        <f aca="false">Tabla3510813153424[[#This Row],[Correctos]]/Tabla3510813153424[[#This Row],[total_sec]]</f>
        <v>#VALUE!</v>
      </c>
      <c r="J41" s="9" t="e">
        <f aca="false">Tabla3510813153424[[#This Row],[efec_cor]]/Tabla3510813153424[[#This Row],[efec]]</f>
        <v>#VALUE!</v>
      </c>
      <c r="K41" s="9" t="e">
        <f aca="false">Tabla3510813153424[[#This Row],[efect_inc]]/Tabla3510813153424[[#This Row],[efec]]</f>
        <v>#VALUE!</v>
      </c>
      <c r="L41" s="9" t="e">
        <f aca="false">Tabla3510813153424[[#This Row],[no_efec_cor]]/Tabla3510813153424[[#This Row],[no_efe]]</f>
        <v>#VALUE!</v>
      </c>
      <c r="M41" s="9" t="e">
        <f aca="false">Tabla3510813153424[[#This Row],[no_efec_inc]]/Tabla3510813153424[[#This Row],[no_efe]]</f>
        <v>#VALUE!</v>
      </c>
      <c r="N41" s="9" t="e">
        <f aca="false">(Tabla3510813153424[[#This Row],[% efe_cor]]+Tabla3510813153424[[#This Row],[% no_efe_cor]])/2</f>
        <v>#VALUE!</v>
      </c>
      <c r="O41" s="10" t="e">
        <f aca="false">(Tabla3510813153424[[#This Row],[% efe_inc]]+Tabla3510813153424[[#This Row],[% no_efect_inc]])/2</f>
        <v>#VALUE!</v>
      </c>
      <c r="P41" s="11" t="e">
        <f aca="false">Tabla3510813153424[[#This Row],[no_efec_cor]]/(Tabla3510813153424[[#This Row],[efect_inc]]+Tabla3510813153424[[#This Row],[no_efec_cor]])</f>
        <v>#VALUE!</v>
      </c>
      <c r="Q41" s="11" t="e">
        <f aca="false">Tabla3510813153424[[#This Row],[efec_cor]]/(Tabla3510813153424[[#This Row],[efec_cor]]+Tabla3510813153424[[#This Row],[no_efec_inc]])</f>
        <v>#VALUE!</v>
      </c>
      <c r="R41" s="11" t="e">
        <f aca="false">(Tabla3510813153424[[#This Row],[PNE]]+Tabla3510813153424[[#This Row],[PE]])/2</f>
        <v>#VALUE!</v>
      </c>
      <c r="S41" s="0" t="n">
        <v>795</v>
      </c>
      <c r="T41" s="0" t="n">
        <v>874</v>
      </c>
      <c r="U41" s="0" t="e">
        <f aca="false">Tabla3510813153424[[#This Row],[efec]]+Tabla3510813153424[[#This Row],[no_efe]]</f>
        <v>#VALUE!</v>
      </c>
    </row>
    <row r="42" customFormat="false" ht="13.8" hidden="false" customHeight="false" outlineLevel="0" collapsed="false">
      <c r="A42" s="0" t="n">
        <v>25</v>
      </c>
      <c r="B42" s="0" t="n">
        <v>1</v>
      </c>
      <c r="C42" s="0" t="n">
        <v>712</v>
      </c>
      <c r="D42" s="0" t="n">
        <v>162</v>
      </c>
      <c r="E42" s="0" t="n">
        <v>627</v>
      </c>
      <c r="F42" s="0" t="n">
        <v>168</v>
      </c>
      <c r="G42" s="0" t="e">
        <f aca="false">Tabla3510813153424[[#This Row],[no_efec_cor]]+Tabla3510813153424[[#This Row],[efec_cor]]</f>
        <v>#VALUE!</v>
      </c>
      <c r="H42" s="0" t="e">
        <f aca="false">Tabla3510813153424[[#This Row],[no_efec_inc]]+Tabla3510813153424[[#This Row],[efect_inc]]</f>
        <v>#VALUE!</v>
      </c>
      <c r="I42" s="9" t="e">
        <f aca="false">Tabla3510813153424[[#This Row],[Correctos]]/Tabla3510813153424[[#This Row],[total_sec]]</f>
        <v>#VALUE!</v>
      </c>
      <c r="J42" s="9" t="e">
        <f aca="false">Tabla3510813153424[[#This Row],[efec_cor]]/Tabla3510813153424[[#This Row],[efec]]</f>
        <v>#VALUE!</v>
      </c>
      <c r="K42" s="9" t="e">
        <f aca="false">Tabla3510813153424[[#This Row],[efect_inc]]/Tabla3510813153424[[#This Row],[efec]]</f>
        <v>#VALUE!</v>
      </c>
      <c r="L42" s="9" t="e">
        <f aca="false">Tabla3510813153424[[#This Row],[no_efec_cor]]/Tabla3510813153424[[#This Row],[no_efe]]</f>
        <v>#VALUE!</v>
      </c>
      <c r="M42" s="9" t="e">
        <f aca="false">Tabla3510813153424[[#This Row],[no_efec_inc]]/Tabla3510813153424[[#This Row],[no_efe]]</f>
        <v>#VALUE!</v>
      </c>
      <c r="N42" s="9" t="e">
        <f aca="false">(Tabla3510813153424[[#This Row],[% efe_cor]]+Tabla3510813153424[[#This Row],[% no_efe_cor]])/2</f>
        <v>#VALUE!</v>
      </c>
      <c r="O42" s="10" t="e">
        <f aca="false">(Tabla3510813153424[[#This Row],[% efe_inc]]+Tabla3510813153424[[#This Row],[% no_efect_inc]])/2</f>
        <v>#VALUE!</v>
      </c>
      <c r="P42" s="11" t="e">
        <f aca="false">Tabla3510813153424[[#This Row],[no_efec_cor]]/(Tabla3510813153424[[#This Row],[efect_inc]]+Tabla3510813153424[[#This Row],[no_efec_cor]])</f>
        <v>#VALUE!</v>
      </c>
      <c r="Q42" s="11" t="e">
        <f aca="false">Tabla3510813153424[[#This Row],[efec_cor]]/(Tabla3510813153424[[#This Row],[efec_cor]]+Tabla3510813153424[[#This Row],[no_efec_inc]])</f>
        <v>#VALUE!</v>
      </c>
      <c r="R42" s="11" t="e">
        <f aca="false">(Tabla3510813153424[[#This Row],[PNE]]+Tabla3510813153424[[#This Row],[PE]])/2</f>
        <v>#VALUE!</v>
      </c>
      <c r="S42" s="0" t="n">
        <v>795</v>
      </c>
      <c r="T42" s="0" t="n">
        <v>874</v>
      </c>
      <c r="U42" s="0" t="e">
        <f aca="false">Tabla3510813153424[[#This Row],[efec]]+Tabla3510813153424[[#This Row],[no_efe]]</f>
        <v>#VALUE!</v>
      </c>
    </row>
    <row r="43" customFormat="false" ht="13.8" hidden="false" customHeight="false" outlineLevel="0" collapsed="false">
      <c r="A43" s="0" t="n">
        <v>25</v>
      </c>
      <c r="B43" s="0" t="n">
        <v>2</v>
      </c>
      <c r="C43" s="0" t="n">
        <v>764</v>
      </c>
      <c r="D43" s="0" t="n">
        <v>110</v>
      </c>
      <c r="E43" s="0" t="n">
        <v>576</v>
      </c>
      <c r="F43" s="0" t="n">
        <v>219</v>
      </c>
      <c r="G43" s="0" t="e">
        <f aca="false">Tabla3510813153424[[#This Row],[no_efec_cor]]+Tabla3510813153424[[#This Row],[efec_cor]]</f>
        <v>#VALUE!</v>
      </c>
      <c r="H43" s="0" t="e">
        <f aca="false">Tabla3510813153424[[#This Row],[no_efec_inc]]+Tabla3510813153424[[#This Row],[efect_inc]]</f>
        <v>#VALUE!</v>
      </c>
      <c r="I43" s="9" t="e">
        <f aca="false">Tabla3510813153424[[#This Row],[Correctos]]/Tabla3510813153424[[#This Row],[total_sec]]</f>
        <v>#VALUE!</v>
      </c>
      <c r="J43" s="9" t="e">
        <f aca="false">Tabla3510813153424[[#This Row],[efec_cor]]/Tabla3510813153424[[#This Row],[efec]]</f>
        <v>#VALUE!</v>
      </c>
      <c r="K43" s="9" t="e">
        <f aca="false">Tabla3510813153424[[#This Row],[efect_inc]]/Tabla3510813153424[[#This Row],[efec]]</f>
        <v>#VALUE!</v>
      </c>
      <c r="L43" s="9" t="e">
        <f aca="false">Tabla3510813153424[[#This Row],[no_efec_cor]]/Tabla3510813153424[[#This Row],[no_efe]]</f>
        <v>#VALUE!</v>
      </c>
      <c r="M43" s="9" t="e">
        <f aca="false">Tabla3510813153424[[#This Row],[no_efec_inc]]/Tabla3510813153424[[#This Row],[no_efe]]</f>
        <v>#VALUE!</v>
      </c>
      <c r="N43" s="9" t="e">
        <f aca="false">(Tabla3510813153424[[#This Row],[% efe_cor]]+Tabla3510813153424[[#This Row],[% no_efe_cor]])/2</f>
        <v>#VALUE!</v>
      </c>
      <c r="O43" s="10" t="e">
        <f aca="false">(Tabla3510813153424[[#This Row],[% efe_inc]]+Tabla3510813153424[[#This Row],[% no_efect_inc]])/2</f>
        <v>#VALUE!</v>
      </c>
      <c r="P43" s="11" t="e">
        <f aca="false">Tabla3510813153424[[#This Row],[no_efec_cor]]/(Tabla3510813153424[[#This Row],[efect_inc]]+Tabla3510813153424[[#This Row],[no_efec_cor]])</f>
        <v>#VALUE!</v>
      </c>
      <c r="Q43" s="11" t="e">
        <f aca="false">Tabla3510813153424[[#This Row],[efec_cor]]/(Tabla3510813153424[[#This Row],[efec_cor]]+Tabla3510813153424[[#This Row],[no_efec_inc]])</f>
        <v>#VALUE!</v>
      </c>
      <c r="R43" s="11" t="e">
        <f aca="false">(Tabla3510813153424[[#This Row],[PNE]]+Tabla3510813153424[[#This Row],[PE]])/2</f>
        <v>#VALUE!</v>
      </c>
      <c r="S43" s="0" t="n">
        <v>795</v>
      </c>
      <c r="T43" s="0" t="n">
        <v>874</v>
      </c>
      <c r="U43" s="0" t="e">
        <f aca="false">Tabla3510813153424[[#This Row],[efec]]+Tabla3510813153424[[#This Row],[no_efe]]</f>
        <v>#VALUE!</v>
      </c>
    </row>
    <row r="44" customFormat="false" ht="13.8" hidden="false" customHeight="false" outlineLevel="0" collapsed="false">
      <c r="A44" s="0" t="n">
        <v>25</v>
      </c>
      <c r="B44" s="0" t="n">
        <v>5</v>
      </c>
      <c r="C44" s="0" t="n">
        <v>821</v>
      </c>
      <c r="D44" s="0" t="n">
        <v>53</v>
      </c>
      <c r="E44" s="0" t="n">
        <v>460</v>
      </c>
      <c r="F44" s="0" t="n">
        <v>335</v>
      </c>
      <c r="G44" s="0" t="e">
        <f aca="false">Tabla3510813153424[[#This Row],[no_efec_cor]]+Tabla3510813153424[[#This Row],[efec_cor]]</f>
        <v>#VALUE!</v>
      </c>
      <c r="H44" s="0" t="e">
        <f aca="false">Tabla3510813153424[[#This Row],[no_efec_inc]]+Tabla3510813153424[[#This Row],[efect_inc]]</f>
        <v>#VALUE!</v>
      </c>
      <c r="I44" s="9" t="e">
        <f aca="false">Tabla3510813153424[[#This Row],[Correctos]]/Tabla3510813153424[[#This Row],[total_sec]]</f>
        <v>#VALUE!</v>
      </c>
      <c r="J44" s="9" t="e">
        <f aca="false">Tabla3510813153424[[#This Row],[efec_cor]]/Tabla3510813153424[[#This Row],[efec]]</f>
        <v>#VALUE!</v>
      </c>
      <c r="K44" s="9" t="e">
        <f aca="false">Tabla3510813153424[[#This Row],[efect_inc]]/Tabla3510813153424[[#This Row],[efec]]</f>
        <v>#VALUE!</v>
      </c>
      <c r="L44" s="9" t="e">
        <f aca="false">Tabla3510813153424[[#This Row],[no_efec_cor]]/Tabla3510813153424[[#This Row],[no_efe]]</f>
        <v>#VALUE!</v>
      </c>
      <c r="M44" s="9" t="e">
        <f aca="false">Tabla3510813153424[[#This Row],[no_efec_inc]]/Tabla3510813153424[[#This Row],[no_efe]]</f>
        <v>#VALUE!</v>
      </c>
      <c r="N44" s="9" t="e">
        <f aca="false">(Tabla3510813153424[[#This Row],[% efe_cor]]+Tabla3510813153424[[#This Row],[% no_efe_cor]])/2</f>
        <v>#VALUE!</v>
      </c>
      <c r="O44" s="10" t="e">
        <f aca="false">(Tabla3510813153424[[#This Row],[% efe_inc]]+Tabla3510813153424[[#This Row],[% no_efect_inc]])/2</f>
        <v>#VALUE!</v>
      </c>
      <c r="P44" s="11" t="e">
        <f aca="false">Tabla3510813153424[[#This Row],[no_efec_cor]]/(Tabla3510813153424[[#This Row],[efect_inc]]+Tabla3510813153424[[#This Row],[no_efec_cor]])</f>
        <v>#VALUE!</v>
      </c>
      <c r="Q44" s="11" t="e">
        <f aca="false">Tabla3510813153424[[#This Row],[efec_cor]]/(Tabla3510813153424[[#This Row],[efec_cor]]+Tabla3510813153424[[#This Row],[no_efec_inc]])</f>
        <v>#VALUE!</v>
      </c>
      <c r="R44" s="11" t="e">
        <f aca="false">(Tabla3510813153424[[#This Row],[PNE]]+Tabla3510813153424[[#This Row],[PE]])/2</f>
        <v>#VALUE!</v>
      </c>
      <c r="S44" s="0" t="n">
        <v>795</v>
      </c>
      <c r="T44" s="0" t="n">
        <v>874</v>
      </c>
      <c r="U44" s="0" t="e">
        <f aca="false">Tabla3510813153424[[#This Row],[efec]]+Tabla3510813153424[[#This Row],[no_efe]]</f>
        <v>#VALUE!</v>
      </c>
    </row>
    <row r="45" customFormat="false" ht="13.8" hidden="false" customHeight="false" outlineLevel="0" collapsed="false">
      <c r="A45" s="0" t="n">
        <v>15</v>
      </c>
      <c r="B45" s="0" t="n">
        <v>2</v>
      </c>
      <c r="C45" s="0" t="n">
        <v>762</v>
      </c>
      <c r="D45" s="0" t="n">
        <v>112</v>
      </c>
      <c r="E45" s="0" t="n">
        <v>576</v>
      </c>
      <c r="F45" s="0" t="n">
        <v>221</v>
      </c>
      <c r="G45" s="0" t="e">
        <f aca="false">Tabla3510813153424[[#This Row],[no_efec_cor]]+Tabla3510813153424[[#This Row],[efec_cor]]</f>
        <v>#VALUE!</v>
      </c>
      <c r="H45" s="0" t="e">
        <f aca="false">Tabla3510813153424[[#This Row],[no_efec_inc]]+Tabla3510813153424[[#This Row],[efect_inc]]</f>
        <v>#VALUE!</v>
      </c>
      <c r="I45" s="9" t="e">
        <f aca="false">Tabla3510813153424[[#This Row],[Correctos]]/Tabla3510813153424[[#This Row],[total_sec]]</f>
        <v>#VALUE!</v>
      </c>
      <c r="J45" s="9" t="e">
        <f aca="false">Tabla3510813153424[[#This Row],[efec_cor]]/Tabla3510813153424[[#This Row],[efec]]</f>
        <v>#VALUE!</v>
      </c>
      <c r="K45" s="9" t="e">
        <f aca="false">Tabla3510813153424[[#This Row],[efect_inc]]/Tabla3510813153424[[#This Row],[efec]]</f>
        <v>#VALUE!</v>
      </c>
      <c r="L45" s="9" t="e">
        <f aca="false">Tabla3510813153424[[#This Row],[no_efec_cor]]/Tabla3510813153424[[#This Row],[no_efe]]</f>
        <v>#VALUE!</v>
      </c>
      <c r="M45" s="9" t="e">
        <f aca="false">Tabla3510813153424[[#This Row],[no_efec_inc]]/Tabla3510813153424[[#This Row],[no_efe]]</f>
        <v>#VALUE!</v>
      </c>
      <c r="N45" s="9" t="e">
        <f aca="false">(Tabla3510813153424[[#This Row],[% efe_cor]]+Tabla3510813153424[[#This Row],[% no_efe_cor]])/2</f>
        <v>#VALUE!</v>
      </c>
      <c r="O45" s="10" t="e">
        <f aca="false">(Tabla3510813153424[[#This Row],[% efe_inc]]+Tabla3510813153424[[#This Row],[% no_efect_inc]])/2</f>
        <v>#VALUE!</v>
      </c>
      <c r="P45" s="11" t="e">
        <f aca="false">Tabla3510813153424[[#This Row],[no_efec_cor]]/(Tabla3510813153424[[#This Row],[efect_inc]]+Tabla3510813153424[[#This Row],[no_efec_cor]])</f>
        <v>#VALUE!</v>
      </c>
      <c r="Q45" s="11" t="e">
        <f aca="false">Tabla3510813153424[[#This Row],[efec_cor]]/(Tabla3510813153424[[#This Row],[efec_cor]]+Tabla3510813153424[[#This Row],[no_efec_inc]])</f>
        <v>#VALUE!</v>
      </c>
      <c r="R45" s="11" t="e">
        <f aca="false">(Tabla3510813153424[[#This Row],[PNE]]+Tabla3510813153424[[#This Row],[PE]])/2</f>
        <v>#VALUE!</v>
      </c>
      <c r="S45" s="0" t="n">
        <v>795</v>
      </c>
      <c r="T45" s="0" t="n">
        <v>874</v>
      </c>
      <c r="U45" s="0" t="e">
        <f aca="false">Tabla3510813153424[[#This Row],[efec]]+Tabla3510813153424[[#This Row],[no_efe]]</f>
        <v>#VALUE!</v>
      </c>
    </row>
    <row r="46" customFormat="false" ht="13.8" hidden="false" customHeight="false" outlineLevel="0" collapsed="false">
      <c r="A46" s="0" t="n">
        <v>10</v>
      </c>
      <c r="B46" s="0" t="n">
        <v>2</v>
      </c>
      <c r="C46" s="0" t="n">
        <v>763</v>
      </c>
      <c r="D46" s="0" t="n">
        <v>111</v>
      </c>
      <c r="E46" s="0" t="n">
        <v>573</v>
      </c>
      <c r="F46" s="0" t="n">
        <v>222</v>
      </c>
      <c r="G46" s="0" t="e">
        <f aca="false">Tabla3510813153424[[#This Row],[no_efec_cor]]+Tabla3510813153424[[#This Row],[efec_cor]]</f>
        <v>#VALUE!</v>
      </c>
      <c r="H46" s="0" t="e">
        <f aca="false">Tabla3510813153424[[#This Row],[no_efec_inc]]+Tabla3510813153424[[#This Row],[efect_inc]]</f>
        <v>#VALUE!</v>
      </c>
      <c r="I46" s="9" t="e">
        <f aca="false">Tabla3510813153424[[#This Row],[Correctos]]/Tabla3510813153424[[#This Row],[total_sec]]</f>
        <v>#VALUE!</v>
      </c>
      <c r="J46" s="9" t="e">
        <f aca="false">Tabla3510813153424[[#This Row],[efec_cor]]/Tabla3510813153424[[#This Row],[efec]]</f>
        <v>#VALUE!</v>
      </c>
      <c r="K46" s="9" t="e">
        <f aca="false">Tabla3510813153424[[#This Row],[efect_inc]]/Tabla3510813153424[[#This Row],[efec]]</f>
        <v>#VALUE!</v>
      </c>
      <c r="L46" s="9" t="e">
        <f aca="false">Tabla3510813153424[[#This Row],[no_efec_cor]]/Tabla3510813153424[[#This Row],[no_efe]]</f>
        <v>#VALUE!</v>
      </c>
      <c r="M46" s="9" t="e">
        <f aca="false">Tabla3510813153424[[#This Row],[no_efec_inc]]/Tabla3510813153424[[#This Row],[no_efe]]</f>
        <v>#VALUE!</v>
      </c>
      <c r="N46" s="9" t="e">
        <f aca="false">(Tabla3510813153424[[#This Row],[% efe_cor]]+Tabla3510813153424[[#This Row],[% no_efe_cor]])/2</f>
        <v>#VALUE!</v>
      </c>
      <c r="O46" s="10" t="e">
        <f aca="false">(Tabla3510813153424[[#This Row],[% efe_inc]]+Tabla3510813153424[[#This Row],[% no_efect_inc]])/2</f>
        <v>#VALUE!</v>
      </c>
      <c r="P46" s="11" t="e">
        <f aca="false">Tabla3510813153424[[#This Row],[no_efec_cor]]/(Tabla3510813153424[[#This Row],[efect_inc]]+Tabla3510813153424[[#This Row],[no_efec_cor]])</f>
        <v>#VALUE!</v>
      </c>
      <c r="Q46" s="11" t="e">
        <f aca="false">Tabla3510813153424[[#This Row],[efec_cor]]/(Tabla3510813153424[[#This Row],[efec_cor]]+Tabla3510813153424[[#This Row],[no_efec_inc]])</f>
        <v>#VALUE!</v>
      </c>
      <c r="R46" s="11" t="e">
        <f aca="false">(Tabla3510813153424[[#This Row],[PNE]]+Tabla3510813153424[[#This Row],[PE]])/2</f>
        <v>#VALUE!</v>
      </c>
      <c r="S46" s="0" t="n">
        <v>795</v>
      </c>
      <c r="T46" s="0" t="n">
        <v>874</v>
      </c>
      <c r="U46" s="0" t="e">
        <f aca="false">Tabla3510813153424[[#This Row],[efec]]+Tabla3510813153424[[#This Row],[no_efe]]</f>
        <v>#VALUE!</v>
      </c>
    </row>
    <row r="47" customFormat="false" ht="13.8" hidden="false" customHeight="false" outlineLevel="0" collapsed="false">
      <c r="A47" s="0" t="n">
        <v>10</v>
      </c>
      <c r="B47" s="0" t="n">
        <v>0.5</v>
      </c>
      <c r="C47" s="0" t="n">
        <v>696</v>
      </c>
      <c r="D47" s="0" t="n">
        <v>178</v>
      </c>
      <c r="E47" s="0" t="n">
        <v>647</v>
      </c>
      <c r="F47" s="0" t="n">
        <v>148</v>
      </c>
      <c r="G47" s="0" t="e">
        <f aca="false">Tabla3510813153424[[#This Row],[no_efec_cor]]+Tabla3510813153424[[#This Row],[efec_cor]]</f>
        <v>#VALUE!</v>
      </c>
      <c r="H47" s="0" t="e">
        <f aca="false">Tabla3510813153424[[#This Row],[no_efec_inc]]+Tabla3510813153424[[#This Row],[efect_inc]]</f>
        <v>#VALUE!</v>
      </c>
      <c r="I47" s="9" t="e">
        <f aca="false">Tabla3510813153424[[#This Row],[Correctos]]/Tabla3510813153424[[#This Row],[total_sec]]</f>
        <v>#VALUE!</v>
      </c>
      <c r="J47" s="9" t="e">
        <f aca="false">Tabla3510813153424[[#This Row],[efec_cor]]/Tabla3510813153424[[#This Row],[efec]]</f>
        <v>#VALUE!</v>
      </c>
      <c r="K47" s="9" t="e">
        <f aca="false">Tabla3510813153424[[#This Row],[efect_inc]]/Tabla3510813153424[[#This Row],[efec]]</f>
        <v>#VALUE!</v>
      </c>
      <c r="L47" s="9" t="e">
        <f aca="false">Tabla3510813153424[[#This Row],[no_efec_cor]]/Tabla3510813153424[[#This Row],[no_efe]]</f>
        <v>#VALUE!</v>
      </c>
      <c r="M47" s="9" t="e">
        <f aca="false">Tabla3510813153424[[#This Row],[no_efec_inc]]/Tabla3510813153424[[#This Row],[no_efe]]</f>
        <v>#VALUE!</v>
      </c>
      <c r="N47" s="9" t="e">
        <f aca="false">(Tabla3510813153424[[#This Row],[% efe_cor]]+Tabla3510813153424[[#This Row],[% no_efe_cor]])/2</f>
        <v>#VALUE!</v>
      </c>
      <c r="O47" s="10" t="e">
        <f aca="false">(Tabla3510813153424[[#This Row],[% efe_inc]]+Tabla3510813153424[[#This Row],[% no_efect_inc]])/2</f>
        <v>#VALUE!</v>
      </c>
      <c r="P47" s="11" t="e">
        <f aca="false">Tabla3510813153424[[#This Row],[no_efec_cor]]/(Tabla3510813153424[[#This Row],[efect_inc]]+Tabla3510813153424[[#This Row],[no_efec_cor]])</f>
        <v>#VALUE!</v>
      </c>
      <c r="Q47" s="11" t="e">
        <f aca="false">Tabla3510813153424[[#This Row],[efec_cor]]/(Tabla3510813153424[[#This Row],[efec_cor]]+Tabla3510813153424[[#This Row],[no_efec_inc]])</f>
        <v>#VALUE!</v>
      </c>
      <c r="R47" s="11" t="e">
        <f aca="false">(Tabla3510813153424[[#This Row],[PNE]]+Tabla3510813153424[[#This Row],[PE]])/2</f>
        <v>#VALUE!</v>
      </c>
      <c r="S47" s="0" t="n">
        <v>795</v>
      </c>
      <c r="T47" s="0" t="n">
        <v>874</v>
      </c>
      <c r="U47" s="0" t="e">
        <f aca="false">Tabla3510813153424[[#This Row],[efec]]+Tabla3510813153424[[#This Row],[no_efe]]</f>
        <v>#VALUE!</v>
      </c>
    </row>
    <row r="48" customFormat="false" ht="13.8" hidden="false" customHeight="false" outlineLevel="0" collapsed="false">
      <c r="A48" s="0" t="n">
        <v>8</v>
      </c>
      <c r="B48" s="0" t="n">
        <v>1</v>
      </c>
      <c r="C48" s="0" t="n">
        <v>718</v>
      </c>
      <c r="D48" s="0" t="n">
        <v>156</v>
      </c>
      <c r="E48" s="0" t="n">
        <v>644</v>
      </c>
      <c r="F48" s="0" t="n">
        <v>151</v>
      </c>
      <c r="G48" s="0" t="e">
        <f aca="false">Tabla3510813153424[[#This Row],[no_efec_cor]]+Tabla3510813153424[[#This Row],[efec_cor]]</f>
        <v>#VALUE!</v>
      </c>
      <c r="H48" s="0" t="e">
        <f aca="false">Tabla3510813153424[[#This Row],[no_efec_inc]]+Tabla3510813153424[[#This Row],[efect_inc]]</f>
        <v>#VALUE!</v>
      </c>
      <c r="I48" s="9" t="e">
        <f aca="false">Tabla3510813153424[[#This Row],[Correctos]]/Tabla3510813153424[[#This Row],[total_sec]]</f>
        <v>#VALUE!</v>
      </c>
      <c r="J48" s="9" t="e">
        <f aca="false">Tabla3510813153424[[#This Row],[efec_cor]]/Tabla3510813153424[[#This Row],[efec]]</f>
        <v>#VALUE!</v>
      </c>
      <c r="K48" s="9" t="e">
        <f aca="false">Tabla3510813153424[[#This Row],[efect_inc]]/Tabla3510813153424[[#This Row],[efec]]</f>
        <v>#VALUE!</v>
      </c>
      <c r="L48" s="9" t="e">
        <f aca="false">Tabla3510813153424[[#This Row],[no_efec_cor]]/Tabla3510813153424[[#This Row],[no_efe]]</f>
        <v>#VALUE!</v>
      </c>
      <c r="M48" s="9" t="e">
        <f aca="false">Tabla3510813153424[[#This Row],[no_efec_inc]]/Tabla3510813153424[[#This Row],[no_efe]]</f>
        <v>#VALUE!</v>
      </c>
      <c r="N48" s="9" t="e">
        <f aca="false">(Tabla3510813153424[[#This Row],[% efe_cor]]+Tabla3510813153424[[#This Row],[% no_efe_cor]])/2</f>
        <v>#VALUE!</v>
      </c>
      <c r="O48" s="10" t="e">
        <f aca="false">(Tabla3510813153424[[#This Row],[% efe_inc]]+Tabla3510813153424[[#This Row],[% no_efect_inc]])/2</f>
        <v>#VALUE!</v>
      </c>
      <c r="P48" s="11" t="e">
        <f aca="false">Tabla3510813153424[[#This Row],[no_efec_cor]]/(Tabla3510813153424[[#This Row],[efect_inc]]+Tabla3510813153424[[#This Row],[no_efec_cor]])</f>
        <v>#VALUE!</v>
      </c>
      <c r="Q48" s="11" t="e">
        <f aca="false">Tabla3510813153424[[#This Row],[efec_cor]]/(Tabla3510813153424[[#This Row],[efec_cor]]+Tabla3510813153424[[#This Row],[no_efec_inc]])</f>
        <v>#VALUE!</v>
      </c>
      <c r="R48" s="11" t="e">
        <f aca="false">(Tabla3510813153424[[#This Row],[PNE]]+Tabla3510813153424[[#This Row],[PE]])/2</f>
        <v>#VALUE!</v>
      </c>
      <c r="S48" s="0" t="n">
        <v>795</v>
      </c>
      <c r="T48" s="0" t="n">
        <v>874</v>
      </c>
      <c r="U48" s="0" t="e">
        <f aca="false">Tabla3510813153424[[#This Row],[efec]]+Tabla3510813153424[[#This Row],[no_efe]]</f>
        <v>#VALUE!</v>
      </c>
    </row>
    <row r="49" customFormat="false" ht="13.8" hidden="false" customHeight="false" outlineLevel="0" collapsed="false">
      <c r="A49" s="0" t="n">
        <v>8</v>
      </c>
      <c r="B49" s="0" t="n">
        <v>2</v>
      </c>
      <c r="C49" s="0" t="n">
        <v>763</v>
      </c>
      <c r="D49" s="0" t="n">
        <v>111</v>
      </c>
      <c r="E49" s="0" t="n">
        <v>578</v>
      </c>
      <c r="F49" s="0" t="n">
        <v>217</v>
      </c>
      <c r="G49" s="0" t="e">
        <f aca="false">Tabla3510813153424[[#This Row],[no_efec_cor]]+Tabla3510813153424[[#This Row],[efec_cor]]</f>
        <v>#VALUE!</v>
      </c>
      <c r="H49" s="0" t="e">
        <f aca="false">Tabla3510813153424[[#This Row],[no_efec_inc]]+Tabla3510813153424[[#This Row],[efect_inc]]</f>
        <v>#VALUE!</v>
      </c>
      <c r="I49" s="9" t="e">
        <f aca="false">Tabla3510813153424[[#This Row],[Correctos]]/Tabla3510813153424[[#This Row],[total_sec]]</f>
        <v>#VALUE!</v>
      </c>
      <c r="J49" s="9" t="e">
        <f aca="false">Tabla3510813153424[[#This Row],[efec_cor]]/Tabla3510813153424[[#This Row],[efec]]</f>
        <v>#VALUE!</v>
      </c>
      <c r="K49" s="9" t="e">
        <f aca="false">Tabla3510813153424[[#This Row],[efect_inc]]/Tabla3510813153424[[#This Row],[efec]]</f>
        <v>#VALUE!</v>
      </c>
      <c r="L49" s="9" t="e">
        <f aca="false">Tabla3510813153424[[#This Row],[no_efec_cor]]/Tabla3510813153424[[#This Row],[no_efe]]</f>
        <v>#VALUE!</v>
      </c>
      <c r="M49" s="9" t="e">
        <f aca="false">Tabla3510813153424[[#This Row],[no_efec_inc]]/Tabla3510813153424[[#This Row],[no_efe]]</f>
        <v>#VALUE!</v>
      </c>
      <c r="N49" s="9" t="e">
        <f aca="false">(Tabla3510813153424[[#This Row],[% efe_cor]]+Tabla3510813153424[[#This Row],[% no_efe_cor]])/2</f>
        <v>#VALUE!</v>
      </c>
      <c r="O49" s="10" t="e">
        <f aca="false">(Tabla3510813153424[[#This Row],[% efe_inc]]+Tabla3510813153424[[#This Row],[% no_efect_inc]])/2</f>
        <v>#VALUE!</v>
      </c>
      <c r="P49" s="11" t="e">
        <f aca="false">Tabla3510813153424[[#This Row],[no_efec_cor]]/(Tabla3510813153424[[#This Row],[efect_inc]]+Tabla3510813153424[[#This Row],[no_efec_cor]])</f>
        <v>#VALUE!</v>
      </c>
      <c r="Q49" s="11" t="e">
        <f aca="false">Tabla3510813153424[[#This Row],[efec_cor]]/(Tabla3510813153424[[#This Row],[efec_cor]]+Tabla3510813153424[[#This Row],[no_efec_inc]])</f>
        <v>#VALUE!</v>
      </c>
      <c r="R49" s="11" t="e">
        <f aca="false">(Tabla3510813153424[[#This Row],[PNE]]+Tabla3510813153424[[#This Row],[PE]])/2</f>
        <v>#VALUE!</v>
      </c>
      <c r="S49" s="0" t="n">
        <v>795</v>
      </c>
      <c r="T49" s="0" t="n">
        <v>874</v>
      </c>
      <c r="U49" s="0" t="e">
        <f aca="false">Tabla3510813153424[[#This Row],[efec]]+Tabla3510813153424[[#This Row],[no_efe]]</f>
        <v>#VALUE!</v>
      </c>
    </row>
    <row r="50" customFormat="false" ht="13.8" hidden="false" customHeight="false" outlineLevel="0" collapsed="false">
      <c r="A50" s="0" t="n">
        <v>8</v>
      </c>
      <c r="B50" s="0" t="n">
        <v>3</v>
      </c>
      <c r="C50" s="0" t="n">
        <v>793</v>
      </c>
      <c r="D50" s="0" t="n">
        <v>81</v>
      </c>
      <c r="E50" s="0" t="n">
        <v>515</v>
      </c>
      <c r="F50" s="0" t="n">
        <v>280</v>
      </c>
      <c r="G50" s="0" t="e">
        <f aca="false">Tabla3510813153424[[#This Row],[no_efec_cor]]+Tabla3510813153424[[#This Row],[efec_cor]]</f>
        <v>#VALUE!</v>
      </c>
      <c r="H50" s="0" t="e">
        <f aca="false">Tabla3510813153424[[#This Row],[no_efec_inc]]+Tabla3510813153424[[#This Row],[efect_inc]]</f>
        <v>#VALUE!</v>
      </c>
      <c r="I50" s="9" t="e">
        <f aca="false">Tabla3510813153424[[#This Row],[Correctos]]/Tabla3510813153424[[#This Row],[total_sec]]</f>
        <v>#VALUE!</v>
      </c>
      <c r="J50" s="9" t="e">
        <f aca="false">Tabla3510813153424[[#This Row],[efec_cor]]/Tabla3510813153424[[#This Row],[efec]]</f>
        <v>#VALUE!</v>
      </c>
      <c r="K50" s="9" t="e">
        <f aca="false">Tabla3510813153424[[#This Row],[efect_inc]]/Tabla3510813153424[[#This Row],[efec]]</f>
        <v>#VALUE!</v>
      </c>
      <c r="L50" s="9" t="e">
        <f aca="false">Tabla3510813153424[[#This Row],[no_efec_cor]]/Tabla3510813153424[[#This Row],[no_efe]]</f>
        <v>#VALUE!</v>
      </c>
      <c r="M50" s="9" t="e">
        <f aca="false">Tabla3510813153424[[#This Row],[no_efec_inc]]/Tabla3510813153424[[#This Row],[no_efe]]</f>
        <v>#VALUE!</v>
      </c>
      <c r="N50" s="9" t="e">
        <f aca="false">(Tabla3510813153424[[#This Row],[% efe_cor]]+Tabla3510813153424[[#This Row],[% no_efe_cor]])/2</f>
        <v>#VALUE!</v>
      </c>
      <c r="O50" s="10" t="e">
        <f aca="false">(Tabla3510813153424[[#This Row],[% efe_inc]]+Tabla3510813153424[[#This Row],[% no_efect_inc]])/2</f>
        <v>#VALUE!</v>
      </c>
      <c r="P50" s="11" t="e">
        <f aca="false">Tabla3510813153424[[#This Row],[no_efec_cor]]/(Tabla3510813153424[[#This Row],[efect_inc]]+Tabla3510813153424[[#This Row],[no_efec_cor]])</f>
        <v>#VALUE!</v>
      </c>
      <c r="Q50" s="11" t="e">
        <f aca="false">Tabla3510813153424[[#This Row],[efec_cor]]/(Tabla3510813153424[[#This Row],[efec_cor]]+Tabla3510813153424[[#This Row],[no_efec_inc]])</f>
        <v>#VALUE!</v>
      </c>
      <c r="R50" s="11" t="e">
        <f aca="false">(Tabla3510813153424[[#This Row],[PNE]]+Tabla3510813153424[[#This Row],[PE]])/2</f>
        <v>#VALUE!</v>
      </c>
      <c r="S50" s="0" t="n">
        <v>795</v>
      </c>
      <c r="T50" s="0" t="n">
        <v>874</v>
      </c>
      <c r="U50" s="0" t="e">
        <f aca="false">Tabla3510813153424[[#This Row],[efec]]+Tabla3510813153424[[#This Row],[no_efe]]</f>
        <v>#VALUE!</v>
      </c>
    </row>
    <row r="51" customFormat="false" ht="13.8" hidden="false" customHeight="false" outlineLevel="0" collapsed="false">
      <c r="A51" s="0" t="n">
        <v>8</v>
      </c>
      <c r="B51" s="0" t="n">
        <v>2.5</v>
      </c>
      <c r="C51" s="0" t="n">
        <v>781</v>
      </c>
      <c r="D51" s="0" t="n">
        <v>93</v>
      </c>
      <c r="E51" s="0" t="n">
        <v>542</v>
      </c>
      <c r="F51" s="0" t="n">
        <v>253</v>
      </c>
      <c r="G51" s="0" t="e">
        <f aca="false">Tabla3510813153424[[#This Row],[no_efec_cor]]+Tabla3510813153424[[#This Row],[efec_cor]]</f>
        <v>#VALUE!</v>
      </c>
      <c r="H51" s="0" t="e">
        <f aca="false">Tabla3510813153424[[#This Row],[no_efec_inc]]+Tabla3510813153424[[#This Row],[efect_inc]]</f>
        <v>#VALUE!</v>
      </c>
      <c r="I51" s="9" t="e">
        <f aca="false">Tabla3510813153424[[#This Row],[Correctos]]/Tabla3510813153424[[#This Row],[total_sec]]</f>
        <v>#VALUE!</v>
      </c>
      <c r="J51" s="9" t="e">
        <f aca="false">Tabla3510813153424[[#This Row],[efec_cor]]/Tabla3510813153424[[#This Row],[efec]]</f>
        <v>#VALUE!</v>
      </c>
      <c r="K51" s="9" t="e">
        <f aca="false">Tabla3510813153424[[#This Row],[efect_inc]]/Tabla3510813153424[[#This Row],[efec]]</f>
        <v>#VALUE!</v>
      </c>
      <c r="L51" s="9" t="e">
        <f aca="false">Tabla3510813153424[[#This Row],[no_efec_cor]]/Tabla3510813153424[[#This Row],[no_efe]]</f>
        <v>#VALUE!</v>
      </c>
      <c r="M51" s="9" t="e">
        <f aca="false">Tabla3510813153424[[#This Row],[no_efec_inc]]/Tabla3510813153424[[#This Row],[no_efe]]</f>
        <v>#VALUE!</v>
      </c>
      <c r="N51" s="9" t="e">
        <f aca="false">(Tabla3510813153424[[#This Row],[% efe_cor]]+Tabla3510813153424[[#This Row],[% no_efe_cor]])/2</f>
        <v>#VALUE!</v>
      </c>
      <c r="O51" s="10" t="e">
        <f aca="false">(Tabla3510813153424[[#This Row],[% efe_inc]]+Tabla3510813153424[[#This Row],[% no_efect_inc]])/2</f>
        <v>#VALUE!</v>
      </c>
      <c r="P51" s="11" t="e">
        <f aca="false">Tabla3510813153424[[#This Row],[no_efec_cor]]/(Tabla3510813153424[[#This Row],[efect_inc]]+Tabla3510813153424[[#This Row],[no_efec_cor]])</f>
        <v>#VALUE!</v>
      </c>
      <c r="Q51" s="11" t="e">
        <f aca="false">Tabla3510813153424[[#This Row],[efec_cor]]/(Tabla3510813153424[[#This Row],[efec_cor]]+Tabla3510813153424[[#This Row],[no_efec_inc]])</f>
        <v>#VALUE!</v>
      </c>
      <c r="R51" s="11" t="e">
        <f aca="false">(Tabla3510813153424[[#This Row],[PNE]]+Tabla3510813153424[[#This Row],[PE]])/2</f>
        <v>#VALUE!</v>
      </c>
      <c r="S51" s="0" t="n">
        <v>795</v>
      </c>
      <c r="T51" s="0" t="n">
        <v>874</v>
      </c>
      <c r="U51" s="0" t="e">
        <f aca="false">Tabla3510813153424[[#This Row],[efec]]+Tabla3510813153424[[#This Row],[no_efe]]</f>
        <v>#VALUE!</v>
      </c>
    </row>
    <row r="52" customFormat="false" ht="13.8" hidden="false" customHeight="false" outlineLevel="0" collapsed="false">
      <c r="A52" s="0" t="n">
        <v>10</v>
      </c>
      <c r="B52" s="0" t="n">
        <v>2</v>
      </c>
      <c r="C52" s="0" t="n">
        <v>763</v>
      </c>
      <c r="D52" s="0" t="n">
        <v>111</v>
      </c>
      <c r="E52" s="0" t="n">
        <v>573</v>
      </c>
      <c r="F52" s="0" t="n">
        <v>222</v>
      </c>
      <c r="G52" s="0" t="e">
        <f aca="false">Tabla3510813153424[[#This Row],[no_efec_cor]]+Tabla3510813153424[[#This Row],[efec_cor]]</f>
        <v>#VALUE!</v>
      </c>
      <c r="H52" s="0" t="e">
        <f aca="false">Tabla3510813153424[[#This Row],[no_efec_inc]]+Tabla3510813153424[[#This Row],[efect_inc]]</f>
        <v>#VALUE!</v>
      </c>
      <c r="I52" s="9" t="e">
        <f aca="false">Tabla3510813153424[[#This Row],[Correctos]]/Tabla3510813153424[[#This Row],[total_sec]]</f>
        <v>#VALUE!</v>
      </c>
      <c r="J52" s="9" t="e">
        <f aca="false">Tabla3510813153424[[#This Row],[efec_cor]]/Tabla3510813153424[[#This Row],[efec]]</f>
        <v>#VALUE!</v>
      </c>
      <c r="K52" s="9" t="e">
        <f aca="false">Tabla3510813153424[[#This Row],[efect_inc]]/Tabla3510813153424[[#This Row],[efec]]</f>
        <v>#VALUE!</v>
      </c>
      <c r="L52" s="9" t="e">
        <f aca="false">Tabla3510813153424[[#This Row],[no_efec_cor]]/Tabla3510813153424[[#This Row],[no_efe]]</f>
        <v>#VALUE!</v>
      </c>
      <c r="M52" s="9" t="e">
        <f aca="false">Tabla3510813153424[[#This Row],[no_efec_inc]]/Tabla3510813153424[[#This Row],[no_efe]]</f>
        <v>#VALUE!</v>
      </c>
      <c r="N52" s="9" t="e">
        <f aca="false">(Tabla3510813153424[[#This Row],[% efe_cor]]+Tabla3510813153424[[#This Row],[% no_efe_cor]])/2</f>
        <v>#VALUE!</v>
      </c>
      <c r="O52" s="10" t="e">
        <f aca="false">(Tabla3510813153424[[#This Row],[% efe_inc]]+Tabla3510813153424[[#This Row],[% no_efect_inc]])/2</f>
        <v>#VALUE!</v>
      </c>
      <c r="P52" s="11" t="e">
        <f aca="false">Tabla3510813153424[[#This Row],[no_efec_cor]]/(Tabla3510813153424[[#This Row],[efect_inc]]+Tabla3510813153424[[#This Row],[no_efec_cor]])</f>
        <v>#VALUE!</v>
      </c>
      <c r="Q52" s="11" t="e">
        <f aca="false">Tabla3510813153424[[#This Row],[efec_cor]]/(Tabla3510813153424[[#This Row],[efec_cor]]+Tabla3510813153424[[#This Row],[no_efec_inc]])</f>
        <v>#VALUE!</v>
      </c>
      <c r="R52" s="11" t="e">
        <f aca="false">(Tabla3510813153424[[#This Row],[PNE]]+Tabla3510813153424[[#This Row],[PE]])/2</f>
        <v>#VALUE!</v>
      </c>
      <c r="S52" s="0" t="n">
        <v>795</v>
      </c>
      <c r="T52" s="0" t="n">
        <v>874</v>
      </c>
      <c r="U52" s="0" t="e">
        <f aca="false">Tabla3510813153424[[#This Row],[efec]]+Tabla3510813153424[[#This Row],[no_efe]]</f>
        <v>#VALUE!</v>
      </c>
    </row>
    <row r="53" customFormat="false" ht="13.8" hidden="false" customHeight="false" outlineLevel="0" collapsed="false">
      <c r="A53" s="0" t="n">
        <v>15</v>
      </c>
      <c r="B53" s="0" t="n">
        <v>2</v>
      </c>
      <c r="C53" s="0" t="n">
        <v>762</v>
      </c>
      <c r="D53" s="0" t="n">
        <v>112</v>
      </c>
      <c r="E53" s="0" t="n">
        <v>574</v>
      </c>
      <c r="F53" s="0" t="n">
        <v>221</v>
      </c>
      <c r="G53" s="0" t="e">
        <f aca="false">Tabla3510813153424[[#This Row],[no_efec_cor]]+Tabla3510813153424[[#This Row],[efec_cor]]</f>
        <v>#VALUE!</v>
      </c>
      <c r="H53" s="0" t="e">
        <f aca="false">Tabla3510813153424[[#This Row],[no_efec_inc]]+Tabla3510813153424[[#This Row],[efect_inc]]</f>
        <v>#VALUE!</v>
      </c>
      <c r="I53" s="9" t="e">
        <f aca="false">Tabla3510813153424[[#This Row],[Correctos]]/Tabla3510813153424[[#This Row],[total_sec]]</f>
        <v>#VALUE!</v>
      </c>
      <c r="J53" s="9" t="e">
        <f aca="false">Tabla3510813153424[[#This Row],[efec_cor]]/Tabla3510813153424[[#This Row],[efec]]</f>
        <v>#VALUE!</v>
      </c>
      <c r="K53" s="9" t="e">
        <f aca="false">Tabla3510813153424[[#This Row],[efect_inc]]/Tabla3510813153424[[#This Row],[efec]]</f>
        <v>#VALUE!</v>
      </c>
      <c r="L53" s="9" t="e">
        <f aca="false">Tabla3510813153424[[#This Row],[no_efec_cor]]/Tabla3510813153424[[#This Row],[no_efe]]</f>
        <v>#VALUE!</v>
      </c>
      <c r="M53" s="9" t="e">
        <f aca="false">Tabla3510813153424[[#This Row],[no_efec_inc]]/Tabla3510813153424[[#This Row],[no_efe]]</f>
        <v>#VALUE!</v>
      </c>
      <c r="N53" s="9" t="e">
        <f aca="false">(Tabla3510813153424[[#This Row],[% efe_cor]]+Tabla3510813153424[[#This Row],[% no_efe_cor]])/2</f>
        <v>#VALUE!</v>
      </c>
      <c r="O53" s="10" t="e">
        <f aca="false">(Tabla3510813153424[[#This Row],[% efe_inc]]+Tabla3510813153424[[#This Row],[% no_efect_inc]])/2</f>
        <v>#VALUE!</v>
      </c>
      <c r="P53" s="11" t="e">
        <f aca="false">Tabla3510813153424[[#This Row],[no_efec_cor]]/(Tabla3510813153424[[#This Row],[efect_inc]]+Tabla3510813153424[[#This Row],[no_efec_cor]])</f>
        <v>#VALUE!</v>
      </c>
      <c r="Q53" s="11" t="e">
        <f aca="false">Tabla3510813153424[[#This Row],[efec_cor]]/(Tabla3510813153424[[#This Row],[efec_cor]]+Tabla3510813153424[[#This Row],[no_efec_inc]])</f>
        <v>#VALUE!</v>
      </c>
      <c r="R53" s="11" t="e">
        <f aca="false">(Tabla3510813153424[[#This Row],[PNE]]+Tabla3510813153424[[#This Row],[PE]])/2</f>
        <v>#VALUE!</v>
      </c>
      <c r="S53" s="0" t="n">
        <v>795</v>
      </c>
      <c r="T53" s="0" t="n">
        <v>874</v>
      </c>
      <c r="U53" s="0" t="e">
        <f aca="false">Tabla3510813153424[[#This Row],[efec]]+Tabla3510813153424[[#This Row],[no_efe]]</f>
        <v>#VALUE!</v>
      </c>
    </row>
    <row r="54" customFormat="false" ht="13.8" hidden="false" customHeight="false" outlineLevel="0" collapsed="false">
      <c r="A54" s="0" t="n">
        <v>25</v>
      </c>
      <c r="B54" s="0" t="n">
        <v>2</v>
      </c>
      <c r="C54" s="0" t="n">
        <v>764</v>
      </c>
      <c r="D54" s="0" t="n">
        <v>110</v>
      </c>
      <c r="E54" s="0" t="n">
        <v>576</v>
      </c>
      <c r="F54" s="0" t="n">
        <v>219</v>
      </c>
      <c r="G54" s="0" t="e">
        <f aca="false">Tabla3510813153424[[#This Row],[no_efec_cor]]+Tabla3510813153424[[#This Row],[efec_cor]]</f>
        <v>#VALUE!</v>
      </c>
      <c r="H54" s="0" t="e">
        <f aca="false">Tabla3510813153424[[#This Row],[no_efec_inc]]+Tabla3510813153424[[#This Row],[efect_inc]]</f>
        <v>#VALUE!</v>
      </c>
      <c r="I54" s="9" t="e">
        <f aca="false">Tabla3510813153424[[#This Row],[Correctos]]/Tabla3510813153424[[#This Row],[total_sec]]</f>
        <v>#VALUE!</v>
      </c>
      <c r="J54" s="9" t="e">
        <f aca="false">Tabla3510813153424[[#This Row],[efec_cor]]/Tabla3510813153424[[#This Row],[efec]]</f>
        <v>#VALUE!</v>
      </c>
      <c r="K54" s="9" t="e">
        <f aca="false">Tabla3510813153424[[#This Row],[efect_inc]]/Tabla3510813153424[[#This Row],[efec]]</f>
        <v>#VALUE!</v>
      </c>
      <c r="L54" s="9" t="e">
        <f aca="false">Tabla3510813153424[[#This Row],[no_efec_cor]]/Tabla3510813153424[[#This Row],[no_efe]]</f>
        <v>#VALUE!</v>
      </c>
      <c r="M54" s="9" t="e">
        <f aca="false">Tabla3510813153424[[#This Row],[no_efec_inc]]/Tabla3510813153424[[#This Row],[no_efe]]</f>
        <v>#VALUE!</v>
      </c>
      <c r="N54" s="9" t="e">
        <f aca="false">(Tabla3510813153424[[#This Row],[% efe_cor]]+Tabla3510813153424[[#This Row],[% no_efe_cor]])/2</f>
        <v>#VALUE!</v>
      </c>
      <c r="O54" s="10" t="e">
        <f aca="false">(Tabla3510813153424[[#This Row],[% efe_inc]]+Tabla3510813153424[[#This Row],[% no_efect_inc]])/2</f>
        <v>#VALUE!</v>
      </c>
      <c r="P54" s="11" t="e">
        <f aca="false">Tabla3510813153424[[#This Row],[no_efec_cor]]/(Tabla3510813153424[[#This Row],[efect_inc]]+Tabla3510813153424[[#This Row],[no_efec_cor]])</f>
        <v>#VALUE!</v>
      </c>
      <c r="Q54" s="11" t="e">
        <f aca="false">Tabla3510813153424[[#This Row],[efec_cor]]/(Tabla3510813153424[[#This Row],[efec_cor]]+Tabla3510813153424[[#This Row],[no_efec_inc]])</f>
        <v>#VALUE!</v>
      </c>
      <c r="R54" s="11" t="e">
        <f aca="false">(Tabla3510813153424[[#This Row],[PNE]]+Tabla3510813153424[[#This Row],[PE]])/2</f>
        <v>#VALUE!</v>
      </c>
      <c r="S54" s="0" t="n">
        <v>795</v>
      </c>
      <c r="T54" s="0" t="n">
        <v>874</v>
      </c>
      <c r="U54" s="0" t="e">
        <f aca="false">Tabla3510813153424[[#This Row],[efec]]+Tabla3510813153424[[#This Row],[no_efe]]</f>
        <v>#VALUE!</v>
      </c>
    </row>
    <row r="55" customFormat="false" ht="13.8" hidden="false" customHeight="false" outlineLevel="0" collapsed="false">
      <c r="A55" s="0" t="n">
        <v>25</v>
      </c>
      <c r="B55" s="0" t="n">
        <v>3</v>
      </c>
      <c r="C55" s="0" t="n">
        <v>797</v>
      </c>
      <c r="D55" s="0" t="n">
        <v>77</v>
      </c>
      <c r="E55" s="0" t="n">
        <v>517</v>
      </c>
      <c r="F55" s="0" t="n">
        <v>278</v>
      </c>
      <c r="G55" s="0" t="e">
        <f aca="false">Tabla3510813153424[[#This Row],[no_efec_cor]]+Tabla3510813153424[[#This Row],[efec_cor]]</f>
        <v>#VALUE!</v>
      </c>
      <c r="H55" s="0" t="e">
        <f aca="false">Tabla3510813153424[[#This Row],[no_efec_inc]]+Tabla3510813153424[[#This Row],[efect_inc]]</f>
        <v>#VALUE!</v>
      </c>
      <c r="I55" s="9" t="e">
        <f aca="false">Tabla3510813153424[[#This Row],[Correctos]]/Tabla3510813153424[[#This Row],[total_sec]]</f>
        <v>#VALUE!</v>
      </c>
      <c r="J55" s="9" t="e">
        <f aca="false">Tabla3510813153424[[#This Row],[efec_cor]]/Tabla3510813153424[[#This Row],[efec]]</f>
        <v>#VALUE!</v>
      </c>
      <c r="K55" s="9" t="e">
        <f aca="false">Tabla3510813153424[[#This Row],[efect_inc]]/Tabla3510813153424[[#This Row],[efec]]</f>
        <v>#VALUE!</v>
      </c>
      <c r="L55" s="9" t="e">
        <f aca="false">Tabla3510813153424[[#This Row],[no_efec_cor]]/Tabla3510813153424[[#This Row],[no_efe]]</f>
        <v>#VALUE!</v>
      </c>
      <c r="M55" s="9" t="e">
        <f aca="false">Tabla3510813153424[[#This Row],[no_efec_inc]]/Tabla3510813153424[[#This Row],[no_efe]]</f>
        <v>#VALUE!</v>
      </c>
      <c r="N55" s="9" t="e">
        <f aca="false">(Tabla3510813153424[[#This Row],[% efe_cor]]+Tabla3510813153424[[#This Row],[% no_efe_cor]])/2</f>
        <v>#VALUE!</v>
      </c>
      <c r="O55" s="10" t="e">
        <f aca="false">(Tabla3510813153424[[#This Row],[% efe_inc]]+Tabla3510813153424[[#This Row],[% no_efect_inc]])/2</f>
        <v>#VALUE!</v>
      </c>
      <c r="P55" s="11" t="e">
        <f aca="false">Tabla3510813153424[[#This Row],[no_efec_cor]]/(Tabla3510813153424[[#This Row],[efect_inc]]+Tabla3510813153424[[#This Row],[no_efec_cor]])</f>
        <v>#VALUE!</v>
      </c>
      <c r="Q55" s="11" t="e">
        <f aca="false">Tabla3510813153424[[#This Row],[efec_cor]]/(Tabla3510813153424[[#This Row],[efec_cor]]+Tabla3510813153424[[#This Row],[no_efec_inc]])</f>
        <v>#VALUE!</v>
      </c>
      <c r="R55" s="11" t="e">
        <f aca="false">(Tabla3510813153424[[#This Row],[PNE]]+Tabla3510813153424[[#This Row],[PE]])/2</f>
        <v>#VALUE!</v>
      </c>
      <c r="S55" s="0" t="n">
        <v>795</v>
      </c>
      <c r="T55" s="0" t="n">
        <v>874</v>
      </c>
      <c r="U55" s="0" t="e">
        <f aca="false">Tabla3510813153424[[#This Row],[efec]]+Tabla3510813153424[[#This Row],[no_efe]]</f>
        <v>#VALUE!</v>
      </c>
    </row>
    <row r="56" customFormat="false" ht="13.8" hidden="false" customHeight="false" outlineLevel="0" collapsed="false">
      <c r="A56" s="0" t="n">
        <v>50</v>
      </c>
      <c r="B56" s="0" t="n">
        <v>3</v>
      </c>
      <c r="C56" s="0" t="n">
        <v>797</v>
      </c>
      <c r="D56" s="0" t="n">
        <v>77</v>
      </c>
      <c r="E56" s="0" t="n">
        <v>517</v>
      </c>
      <c r="F56" s="0" t="n">
        <v>278</v>
      </c>
      <c r="G56" s="0" t="e">
        <f aca="false">Tabla3510813153424[[#This Row],[no_efec_cor]]+Tabla3510813153424[[#This Row],[efec_cor]]</f>
        <v>#VALUE!</v>
      </c>
      <c r="H56" s="0" t="e">
        <f aca="false">Tabla3510813153424[[#This Row],[no_efec_inc]]+Tabla3510813153424[[#This Row],[efect_inc]]</f>
        <v>#VALUE!</v>
      </c>
      <c r="I56" s="9" t="e">
        <f aca="false">Tabla3510813153424[[#This Row],[Correctos]]/Tabla3510813153424[[#This Row],[total_sec]]</f>
        <v>#VALUE!</v>
      </c>
      <c r="J56" s="9" t="e">
        <f aca="false">Tabla3510813153424[[#This Row],[efec_cor]]/Tabla3510813153424[[#This Row],[efec]]</f>
        <v>#VALUE!</v>
      </c>
      <c r="K56" s="9" t="e">
        <f aca="false">Tabla3510813153424[[#This Row],[efect_inc]]/Tabla3510813153424[[#This Row],[efec]]</f>
        <v>#VALUE!</v>
      </c>
      <c r="L56" s="9" t="e">
        <f aca="false">Tabla3510813153424[[#This Row],[no_efec_cor]]/Tabla3510813153424[[#This Row],[no_efe]]</f>
        <v>#VALUE!</v>
      </c>
      <c r="M56" s="9" t="e">
        <f aca="false">Tabla3510813153424[[#This Row],[no_efec_inc]]/Tabla3510813153424[[#This Row],[no_efe]]</f>
        <v>#VALUE!</v>
      </c>
      <c r="N56" s="9" t="e">
        <f aca="false">(Tabla3510813153424[[#This Row],[% efe_cor]]+Tabla3510813153424[[#This Row],[% no_efe_cor]])/2</f>
        <v>#VALUE!</v>
      </c>
      <c r="O56" s="10" t="e">
        <f aca="false">(Tabla3510813153424[[#This Row],[% efe_inc]]+Tabla3510813153424[[#This Row],[% no_efect_inc]])/2</f>
        <v>#VALUE!</v>
      </c>
      <c r="P56" s="11" t="e">
        <f aca="false">Tabla3510813153424[[#This Row],[no_efec_cor]]/(Tabla3510813153424[[#This Row],[efect_inc]]+Tabla3510813153424[[#This Row],[no_efec_cor]])</f>
        <v>#VALUE!</v>
      </c>
      <c r="Q56" s="11" t="e">
        <f aca="false">Tabla3510813153424[[#This Row],[efec_cor]]/(Tabla3510813153424[[#This Row],[efec_cor]]+Tabla3510813153424[[#This Row],[no_efec_inc]])</f>
        <v>#VALUE!</v>
      </c>
      <c r="R56" s="11" t="e">
        <f aca="false">(Tabla3510813153424[[#This Row],[PNE]]+Tabla3510813153424[[#This Row],[PE]])/2</f>
        <v>#VALUE!</v>
      </c>
      <c r="S56" s="0" t="n">
        <v>795</v>
      </c>
      <c r="T56" s="0" t="n">
        <v>874</v>
      </c>
      <c r="U56" s="0" t="e">
        <f aca="false">Tabla3510813153424[[#This Row],[efec]]+Tabla3510813153424[[#This Row],[no_efe]]</f>
        <v>#VALUE!</v>
      </c>
    </row>
    <row r="57" customFormat="false" ht="13.8" hidden="false" customHeight="false" outlineLevel="0" collapsed="false">
      <c r="A57" s="0" t="n">
        <v>15</v>
      </c>
      <c r="B57" s="0" t="n">
        <v>1</v>
      </c>
      <c r="C57" s="0" t="n">
        <v>713</v>
      </c>
      <c r="D57" s="0" t="n">
        <v>161</v>
      </c>
      <c r="E57" s="0" t="n">
        <v>629</v>
      </c>
      <c r="F57" s="0" t="n">
        <v>166</v>
      </c>
      <c r="G57" s="0" t="e">
        <f aca="false">Tabla3510813153424[[#This Row],[no_efec_cor]]+Tabla3510813153424[[#This Row],[efec_cor]]</f>
        <v>#VALUE!</v>
      </c>
      <c r="H57" s="0" t="e">
        <f aca="false">Tabla3510813153424[[#This Row],[no_efec_inc]]+Tabla3510813153424[[#This Row],[efect_inc]]</f>
        <v>#VALUE!</v>
      </c>
      <c r="I57" s="9" t="e">
        <f aca="false">Tabla3510813153424[[#This Row],[Correctos]]/Tabla3510813153424[[#This Row],[total_sec]]</f>
        <v>#VALUE!</v>
      </c>
      <c r="J57" s="9" t="e">
        <f aca="false">Tabla3510813153424[[#This Row],[efec_cor]]/Tabla3510813153424[[#This Row],[efec]]</f>
        <v>#VALUE!</v>
      </c>
      <c r="K57" s="9" t="e">
        <f aca="false">Tabla3510813153424[[#This Row],[efect_inc]]/Tabla3510813153424[[#This Row],[efec]]</f>
        <v>#VALUE!</v>
      </c>
      <c r="L57" s="9" t="e">
        <f aca="false">Tabla3510813153424[[#This Row],[no_efec_cor]]/Tabla3510813153424[[#This Row],[no_efe]]</f>
        <v>#VALUE!</v>
      </c>
      <c r="M57" s="9" t="e">
        <f aca="false">Tabla3510813153424[[#This Row],[no_efec_inc]]/Tabla3510813153424[[#This Row],[no_efe]]</f>
        <v>#VALUE!</v>
      </c>
      <c r="N57" s="9" t="e">
        <f aca="false">(Tabla3510813153424[[#This Row],[% efe_cor]]+Tabla3510813153424[[#This Row],[% no_efe_cor]])/2</f>
        <v>#VALUE!</v>
      </c>
      <c r="O57" s="10" t="e">
        <f aca="false">(Tabla3510813153424[[#This Row],[% efe_inc]]+Tabla3510813153424[[#This Row],[% no_efect_inc]])/2</f>
        <v>#VALUE!</v>
      </c>
      <c r="P57" s="11" t="e">
        <f aca="false">Tabla3510813153424[[#This Row],[no_efec_cor]]/(Tabla3510813153424[[#This Row],[efect_inc]]+Tabla3510813153424[[#This Row],[no_efec_cor]])</f>
        <v>#VALUE!</v>
      </c>
      <c r="Q57" s="11" t="e">
        <f aca="false">Tabla3510813153424[[#This Row],[efec_cor]]/(Tabla3510813153424[[#This Row],[efec_cor]]+Tabla3510813153424[[#This Row],[no_efec_inc]])</f>
        <v>#VALUE!</v>
      </c>
      <c r="R57" s="11" t="e">
        <f aca="false">(Tabla3510813153424[[#This Row],[PNE]]+Tabla3510813153424[[#This Row],[PE]])/2</f>
        <v>#VALUE!</v>
      </c>
      <c r="S57" s="0" t="n">
        <v>795</v>
      </c>
      <c r="T57" s="0" t="n">
        <v>874</v>
      </c>
      <c r="U57" s="0" t="e">
        <f aca="false">Tabla3510813153424[[#This Row],[efec]]+Tabla3510813153424[[#This Row],[no_efe]]</f>
        <v>#VALUE!</v>
      </c>
    </row>
    <row r="58" customFormat="false" ht="13.8" hidden="false" customHeight="false" outlineLevel="0" collapsed="false">
      <c r="A58" s="0" t="n">
        <v>15</v>
      </c>
      <c r="B58" s="0" t="n">
        <v>0.5</v>
      </c>
      <c r="C58" s="0" t="n">
        <v>692</v>
      </c>
      <c r="D58" s="0" t="n">
        <v>182</v>
      </c>
      <c r="E58" s="0" t="n">
        <v>643</v>
      </c>
      <c r="F58" s="0" t="n">
        <v>152</v>
      </c>
      <c r="G58" s="0" t="e">
        <f aca="false">Tabla3510813153424[[#This Row],[no_efec_cor]]+Tabla3510813153424[[#This Row],[efec_cor]]</f>
        <v>#VALUE!</v>
      </c>
      <c r="H58" s="0" t="e">
        <f aca="false">Tabla3510813153424[[#This Row],[no_efec_inc]]+Tabla3510813153424[[#This Row],[efect_inc]]</f>
        <v>#VALUE!</v>
      </c>
      <c r="I58" s="9" t="e">
        <f aca="false">Tabla3510813153424[[#This Row],[Correctos]]/Tabla3510813153424[[#This Row],[total_sec]]</f>
        <v>#VALUE!</v>
      </c>
      <c r="J58" s="9" t="e">
        <f aca="false">Tabla3510813153424[[#This Row],[efec_cor]]/Tabla3510813153424[[#This Row],[efec]]</f>
        <v>#VALUE!</v>
      </c>
      <c r="K58" s="9" t="e">
        <f aca="false">Tabla3510813153424[[#This Row],[efect_inc]]/Tabla3510813153424[[#This Row],[efec]]</f>
        <v>#VALUE!</v>
      </c>
      <c r="L58" s="9" t="e">
        <f aca="false">Tabla3510813153424[[#This Row],[no_efec_cor]]/Tabla3510813153424[[#This Row],[no_efe]]</f>
        <v>#VALUE!</v>
      </c>
      <c r="M58" s="9" t="e">
        <f aca="false">Tabla3510813153424[[#This Row],[no_efec_inc]]/Tabla3510813153424[[#This Row],[no_efe]]</f>
        <v>#VALUE!</v>
      </c>
      <c r="N58" s="9" t="e">
        <f aca="false">(Tabla3510813153424[[#This Row],[% efe_cor]]+Tabla3510813153424[[#This Row],[% no_efe_cor]])/2</f>
        <v>#VALUE!</v>
      </c>
      <c r="O58" s="10" t="e">
        <f aca="false">(Tabla3510813153424[[#This Row],[% efe_inc]]+Tabla3510813153424[[#This Row],[% no_efect_inc]])/2</f>
        <v>#VALUE!</v>
      </c>
      <c r="P58" s="11" t="e">
        <f aca="false">Tabla3510813153424[[#This Row],[no_efec_cor]]/(Tabla3510813153424[[#This Row],[efect_inc]]+Tabla3510813153424[[#This Row],[no_efec_cor]])</f>
        <v>#VALUE!</v>
      </c>
      <c r="Q58" s="11" t="e">
        <f aca="false">Tabla3510813153424[[#This Row],[efec_cor]]/(Tabla3510813153424[[#This Row],[efec_cor]]+Tabla3510813153424[[#This Row],[no_efec_inc]])</f>
        <v>#VALUE!</v>
      </c>
      <c r="R58" s="11" t="e">
        <f aca="false">(Tabla3510813153424[[#This Row],[PNE]]+Tabla3510813153424[[#This Row],[PE]])/2</f>
        <v>#VALUE!</v>
      </c>
      <c r="S58" s="0" t="n">
        <v>795</v>
      </c>
      <c r="T58" s="0" t="n">
        <v>874</v>
      </c>
      <c r="U58" s="0" t="e">
        <f aca="false">Tabla3510813153424[[#This Row],[efec]]+Tabla3510813153424[[#This Row],[no_efe]]</f>
        <v>#VALUE!</v>
      </c>
    </row>
    <row r="59" customFormat="false" ht="13.8" hidden="false" customHeight="false" outlineLevel="0" collapsed="false">
      <c r="A59" s="0" t="n">
        <v>4</v>
      </c>
      <c r="B59" s="0" t="n">
        <v>1</v>
      </c>
      <c r="C59" s="0" t="n">
        <v>719</v>
      </c>
      <c r="D59" s="0" t="n">
        <v>155</v>
      </c>
      <c r="E59" s="0" t="n">
        <v>647</v>
      </c>
      <c r="F59" s="0" t="n">
        <v>148</v>
      </c>
      <c r="G59" s="0" t="e">
        <f aca="false">Tabla3510813153424[[#This Row],[no_efec_cor]]+Tabla3510813153424[[#This Row],[efec_cor]]</f>
        <v>#VALUE!</v>
      </c>
      <c r="H59" s="0" t="e">
        <f aca="false">Tabla3510813153424[[#This Row],[no_efec_inc]]+Tabla3510813153424[[#This Row],[efect_inc]]</f>
        <v>#VALUE!</v>
      </c>
      <c r="I59" s="9" t="e">
        <f aca="false">Tabla3510813153424[[#This Row],[Correctos]]/Tabla3510813153424[[#This Row],[total_sec]]</f>
        <v>#VALUE!</v>
      </c>
      <c r="J59" s="9" t="e">
        <f aca="false">Tabla3510813153424[[#This Row],[efec_cor]]/Tabla3510813153424[[#This Row],[efec]]</f>
        <v>#VALUE!</v>
      </c>
      <c r="K59" s="9" t="e">
        <f aca="false">Tabla3510813153424[[#This Row],[efect_inc]]/Tabla3510813153424[[#This Row],[efec]]</f>
        <v>#VALUE!</v>
      </c>
      <c r="L59" s="9" t="e">
        <f aca="false">Tabla3510813153424[[#This Row],[no_efec_cor]]/Tabla3510813153424[[#This Row],[no_efe]]</f>
        <v>#VALUE!</v>
      </c>
      <c r="M59" s="9" t="e">
        <f aca="false">Tabla3510813153424[[#This Row],[no_efec_inc]]/Tabla3510813153424[[#This Row],[no_efe]]</f>
        <v>#VALUE!</v>
      </c>
      <c r="N59" s="9" t="e">
        <f aca="false">(Tabla3510813153424[[#This Row],[% efe_cor]]+Tabla3510813153424[[#This Row],[% no_efe_cor]])/2</f>
        <v>#VALUE!</v>
      </c>
      <c r="O59" s="10" t="e">
        <f aca="false">(Tabla3510813153424[[#This Row],[% efe_inc]]+Tabla3510813153424[[#This Row],[% no_efect_inc]])/2</f>
        <v>#VALUE!</v>
      </c>
      <c r="P59" s="11" t="e">
        <f aca="false">Tabla3510813153424[[#This Row],[no_efec_cor]]/(Tabla3510813153424[[#This Row],[efect_inc]]+Tabla3510813153424[[#This Row],[no_efec_cor]])</f>
        <v>#VALUE!</v>
      </c>
      <c r="Q59" s="11" t="e">
        <f aca="false">Tabla3510813153424[[#This Row],[efec_cor]]/(Tabla3510813153424[[#This Row],[efec_cor]]+Tabla3510813153424[[#This Row],[no_efec_inc]])</f>
        <v>#VALUE!</v>
      </c>
      <c r="R59" s="11" t="e">
        <f aca="false">(Tabla3510813153424[[#This Row],[PNE]]+Tabla3510813153424[[#This Row],[PE]])/2</f>
        <v>#VALUE!</v>
      </c>
      <c r="S59" s="0" t="n">
        <v>795</v>
      </c>
      <c r="T59" s="0" t="n">
        <v>874</v>
      </c>
      <c r="U59" s="0" t="e">
        <f aca="false">Tabla3510813153424[[#This Row],[efec]]+Tabla3510813153424[[#This Row],[no_efe]]</f>
        <v>#VALUE!</v>
      </c>
    </row>
    <row r="60" customFormat="false" ht="13.8" hidden="false" customHeight="false" outlineLevel="0" collapsed="false">
      <c r="A60" s="0" t="n">
        <v>3</v>
      </c>
      <c r="B60" s="0" t="n">
        <v>1</v>
      </c>
      <c r="C60" s="0" t="n">
        <v>719</v>
      </c>
      <c r="D60" s="0" t="n">
        <v>155</v>
      </c>
      <c r="E60" s="0" t="n">
        <v>650</v>
      </c>
      <c r="F60" s="0" t="n">
        <v>145</v>
      </c>
      <c r="G60" s="0" t="e">
        <f aca="false">Tabla3510813153424[[#This Row],[no_efec_cor]]+Tabla3510813153424[[#This Row],[efec_cor]]</f>
        <v>#VALUE!</v>
      </c>
      <c r="H60" s="0" t="e">
        <f aca="false">Tabla3510813153424[[#This Row],[no_efec_inc]]+Tabla3510813153424[[#This Row],[efect_inc]]</f>
        <v>#VALUE!</v>
      </c>
      <c r="I60" s="9" t="e">
        <f aca="false">Tabla3510813153424[[#This Row],[Correctos]]/Tabla3510813153424[[#This Row],[total_sec]]</f>
        <v>#VALUE!</v>
      </c>
      <c r="J60" s="9" t="e">
        <f aca="false">Tabla3510813153424[[#This Row],[efec_cor]]/Tabla3510813153424[[#This Row],[efec]]</f>
        <v>#VALUE!</v>
      </c>
      <c r="K60" s="9" t="e">
        <f aca="false">Tabla3510813153424[[#This Row],[efect_inc]]/Tabla3510813153424[[#This Row],[efec]]</f>
        <v>#VALUE!</v>
      </c>
      <c r="L60" s="9" t="e">
        <f aca="false">Tabla3510813153424[[#This Row],[no_efec_cor]]/Tabla3510813153424[[#This Row],[no_efe]]</f>
        <v>#VALUE!</v>
      </c>
      <c r="M60" s="9" t="e">
        <f aca="false">Tabla3510813153424[[#This Row],[no_efec_inc]]/Tabla3510813153424[[#This Row],[no_efe]]</f>
        <v>#VALUE!</v>
      </c>
      <c r="N60" s="9" t="e">
        <f aca="false">(Tabla3510813153424[[#This Row],[% efe_cor]]+Tabla3510813153424[[#This Row],[% no_efe_cor]])/2</f>
        <v>#VALUE!</v>
      </c>
      <c r="O60" s="10" t="e">
        <f aca="false">(Tabla3510813153424[[#This Row],[% efe_inc]]+Tabla3510813153424[[#This Row],[% no_efect_inc]])/2</f>
        <v>#VALUE!</v>
      </c>
      <c r="P60" s="11" t="e">
        <f aca="false">Tabla3510813153424[[#This Row],[no_efec_cor]]/(Tabla3510813153424[[#This Row],[efect_inc]]+Tabla3510813153424[[#This Row],[no_efec_cor]])</f>
        <v>#VALUE!</v>
      </c>
      <c r="Q60" s="11" t="e">
        <f aca="false">Tabla3510813153424[[#This Row],[efec_cor]]/(Tabla3510813153424[[#This Row],[efec_cor]]+Tabla3510813153424[[#This Row],[no_efec_inc]])</f>
        <v>#VALUE!</v>
      </c>
      <c r="R60" s="11" t="e">
        <f aca="false">(Tabla3510813153424[[#This Row],[PNE]]+Tabla3510813153424[[#This Row],[PE]])/2</f>
        <v>#VALUE!</v>
      </c>
      <c r="S60" s="0" t="n">
        <v>795</v>
      </c>
      <c r="T60" s="0" t="n">
        <v>874</v>
      </c>
      <c r="U60" s="0" t="e">
        <f aca="false">Tabla3510813153424[[#This Row],[efec]]+Tabla3510813153424[[#This Row],[no_efe]]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2" activeCellId="1" sqref="A74:T81 A52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813</v>
      </c>
    </row>
    <row r="5" customFormat="false" ht="15" hidden="false" customHeight="false" outlineLevel="0" collapsed="false">
      <c r="A5" s="3" t="s">
        <v>3</v>
      </c>
      <c r="B5" s="3"/>
      <c r="C5" s="4" t="n">
        <v>842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1655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651</v>
      </c>
      <c r="C10" s="0" t="n">
        <v>191</v>
      </c>
      <c r="D10" s="0" t="n">
        <v>643</v>
      </c>
      <c r="E10" s="0" t="n">
        <v>170</v>
      </c>
      <c r="F10" s="0" t="n">
        <f aca="false">Tabla351081315325[[#This Row],[no_efec_cor]]+Tabla351081315325[[#This Row],[efec_cor]]</f>
        <v>1294</v>
      </c>
      <c r="G10" s="0" t="n">
        <f aca="false">Tabla351081315325[[#This Row],[no_efec_inc]]+Tabla351081315325[[#This Row],[efect_inc]]</f>
        <v>361</v>
      </c>
      <c r="H10" s="9" t="n">
        <f aca="false">Tabla351081315325[[#This Row],[Correctos]]/Tabla351081315325[[#This Row],[total_sec]]</f>
        <v>0.781873111782477</v>
      </c>
      <c r="I10" s="9" t="n">
        <f aca="false">Tabla351081315325[[#This Row],[efec_cor]]/Tabla351081315325[[#This Row],[efec]]</f>
        <v>0.79089790897909</v>
      </c>
      <c r="J10" s="9" t="n">
        <f aca="false">Tabla351081315325[[#This Row],[efect_inc]]/Tabla351081315325[[#This Row],[efec]]</f>
        <v>0.20910209102091</v>
      </c>
      <c r="K10" s="9" t="n">
        <f aca="false">Tabla351081315325[[#This Row],[no_efec_cor]]/Tabla351081315325[[#This Row],[no_efe]]</f>
        <v>0.773159144893112</v>
      </c>
      <c r="L10" s="9" t="n">
        <f aca="false">Tabla351081315325[[#This Row],[no_efec_inc]]/Tabla351081315325[[#This Row],[no_efe]]</f>
        <v>0.226840855106888</v>
      </c>
      <c r="M10" s="9" t="n">
        <f aca="false">(Tabla351081315325[[#This Row],[% efe_cor]]+Tabla351081315325[[#This Row],[% no_efe_cor]])/2</f>
        <v>0.782028526936101</v>
      </c>
      <c r="N10" s="10" t="n">
        <f aca="false">(Tabla351081315325[[#This Row],[% efe_inc]]+Tabla351081315325[[#This Row],[% no_efect_inc]])/2</f>
        <v>0.217971473063899</v>
      </c>
      <c r="O10" s="11" t="n">
        <f aca="false">Tabla351081315325[[#This Row],[no_efec_cor]]/(Tabla351081315325[[#This Row],[efect_inc]]+Tabla351081315325[[#This Row],[no_efec_cor]])</f>
        <v>0.792935444579781</v>
      </c>
      <c r="P10" s="11" t="n">
        <f aca="false">Tabla351081315325[[#This Row],[efec_cor]]/(Tabla351081315325[[#This Row],[efec_cor]]+Tabla351081315325[[#This Row],[no_efec_inc]])</f>
        <v>0.770983213429257</v>
      </c>
      <c r="Q10" s="11" t="n">
        <f aca="false">(Tabla351081315325[[#This Row],[PNE]]+Tabla351081315325[[#This Row],[PE]])/2</f>
        <v>0.781959329004519</v>
      </c>
      <c r="R10" s="0" t="n">
        <v>813</v>
      </c>
      <c r="S10" s="0" t="n">
        <v>842</v>
      </c>
      <c r="T10" s="0" t="n">
        <f aca="false">Tabla351081315325[[#This Row],[efec]]+Tabla351081315325[[#This Row],[no_efe]]</f>
        <v>1655</v>
      </c>
    </row>
    <row r="11" customFormat="false" ht="13.8" hidden="false" customHeight="false" outlineLevel="0" collapsed="false">
      <c r="A11" s="0" t="n">
        <v>5</v>
      </c>
      <c r="B11" s="0" t="n">
        <v>660</v>
      </c>
      <c r="C11" s="0" t="n">
        <v>182</v>
      </c>
      <c r="D11" s="0" t="n">
        <v>618</v>
      </c>
      <c r="E11" s="0" t="n">
        <v>195</v>
      </c>
      <c r="F11" s="0" t="n">
        <f aca="false">Tabla351081315325[[#This Row],[no_efec_cor]]+Tabla351081315325[[#This Row],[efec_cor]]</f>
        <v>1278</v>
      </c>
      <c r="G11" s="0" t="n">
        <f aca="false">Tabla351081315325[[#This Row],[no_efec_inc]]+Tabla351081315325[[#This Row],[efect_inc]]</f>
        <v>377</v>
      </c>
      <c r="H11" s="9" t="n">
        <f aca="false">Tabla351081315325[[#This Row],[Correctos]]/Tabla351081315325[[#This Row],[total_sec]]</f>
        <v>0.772205438066465</v>
      </c>
      <c r="I11" s="9" t="n">
        <f aca="false">Tabla351081315325[[#This Row],[efec_cor]]/Tabla351081315325[[#This Row],[efec]]</f>
        <v>0.760147601476015</v>
      </c>
      <c r="J11" s="9" t="n">
        <f aca="false">Tabla351081315325[[#This Row],[efect_inc]]/Tabla351081315325[[#This Row],[efec]]</f>
        <v>0.239852398523985</v>
      </c>
      <c r="K11" s="9" t="n">
        <f aca="false">Tabla351081315325[[#This Row],[no_efec_cor]]/Tabla351081315325[[#This Row],[no_efe]]</f>
        <v>0.783847980997625</v>
      </c>
      <c r="L11" s="9" t="n">
        <f aca="false">Tabla351081315325[[#This Row],[no_efec_inc]]/Tabla351081315325[[#This Row],[no_efe]]</f>
        <v>0.216152019002375</v>
      </c>
      <c r="M11" s="9" t="n">
        <f aca="false">(Tabla351081315325[[#This Row],[% efe_cor]]+Tabla351081315325[[#This Row],[% no_efe_cor]])/2</f>
        <v>0.77199779123682</v>
      </c>
      <c r="N11" s="10" t="n">
        <f aca="false">(Tabla351081315325[[#This Row],[% efe_inc]]+Tabla351081315325[[#This Row],[% no_efect_inc]])/2</f>
        <v>0.22800220876318</v>
      </c>
      <c r="O11" s="11" t="n">
        <f aca="false">Tabla351081315325[[#This Row],[no_efec_cor]]/(Tabla351081315325[[#This Row],[efect_inc]]+Tabla351081315325[[#This Row],[no_efec_cor]])</f>
        <v>0.771929824561403</v>
      </c>
      <c r="P11" s="11" t="n">
        <f aca="false">Tabla351081315325[[#This Row],[efec_cor]]/(Tabla351081315325[[#This Row],[efec_cor]]+Tabla351081315325[[#This Row],[no_efec_inc]])</f>
        <v>0.7725</v>
      </c>
      <c r="Q11" s="11" t="n">
        <f aca="false">(Tabla351081315325[[#This Row],[PNE]]+Tabla351081315325[[#This Row],[PE]])/2</f>
        <v>0.772214912280702</v>
      </c>
      <c r="R11" s="0" t="n">
        <v>813</v>
      </c>
      <c r="S11" s="0" t="n">
        <v>842</v>
      </c>
      <c r="T11" s="0" t="n">
        <f aca="false">Tabla351081315325[[#This Row],[efec]]+Tabla351081315325[[#This Row],[no_efe]]</f>
        <v>1655</v>
      </c>
    </row>
    <row r="12" customFormat="false" ht="13.8" hidden="false" customHeight="false" outlineLevel="0" collapsed="false">
      <c r="A12" s="0" t="n">
        <v>10</v>
      </c>
      <c r="B12" s="0" t="n">
        <v>630</v>
      </c>
      <c r="C12" s="0" t="n">
        <v>212</v>
      </c>
      <c r="D12" s="0" t="n">
        <v>620</v>
      </c>
      <c r="E12" s="0" t="n">
        <v>193</v>
      </c>
      <c r="F12" s="0" t="n">
        <f aca="false">Tabla351081315325[[#This Row],[no_efec_cor]]+Tabla351081315325[[#This Row],[efec_cor]]</f>
        <v>1250</v>
      </c>
      <c r="G12" s="0" t="n">
        <f aca="false">Tabla351081315325[[#This Row],[no_efec_inc]]+Tabla351081315325[[#This Row],[efect_inc]]</f>
        <v>405</v>
      </c>
      <c r="H12" s="9" t="n">
        <f aca="false">Tabla351081315325[[#This Row],[Correctos]]/Tabla351081315325[[#This Row],[total_sec]]</f>
        <v>0.755287009063444</v>
      </c>
      <c r="I12" s="9" t="n">
        <f aca="false">Tabla351081315325[[#This Row],[efec_cor]]/Tabla351081315325[[#This Row],[efec]]</f>
        <v>0.762607626076261</v>
      </c>
      <c r="J12" s="9" t="n">
        <f aca="false">Tabla351081315325[[#This Row],[efect_inc]]/Tabla351081315325[[#This Row],[efec]]</f>
        <v>0.237392373923739</v>
      </c>
      <c r="K12" s="9" t="n">
        <f aca="false">Tabla351081315325[[#This Row],[no_efec_cor]]/Tabla351081315325[[#This Row],[no_efe]]</f>
        <v>0.748218527315915</v>
      </c>
      <c r="L12" s="9" t="n">
        <f aca="false">Tabla351081315325[[#This Row],[no_efec_inc]]/Tabla351081315325[[#This Row],[no_efe]]</f>
        <v>0.251781472684085</v>
      </c>
      <c r="M12" s="9" t="n">
        <f aca="false">(Tabla351081315325[[#This Row],[% efe_cor]]+Tabla351081315325[[#This Row],[% no_efe_cor]])/2</f>
        <v>0.755413076696088</v>
      </c>
      <c r="N12" s="10" t="n">
        <f aca="false">(Tabla351081315325[[#This Row],[% efe_inc]]+Tabla351081315325[[#This Row],[% no_efect_inc]])/2</f>
        <v>0.244586923303912</v>
      </c>
      <c r="O12" s="11" t="n">
        <f aca="false">Tabla351081315325[[#This Row],[no_efec_cor]]/(Tabla351081315325[[#This Row],[efect_inc]]+Tabla351081315325[[#This Row],[no_efec_cor]])</f>
        <v>0.765492102065614</v>
      </c>
      <c r="P12" s="11" t="n">
        <f aca="false">Tabla351081315325[[#This Row],[efec_cor]]/(Tabla351081315325[[#This Row],[efec_cor]]+Tabla351081315325[[#This Row],[no_efec_inc]])</f>
        <v>0.745192307692308</v>
      </c>
      <c r="Q12" s="11" t="n">
        <f aca="false">(Tabla351081315325[[#This Row],[PNE]]+Tabla351081315325[[#This Row],[PE]])/2</f>
        <v>0.755342204878961</v>
      </c>
      <c r="R12" s="0" t="n">
        <v>813</v>
      </c>
      <c r="S12" s="0" t="n">
        <v>842</v>
      </c>
      <c r="T12" s="0" t="n">
        <f aca="false">Tabla351081315325[[#This Row],[efec]]+Tabla351081315325[[#This Row],[no_efe]]</f>
        <v>1655</v>
      </c>
    </row>
    <row r="13" customFormat="false" ht="13.8" hidden="false" customHeight="false" outlineLevel="0" collapsed="false">
      <c r="A13" s="0" t="n">
        <v>15</v>
      </c>
      <c r="B13" s="0" t="n">
        <v>677</v>
      </c>
      <c r="C13" s="0" t="n">
        <v>165</v>
      </c>
      <c r="D13" s="0" t="n">
        <v>577</v>
      </c>
      <c r="E13" s="0" t="n">
        <v>236</v>
      </c>
      <c r="F13" s="0" t="n">
        <f aca="false">Tabla351081315325[[#This Row],[no_efec_cor]]+Tabla351081315325[[#This Row],[efec_cor]]</f>
        <v>1254</v>
      </c>
      <c r="G13" s="0" t="n">
        <f aca="false">Tabla351081315325[[#This Row],[no_efec_inc]]+Tabla351081315325[[#This Row],[efect_inc]]</f>
        <v>401</v>
      </c>
      <c r="H13" s="9" t="n">
        <f aca="false">Tabla351081315325[[#This Row],[Correctos]]/Tabla351081315325[[#This Row],[total_sec]]</f>
        <v>0.757703927492447</v>
      </c>
      <c r="I13" s="9" t="n">
        <f aca="false">Tabla351081315325[[#This Row],[efec_cor]]/Tabla351081315325[[#This Row],[efec]]</f>
        <v>0.709717097170972</v>
      </c>
      <c r="J13" s="9" t="n">
        <f aca="false">Tabla351081315325[[#This Row],[efect_inc]]/Tabla351081315325[[#This Row],[efec]]</f>
        <v>0.290282902829028</v>
      </c>
      <c r="K13" s="9" t="n">
        <f aca="false">Tabla351081315325[[#This Row],[no_efec_cor]]/Tabla351081315325[[#This Row],[no_efe]]</f>
        <v>0.804038004750594</v>
      </c>
      <c r="L13" s="9" t="n">
        <f aca="false">Tabla351081315325[[#This Row],[no_efec_inc]]/Tabla351081315325[[#This Row],[no_efe]]</f>
        <v>0.195961995249406</v>
      </c>
      <c r="M13" s="9" t="n">
        <f aca="false">(Tabla351081315325[[#This Row],[% efe_cor]]+Tabla351081315325[[#This Row],[% no_efe_cor]])/2</f>
        <v>0.756877550960783</v>
      </c>
      <c r="N13" s="10" t="n">
        <f aca="false">(Tabla351081315325[[#This Row],[% efe_inc]]+Tabla351081315325[[#This Row],[% no_efect_inc]])/2</f>
        <v>0.243122449039217</v>
      </c>
      <c r="O13" s="11" t="n">
        <f aca="false">Tabla351081315325[[#This Row],[no_efec_cor]]/(Tabla351081315325[[#This Row],[efect_inc]]+Tabla351081315325[[#This Row],[no_efec_cor]])</f>
        <v>0.741511500547645</v>
      </c>
      <c r="P13" s="11" t="n">
        <f aca="false">Tabla351081315325[[#This Row],[efec_cor]]/(Tabla351081315325[[#This Row],[efec_cor]]+Tabla351081315325[[#This Row],[no_efec_inc]])</f>
        <v>0.777628032345013</v>
      </c>
      <c r="Q13" s="11" t="n">
        <f aca="false">(Tabla351081315325[[#This Row],[PNE]]+Tabla351081315325[[#This Row],[PE]])/2</f>
        <v>0.759569766446329</v>
      </c>
      <c r="R13" s="0" t="n">
        <v>813</v>
      </c>
      <c r="S13" s="0" t="n">
        <v>842</v>
      </c>
      <c r="T13" s="0" t="n">
        <f aca="false">Tabla351081315325[[#This Row],[efec]]+Tabla351081315325[[#This Row],[no_efe]]</f>
        <v>1655</v>
      </c>
    </row>
    <row r="14" customFormat="false" ht="13.8" hidden="false" customHeight="false" outlineLevel="0" collapsed="false">
      <c r="A14" s="0" t="n">
        <v>20</v>
      </c>
      <c r="B14" s="0" t="n">
        <v>654</v>
      </c>
      <c r="C14" s="0" t="n">
        <v>188</v>
      </c>
      <c r="D14" s="0" t="n">
        <v>590</v>
      </c>
      <c r="E14" s="0" t="n">
        <v>223</v>
      </c>
      <c r="F14" s="0" t="n">
        <f aca="false">Tabla351081315325[[#This Row],[no_efec_cor]]+Tabla351081315325[[#This Row],[efec_cor]]</f>
        <v>1244</v>
      </c>
      <c r="G14" s="0" t="n">
        <f aca="false">Tabla351081315325[[#This Row],[no_efec_inc]]+Tabla351081315325[[#This Row],[efect_inc]]</f>
        <v>411</v>
      </c>
      <c r="H14" s="9" t="n">
        <f aca="false">Tabla351081315325[[#This Row],[Correctos]]/Tabla351081315325[[#This Row],[total_sec]]</f>
        <v>0.75166163141994</v>
      </c>
      <c r="I14" s="9" t="n">
        <f aca="false">Tabla351081315325[[#This Row],[efec_cor]]/Tabla351081315325[[#This Row],[efec]]</f>
        <v>0.725707257072571</v>
      </c>
      <c r="J14" s="9" t="n">
        <f aca="false">Tabla351081315325[[#This Row],[efect_inc]]/Tabla351081315325[[#This Row],[efec]]</f>
        <v>0.274292742927429</v>
      </c>
      <c r="K14" s="9" t="n">
        <f aca="false">Tabla351081315325[[#This Row],[no_efec_cor]]/Tabla351081315325[[#This Row],[no_efe]]</f>
        <v>0.776722090261283</v>
      </c>
      <c r="L14" s="9" t="n">
        <f aca="false">Tabla351081315325[[#This Row],[no_efec_inc]]/Tabla351081315325[[#This Row],[no_efe]]</f>
        <v>0.223277909738717</v>
      </c>
      <c r="M14" s="9" t="n">
        <f aca="false">(Tabla351081315325[[#This Row],[% efe_cor]]+Tabla351081315325[[#This Row],[% no_efe_cor]])/2</f>
        <v>0.751214673666927</v>
      </c>
      <c r="N14" s="10" t="n">
        <f aca="false">(Tabla351081315325[[#This Row],[% efe_inc]]+Tabla351081315325[[#This Row],[% no_efect_inc]])/2</f>
        <v>0.248785326333073</v>
      </c>
      <c r="O14" s="11" t="n">
        <f aca="false">Tabla351081315325[[#This Row],[no_efec_cor]]/(Tabla351081315325[[#This Row],[efect_inc]]+Tabla351081315325[[#This Row],[no_efec_cor]])</f>
        <v>0.745724059293044</v>
      </c>
      <c r="P14" s="11" t="n">
        <f aca="false">Tabla351081315325[[#This Row],[efec_cor]]/(Tabla351081315325[[#This Row],[efec_cor]]+Tabla351081315325[[#This Row],[no_efec_inc]])</f>
        <v>0.758354755784062</v>
      </c>
      <c r="Q14" s="11" t="n">
        <f aca="false">(Tabla351081315325[[#This Row],[PNE]]+Tabla351081315325[[#This Row],[PE]])/2</f>
        <v>0.752039407538553</v>
      </c>
      <c r="R14" s="0" t="n">
        <v>813</v>
      </c>
      <c r="S14" s="0" t="n">
        <v>842</v>
      </c>
      <c r="T14" s="0" t="n">
        <f aca="false">Tabla351081315325[[#This Row],[efec]]+Tabla351081315325[[#This Row],[no_efe]]</f>
        <v>1655</v>
      </c>
    </row>
    <row r="15" customFormat="false" ht="13.8" hidden="false" customHeight="false" outlineLevel="0" collapsed="false">
      <c r="A15" s="0" t="n">
        <v>25</v>
      </c>
      <c r="B15" s="0" t="n">
        <v>665</v>
      </c>
      <c r="C15" s="0" t="n">
        <v>177</v>
      </c>
      <c r="D15" s="0" t="n">
        <v>554</v>
      </c>
      <c r="E15" s="0" t="n">
        <v>259</v>
      </c>
      <c r="F15" s="0" t="n">
        <f aca="false">Tabla351081315325[[#This Row],[no_efec_cor]]+Tabla351081315325[[#This Row],[efec_cor]]</f>
        <v>1219</v>
      </c>
      <c r="G15" s="0" t="n">
        <f aca="false">Tabla351081315325[[#This Row],[no_efec_inc]]+Tabla351081315325[[#This Row],[efect_inc]]</f>
        <v>436</v>
      </c>
      <c r="H15" s="9" t="n">
        <f aca="false">Tabla351081315325[[#This Row],[Correctos]]/Tabla351081315325[[#This Row],[total_sec]]</f>
        <v>0.736555891238671</v>
      </c>
      <c r="I15" s="9" t="n">
        <f aca="false">Tabla351081315325[[#This Row],[efec_cor]]/Tabla351081315325[[#This Row],[efec]]</f>
        <v>0.681426814268143</v>
      </c>
      <c r="J15" s="9" t="n">
        <f aca="false">Tabla351081315325[[#This Row],[efect_inc]]/Tabla351081315325[[#This Row],[efec]]</f>
        <v>0.318573185731857</v>
      </c>
      <c r="K15" s="9" t="n">
        <f aca="false">Tabla351081315325[[#This Row],[no_efec_cor]]/Tabla351081315325[[#This Row],[no_efe]]</f>
        <v>0.78978622327791</v>
      </c>
      <c r="L15" s="9" t="n">
        <f aca="false">Tabla351081315325[[#This Row],[no_efec_inc]]/Tabla351081315325[[#This Row],[no_efe]]</f>
        <v>0.21021377672209</v>
      </c>
      <c r="M15" s="9" t="n">
        <f aca="false">(Tabla351081315325[[#This Row],[% efe_cor]]+Tabla351081315325[[#This Row],[% no_efe_cor]])/2</f>
        <v>0.735606518773026</v>
      </c>
      <c r="N15" s="10" t="n">
        <f aca="false">(Tabla351081315325[[#This Row],[% efe_inc]]+Tabla351081315325[[#This Row],[% no_efect_inc]])/2</f>
        <v>0.264393481226974</v>
      </c>
      <c r="O15" s="11" t="n">
        <f aca="false">Tabla351081315325[[#This Row],[no_efec_cor]]/(Tabla351081315325[[#This Row],[efect_inc]]+Tabla351081315325[[#This Row],[no_efec_cor]])</f>
        <v>0.71969696969697</v>
      </c>
      <c r="P15" s="11" t="n">
        <f aca="false">Tabla351081315325[[#This Row],[efec_cor]]/(Tabla351081315325[[#This Row],[efec_cor]]+Tabla351081315325[[#This Row],[no_efec_inc]])</f>
        <v>0.757865937072503</v>
      </c>
      <c r="Q15" s="11" t="n">
        <f aca="false">(Tabla351081315325[[#This Row],[PNE]]+Tabla351081315325[[#This Row],[PE]])/2</f>
        <v>0.738781453384737</v>
      </c>
      <c r="R15" s="0" t="n">
        <v>813</v>
      </c>
      <c r="S15" s="0" t="n">
        <v>842</v>
      </c>
      <c r="T15" s="0" t="n">
        <f aca="false">Tabla351081315325[[#This Row],[efec]]+Tabla351081315325[[#This Row],[no_efe]]</f>
        <v>1655</v>
      </c>
    </row>
    <row r="16" customFormat="false" ht="13.8" hidden="false" customHeight="false" outlineLevel="0" collapsed="false">
      <c r="A16" s="0" t="n">
        <v>30</v>
      </c>
      <c r="B16" s="0" t="n">
        <v>650</v>
      </c>
      <c r="C16" s="0" t="n">
        <v>192</v>
      </c>
      <c r="D16" s="0" t="n">
        <v>558</v>
      </c>
      <c r="E16" s="0" t="n">
        <v>255</v>
      </c>
      <c r="F16" s="0" t="n">
        <f aca="false">Tabla351081315325[[#This Row],[no_efec_cor]]+Tabla351081315325[[#This Row],[efec_cor]]</f>
        <v>1208</v>
      </c>
      <c r="G16" s="0" t="n">
        <f aca="false">Tabla351081315325[[#This Row],[no_efec_inc]]+Tabla351081315325[[#This Row],[efect_inc]]</f>
        <v>447</v>
      </c>
      <c r="H16" s="9" t="n">
        <f aca="false">Tabla351081315325[[#This Row],[Correctos]]/Tabla351081315325[[#This Row],[total_sec]]</f>
        <v>0.729909365558912</v>
      </c>
      <c r="I16" s="9" t="n">
        <f aca="false">Tabla351081315325[[#This Row],[efec_cor]]/Tabla351081315325[[#This Row],[efec]]</f>
        <v>0.686346863468635</v>
      </c>
      <c r="J16" s="9" t="n">
        <f aca="false">Tabla351081315325[[#This Row],[efect_inc]]/Tabla351081315325[[#This Row],[efec]]</f>
        <v>0.313653136531365</v>
      </c>
      <c r="K16" s="9" t="n">
        <f aca="false">Tabla351081315325[[#This Row],[no_efec_cor]]/Tabla351081315325[[#This Row],[no_efe]]</f>
        <v>0.771971496437055</v>
      </c>
      <c r="L16" s="9" t="n">
        <f aca="false">Tabla351081315325[[#This Row],[no_efec_inc]]/Tabla351081315325[[#This Row],[no_efe]]</f>
        <v>0.228028503562945</v>
      </c>
      <c r="M16" s="9" t="n">
        <f aca="false">(Tabla351081315325[[#This Row],[% efe_cor]]+Tabla351081315325[[#This Row],[% no_efe_cor]])/2</f>
        <v>0.729159179952845</v>
      </c>
      <c r="N16" s="10" t="n">
        <f aca="false">(Tabla351081315325[[#This Row],[% efe_inc]]+Tabla351081315325[[#This Row],[% no_efect_inc]])/2</f>
        <v>0.270840820047155</v>
      </c>
      <c r="O16" s="11" t="n">
        <f aca="false">Tabla351081315325[[#This Row],[no_efec_cor]]/(Tabla351081315325[[#This Row],[efect_inc]]+Tabla351081315325[[#This Row],[no_efec_cor]])</f>
        <v>0.718232044198895</v>
      </c>
      <c r="P16" s="11" t="n">
        <f aca="false">Tabla351081315325[[#This Row],[efec_cor]]/(Tabla351081315325[[#This Row],[efec_cor]]+Tabla351081315325[[#This Row],[no_efec_inc]])</f>
        <v>0.744</v>
      </c>
      <c r="Q16" s="11" t="n">
        <f aca="false">(Tabla351081315325[[#This Row],[PNE]]+Tabla351081315325[[#This Row],[PE]])/2</f>
        <v>0.731116022099447</v>
      </c>
      <c r="R16" s="0" t="n">
        <v>813</v>
      </c>
      <c r="S16" s="0" t="n">
        <v>842</v>
      </c>
      <c r="T16" s="0" t="n">
        <f aca="false">Tabla351081315325[[#This Row],[efec]]+Tabla351081315325[[#This Row],[no_efe]]</f>
        <v>1655</v>
      </c>
    </row>
    <row r="17" customFormat="false" ht="13.8" hidden="false" customHeight="false" outlineLevel="0" collapsed="false">
      <c r="A17" s="0" t="n">
        <v>35</v>
      </c>
      <c r="B17" s="0" t="n">
        <v>665</v>
      </c>
      <c r="C17" s="0" t="n">
        <v>177</v>
      </c>
      <c r="D17" s="0" t="n">
        <v>538</v>
      </c>
      <c r="E17" s="0" t="n">
        <v>275</v>
      </c>
      <c r="F17" s="0" t="n">
        <f aca="false">Tabla351081315325[[#This Row],[no_efec_cor]]+Tabla351081315325[[#This Row],[efec_cor]]</f>
        <v>1203</v>
      </c>
      <c r="G17" s="0" t="n">
        <f aca="false">Tabla351081315325[[#This Row],[no_efec_inc]]+Tabla351081315325[[#This Row],[efect_inc]]</f>
        <v>452</v>
      </c>
      <c r="H17" s="9" t="n">
        <f aca="false">Tabla351081315325[[#This Row],[Correctos]]/Tabla351081315325[[#This Row],[total_sec]]</f>
        <v>0.726888217522659</v>
      </c>
      <c r="I17" s="9" t="n">
        <f aca="false">Tabla351081315325[[#This Row],[efec_cor]]/Tabla351081315325[[#This Row],[efec]]</f>
        <v>0.661746617466175</v>
      </c>
      <c r="J17" s="9" t="n">
        <f aca="false">Tabla351081315325[[#This Row],[efect_inc]]/Tabla351081315325[[#This Row],[efec]]</f>
        <v>0.338253382533825</v>
      </c>
      <c r="K17" s="9" t="n">
        <f aca="false">Tabla351081315325[[#This Row],[no_efec_cor]]/Tabla351081315325[[#This Row],[no_efe]]</f>
        <v>0.78978622327791</v>
      </c>
      <c r="L17" s="9" t="n">
        <f aca="false">Tabla351081315325[[#This Row],[no_efec_inc]]/Tabla351081315325[[#This Row],[no_efe]]</f>
        <v>0.21021377672209</v>
      </c>
      <c r="M17" s="9" t="n">
        <f aca="false">(Tabla351081315325[[#This Row],[% efe_cor]]+Tabla351081315325[[#This Row],[% no_efe_cor]])/2</f>
        <v>0.725766420372042</v>
      </c>
      <c r="N17" s="10" t="n">
        <f aca="false">(Tabla351081315325[[#This Row],[% efe_inc]]+Tabla351081315325[[#This Row],[% no_efect_inc]])/2</f>
        <v>0.274233579627958</v>
      </c>
      <c r="O17" s="11" t="n">
        <f aca="false">Tabla351081315325[[#This Row],[no_efec_cor]]/(Tabla351081315325[[#This Row],[efect_inc]]+Tabla351081315325[[#This Row],[no_efec_cor]])</f>
        <v>0.707446808510638</v>
      </c>
      <c r="P17" s="11" t="n">
        <f aca="false">Tabla351081315325[[#This Row],[efec_cor]]/(Tabla351081315325[[#This Row],[efec_cor]]+Tabla351081315325[[#This Row],[no_efec_inc]])</f>
        <v>0.752447552447552</v>
      </c>
      <c r="Q17" s="11" t="n">
        <f aca="false">(Tabla351081315325[[#This Row],[PNE]]+Tabla351081315325[[#This Row],[PE]])/2</f>
        <v>0.729947180479095</v>
      </c>
      <c r="R17" s="0" t="n">
        <v>813</v>
      </c>
      <c r="S17" s="0" t="n">
        <v>842</v>
      </c>
      <c r="T17" s="0" t="n">
        <f aca="false">Tabla351081315325[[#This Row],[efec]]+Tabla351081315325[[#This Row],[no_efe]]</f>
        <v>1655</v>
      </c>
    </row>
    <row r="18" customFormat="false" ht="13.8" hidden="false" customHeight="false" outlineLevel="0" collapsed="false">
      <c r="A18" s="0" t="n">
        <v>39</v>
      </c>
      <c r="B18" s="0" t="n">
        <v>667</v>
      </c>
      <c r="C18" s="0" t="n">
        <v>175</v>
      </c>
      <c r="D18" s="0" t="n">
        <v>533</v>
      </c>
      <c r="E18" s="0" t="n">
        <v>280</v>
      </c>
      <c r="F18" s="0" t="n">
        <f aca="false">Tabla351081315325[[#This Row],[no_efec_cor]]+Tabla351081315325[[#This Row],[efec_cor]]</f>
        <v>1200</v>
      </c>
      <c r="G18" s="0" t="n">
        <f aca="false">Tabla351081315325[[#This Row],[no_efec_inc]]+Tabla351081315325[[#This Row],[efect_inc]]</f>
        <v>455</v>
      </c>
      <c r="H18" s="9" t="n">
        <f aca="false">Tabla351081315325[[#This Row],[Correctos]]/Tabla351081315325[[#This Row],[total_sec]]</f>
        <v>0.725075528700906</v>
      </c>
      <c r="I18" s="9" t="n">
        <f aca="false">Tabla351081315325[[#This Row],[efec_cor]]/Tabla351081315325[[#This Row],[efec]]</f>
        <v>0.65559655596556</v>
      </c>
      <c r="J18" s="9" t="n">
        <f aca="false">Tabla351081315325[[#This Row],[efect_inc]]/Tabla351081315325[[#This Row],[efec]]</f>
        <v>0.34440344403444</v>
      </c>
      <c r="K18" s="9" t="n">
        <f aca="false">Tabla351081315325[[#This Row],[no_efec_cor]]/Tabla351081315325[[#This Row],[no_efe]]</f>
        <v>0.792161520190024</v>
      </c>
      <c r="L18" s="9" t="n">
        <f aca="false">Tabla351081315325[[#This Row],[no_efec_inc]]/Tabla351081315325[[#This Row],[no_efe]]</f>
        <v>0.207838479809976</v>
      </c>
      <c r="M18" s="9" t="n">
        <f aca="false">(Tabla351081315325[[#This Row],[% efe_cor]]+Tabla351081315325[[#This Row],[% no_efe_cor]])/2</f>
        <v>0.723879038077792</v>
      </c>
      <c r="N18" s="10" t="n">
        <f aca="false">(Tabla351081315325[[#This Row],[% efe_inc]]+Tabla351081315325[[#This Row],[% no_efect_inc]])/2</f>
        <v>0.276120961922208</v>
      </c>
      <c r="O18" s="11" t="n">
        <f aca="false">Tabla351081315325[[#This Row],[no_efec_cor]]/(Tabla351081315325[[#This Row],[efect_inc]]+Tabla351081315325[[#This Row],[no_efec_cor]])</f>
        <v>0.704329461457233</v>
      </c>
      <c r="P18" s="11" t="n">
        <f aca="false">Tabla351081315325[[#This Row],[efec_cor]]/(Tabla351081315325[[#This Row],[efec_cor]]+Tabla351081315325[[#This Row],[no_efec_inc]])</f>
        <v>0.752824858757062</v>
      </c>
      <c r="Q18" s="11" t="n">
        <f aca="false">(Tabla351081315325[[#This Row],[PNE]]+Tabla351081315325[[#This Row],[PE]])/2</f>
        <v>0.728577160107148</v>
      </c>
      <c r="R18" s="0" t="n">
        <v>813</v>
      </c>
      <c r="S18" s="0" t="n">
        <v>842</v>
      </c>
      <c r="T18" s="0" t="n">
        <f aca="false">Tabla351081315325[[#This Row],[efec]]+Tabla351081315325[[#This Row],[no_efe]]</f>
        <v>1655</v>
      </c>
    </row>
    <row r="20" customFormat="false" ht="19.5" hidden="false" customHeight="false" outlineLevel="0" collapsed="false">
      <c r="A20" s="1" t="s">
        <v>36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28</v>
      </c>
      <c r="B25" s="7" t="s">
        <v>29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706</v>
      </c>
      <c r="D26" s="0" t="n">
        <v>136</v>
      </c>
      <c r="E26" s="0" t="n">
        <v>417</v>
      </c>
      <c r="F26" s="0" t="n">
        <v>396</v>
      </c>
      <c r="G26" s="0" t="n">
        <f aca="false">Tabla3510813153423[[#This Row],[no_efec_cor]]+Tabla3510813153423[[#This Row],[efec_cor]]</f>
        <v>1123</v>
      </c>
      <c r="H26" s="0" t="n">
        <f aca="false">Tabla3510813153423[[#This Row],[no_efec_inc]]+Tabla3510813153423[[#This Row],[efect_inc]]</f>
        <v>532</v>
      </c>
      <c r="I26" s="9" t="n">
        <f aca="false">Tabla3510813153423[[#This Row],[Correctos]]/Tabla3510813153423[[#This Row],[total_sec]]</f>
        <v>0.678549848942598</v>
      </c>
      <c r="J26" s="9" t="n">
        <f aca="false">Tabla3510813153423[[#This Row],[efec_cor]]/Tabla3510813153423[[#This Row],[efec]]</f>
        <v>0.512915129151292</v>
      </c>
      <c r="K26" s="9" t="n">
        <f aca="false">Tabla3510813153423[[#This Row],[efect_inc]]/Tabla3510813153423[[#This Row],[efec]]</f>
        <v>0.487084870848708</v>
      </c>
      <c r="L26" s="9" t="n">
        <f aca="false">Tabla3510813153423[[#This Row],[no_efec_cor]]/Tabla3510813153423[[#This Row],[no_efe]]</f>
        <v>0.838479809976247</v>
      </c>
      <c r="M26" s="9" t="n">
        <f aca="false">Tabla3510813153423[[#This Row],[no_efec_inc]]/Tabla3510813153423[[#This Row],[no_efe]]</f>
        <v>0.161520190023753</v>
      </c>
      <c r="N26" s="9" t="n">
        <f aca="false">(Tabla3510813153423[[#This Row],[% efe_cor]]+Tabla3510813153423[[#This Row],[% no_efe_cor]])/2</f>
        <v>0.675697469563769</v>
      </c>
      <c r="O26" s="10" t="n">
        <f aca="false">(Tabla3510813153423[[#This Row],[% efe_inc]]+Tabla3510813153423[[#This Row],[% no_efect_inc]])/2</f>
        <v>0.324302530436231</v>
      </c>
      <c r="P26" s="11" t="n">
        <f aca="false">Tabla3510813153423[[#This Row],[no_efec_cor]]/(Tabla3510813153423[[#This Row],[efect_inc]]+Tabla3510813153423[[#This Row],[no_efec_cor]])</f>
        <v>0.64065335753176</v>
      </c>
      <c r="Q26" s="11" t="n">
        <f aca="false">Tabla3510813153423[[#This Row],[efec_cor]]/(Tabla3510813153423[[#This Row],[efec_cor]]+Tabla3510813153423[[#This Row],[no_efec_inc]])</f>
        <v>0.754068716094033</v>
      </c>
      <c r="R26" s="11" t="n">
        <f aca="false">(Tabla3510813153423[[#This Row],[PNE]]+Tabla3510813153423[[#This Row],[PE]])/2</f>
        <v>0.697361036812896</v>
      </c>
      <c r="S26" s="0" t="n">
        <v>813</v>
      </c>
      <c r="T26" s="0" t="n">
        <v>842</v>
      </c>
      <c r="U26" s="0" t="n">
        <f aca="false">Tabla3510813153423[[#This Row],[efec]]+Tabla3510813153423[[#This Row],[no_efe]]</f>
        <v>1655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639</v>
      </c>
      <c r="D27" s="0" t="n">
        <v>203</v>
      </c>
      <c r="E27" s="0" t="n">
        <v>571</v>
      </c>
      <c r="F27" s="0" t="n">
        <v>242</v>
      </c>
      <c r="G27" s="0" t="n">
        <f aca="false">Tabla3510813153423[[#This Row],[no_efec_cor]]+Tabla3510813153423[[#This Row],[efec_cor]]</f>
        <v>1210</v>
      </c>
      <c r="H27" s="0" t="n">
        <f aca="false">Tabla3510813153423[[#This Row],[no_efec_inc]]+Tabla3510813153423[[#This Row],[efect_inc]]</f>
        <v>445</v>
      </c>
      <c r="I27" s="9" t="n">
        <f aca="false">Tabla3510813153423[[#This Row],[Correctos]]/Tabla3510813153423[[#This Row],[total_sec]]</f>
        <v>0.731117824773414</v>
      </c>
      <c r="J27" s="9" t="n">
        <f aca="false">Tabla3510813153423[[#This Row],[efec_cor]]/Tabla3510813153423[[#This Row],[efec]]</f>
        <v>0.702337023370234</v>
      </c>
      <c r="K27" s="9" t="n">
        <f aca="false">Tabla3510813153423[[#This Row],[efect_inc]]/Tabla3510813153423[[#This Row],[efec]]</f>
        <v>0.297662976629766</v>
      </c>
      <c r="L27" s="9" t="n">
        <f aca="false">Tabla3510813153423[[#This Row],[no_efec_cor]]/Tabla3510813153423[[#This Row],[no_efe]]</f>
        <v>0.758907363420428</v>
      </c>
      <c r="M27" s="9" t="n">
        <f aca="false">Tabla3510813153423[[#This Row],[no_efec_inc]]/Tabla3510813153423[[#This Row],[no_efe]]</f>
        <v>0.241092636579572</v>
      </c>
      <c r="N27" s="9" t="n">
        <f aca="false">(Tabla3510813153423[[#This Row],[% efe_cor]]+Tabla3510813153423[[#This Row],[% no_efe_cor]])/2</f>
        <v>0.730622193395331</v>
      </c>
      <c r="O27" s="10" t="n">
        <f aca="false">(Tabla3510813153423[[#This Row],[% efe_inc]]+Tabla3510813153423[[#This Row],[% no_efect_inc]])/2</f>
        <v>0.269377806604669</v>
      </c>
      <c r="P27" s="11" t="n">
        <f aca="false">Tabla3510813153423[[#This Row],[no_efec_cor]]/(Tabla3510813153423[[#This Row],[efect_inc]]+Tabla3510813153423[[#This Row],[no_efec_cor]])</f>
        <v>0.725312145289444</v>
      </c>
      <c r="Q27" s="11" t="n">
        <f aca="false">Tabla3510813153423[[#This Row],[efec_cor]]/(Tabla3510813153423[[#This Row],[efec_cor]]+Tabla3510813153423[[#This Row],[no_efec_inc]])</f>
        <v>0.737726098191214</v>
      </c>
      <c r="R27" s="11" t="n">
        <f aca="false">(Tabla3510813153423[[#This Row],[PNE]]+Tabla3510813153423[[#This Row],[PE]])/2</f>
        <v>0.731519121740329</v>
      </c>
      <c r="S27" s="0" t="n">
        <v>813</v>
      </c>
      <c r="T27" s="0" t="n">
        <v>842</v>
      </c>
      <c r="U27" s="0" t="n">
        <f aca="false">Tabla3510813153423[[#This Row],[efec]]+Tabla3510813153423[[#This Row],[no_efe]]</f>
        <v>1655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643</v>
      </c>
      <c r="D28" s="0" t="n">
        <v>199</v>
      </c>
      <c r="E28" s="0" t="n">
        <v>635</v>
      </c>
      <c r="F28" s="0" t="n">
        <v>178</v>
      </c>
      <c r="G28" s="0" t="n">
        <f aca="false">Tabla3510813153423[[#This Row],[no_efec_cor]]+Tabla3510813153423[[#This Row],[efec_cor]]</f>
        <v>1278</v>
      </c>
      <c r="H28" s="0" t="n">
        <f aca="false">Tabla3510813153423[[#This Row],[no_efec_inc]]+Tabla3510813153423[[#This Row],[efect_inc]]</f>
        <v>377</v>
      </c>
      <c r="I28" s="9" t="n">
        <f aca="false">Tabla3510813153423[[#This Row],[Correctos]]/Tabla3510813153423[[#This Row],[total_sec]]</f>
        <v>0.772205438066465</v>
      </c>
      <c r="J28" s="9" t="n">
        <f aca="false">Tabla3510813153423[[#This Row],[efec_cor]]/Tabla3510813153423[[#This Row],[efec]]</f>
        <v>0.781057810578106</v>
      </c>
      <c r="K28" s="9" t="n">
        <f aca="false">Tabla3510813153423[[#This Row],[efect_inc]]/Tabla3510813153423[[#This Row],[efec]]</f>
        <v>0.218942189421894</v>
      </c>
      <c r="L28" s="9" t="n">
        <f aca="false">Tabla3510813153423[[#This Row],[no_efec_cor]]/Tabla3510813153423[[#This Row],[no_efe]]</f>
        <v>0.763657957244656</v>
      </c>
      <c r="M28" s="9" t="n">
        <f aca="false">Tabla3510813153423[[#This Row],[no_efec_inc]]/Tabla3510813153423[[#This Row],[no_efe]]</f>
        <v>0.236342042755344</v>
      </c>
      <c r="N28" s="9" t="n">
        <f aca="false">(Tabla3510813153423[[#This Row],[% efe_cor]]+Tabla3510813153423[[#This Row],[% no_efe_cor]])/2</f>
        <v>0.772357883911381</v>
      </c>
      <c r="O28" s="10" t="n">
        <f aca="false">(Tabla3510813153423[[#This Row],[% efe_inc]]+Tabla3510813153423[[#This Row],[% no_efect_inc]])/2</f>
        <v>0.227642116088619</v>
      </c>
      <c r="P28" s="11" t="n">
        <f aca="false">Tabla3510813153423[[#This Row],[no_efec_cor]]/(Tabla3510813153423[[#This Row],[efect_inc]]+Tabla3510813153423[[#This Row],[no_efec_cor]])</f>
        <v>0.783191230207065</v>
      </c>
      <c r="Q28" s="11" t="n">
        <f aca="false">Tabla3510813153423[[#This Row],[efec_cor]]/(Tabla3510813153423[[#This Row],[efec_cor]]+Tabla3510813153423[[#This Row],[no_efec_inc]])</f>
        <v>0.761390887290168</v>
      </c>
      <c r="R28" s="11" t="n">
        <f aca="false">(Tabla3510813153423[[#This Row],[PNE]]+Tabla3510813153423[[#This Row],[PE]])/2</f>
        <v>0.772291058748616</v>
      </c>
      <c r="S28" s="0" t="n">
        <v>813</v>
      </c>
      <c r="T28" s="0" t="n">
        <v>842</v>
      </c>
      <c r="U28" s="0" t="n">
        <f aca="false">Tabla3510813153423[[#This Row],[efec]]+Tabla3510813153423[[#This Row],[no_efe]]</f>
        <v>1655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658</v>
      </c>
      <c r="D29" s="0" t="n">
        <v>184</v>
      </c>
      <c r="E29" s="0" t="n">
        <v>652</v>
      </c>
      <c r="F29" s="0" t="n">
        <v>161</v>
      </c>
      <c r="G29" s="0" t="n">
        <f aca="false">Tabla3510813153423[[#This Row],[no_efec_cor]]+Tabla3510813153423[[#This Row],[efec_cor]]</f>
        <v>1310</v>
      </c>
      <c r="H29" s="0" t="n">
        <f aca="false">Tabla3510813153423[[#This Row],[no_efec_inc]]+Tabla3510813153423[[#This Row],[efect_inc]]</f>
        <v>345</v>
      </c>
      <c r="I29" s="9" t="n">
        <f aca="false">Tabla3510813153423[[#This Row],[Correctos]]/Tabla3510813153423[[#This Row],[total_sec]]</f>
        <v>0.791540785498489</v>
      </c>
      <c r="J29" s="9" t="n">
        <f aca="false">Tabla3510813153423[[#This Row],[efec_cor]]/Tabla3510813153423[[#This Row],[efec]]</f>
        <v>0.801968019680197</v>
      </c>
      <c r="K29" s="9" t="n">
        <f aca="false">Tabla3510813153423[[#This Row],[efect_inc]]/Tabla3510813153423[[#This Row],[efec]]</f>
        <v>0.198031980319803</v>
      </c>
      <c r="L29" s="9" t="n">
        <f aca="false">Tabla3510813153423[[#This Row],[no_efec_cor]]/Tabla3510813153423[[#This Row],[no_efe]]</f>
        <v>0.781472684085511</v>
      </c>
      <c r="M29" s="9" t="n">
        <f aca="false">Tabla3510813153423[[#This Row],[no_efec_inc]]/Tabla3510813153423[[#This Row],[no_efe]]</f>
        <v>0.218527315914489</v>
      </c>
      <c r="N29" s="9" t="n">
        <f aca="false">(Tabla3510813153423[[#This Row],[% efe_cor]]+Tabla3510813153423[[#This Row],[% no_efe_cor]])/2</f>
        <v>0.791720351882854</v>
      </c>
      <c r="O29" s="10" t="n">
        <f aca="false">(Tabla3510813153423[[#This Row],[% efe_inc]]+Tabla3510813153423[[#This Row],[% no_efect_inc]])/2</f>
        <v>0.208279648117146</v>
      </c>
      <c r="P29" s="11" t="n">
        <f aca="false">Tabla3510813153423[[#This Row],[no_efec_cor]]/(Tabla3510813153423[[#This Row],[efect_inc]]+Tabla3510813153423[[#This Row],[no_efec_cor]])</f>
        <v>0.803418803418803</v>
      </c>
      <c r="Q29" s="11" t="n">
        <f aca="false">Tabla3510813153423[[#This Row],[efec_cor]]/(Tabla3510813153423[[#This Row],[efec_cor]]+Tabla3510813153423[[#This Row],[no_efec_inc]])</f>
        <v>0.779904306220096</v>
      </c>
      <c r="R29" s="11" t="n">
        <f aca="false">(Tabla3510813153423[[#This Row],[PNE]]+Tabla3510813153423[[#This Row],[PE]])/2</f>
        <v>0.79166155481945</v>
      </c>
      <c r="S29" s="0" t="n">
        <v>813</v>
      </c>
      <c r="T29" s="0" t="n">
        <v>842</v>
      </c>
      <c r="U29" s="0" t="n">
        <f aca="false">Tabla3510813153423[[#This Row],[efec]]+Tabla3510813153423[[#This Row],[no_efe]]</f>
        <v>1655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645</v>
      </c>
      <c r="D30" s="0" t="n">
        <v>197</v>
      </c>
      <c r="E30" s="0" t="n">
        <v>663</v>
      </c>
      <c r="F30" s="0" t="n">
        <v>150</v>
      </c>
      <c r="G30" s="0" t="n">
        <f aca="false">Tabla3510813153423[[#This Row],[no_efec_cor]]+Tabla3510813153423[[#This Row],[efec_cor]]</f>
        <v>1308</v>
      </c>
      <c r="H30" s="0" t="n">
        <f aca="false">Tabla3510813153423[[#This Row],[no_efec_inc]]+Tabla3510813153423[[#This Row],[efect_inc]]</f>
        <v>347</v>
      </c>
      <c r="I30" s="9" t="n">
        <f aca="false">Tabla3510813153423[[#This Row],[Correctos]]/Tabla3510813153423[[#This Row],[total_sec]]</f>
        <v>0.790332326283988</v>
      </c>
      <c r="J30" s="9" t="n">
        <f aca="false">Tabla3510813153423[[#This Row],[efec_cor]]/Tabla3510813153423[[#This Row],[efec]]</f>
        <v>0.81549815498155</v>
      </c>
      <c r="K30" s="9" t="n">
        <f aca="false">Tabla3510813153423[[#This Row],[efect_inc]]/Tabla3510813153423[[#This Row],[efec]]</f>
        <v>0.18450184501845</v>
      </c>
      <c r="L30" s="9" t="n">
        <f aca="false">Tabla3510813153423[[#This Row],[no_efec_cor]]/Tabla3510813153423[[#This Row],[no_efe]]</f>
        <v>0.76603325415677</v>
      </c>
      <c r="M30" s="9" t="n">
        <f aca="false">Tabla3510813153423[[#This Row],[no_efec_inc]]/Tabla3510813153423[[#This Row],[no_efe]]</f>
        <v>0.23396674584323</v>
      </c>
      <c r="N30" s="9" t="n">
        <f aca="false">(Tabla3510813153423[[#This Row],[% efe_cor]]+Tabla3510813153423[[#This Row],[% no_efe_cor]])/2</f>
        <v>0.79076570456916</v>
      </c>
      <c r="O30" s="10" t="n">
        <f aca="false">(Tabla3510813153423[[#This Row],[% efe_inc]]+Tabla3510813153423[[#This Row],[% no_efect_inc]])/2</f>
        <v>0.20923429543084</v>
      </c>
      <c r="P30" s="11" t="n">
        <f aca="false">Tabla3510813153423[[#This Row],[no_efec_cor]]/(Tabla3510813153423[[#This Row],[efect_inc]]+Tabla3510813153423[[#This Row],[no_efec_cor]])</f>
        <v>0.811320754716981</v>
      </c>
      <c r="Q30" s="11" t="n">
        <f aca="false">Tabla3510813153423[[#This Row],[efec_cor]]/(Tabla3510813153423[[#This Row],[efec_cor]]+Tabla3510813153423[[#This Row],[no_efec_inc]])</f>
        <v>0.77093023255814</v>
      </c>
      <c r="R30" s="11" t="n">
        <f aca="false">(Tabla3510813153423[[#This Row],[PNE]]+Tabla3510813153423[[#This Row],[PE]])/2</f>
        <v>0.79112549363756</v>
      </c>
      <c r="S30" s="0" t="n">
        <v>813</v>
      </c>
      <c r="T30" s="0" t="n">
        <v>842</v>
      </c>
      <c r="U30" s="0" t="n">
        <f aca="false">Tabla3510813153423[[#This Row],[efec]]+Tabla3510813153423[[#This Row],[no_efe]]</f>
        <v>1655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631</v>
      </c>
      <c r="D31" s="0" t="n">
        <v>211</v>
      </c>
      <c r="E31" s="0" t="n">
        <v>680</v>
      </c>
      <c r="F31" s="0" t="n">
        <v>133</v>
      </c>
      <c r="G31" s="0" t="n">
        <f aca="false">Tabla3510813153423[[#This Row],[no_efec_cor]]+Tabla3510813153423[[#This Row],[efec_cor]]</f>
        <v>1311</v>
      </c>
      <c r="H31" s="0" t="n">
        <f aca="false">Tabla3510813153423[[#This Row],[no_efec_inc]]+Tabla3510813153423[[#This Row],[efect_inc]]</f>
        <v>344</v>
      </c>
      <c r="I31" s="9" t="n">
        <f aca="false">Tabla3510813153423[[#This Row],[Correctos]]/Tabla3510813153423[[#This Row],[total_sec]]</f>
        <v>0.79214501510574</v>
      </c>
      <c r="J31" s="9" t="n">
        <f aca="false">Tabla3510813153423[[#This Row],[efec_cor]]/Tabla3510813153423[[#This Row],[efec]]</f>
        <v>0.836408364083641</v>
      </c>
      <c r="K31" s="9" t="n">
        <f aca="false">Tabla3510813153423[[#This Row],[efect_inc]]/Tabla3510813153423[[#This Row],[efec]]</f>
        <v>0.163591635916359</v>
      </c>
      <c r="L31" s="9" t="n">
        <f aca="false">Tabla3510813153423[[#This Row],[no_efec_cor]]/Tabla3510813153423[[#This Row],[no_efe]]</f>
        <v>0.749406175771972</v>
      </c>
      <c r="M31" s="9" t="n">
        <f aca="false">Tabla3510813153423[[#This Row],[no_efec_inc]]/Tabla3510813153423[[#This Row],[no_efe]]</f>
        <v>0.250593824228028</v>
      </c>
      <c r="N31" s="9" t="n">
        <f aca="false">(Tabla3510813153423[[#This Row],[% efe_cor]]+Tabla3510813153423[[#This Row],[% no_efe_cor]])/2</f>
        <v>0.792907269927806</v>
      </c>
      <c r="O31" s="10" t="n">
        <f aca="false">(Tabla3510813153423[[#This Row],[% efe_inc]]+Tabla3510813153423[[#This Row],[% no_efect_inc]])/2</f>
        <v>0.207092730072194</v>
      </c>
      <c r="P31" s="11" t="n">
        <f aca="false">Tabla3510813153423[[#This Row],[no_efec_cor]]/(Tabla3510813153423[[#This Row],[efect_inc]]+Tabla3510813153423[[#This Row],[no_efec_cor]])</f>
        <v>0.825916230366492</v>
      </c>
      <c r="Q31" s="11" t="n">
        <f aca="false">Tabla3510813153423[[#This Row],[efec_cor]]/(Tabla3510813153423[[#This Row],[efec_cor]]+Tabla3510813153423[[#This Row],[no_efec_inc]])</f>
        <v>0.763187429854096</v>
      </c>
      <c r="R31" s="11" t="n">
        <f aca="false">(Tabla3510813153423[[#This Row],[PNE]]+Tabla3510813153423[[#This Row],[PE]])/2</f>
        <v>0.794551830110294</v>
      </c>
      <c r="S31" s="0" t="n">
        <v>813</v>
      </c>
      <c r="T31" s="0" t="n">
        <v>842</v>
      </c>
      <c r="U31" s="0" t="n">
        <f aca="false">Tabla3510813153423[[#This Row],[efec]]+Tabla3510813153423[[#This Row],[no_efe]]</f>
        <v>1655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598</v>
      </c>
      <c r="D32" s="0" t="n">
        <v>244</v>
      </c>
      <c r="E32" s="0" t="n">
        <v>698</v>
      </c>
      <c r="F32" s="0" t="n">
        <v>115</v>
      </c>
      <c r="G32" s="0" t="n">
        <f aca="false">Tabla3510813153423[[#This Row],[no_efec_cor]]+Tabla3510813153423[[#This Row],[efec_cor]]</f>
        <v>1296</v>
      </c>
      <c r="H32" s="0" t="n">
        <f aca="false">Tabla3510813153423[[#This Row],[no_efec_inc]]+Tabla3510813153423[[#This Row],[efect_inc]]</f>
        <v>359</v>
      </c>
      <c r="I32" s="9" t="n">
        <f aca="false">Tabla3510813153423[[#This Row],[Correctos]]/Tabla3510813153423[[#This Row],[total_sec]]</f>
        <v>0.783081570996979</v>
      </c>
      <c r="J32" s="9" t="n">
        <f aca="false">Tabla3510813153423[[#This Row],[efec_cor]]/Tabla3510813153423[[#This Row],[efec]]</f>
        <v>0.858548585485855</v>
      </c>
      <c r="K32" s="9" t="n">
        <f aca="false">Tabla3510813153423[[#This Row],[efect_inc]]/Tabla3510813153423[[#This Row],[efec]]</f>
        <v>0.141451414514145</v>
      </c>
      <c r="L32" s="9" t="n">
        <f aca="false">Tabla3510813153423[[#This Row],[no_efec_cor]]/Tabla3510813153423[[#This Row],[no_efe]]</f>
        <v>0.71021377672209</v>
      </c>
      <c r="M32" s="9" t="n">
        <f aca="false">Tabla3510813153423[[#This Row],[no_efec_inc]]/Tabla3510813153423[[#This Row],[no_efe]]</f>
        <v>0.28978622327791</v>
      </c>
      <c r="N32" s="9" t="n">
        <f aca="false">(Tabla3510813153423[[#This Row],[% efe_cor]]+Tabla3510813153423[[#This Row],[% no_efe_cor]])/2</f>
        <v>0.784381181103973</v>
      </c>
      <c r="O32" s="10" t="n">
        <f aca="false">(Tabla3510813153423[[#This Row],[% efe_inc]]+Tabla3510813153423[[#This Row],[% no_efect_inc]])/2</f>
        <v>0.215618818896027</v>
      </c>
      <c r="P32" s="11" t="n">
        <f aca="false">Tabla3510813153423[[#This Row],[no_efec_cor]]/(Tabla3510813153423[[#This Row],[efect_inc]]+Tabla3510813153423[[#This Row],[no_efec_cor]])</f>
        <v>0.838709677419355</v>
      </c>
      <c r="Q32" s="11" t="n">
        <f aca="false">Tabla3510813153423[[#This Row],[efec_cor]]/(Tabla3510813153423[[#This Row],[efec_cor]]+Tabla3510813153423[[#This Row],[no_efec_inc]])</f>
        <v>0.740976645435244</v>
      </c>
      <c r="R32" s="11" t="n">
        <f aca="false">(Tabla3510813153423[[#This Row],[PNE]]+Tabla3510813153423[[#This Row],[PE]])/2</f>
        <v>0.7898431614273</v>
      </c>
      <c r="S32" s="0" t="n">
        <v>813</v>
      </c>
      <c r="T32" s="0" t="n">
        <v>842</v>
      </c>
      <c r="U32" s="0" t="n">
        <f aca="false">Tabla3510813153423[[#This Row],[efec]]+Tabla3510813153423[[#This Row],[no_efe]]</f>
        <v>1655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656</v>
      </c>
      <c r="D33" s="0" t="n">
        <v>186</v>
      </c>
      <c r="E33" s="0" t="n">
        <v>645</v>
      </c>
      <c r="F33" s="0" t="n">
        <v>168</v>
      </c>
      <c r="G33" s="0" t="n">
        <f aca="false">Tabla3510813153423[[#This Row],[no_efec_cor]]+Tabla3510813153423[[#This Row],[efec_cor]]</f>
        <v>1301</v>
      </c>
      <c r="H33" s="0" t="n">
        <f aca="false">Tabla3510813153423[[#This Row],[no_efec_inc]]+Tabla3510813153423[[#This Row],[efect_inc]]</f>
        <v>354</v>
      </c>
      <c r="I33" s="9" t="n">
        <f aca="false">Tabla3510813153423[[#This Row],[Correctos]]/Tabla3510813153423[[#This Row],[total_sec]]</f>
        <v>0.786102719033233</v>
      </c>
      <c r="J33" s="9" t="n">
        <f aca="false">Tabla3510813153423[[#This Row],[efec_cor]]/Tabla3510813153423[[#This Row],[efec]]</f>
        <v>0.793357933579336</v>
      </c>
      <c r="K33" s="9" t="n">
        <f aca="false">Tabla3510813153423[[#This Row],[efect_inc]]/Tabla3510813153423[[#This Row],[efec]]</f>
        <v>0.206642066420664</v>
      </c>
      <c r="L33" s="9" t="n">
        <f aca="false">Tabla3510813153423[[#This Row],[no_efec_cor]]/Tabla3510813153423[[#This Row],[no_efe]]</f>
        <v>0.779097387173397</v>
      </c>
      <c r="M33" s="9" t="n">
        <f aca="false">Tabla3510813153423[[#This Row],[no_efec_inc]]/Tabla3510813153423[[#This Row],[no_efe]]</f>
        <v>0.220902612826603</v>
      </c>
      <c r="N33" s="9" t="n">
        <f aca="false">(Tabla3510813153423[[#This Row],[% efe_cor]]+Tabla3510813153423[[#This Row],[% no_efe_cor]])/2</f>
        <v>0.786227660376366</v>
      </c>
      <c r="O33" s="10" t="n">
        <f aca="false">(Tabla3510813153423[[#This Row],[% efe_inc]]+Tabla3510813153423[[#This Row],[% no_efect_inc]])/2</f>
        <v>0.213772339623634</v>
      </c>
      <c r="P33" s="11" t="n">
        <f aca="false">Tabla3510813153423[[#This Row],[no_efec_cor]]/(Tabla3510813153423[[#This Row],[efect_inc]]+Tabla3510813153423[[#This Row],[no_efec_cor]])</f>
        <v>0.796116504854369</v>
      </c>
      <c r="Q33" s="11" t="n">
        <f aca="false">Tabla3510813153423[[#This Row],[efec_cor]]/(Tabla3510813153423[[#This Row],[efec_cor]]+Tabla3510813153423[[#This Row],[no_efec_inc]])</f>
        <v>0.776173285198556</v>
      </c>
      <c r="R33" s="11" t="n">
        <f aca="false">(Tabla3510813153423[[#This Row],[PNE]]+Tabla3510813153423[[#This Row],[PE]])/2</f>
        <v>0.786144895026462</v>
      </c>
      <c r="S33" s="0" t="n">
        <v>813</v>
      </c>
      <c r="T33" s="0" t="n">
        <v>842</v>
      </c>
      <c r="U33" s="0" t="n">
        <f aca="false">Tabla3510813153423[[#This Row],[efec]]+Tabla3510813153423[[#This Row],[no_efe]]</f>
        <v>1655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656</v>
      </c>
      <c r="D34" s="0" t="n">
        <v>186</v>
      </c>
      <c r="E34" s="0" t="n">
        <v>648</v>
      </c>
      <c r="F34" s="0" t="n">
        <v>165</v>
      </c>
      <c r="G34" s="0" t="n">
        <f aca="false">Tabla3510813153423[[#This Row],[no_efec_cor]]+Tabla3510813153423[[#This Row],[efec_cor]]</f>
        <v>1304</v>
      </c>
      <c r="H34" s="0" t="n">
        <f aca="false">Tabla3510813153423[[#This Row],[no_efec_inc]]+Tabla3510813153423[[#This Row],[efect_inc]]</f>
        <v>351</v>
      </c>
      <c r="I34" s="9" t="n">
        <f aca="false">Tabla3510813153423[[#This Row],[Correctos]]/Tabla3510813153423[[#This Row],[total_sec]]</f>
        <v>0.787915407854985</v>
      </c>
      <c r="J34" s="9" t="n">
        <f aca="false">Tabla3510813153423[[#This Row],[efec_cor]]/Tabla3510813153423[[#This Row],[efec]]</f>
        <v>0.797047970479705</v>
      </c>
      <c r="K34" s="9" t="n">
        <f aca="false">Tabla3510813153423[[#This Row],[efect_inc]]/Tabla3510813153423[[#This Row],[efec]]</f>
        <v>0.202952029520295</v>
      </c>
      <c r="L34" s="9" t="n">
        <f aca="false">Tabla3510813153423[[#This Row],[no_efec_cor]]/Tabla3510813153423[[#This Row],[no_efe]]</f>
        <v>0.779097387173397</v>
      </c>
      <c r="M34" s="9" t="n">
        <f aca="false">Tabla3510813153423[[#This Row],[no_efec_inc]]/Tabla3510813153423[[#This Row],[no_efe]]</f>
        <v>0.220902612826603</v>
      </c>
      <c r="N34" s="9" t="n">
        <f aca="false">(Tabla3510813153423[[#This Row],[% efe_cor]]+Tabla3510813153423[[#This Row],[% no_efe_cor]])/2</f>
        <v>0.788072678826551</v>
      </c>
      <c r="O34" s="10" t="n">
        <f aca="false">(Tabla3510813153423[[#This Row],[% efe_inc]]+Tabla3510813153423[[#This Row],[% no_efect_inc]])/2</f>
        <v>0.211927321173449</v>
      </c>
      <c r="P34" s="11" t="n">
        <f aca="false">Tabla3510813153423[[#This Row],[no_efec_cor]]/(Tabla3510813153423[[#This Row],[efect_inc]]+Tabla3510813153423[[#This Row],[no_efec_cor]])</f>
        <v>0.799025578562728</v>
      </c>
      <c r="Q34" s="11" t="n">
        <f aca="false">Tabla3510813153423[[#This Row],[efec_cor]]/(Tabla3510813153423[[#This Row],[efec_cor]]+Tabla3510813153423[[#This Row],[no_efec_inc]])</f>
        <v>0.776978417266187</v>
      </c>
      <c r="R34" s="11" t="n">
        <f aca="false">(Tabla3510813153423[[#This Row],[PNE]]+Tabla3510813153423[[#This Row],[PE]])/2</f>
        <v>0.788001997914458</v>
      </c>
      <c r="S34" s="0" t="n">
        <v>813</v>
      </c>
      <c r="T34" s="0" t="n">
        <v>842</v>
      </c>
      <c r="U34" s="0" t="n">
        <f aca="false">Tabla3510813153423[[#This Row],[efec]]+Tabla3510813153423[[#This Row],[no_efe]]</f>
        <v>1655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660</v>
      </c>
      <c r="D35" s="0" t="n">
        <v>182</v>
      </c>
      <c r="E35" s="0" t="n">
        <v>651</v>
      </c>
      <c r="F35" s="0" t="n">
        <v>162</v>
      </c>
      <c r="G35" s="0" t="n">
        <f aca="false">Tabla3510813153423[[#This Row],[no_efec_cor]]+Tabla3510813153423[[#This Row],[efec_cor]]</f>
        <v>1311</v>
      </c>
      <c r="H35" s="0" t="n">
        <f aca="false">Tabla3510813153423[[#This Row],[no_efec_inc]]+Tabla3510813153423[[#This Row],[efect_inc]]</f>
        <v>344</v>
      </c>
      <c r="I35" s="9" t="n">
        <f aca="false">Tabla3510813153423[[#This Row],[Correctos]]/Tabla3510813153423[[#This Row],[total_sec]]</f>
        <v>0.79214501510574</v>
      </c>
      <c r="J35" s="9" t="n">
        <f aca="false">Tabla3510813153423[[#This Row],[efec_cor]]/Tabla3510813153423[[#This Row],[efec]]</f>
        <v>0.800738007380074</v>
      </c>
      <c r="K35" s="9" t="n">
        <f aca="false">Tabla3510813153423[[#This Row],[efect_inc]]/Tabla3510813153423[[#This Row],[efec]]</f>
        <v>0.199261992619926</v>
      </c>
      <c r="L35" s="9" t="n">
        <f aca="false">Tabla3510813153423[[#This Row],[no_efec_cor]]/Tabla3510813153423[[#This Row],[no_efe]]</f>
        <v>0.783847980997625</v>
      </c>
      <c r="M35" s="9" t="n">
        <f aca="false">Tabla3510813153423[[#This Row],[no_efec_inc]]/Tabla3510813153423[[#This Row],[no_efe]]</f>
        <v>0.216152019002375</v>
      </c>
      <c r="N35" s="9" t="n">
        <f aca="false">(Tabla3510813153423[[#This Row],[% efe_cor]]+Tabla3510813153423[[#This Row],[% no_efe_cor]])/2</f>
        <v>0.792292994188849</v>
      </c>
      <c r="O35" s="10" t="n">
        <f aca="false">(Tabla3510813153423[[#This Row],[% efe_inc]]+Tabla3510813153423[[#This Row],[% no_efect_inc]])/2</f>
        <v>0.207707005811151</v>
      </c>
      <c r="P35" s="11" t="n">
        <f aca="false">Tabla3510813153423[[#This Row],[no_efec_cor]]/(Tabla3510813153423[[#This Row],[efect_inc]]+Tabla3510813153423[[#This Row],[no_efec_cor]])</f>
        <v>0.802919708029197</v>
      </c>
      <c r="Q35" s="11" t="n">
        <f aca="false">Tabla3510813153423[[#This Row],[efec_cor]]/(Tabla3510813153423[[#This Row],[efec_cor]]+Tabla3510813153423[[#This Row],[no_efec_inc]])</f>
        <v>0.781512605042017</v>
      </c>
      <c r="R35" s="11" t="n">
        <f aca="false">(Tabla3510813153423[[#This Row],[PNE]]+Tabla3510813153423[[#This Row],[PE]])/2</f>
        <v>0.792216156535607</v>
      </c>
      <c r="S35" s="0" t="n">
        <v>813</v>
      </c>
      <c r="T35" s="0" t="n">
        <v>842</v>
      </c>
      <c r="U35" s="0" t="n">
        <f aca="false">Tabla3510813153423[[#This Row],[efec]]+Tabla3510813153423[[#This Row],[no_efe]]</f>
        <v>1655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672</v>
      </c>
      <c r="D36" s="0" t="n">
        <v>170</v>
      </c>
      <c r="E36" s="0" t="n">
        <v>649</v>
      </c>
      <c r="F36" s="0" t="n">
        <v>164</v>
      </c>
      <c r="G36" s="0" t="n">
        <f aca="false">Tabla3510813153423[[#This Row],[no_efec_cor]]+Tabla3510813153423[[#This Row],[efec_cor]]</f>
        <v>1321</v>
      </c>
      <c r="H36" s="0" t="n">
        <f aca="false">Tabla3510813153423[[#This Row],[no_efec_inc]]+Tabla3510813153423[[#This Row],[efect_inc]]</f>
        <v>334</v>
      </c>
      <c r="I36" s="9" t="n">
        <f aca="false">Tabla3510813153423[[#This Row],[Correctos]]/Tabla3510813153423[[#This Row],[total_sec]]</f>
        <v>0.798187311178248</v>
      </c>
      <c r="J36" s="9" t="n">
        <f aca="false">Tabla3510813153423[[#This Row],[efec_cor]]/Tabla3510813153423[[#This Row],[efec]]</f>
        <v>0.798277982779828</v>
      </c>
      <c r="K36" s="9" t="n">
        <f aca="false">Tabla3510813153423[[#This Row],[efect_inc]]/Tabla3510813153423[[#This Row],[efec]]</f>
        <v>0.201722017220172</v>
      </c>
      <c r="L36" s="9" t="n">
        <f aca="false">Tabla3510813153423[[#This Row],[no_efec_cor]]/Tabla3510813153423[[#This Row],[no_efe]]</f>
        <v>0.798099762470309</v>
      </c>
      <c r="M36" s="9" t="n">
        <f aca="false">Tabla3510813153423[[#This Row],[no_efec_inc]]/Tabla3510813153423[[#This Row],[no_efe]]</f>
        <v>0.201900237529691</v>
      </c>
      <c r="N36" s="9" t="n">
        <f aca="false">(Tabla3510813153423[[#This Row],[% efe_cor]]+Tabla3510813153423[[#This Row],[% no_efe_cor]])/2</f>
        <v>0.798188872625068</v>
      </c>
      <c r="O36" s="10" t="n">
        <f aca="false">(Tabla3510813153423[[#This Row],[% efe_inc]]+Tabla3510813153423[[#This Row],[% no_efect_inc]])/2</f>
        <v>0.201811127374932</v>
      </c>
      <c r="P36" s="11" t="n">
        <f aca="false">Tabla3510813153423[[#This Row],[no_efec_cor]]/(Tabla3510813153423[[#This Row],[efect_inc]]+Tabla3510813153423[[#This Row],[no_efec_cor]])</f>
        <v>0.803827751196172</v>
      </c>
      <c r="Q36" s="11" t="n">
        <f aca="false">Tabla3510813153423[[#This Row],[efec_cor]]/(Tabla3510813153423[[#This Row],[efec_cor]]+Tabla3510813153423[[#This Row],[no_efec_inc]])</f>
        <v>0.792429792429792</v>
      </c>
      <c r="R36" s="11" t="n">
        <f aca="false">(Tabla3510813153423[[#This Row],[PNE]]+Tabla3510813153423[[#This Row],[PE]])/2</f>
        <v>0.798128771812982</v>
      </c>
      <c r="S36" s="0" t="n">
        <v>813</v>
      </c>
      <c r="T36" s="0" t="n">
        <v>842</v>
      </c>
      <c r="U36" s="0" t="n">
        <f aca="false">Tabla3510813153423[[#This Row],[efec]]+Tabla3510813153423[[#This Row],[no_efe]]</f>
        <v>1655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623</v>
      </c>
      <c r="D37" s="0" t="n">
        <v>219</v>
      </c>
      <c r="E37" s="0" t="n">
        <v>654</v>
      </c>
      <c r="F37" s="0" t="n">
        <v>159</v>
      </c>
      <c r="G37" s="0" t="n">
        <f aca="false">Tabla3510813153423[[#This Row],[no_efec_cor]]+Tabla3510813153423[[#This Row],[efec_cor]]</f>
        <v>1277</v>
      </c>
      <c r="H37" s="0" t="n">
        <f aca="false">Tabla3510813153423[[#This Row],[no_efec_inc]]+Tabla3510813153423[[#This Row],[efect_inc]]</f>
        <v>378</v>
      </c>
      <c r="I37" s="9" t="n">
        <f aca="false">Tabla3510813153423[[#This Row],[Correctos]]/Tabla3510813153423[[#This Row],[total_sec]]</f>
        <v>0.771601208459215</v>
      </c>
      <c r="J37" s="9" t="n">
        <f aca="false">Tabla3510813153423[[#This Row],[efec_cor]]/Tabla3510813153423[[#This Row],[efec]]</f>
        <v>0.804428044280443</v>
      </c>
      <c r="K37" s="9" t="n">
        <f aca="false">Tabla3510813153423[[#This Row],[efect_inc]]/Tabla3510813153423[[#This Row],[efec]]</f>
        <v>0.195571955719557</v>
      </c>
      <c r="L37" s="9" t="n">
        <f aca="false">Tabla3510813153423[[#This Row],[no_efec_cor]]/Tabla3510813153423[[#This Row],[no_efe]]</f>
        <v>0.739904988123515</v>
      </c>
      <c r="M37" s="9" t="n">
        <f aca="false">Tabla3510813153423[[#This Row],[no_efec_inc]]/Tabla3510813153423[[#This Row],[no_efe]]</f>
        <v>0.260095011876485</v>
      </c>
      <c r="N37" s="9" t="n">
        <f aca="false">(Tabla3510813153423[[#This Row],[% efe_cor]]+Tabla3510813153423[[#This Row],[% no_efe_cor]])/2</f>
        <v>0.772166516201979</v>
      </c>
      <c r="O37" s="10" t="n">
        <f aca="false">(Tabla3510813153423[[#This Row],[% efe_inc]]+Tabla3510813153423[[#This Row],[% no_efect_inc]])/2</f>
        <v>0.227833483798021</v>
      </c>
      <c r="P37" s="11" t="n">
        <f aca="false">Tabla3510813153423[[#This Row],[no_efec_cor]]/(Tabla3510813153423[[#This Row],[efect_inc]]+Tabla3510813153423[[#This Row],[no_efec_cor]])</f>
        <v>0.796675191815857</v>
      </c>
      <c r="Q37" s="11" t="n">
        <f aca="false">Tabla3510813153423[[#This Row],[efec_cor]]/(Tabla3510813153423[[#This Row],[efec_cor]]+Tabla3510813153423[[#This Row],[no_efec_inc]])</f>
        <v>0.74914089347079</v>
      </c>
      <c r="R37" s="11" t="n">
        <f aca="false">(Tabla3510813153423[[#This Row],[PNE]]+Tabla3510813153423[[#This Row],[PE]])/2</f>
        <v>0.772908042643324</v>
      </c>
      <c r="S37" s="0" t="n">
        <v>813</v>
      </c>
      <c r="T37" s="0" t="n">
        <v>842</v>
      </c>
      <c r="U37" s="0" t="n">
        <f aca="false">Tabla3510813153423[[#This Row],[efec]]+Tabla3510813153423[[#This Row],[no_efe]]</f>
        <v>1655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555</v>
      </c>
      <c r="D38" s="0" t="n">
        <v>287</v>
      </c>
      <c r="E38" s="0" t="n">
        <v>641</v>
      </c>
      <c r="F38" s="0" t="n">
        <v>172</v>
      </c>
      <c r="G38" s="0" t="n">
        <f aca="false">Tabla3510813153423[[#This Row],[no_efec_cor]]+Tabla3510813153423[[#This Row],[efec_cor]]</f>
        <v>1196</v>
      </c>
      <c r="H38" s="0" t="n">
        <f aca="false">Tabla3510813153423[[#This Row],[no_efec_inc]]+Tabla3510813153423[[#This Row],[efect_inc]]</f>
        <v>459</v>
      </c>
      <c r="I38" s="9" t="n">
        <f aca="false">Tabla3510813153423[[#This Row],[Correctos]]/Tabla3510813153423[[#This Row],[total_sec]]</f>
        <v>0.722658610271903</v>
      </c>
      <c r="J38" s="9" t="n">
        <f aca="false">Tabla3510813153423[[#This Row],[efec_cor]]/Tabla3510813153423[[#This Row],[efec]]</f>
        <v>0.788437884378844</v>
      </c>
      <c r="K38" s="9" t="n">
        <f aca="false">Tabla3510813153423[[#This Row],[efect_inc]]/Tabla3510813153423[[#This Row],[efec]]</f>
        <v>0.211562115621156</v>
      </c>
      <c r="L38" s="9" t="n">
        <f aca="false">Tabla3510813153423[[#This Row],[no_efec_cor]]/Tabla3510813153423[[#This Row],[no_efe]]</f>
        <v>0.659144893111639</v>
      </c>
      <c r="M38" s="9" t="n">
        <f aca="false">Tabla3510813153423[[#This Row],[no_efec_inc]]/Tabla3510813153423[[#This Row],[no_efe]]</f>
        <v>0.340855106888361</v>
      </c>
      <c r="N38" s="9" t="n">
        <f aca="false">(Tabla3510813153423[[#This Row],[% efe_cor]]+Tabla3510813153423[[#This Row],[% no_efe_cor]])/2</f>
        <v>0.723791388745241</v>
      </c>
      <c r="O38" s="10" t="n">
        <f aca="false">(Tabla3510813153423[[#This Row],[% efe_inc]]+Tabla3510813153423[[#This Row],[% no_efect_inc]])/2</f>
        <v>0.276208611254759</v>
      </c>
      <c r="P38" s="11" t="n">
        <f aca="false">Tabla3510813153423[[#This Row],[no_efec_cor]]/(Tabla3510813153423[[#This Row],[efect_inc]]+Tabla3510813153423[[#This Row],[no_efec_cor]])</f>
        <v>0.763411279229711</v>
      </c>
      <c r="Q38" s="11" t="n">
        <f aca="false">Tabla3510813153423[[#This Row],[efec_cor]]/(Tabla3510813153423[[#This Row],[efec_cor]]+Tabla3510813153423[[#This Row],[no_efec_inc]])</f>
        <v>0.69073275862069</v>
      </c>
      <c r="R38" s="11" t="n">
        <f aca="false">(Tabla3510813153423[[#This Row],[PNE]]+Tabla3510813153423[[#This Row],[PE]])/2</f>
        <v>0.7270720189252</v>
      </c>
      <c r="S38" s="0" t="n">
        <v>813</v>
      </c>
      <c r="T38" s="0" t="n">
        <v>842</v>
      </c>
      <c r="U38" s="0" t="n">
        <f aca="false">Tabla3510813153423[[#This Row],[efec]]+Tabla3510813153423[[#This Row],[no_efe]]</f>
        <v>1655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639</v>
      </c>
      <c r="D39" s="0" t="n">
        <v>203</v>
      </c>
      <c r="E39" s="0" t="n">
        <v>615</v>
      </c>
      <c r="F39" s="0" t="n">
        <v>198</v>
      </c>
      <c r="G39" s="0" t="n">
        <f aca="false">Tabla3510813153423[[#This Row],[no_efec_cor]]+Tabla3510813153423[[#This Row],[efec_cor]]</f>
        <v>1254</v>
      </c>
      <c r="H39" s="0" t="n">
        <f aca="false">Tabla3510813153423[[#This Row],[no_efec_inc]]+Tabla3510813153423[[#This Row],[efect_inc]]</f>
        <v>401</v>
      </c>
      <c r="I39" s="9" t="n">
        <f aca="false">Tabla3510813153423[[#This Row],[Correctos]]/Tabla3510813153423[[#This Row],[total_sec]]</f>
        <v>0.757703927492447</v>
      </c>
      <c r="J39" s="9" t="n">
        <f aca="false">Tabla3510813153423[[#This Row],[efec_cor]]/Tabla3510813153423[[#This Row],[efec]]</f>
        <v>0.756457564575646</v>
      </c>
      <c r="K39" s="9" t="n">
        <f aca="false">Tabla3510813153423[[#This Row],[efect_inc]]/Tabla3510813153423[[#This Row],[efec]]</f>
        <v>0.243542435424354</v>
      </c>
      <c r="L39" s="9" t="n">
        <f aca="false">Tabla3510813153423[[#This Row],[no_efec_cor]]/Tabla3510813153423[[#This Row],[no_efe]]</f>
        <v>0.758907363420428</v>
      </c>
      <c r="M39" s="9" t="n">
        <f aca="false">Tabla3510813153423[[#This Row],[no_efec_inc]]/Tabla3510813153423[[#This Row],[no_efe]]</f>
        <v>0.241092636579572</v>
      </c>
      <c r="N39" s="9" t="n">
        <f aca="false">(Tabla3510813153423[[#This Row],[% efe_cor]]+Tabla3510813153423[[#This Row],[% no_efe_cor]])/2</f>
        <v>0.757682463998037</v>
      </c>
      <c r="O39" s="10" t="n">
        <f aca="false">(Tabla3510813153423[[#This Row],[% efe_inc]]+Tabla3510813153423[[#This Row],[% no_efect_inc]])/2</f>
        <v>0.242317536001963</v>
      </c>
      <c r="P39" s="11" t="n">
        <f aca="false">Tabla3510813153423[[#This Row],[no_efec_cor]]/(Tabla3510813153423[[#This Row],[efect_inc]]+Tabla3510813153423[[#This Row],[no_efec_cor]])</f>
        <v>0.763440860215054</v>
      </c>
      <c r="Q39" s="11" t="n">
        <f aca="false">Tabla3510813153423[[#This Row],[efec_cor]]/(Tabla3510813153423[[#This Row],[efec_cor]]+Tabla3510813153423[[#This Row],[no_efec_inc]])</f>
        <v>0.751833740831296</v>
      </c>
      <c r="R39" s="11" t="n">
        <f aca="false">(Tabla3510813153423[[#This Row],[PNE]]+Tabla3510813153423[[#This Row],[PE]])/2</f>
        <v>0.757637300523175</v>
      </c>
      <c r="S39" s="0" t="n">
        <v>813</v>
      </c>
      <c r="T39" s="0" t="n">
        <v>842</v>
      </c>
      <c r="U39" s="0" t="n">
        <f aca="false">Tabla3510813153423[[#This Row],[efec]]+Tabla3510813153423[[#This Row],[no_efe]]</f>
        <v>1655</v>
      </c>
    </row>
    <row r="40" customFormat="false" ht="13.8" hidden="false" customHeight="false" outlineLevel="0" collapsed="false">
      <c r="A40" s="0" t="n">
        <v>8</v>
      </c>
      <c r="B40" s="0" t="n">
        <v>1</v>
      </c>
      <c r="C40" s="0" t="n">
        <v>670</v>
      </c>
      <c r="D40" s="0" t="n">
        <v>172</v>
      </c>
      <c r="E40" s="0" t="n">
        <v>650</v>
      </c>
      <c r="F40" s="0" t="n">
        <v>163</v>
      </c>
      <c r="G40" s="0" t="e">
        <f aca="false">Tabla3510813153423[[#This Row],[no_efec_cor]]+Tabla3510813153423[[#This Row],[efec_cor]]</f>
        <v>#VALUE!</v>
      </c>
      <c r="H40" s="0" t="e">
        <f aca="false">Tabla3510813153423[[#This Row],[no_efec_inc]]+Tabla3510813153423[[#This Row],[efect_inc]]</f>
        <v>#VALUE!</v>
      </c>
      <c r="I40" s="9" t="e">
        <f aca="false">Tabla3510813153423[[#This Row],[Correctos]]/Tabla3510813153423[[#This Row],[total_sec]]</f>
        <v>#VALUE!</v>
      </c>
      <c r="J40" s="9" t="e">
        <f aca="false">Tabla3510813153423[[#This Row],[efec_cor]]/Tabla3510813153423[[#This Row],[efec]]</f>
        <v>#VALUE!</v>
      </c>
      <c r="K40" s="9" t="e">
        <f aca="false">Tabla3510813153423[[#This Row],[efect_inc]]/Tabla3510813153423[[#This Row],[efec]]</f>
        <v>#VALUE!</v>
      </c>
      <c r="L40" s="9" t="e">
        <f aca="false">Tabla3510813153423[[#This Row],[no_efec_cor]]/Tabla3510813153423[[#This Row],[no_efe]]</f>
        <v>#VALUE!</v>
      </c>
      <c r="M40" s="9" t="e">
        <f aca="false">Tabla3510813153423[[#This Row],[no_efec_inc]]/Tabla3510813153423[[#This Row],[no_efe]]</f>
        <v>#VALUE!</v>
      </c>
      <c r="N40" s="9" t="e">
        <f aca="false">(Tabla3510813153423[[#This Row],[% efe_cor]]+Tabla3510813153423[[#This Row],[% no_efe_cor]])/2</f>
        <v>#VALUE!</v>
      </c>
      <c r="O40" s="10" t="e">
        <f aca="false">(Tabla3510813153423[[#This Row],[% efe_inc]]+Tabla3510813153423[[#This Row],[% no_efect_inc]])/2</f>
        <v>#VALUE!</v>
      </c>
      <c r="P40" s="11" t="e">
        <f aca="false">Tabla3510813153423[[#This Row],[no_efec_cor]]/(Tabla3510813153423[[#This Row],[efect_inc]]+Tabla3510813153423[[#This Row],[no_efec_cor]])</f>
        <v>#VALUE!</v>
      </c>
      <c r="Q40" s="11" t="e">
        <f aca="false">Tabla3510813153423[[#This Row],[efec_cor]]/(Tabla3510813153423[[#This Row],[efec_cor]]+Tabla3510813153423[[#This Row],[no_efec_inc]])</f>
        <v>#VALUE!</v>
      </c>
      <c r="R40" s="11" t="e">
        <f aca="false">(Tabla3510813153423[[#This Row],[PNE]]+Tabla3510813153423[[#This Row],[PE]])/2</f>
        <v>#VALUE!</v>
      </c>
      <c r="S40" s="0" t="n">
        <v>813</v>
      </c>
      <c r="T40" s="0" t="n">
        <v>842</v>
      </c>
      <c r="U40" s="0" t="e">
        <f aca="false">Tabla3510813153423[[#This Row],[efec]]+Tabla3510813153423[[#This Row],[no_efe]]</f>
        <v>#VALUE!</v>
      </c>
    </row>
    <row r="41" customFormat="false" ht="13.8" hidden="false" customHeight="false" outlineLevel="0" collapsed="false">
      <c r="A41" s="0" t="n">
        <v>8</v>
      </c>
      <c r="B41" s="0" t="n">
        <v>2</v>
      </c>
      <c r="C41" s="0" t="n">
        <v>660</v>
      </c>
      <c r="D41" s="0" t="n">
        <v>182</v>
      </c>
      <c r="E41" s="0" t="n">
        <v>660</v>
      </c>
      <c r="F41" s="0" t="n">
        <v>153</v>
      </c>
      <c r="G41" s="0" t="e">
        <f aca="false">Tabla3510813153423[[#This Row],[no_efec_cor]]+Tabla3510813153423[[#This Row],[efec_cor]]</f>
        <v>#VALUE!</v>
      </c>
      <c r="H41" s="0" t="e">
        <f aca="false">Tabla3510813153423[[#This Row],[no_efec_inc]]+Tabla3510813153423[[#This Row],[efect_inc]]</f>
        <v>#VALUE!</v>
      </c>
      <c r="I41" s="9" t="e">
        <f aca="false">Tabla3510813153423[[#This Row],[Correctos]]/Tabla3510813153423[[#This Row],[total_sec]]</f>
        <v>#VALUE!</v>
      </c>
      <c r="J41" s="9" t="e">
        <f aca="false">Tabla3510813153423[[#This Row],[efec_cor]]/Tabla3510813153423[[#This Row],[efec]]</f>
        <v>#VALUE!</v>
      </c>
      <c r="K41" s="9" t="e">
        <f aca="false">Tabla3510813153423[[#This Row],[efect_inc]]/Tabla3510813153423[[#This Row],[efec]]</f>
        <v>#VALUE!</v>
      </c>
      <c r="L41" s="9" t="e">
        <f aca="false">Tabla3510813153423[[#This Row],[no_efec_cor]]/Tabla3510813153423[[#This Row],[no_efe]]</f>
        <v>#VALUE!</v>
      </c>
      <c r="M41" s="9" t="e">
        <f aca="false">Tabla3510813153423[[#This Row],[no_efec_inc]]/Tabla3510813153423[[#This Row],[no_efe]]</f>
        <v>#VALUE!</v>
      </c>
      <c r="N41" s="9" t="e">
        <f aca="false">(Tabla3510813153423[[#This Row],[% efe_cor]]+Tabla3510813153423[[#This Row],[% no_efe_cor]])/2</f>
        <v>#VALUE!</v>
      </c>
      <c r="O41" s="10" t="e">
        <f aca="false">(Tabla3510813153423[[#This Row],[% efe_inc]]+Tabla3510813153423[[#This Row],[% no_efect_inc]])/2</f>
        <v>#VALUE!</v>
      </c>
      <c r="P41" s="11" t="e">
        <f aca="false">Tabla3510813153423[[#This Row],[no_efec_cor]]/(Tabla3510813153423[[#This Row],[efect_inc]]+Tabla3510813153423[[#This Row],[no_efec_cor]])</f>
        <v>#VALUE!</v>
      </c>
      <c r="Q41" s="11" t="e">
        <f aca="false">Tabla3510813153423[[#This Row],[efec_cor]]/(Tabla3510813153423[[#This Row],[efec_cor]]+Tabla3510813153423[[#This Row],[no_efec_inc]])</f>
        <v>#VALUE!</v>
      </c>
      <c r="R41" s="11" t="e">
        <f aca="false">(Tabla3510813153423[[#This Row],[PNE]]+Tabla3510813153423[[#This Row],[PE]])/2</f>
        <v>#VALUE!</v>
      </c>
      <c r="S41" s="0" t="n">
        <v>813</v>
      </c>
      <c r="T41" s="0" t="n">
        <v>842</v>
      </c>
      <c r="U41" s="0" t="e">
        <f aca="false">Tabla3510813153423[[#This Row],[efec]]+Tabla3510813153423[[#This Row],[no_efe]]</f>
        <v>#VALUE!</v>
      </c>
    </row>
    <row r="42" customFormat="false" ht="13.8" hidden="false" customHeight="false" outlineLevel="0" collapsed="false">
      <c r="A42" s="0" t="n">
        <v>8</v>
      </c>
      <c r="B42" s="0" t="n">
        <v>3</v>
      </c>
      <c r="C42" s="0" t="n">
        <v>638</v>
      </c>
      <c r="D42" s="0" t="n">
        <v>204</v>
      </c>
      <c r="E42" s="0" t="n">
        <v>676</v>
      </c>
      <c r="F42" s="0" t="n">
        <v>137</v>
      </c>
      <c r="G42" s="0" t="e">
        <f aca="false">Tabla3510813153423[[#This Row],[no_efec_cor]]+Tabla3510813153423[[#This Row],[efec_cor]]</f>
        <v>#VALUE!</v>
      </c>
      <c r="H42" s="0" t="e">
        <f aca="false">Tabla3510813153423[[#This Row],[no_efec_inc]]+Tabla3510813153423[[#This Row],[efect_inc]]</f>
        <v>#VALUE!</v>
      </c>
      <c r="I42" s="9" t="e">
        <f aca="false">Tabla3510813153423[[#This Row],[Correctos]]/Tabla3510813153423[[#This Row],[total_sec]]</f>
        <v>#VALUE!</v>
      </c>
      <c r="J42" s="9" t="e">
        <f aca="false">Tabla3510813153423[[#This Row],[efec_cor]]/Tabla3510813153423[[#This Row],[efec]]</f>
        <v>#VALUE!</v>
      </c>
      <c r="K42" s="9" t="e">
        <f aca="false">Tabla3510813153423[[#This Row],[efect_inc]]/Tabla3510813153423[[#This Row],[efec]]</f>
        <v>#VALUE!</v>
      </c>
      <c r="L42" s="9" t="e">
        <f aca="false">Tabla3510813153423[[#This Row],[no_efec_cor]]/Tabla3510813153423[[#This Row],[no_efe]]</f>
        <v>#VALUE!</v>
      </c>
      <c r="M42" s="9" t="e">
        <f aca="false">Tabla3510813153423[[#This Row],[no_efec_inc]]/Tabla3510813153423[[#This Row],[no_efe]]</f>
        <v>#VALUE!</v>
      </c>
      <c r="N42" s="9" t="e">
        <f aca="false">(Tabla3510813153423[[#This Row],[% efe_cor]]+Tabla3510813153423[[#This Row],[% no_efe_cor]])/2</f>
        <v>#VALUE!</v>
      </c>
      <c r="O42" s="10" t="e">
        <f aca="false">(Tabla3510813153423[[#This Row],[% efe_inc]]+Tabla3510813153423[[#This Row],[% no_efect_inc]])/2</f>
        <v>#VALUE!</v>
      </c>
      <c r="P42" s="11" t="e">
        <f aca="false">Tabla3510813153423[[#This Row],[no_efec_cor]]/(Tabla3510813153423[[#This Row],[efect_inc]]+Tabla3510813153423[[#This Row],[no_efec_cor]])</f>
        <v>#VALUE!</v>
      </c>
      <c r="Q42" s="11" t="e">
        <f aca="false">Tabla3510813153423[[#This Row],[efec_cor]]/(Tabla3510813153423[[#This Row],[efec_cor]]+Tabla3510813153423[[#This Row],[no_efec_inc]])</f>
        <v>#VALUE!</v>
      </c>
      <c r="R42" s="11" t="e">
        <f aca="false">(Tabla3510813153423[[#This Row],[PNE]]+Tabla3510813153423[[#This Row],[PE]])/2</f>
        <v>#VALUE!</v>
      </c>
      <c r="S42" s="0" t="n">
        <v>813</v>
      </c>
      <c r="T42" s="0" t="n">
        <v>842</v>
      </c>
      <c r="U42" s="0" t="e">
        <f aca="false">Tabla3510813153423[[#This Row],[efec]]+Tabla3510813153423[[#This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2.5</v>
      </c>
      <c r="C43" s="0" t="n">
        <v>648</v>
      </c>
      <c r="D43" s="0" t="n">
        <v>194</v>
      </c>
      <c r="E43" s="0" t="n">
        <v>665</v>
      </c>
      <c r="F43" s="0" t="n">
        <v>148</v>
      </c>
      <c r="G43" s="0" t="e">
        <f aca="false">Tabla3510813153423[[#This Row],[no_efec_cor]]+Tabla3510813153423[[#This Row],[efec_cor]]</f>
        <v>#VALUE!</v>
      </c>
      <c r="H43" s="0" t="e">
        <f aca="false">Tabla3510813153423[[#This Row],[no_efec_inc]]+Tabla3510813153423[[#This Row],[efect_inc]]</f>
        <v>#VALUE!</v>
      </c>
      <c r="I43" s="9" t="e">
        <f aca="false">Tabla3510813153423[[#This Row],[Correctos]]/Tabla3510813153423[[#This Row],[total_sec]]</f>
        <v>#VALUE!</v>
      </c>
      <c r="J43" s="9" t="e">
        <f aca="false">Tabla3510813153423[[#This Row],[efec_cor]]/Tabla3510813153423[[#This Row],[efec]]</f>
        <v>#VALUE!</v>
      </c>
      <c r="K43" s="9" t="e">
        <f aca="false">Tabla3510813153423[[#This Row],[efect_inc]]/Tabla3510813153423[[#This Row],[efec]]</f>
        <v>#VALUE!</v>
      </c>
      <c r="L43" s="9" t="e">
        <f aca="false">Tabla3510813153423[[#This Row],[no_efec_cor]]/Tabla3510813153423[[#This Row],[no_efe]]</f>
        <v>#VALUE!</v>
      </c>
      <c r="M43" s="9" t="e">
        <f aca="false">Tabla3510813153423[[#This Row],[no_efec_inc]]/Tabla3510813153423[[#This Row],[no_efe]]</f>
        <v>#VALUE!</v>
      </c>
      <c r="N43" s="9" t="e">
        <f aca="false">(Tabla3510813153423[[#This Row],[% efe_cor]]+Tabla3510813153423[[#This Row],[% no_efe_cor]])/2</f>
        <v>#VALUE!</v>
      </c>
      <c r="O43" s="10" t="e">
        <f aca="false">(Tabla3510813153423[[#This Row],[% efe_inc]]+Tabla3510813153423[[#This Row],[% no_efect_inc]])/2</f>
        <v>#VALUE!</v>
      </c>
      <c r="P43" s="11" t="e">
        <f aca="false">Tabla3510813153423[[#This Row],[no_efec_cor]]/(Tabla3510813153423[[#This Row],[efect_inc]]+Tabla3510813153423[[#This Row],[no_efec_cor]])</f>
        <v>#VALUE!</v>
      </c>
      <c r="Q43" s="11" t="e">
        <f aca="false">Tabla3510813153423[[#This Row],[efec_cor]]/(Tabla3510813153423[[#This Row],[efec_cor]]+Tabla3510813153423[[#This Row],[no_efec_inc]])</f>
        <v>#VALUE!</v>
      </c>
      <c r="R43" s="11" t="e">
        <f aca="false">(Tabla3510813153423[[#This Row],[PNE]]+Tabla3510813153423[[#This Row],[PE]])/2</f>
        <v>#VALUE!</v>
      </c>
      <c r="S43" s="0" t="n">
        <v>813</v>
      </c>
      <c r="T43" s="0" t="n">
        <v>842</v>
      </c>
      <c r="U43" s="0" t="e">
        <f aca="false">Tabla3510813153423[[#This Row],[efec]]+Tabla3510813153423[[#This Row],[no_efe]]</f>
        <v>#VALUE!</v>
      </c>
    </row>
    <row r="44" customFormat="false" ht="13.8" hidden="false" customHeight="false" outlineLevel="0" collapsed="false">
      <c r="A44" s="0" t="n">
        <v>10</v>
      </c>
      <c r="B44" s="0" t="n">
        <v>2</v>
      </c>
      <c r="C44" s="0" t="n">
        <v>658</v>
      </c>
      <c r="D44" s="0" t="n">
        <v>184</v>
      </c>
      <c r="E44" s="0" t="n">
        <v>653</v>
      </c>
      <c r="F44" s="0" t="n">
        <v>160</v>
      </c>
      <c r="G44" s="0" t="e">
        <f aca="false">Tabla3510813153423[[#This Row],[no_efec_cor]]+Tabla3510813153423[[#This Row],[efec_cor]]</f>
        <v>#VALUE!</v>
      </c>
      <c r="H44" s="0" t="e">
        <f aca="false">Tabla3510813153423[[#This Row],[no_efec_inc]]+Tabla3510813153423[[#This Row],[efect_inc]]</f>
        <v>#VALUE!</v>
      </c>
      <c r="I44" s="9" t="e">
        <f aca="false">Tabla3510813153423[[#This Row],[Correctos]]/Tabla3510813153423[[#This Row],[total_sec]]</f>
        <v>#VALUE!</v>
      </c>
      <c r="J44" s="9" t="e">
        <f aca="false">Tabla3510813153423[[#This Row],[efec_cor]]/Tabla3510813153423[[#This Row],[efec]]</f>
        <v>#VALUE!</v>
      </c>
      <c r="K44" s="9" t="e">
        <f aca="false">Tabla3510813153423[[#This Row],[efect_inc]]/Tabla3510813153423[[#This Row],[efec]]</f>
        <v>#VALUE!</v>
      </c>
      <c r="L44" s="9" t="e">
        <f aca="false">Tabla3510813153423[[#This Row],[no_efec_cor]]/Tabla3510813153423[[#This Row],[no_efe]]</f>
        <v>#VALUE!</v>
      </c>
      <c r="M44" s="9" t="e">
        <f aca="false">Tabla3510813153423[[#This Row],[no_efec_inc]]/Tabla3510813153423[[#This Row],[no_efe]]</f>
        <v>#VALUE!</v>
      </c>
      <c r="N44" s="9" t="e">
        <f aca="false">(Tabla3510813153423[[#This Row],[% efe_cor]]+Tabla3510813153423[[#This Row],[% no_efe_cor]])/2</f>
        <v>#VALUE!</v>
      </c>
      <c r="O44" s="10" t="e">
        <f aca="false">(Tabla3510813153423[[#This Row],[% efe_inc]]+Tabla3510813153423[[#This Row],[% no_efect_inc]])/2</f>
        <v>#VALUE!</v>
      </c>
      <c r="P44" s="11" t="e">
        <f aca="false">Tabla3510813153423[[#This Row],[no_efec_cor]]/(Tabla3510813153423[[#This Row],[efect_inc]]+Tabla3510813153423[[#This Row],[no_efec_cor]])</f>
        <v>#VALUE!</v>
      </c>
      <c r="Q44" s="11" t="e">
        <f aca="false">Tabla3510813153423[[#This Row],[efec_cor]]/(Tabla3510813153423[[#This Row],[efec_cor]]+Tabla3510813153423[[#This Row],[no_efec_inc]])</f>
        <v>#VALUE!</v>
      </c>
      <c r="R44" s="11" t="e">
        <f aca="false">(Tabla3510813153423[[#This Row],[PNE]]+Tabla3510813153423[[#This Row],[PE]])/2</f>
        <v>#VALUE!</v>
      </c>
      <c r="S44" s="0" t="n">
        <v>813</v>
      </c>
      <c r="T44" s="0" t="n">
        <v>842</v>
      </c>
      <c r="U44" s="0" t="e">
        <f aca="false">Tabla3510813153423[[#This Row],[efec]]+Tabla3510813153423[[#This Row],[no_efe]]</f>
        <v>#VALUE!</v>
      </c>
    </row>
    <row r="45" customFormat="false" ht="13.8" hidden="false" customHeight="false" outlineLevel="0" collapsed="false">
      <c r="A45" s="0" t="n">
        <v>15</v>
      </c>
      <c r="B45" s="0" t="n">
        <v>2</v>
      </c>
      <c r="C45" s="0" t="n">
        <v>659</v>
      </c>
      <c r="D45" s="0" t="n">
        <v>183</v>
      </c>
      <c r="E45" s="0" t="n">
        <v>654</v>
      </c>
      <c r="F45" s="0" t="n">
        <v>159</v>
      </c>
      <c r="G45" s="0" t="e">
        <f aca="false">Tabla3510813153423[[#This Row],[no_efec_cor]]+Tabla3510813153423[[#This Row],[efec_cor]]</f>
        <v>#VALUE!</v>
      </c>
      <c r="H45" s="0" t="e">
        <f aca="false">Tabla3510813153423[[#This Row],[no_efec_inc]]+Tabla3510813153423[[#This Row],[efect_inc]]</f>
        <v>#VALUE!</v>
      </c>
      <c r="I45" s="9" t="e">
        <f aca="false">Tabla3510813153423[[#This Row],[Correctos]]/Tabla3510813153423[[#This Row],[total_sec]]</f>
        <v>#VALUE!</v>
      </c>
      <c r="J45" s="9" t="e">
        <f aca="false">Tabla3510813153423[[#This Row],[efec_cor]]/Tabla3510813153423[[#This Row],[efec]]</f>
        <v>#VALUE!</v>
      </c>
      <c r="K45" s="9" t="e">
        <f aca="false">Tabla3510813153423[[#This Row],[efect_inc]]/Tabla3510813153423[[#This Row],[efec]]</f>
        <v>#VALUE!</v>
      </c>
      <c r="L45" s="9" t="e">
        <f aca="false">Tabla3510813153423[[#This Row],[no_efec_cor]]/Tabla3510813153423[[#This Row],[no_efe]]</f>
        <v>#VALUE!</v>
      </c>
      <c r="M45" s="9" t="e">
        <f aca="false">Tabla3510813153423[[#This Row],[no_efec_inc]]/Tabla3510813153423[[#This Row],[no_efe]]</f>
        <v>#VALUE!</v>
      </c>
      <c r="N45" s="9" t="e">
        <f aca="false">(Tabla3510813153423[[#This Row],[% efe_cor]]+Tabla3510813153423[[#This Row],[% no_efe_cor]])/2</f>
        <v>#VALUE!</v>
      </c>
      <c r="O45" s="10" t="e">
        <f aca="false">(Tabla3510813153423[[#This Row],[% efe_inc]]+Tabla3510813153423[[#This Row],[% no_efect_inc]])/2</f>
        <v>#VALUE!</v>
      </c>
      <c r="P45" s="11" t="e">
        <f aca="false">Tabla3510813153423[[#This Row],[no_efec_cor]]/(Tabla3510813153423[[#This Row],[efect_inc]]+Tabla3510813153423[[#This Row],[no_efec_cor]])</f>
        <v>#VALUE!</v>
      </c>
      <c r="Q45" s="11" t="e">
        <f aca="false">Tabla3510813153423[[#This Row],[efec_cor]]/(Tabla3510813153423[[#This Row],[efec_cor]]+Tabla3510813153423[[#This Row],[no_efec_inc]])</f>
        <v>#VALUE!</v>
      </c>
      <c r="R45" s="11" t="e">
        <f aca="false">(Tabla3510813153423[[#This Row],[PNE]]+Tabla3510813153423[[#This Row],[PE]])/2</f>
        <v>#VALUE!</v>
      </c>
      <c r="S45" s="0" t="n">
        <v>813</v>
      </c>
      <c r="T45" s="0" t="n">
        <v>842</v>
      </c>
      <c r="U45" s="0" t="e">
        <f aca="false">Tabla3510813153423[[#This Row],[efec]]+Tabla3510813153423[[#This Row],[no_efe]]</f>
        <v>#VALUE!</v>
      </c>
    </row>
    <row r="46" customFormat="false" ht="13.8" hidden="false" customHeight="false" outlineLevel="0" collapsed="false">
      <c r="A46" s="0" t="n">
        <v>25</v>
      </c>
      <c r="B46" s="0" t="n">
        <v>2</v>
      </c>
      <c r="C46" s="0" t="n">
        <v>654</v>
      </c>
      <c r="D46" s="0" t="n">
        <v>188</v>
      </c>
      <c r="E46" s="0" t="n">
        <v>658</v>
      </c>
      <c r="F46" s="0" t="n">
        <v>155</v>
      </c>
      <c r="G46" s="0" t="e">
        <f aca="false">Tabla3510813153423[[#This Row],[no_efec_cor]]+Tabla3510813153423[[#This Row],[efec_cor]]</f>
        <v>#VALUE!</v>
      </c>
      <c r="H46" s="0" t="e">
        <f aca="false">Tabla3510813153423[[#This Row],[no_efec_inc]]+Tabla3510813153423[[#This Row],[efect_inc]]</f>
        <v>#VALUE!</v>
      </c>
      <c r="I46" s="9" t="e">
        <f aca="false">Tabla3510813153423[[#This Row],[Correctos]]/Tabla3510813153423[[#This Row],[total_sec]]</f>
        <v>#VALUE!</v>
      </c>
      <c r="J46" s="9" t="e">
        <f aca="false">Tabla3510813153423[[#This Row],[efec_cor]]/Tabla3510813153423[[#This Row],[efec]]</f>
        <v>#VALUE!</v>
      </c>
      <c r="K46" s="9" t="e">
        <f aca="false">Tabla3510813153423[[#This Row],[efect_inc]]/Tabla3510813153423[[#This Row],[efec]]</f>
        <v>#VALUE!</v>
      </c>
      <c r="L46" s="9" t="e">
        <f aca="false">Tabla3510813153423[[#This Row],[no_efec_cor]]/Tabla3510813153423[[#This Row],[no_efe]]</f>
        <v>#VALUE!</v>
      </c>
      <c r="M46" s="9" t="e">
        <f aca="false">Tabla3510813153423[[#This Row],[no_efec_inc]]/Tabla3510813153423[[#This Row],[no_efe]]</f>
        <v>#VALUE!</v>
      </c>
      <c r="N46" s="9" t="e">
        <f aca="false">(Tabla3510813153423[[#This Row],[% efe_cor]]+Tabla3510813153423[[#This Row],[% no_efe_cor]])/2</f>
        <v>#VALUE!</v>
      </c>
      <c r="O46" s="10" t="e">
        <f aca="false">(Tabla3510813153423[[#This Row],[% efe_inc]]+Tabla3510813153423[[#This Row],[% no_efect_inc]])/2</f>
        <v>#VALUE!</v>
      </c>
      <c r="P46" s="11" t="e">
        <f aca="false">Tabla3510813153423[[#This Row],[no_efec_cor]]/(Tabla3510813153423[[#This Row],[efect_inc]]+Tabla3510813153423[[#This Row],[no_efec_cor]])</f>
        <v>#VALUE!</v>
      </c>
      <c r="Q46" s="11" t="e">
        <f aca="false">Tabla3510813153423[[#This Row],[efec_cor]]/(Tabla3510813153423[[#This Row],[efec_cor]]+Tabla3510813153423[[#This Row],[no_efec_inc]])</f>
        <v>#VALUE!</v>
      </c>
      <c r="R46" s="11" t="e">
        <f aca="false">(Tabla3510813153423[[#This Row],[PNE]]+Tabla3510813153423[[#This Row],[PE]])/2</f>
        <v>#VALUE!</v>
      </c>
      <c r="S46" s="0" t="n">
        <v>813</v>
      </c>
      <c r="T46" s="0" t="n">
        <v>842</v>
      </c>
      <c r="U46" s="0" t="e">
        <f aca="false">Tabla3510813153423[[#This Row],[efec]]+Tabla3510813153423[[#This Row],[no_efe]]</f>
        <v>#VALUE!</v>
      </c>
    </row>
    <row r="47" customFormat="false" ht="13.8" hidden="false" customHeight="false" outlineLevel="0" collapsed="false">
      <c r="A47" s="0" t="n">
        <v>25</v>
      </c>
      <c r="B47" s="0" t="n">
        <v>3</v>
      </c>
      <c r="C47" s="0" t="n">
        <v>629</v>
      </c>
      <c r="D47" s="0" t="n">
        <v>213</v>
      </c>
      <c r="E47" s="0" t="n">
        <v>668</v>
      </c>
      <c r="F47" s="0" t="n">
        <v>145</v>
      </c>
      <c r="G47" s="0" t="e">
        <f aca="false">Tabla3510813153423[[#This Row],[no_efec_cor]]+Tabla3510813153423[[#This Row],[efec_cor]]</f>
        <v>#VALUE!</v>
      </c>
      <c r="H47" s="0" t="e">
        <f aca="false">Tabla3510813153423[[#This Row],[no_efec_inc]]+Tabla3510813153423[[#This Row],[efect_inc]]</f>
        <v>#VALUE!</v>
      </c>
      <c r="I47" s="9" t="e">
        <f aca="false">Tabla3510813153423[[#This Row],[Correctos]]/Tabla3510813153423[[#This Row],[total_sec]]</f>
        <v>#VALUE!</v>
      </c>
      <c r="J47" s="9" t="e">
        <f aca="false">Tabla3510813153423[[#This Row],[efec_cor]]/Tabla3510813153423[[#This Row],[efec]]</f>
        <v>#VALUE!</v>
      </c>
      <c r="K47" s="9" t="e">
        <f aca="false">Tabla3510813153423[[#This Row],[efect_inc]]/Tabla3510813153423[[#This Row],[efec]]</f>
        <v>#VALUE!</v>
      </c>
      <c r="L47" s="9" t="e">
        <f aca="false">Tabla3510813153423[[#This Row],[no_efec_cor]]/Tabla3510813153423[[#This Row],[no_efe]]</f>
        <v>#VALUE!</v>
      </c>
      <c r="M47" s="9" t="e">
        <f aca="false">Tabla3510813153423[[#This Row],[no_efec_inc]]/Tabla3510813153423[[#This Row],[no_efe]]</f>
        <v>#VALUE!</v>
      </c>
      <c r="N47" s="9" t="e">
        <f aca="false">(Tabla3510813153423[[#This Row],[% efe_cor]]+Tabla3510813153423[[#This Row],[% no_efe_cor]])/2</f>
        <v>#VALUE!</v>
      </c>
      <c r="O47" s="10" t="e">
        <f aca="false">(Tabla3510813153423[[#This Row],[% efe_inc]]+Tabla3510813153423[[#This Row],[% no_efect_inc]])/2</f>
        <v>#VALUE!</v>
      </c>
      <c r="P47" s="11" t="e">
        <f aca="false">Tabla3510813153423[[#This Row],[no_efec_cor]]/(Tabla3510813153423[[#This Row],[efect_inc]]+Tabla3510813153423[[#This Row],[no_efec_cor]])</f>
        <v>#VALUE!</v>
      </c>
      <c r="Q47" s="11" t="e">
        <f aca="false">Tabla3510813153423[[#This Row],[efec_cor]]/(Tabla3510813153423[[#This Row],[efec_cor]]+Tabla3510813153423[[#This Row],[no_efec_inc]])</f>
        <v>#VALUE!</v>
      </c>
      <c r="R47" s="11" t="e">
        <f aca="false">(Tabla3510813153423[[#This Row],[PNE]]+Tabla3510813153423[[#This Row],[PE]])/2</f>
        <v>#VALUE!</v>
      </c>
      <c r="S47" s="0" t="n">
        <v>813</v>
      </c>
      <c r="T47" s="0" t="n">
        <v>842</v>
      </c>
      <c r="U47" s="0" t="e">
        <f aca="false">Tabla3510813153423[[#This Row],[efec]]+Tabla3510813153423[[#This Row],[no_efe]]</f>
        <v>#VALUE!</v>
      </c>
    </row>
    <row r="48" customFormat="false" ht="13.8" hidden="false" customHeight="false" outlineLevel="0" collapsed="false">
      <c r="A48" s="0" t="n">
        <v>50</v>
      </c>
      <c r="B48" s="0" t="n">
        <v>3</v>
      </c>
      <c r="C48" s="0" t="n">
        <v>628</v>
      </c>
      <c r="D48" s="0" t="n">
        <v>214</v>
      </c>
      <c r="E48" s="0" t="n">
        <v>665</v>
      </c>
      <c r="F48" s="0" t="n">
        <v>148</v>
      </c>
      <c r="G48" s="0" t="e">
        <f aca="false">Tabla3510813153423[[#This Row],[no_efec_cor]]+Tabla3510813153423[[#This Row],[efec_cor]]</f>
        <v>#VALUE!</v>
      </c>
      <c r="H48" s="0" t="e">
        <f aca="false">Tabla3510813153423[[#This Row],[no_efec_inc]]+Tabla3510813153423[[#This Row],[efect_inc]]</f>
        <v>#VALUE!</v>
      </c>
      <c r="I48" s="9" t="e">
        <f aca="false">Tabla3510813153423[[#This Row],[Correctos]]/Tabla3510813153423[[#This Row],[total_sec]]</f>
        <v>#VALUE!</v>
      </c>
      <c r="J48" s="9" t="e">
        <f aca="false">Tabla3510813153423[[#This Row],[efec_cor]]/Tabla3510813153423[[#This Row],[efec]]</f>
        <v>#VALUE!</v>
      </c>
      <c r="K48" s="9" t="e">
        <f aca="false">Tabla3510813153423[[#This Row],[efect_inc]]/Tabla3510813153423[[#This Row],[efec]]</f>
        <v>#VALUE!</v>
      </c>
      <c r="L48" s="9" t="e">
        <f aca="false">Tabla3510813153423[[#This Row],[no_efec_cor]]/Tabla3510813153423[[#This Row],[no_efe]]</f>
        <v>#VALUE!</v>
      </c>
      <c r="M48" s="9" t="e">
        <f aca="false">Tabla3510813153423[[#This Row],[no_efec_inc]]/Tabla3510813153423[[#This Row],[no_efe]]</f>
        <v>#VALUE!</v>
      </c>
      <c r="N48" s="9" t="e">
        <f aca="false">(Tabla3510813153423[[#This Row],[% efe_cor]]+Tabla3510813153423[[#This Row],[% no_efe_cor]])/2</f>
        <v>#VALUE!</v>
      </c>
      <c r="O48" s="10" t="e">
        <f aca="false">(Tabla3510813153423[[#This Row],[% efe_inc]]+Tabla3510813153423[[#This Row],[% no_efect_inc]])/2</f>
        <v>#VALUE!</v>
      </c>
      <c r="P48" s="11" t="e">
        <f aca="false">Tabla3510813153423[[#This Row],[no_efec_cor]]/(Tabla3510813153423[[#This Row],[efect_inc]]+Tabla3510813153423[[#This Row],[no_efec_cor]])</f>
        <v>#VALUE!</v>
      </c>
      <c r="Q48" s="11" t="e">
        <f aca="false">Tabla3510813153423[[#This Row],[efec_cor]]/(Tabla3510813153423[[#This Row],[efec_cor]]+Tabla3510813153423[[#This Row],[no_efec_inc]])</f>
        <v>#VALUE!</v>
      </c>
      <c r="R48" s="11" t="e">
        <f aca="false">(Tabla3510813153423[[#This Row],[PNE]]+Tabla3510813153423[[#This Row],[PE]])/2</f>
        <v>#VALUE!</v>
      </c>
      <c r="S48" s="0" t="n">
        <v>813</v>
      </c>
      <c r="T48" s="0" t="n">
        <v>842</v>
      </c>
      <c r="U48" s="0" t="e">
        <f aca="false">Tabla3510813153423[[#This Row],[efec]]+Tabla3510813153423[[#This Row],[no_efe]]</f>
        <v>#VALUE!</v>
      </c>
    </row>
    <row r="49" customFormat="false" ht="13.8" hidden="false" customHeight="false" outlineLevel="0" collapsed="false">
      <c r="A49" s="0" t="n">
        <v>15</v>
      </c>
      <c r="B49" s="0" t="n">
        <v>1</v>
      </c>
      <c r="C49" s="0" t="n">
        <v>663</v>
      </c>
      <c r="D49" s="0" t="n">
        <v>179</v>
      </c>
      <c r="E49" s="0" t="n">
        <v>650</v>
      </c>
      <c r="F49" s="0" t="n">
        <v>163</v>
      </c>
      <c r="G49" s="0" t="e">
        <f aca="false">Tabla3510813153423[[#This Row],[no_efec_cor]]+Tabla3510813153423[[#This Row],[efec_cor]]</f>
        <v>#VALUE!</v>
      </c>
      <c r="H49" s="0" t="e">
        <f aca="false">Tabla3510813153423[[#This Row],[no_efec_inc]]+Tabla3510813153423[[#This Row],[efect_inc]]</f>
        <v>#VALUE!</v>
      </c>
      <c r="I49" s="9" t="e">
        <f aca="false">Tabla3510813153423[[#This Row],[Correctos]]/Tabla3510813153423[[#This Row],[total_sec]]</f>
        <v>#VALUE!</v>
      </c>
      <c r="J49" s="9" t="e">
        <f aca="false">Tabla3510813153423[[#This Row],[efec_cor]]/Tabla3510813153423[[#This Row],[efec]]</f>
        <v>#VALUE!</v>
      </c>
      <c r="K49" s="9" t="e">
        <f aca="false">Tabla3510813153423[[#This Row],[efect_inc]]/Tabla3510813153423[[#This Row],[efec]]</f>
        <v>#VALUE!</v>
      </c>
      <c r="L49" s="9" t="e">
        <f aca="false">Tabla3510813153423[[#This Row],[no_efec_cor]]/Tabla3510813153423[[#This Row],[no_efe]]</f>
        <v>#VALUE!</v>
      </c>
      <c r="M49" s="9" t="e">
        <f aca="false">Tabla3510813153423[[#This Row],[no_efec_inc]]/Tabla3510813153423[[#This Row],[no_efe]]</f>
        <v>#VALUE!</v>
      </c>
      <c r="N49" s="9" t="e">
        <f aca="false">(Tabla3510813153423[[#This Row],[% efe_cor]]+Tabla3510813153423[[#This Row],[% no_efe_cor]])/2</f>
        <v>#VALUE!</v>
      </c>
      <c r="O49" s="10" t="e">
        <f aca="false">(Tabla3510813153423[[#This Row],[% efe_inc]]+Tabla3510813153423[[#This Row],[% no_efect_inc]])/2</f>
        <v>#VALUE!</v>
      </c>
      <c r="P49" s="11" t="e">
        <f aca="false">Tabla3510813153423[[#This Row],[no_efec_cor]]/(Tabla3510813153423[[#This Row],[efect_inc]]+Tabla3510813153423[[#This Row],[no_efec_cor]])</f>
        <v>#VALUE!</v>
      </c>
      <c r="Q49" s="11" t="e">
        <f aca="false">Tabla3510813153423[[#This Row],[efec_cor]]/(Tabla3510813153423[[#This Row],[efec_cor]]+Tabla3510813153423[[#This Row],[no_efec_inc]])</f>
        <v>#VALUE!</v>
      </c>
      <c r="R49" s="11" t="e">
        <f aca="false">(Tabla3510813153423[[#This Row],[PNE]]+Tabla3510813153423[[#This Row],[PE]])/2</f>
        <v>#VALUE!</v>
      </c>
      <c r="S49" s="0" t="n">
        <v>813</v>
      </c>
      <c r="T49" s="0" t="n">
        <v>842</v>
      </c>
      <c r="U49" s="0" t="e">
        <f aca="false">Tabla3510813153423[[#This Row],[efec]]+Tabla3510813153423[[#This Row],[no_efe]]</f>
        <v>#VALUE!</v>
      </c>
    </row>
    <row r="50" customFormat="false" ht="13.8" hidden="false" customHeight="false" outlineLevel="0" collapsed="false">
      <c r="A50" s="0" t="n">
        <v>15</v>
      </c>
      <c r="B50" s="0" t="n">
        <v>0.5</v>
      </c>
      <c r="C50" s="0" t="n">
        <v>669</v>
      </c>
      <c r="D50" s="0" t="n">
        <v>173</v>
      </c>
      <c r="E50" s="0" t="n">
        <v>646</v>
      </c>
      <c r="F50" s="0" t="n">
        <v>167</v>
      </c>
      <c r="G50" s="0" t="e">
        <f aca="false">Tabla3510813153423[[#This Row],[no_efec_cor]]+Tabla3510813153423[[#This Row],[efec_cor]]</f>
        <v>#VALUE!</v>
      </c>
      <c r="H50" s="0" t="e">
        <f aca="false">Tabla3510813153423[[#This Row],[no_efec_inc]]+Tabla3510813153423[[#This Row],[efect_inc]]</f>
        <v>#VALUE!</v>
      </c>
      <c r="I50" s="9" t="e">
        <f aca="false">Tabla3510813153423[[#This Row],[Correctos]]/Tabla3510813153423[[#This Row],[total_sec]]</f>
        <v>#VALUE!</v>
      </c>
      <c r="J50" s="9" t="e">
        <f aca="false">Tabla3510813153423[[#This Row],[efec_cor]]/Tabla3510813153423[[#This Row],[efec]]</f>
        <v>#VALUE!</v>
      </c>
      <c r="K50" s="9" t="e">
        <f aca="false">Tabla3510813153423[[#This Row],[efect_inc]]/Tabla3510813153423[[#This Row],[efec]]</f>
        <v>#VALUE!</v>
      </c>
      <c r="L50" s="9" t="e">
        <f aca="false">Tabla3510813153423[[#This Row],[no_efec_cor]]/Tabla3510813153423[[#This Row],[no_efe]]</f>
        <v>#VALUE!</v>
      </c>
      <c r="M50" s="9" t="e">
        <f aca="false">Tabla3510813153423[[#This Row],[no_efec_inc]]/Tabla3510813153423[[#This Row],[no_efe]]</f>
        <v>#VALUE!</v>
      </c>
      <c r="N50" s="9" t="e">
        <f aca="false">(Tabla3510813153423[[#This Row],[% efe_cor]]+Tabla3510813153423[[#This Row],[% no_efe_cor]])/2</f>
        <v>#VALUE!</v>
      </c>
      <c r="O50" s="10" t="e">
        <f aca="false">(Tabla3510813153423[[#This Row],[% efe_inc]]+Tabla3510813153423[[#This Row],[% no_efect_inc]])/2</f>
        <v>#VALUE!</v>
      </c>
      <c r="P50" s="11" t="e">
        <f aca="false">Tabla3510813153423[[#This Row],[no_efec_cor]]/(Tabla3510813153423[[#This Row],[efect_inc]]+Tabla3510813153423[[#This Row],[no_efec_cor]])</f>
        <v>#VALUE!</v>
      </c>
      <c r="Q50" s="11" t="e">
        <f aca="false">Tabla3510813153423[[#This Row],[efec_cor]]/(Tabla3510813153423[[#This Row],[efec_cor]]+Tabla3510813153423[[#This Row],[no_efec_inc]])</f>
        <v>#VALUE!</v>
      </c>
      <c r="R50" s="11" t="e">
        <f aca="false">(Tabla3510813153423[[#This Row],[PNE]]+Tabla3510813153423[[#This Row],[PE]])/2</f>
        <v>#VALUE!</v>
      </c>
      <c r="S50" s="0" t="n">
        <v>813</v>
      </c>
      <c r="T50" s="0" t="n">
        <v>842</v>
      </c>
      <c r="U50" s="0" t="e">
        <f aca="false">Tabla3510813153423[[#This Row],[efec]]+Tabla3510813153423[[#This Row],[no_efe]]</f>
        <v>#VALUE!</v>
      </c>
    </row>
    <row r="51" customFormat="false" ht="13.8" hidden="false" customHeight="false" outlineLevel="0" collapsed="false">
      <c r="A51" s="0" t="n">
        <v>4</v>
      </c>
      <c r="B51" s="0" t="n">
        <v>1</v>
      </c>
      <c r="C51" s="0" t="n">
        <v>672</v>
      </c>
      <c r="D51" s="0" t="n">
        <v>170</v>
      </c>
      <c r="E51" s="0" t="n">
        <v>652</v>
      </c>
      <c r="F51" s="0" t="n">
        <v>161</v>
      </c>
      <c r="G51" s="0" t="e">
        <f aca="false">Tabla3510813153423[[#This Row],[no_efec_cor]]+Tabla3510813153423[[#This Row],[efec_cor]]</f>
        <v>#VALUE!</v>
      </c>
      <c r="H51" s="0" t="e">
        <f aca="false">Tabla3510813153423[[#This Row],[no_efec_inc]]+Tabla3510813153423[[#This Row],[efect_inc]]</f>
        <v>#VALUE!</v>
      </c>
      <c r="I51" s="9" t="e">
        <f aca="false">Tabla3510813153423[[#This Row],[Correctos]]/Tabla3510813153423[[#This Row],[total_sec]]</f>
        <v>#VALUE!</v>
      </c>
      <c r="J51" s="9" t="e">
        <f aca="false">Tabla3510813153423[[#This Row],[efec_cor]]/Tabla3510813153423[[#This Row],[efec]]</f>
        <v>#VALUE!</v>
      </c>
      <c r="K51" s="9" t="e">
        <f aca="false">Tabla3510813153423[[#This Row],[efect_inc]]/Tabla3510813153423[[#This Row],[efec]]</f>
        <v>#VALUE!</v>
      </c>
      <c r="L51" s="9" t="e">
        <f aca="false">Tabla3510813153423[[#This Row],[no_efec_cor]]/Tabla3510813153423[[#This Row],[no_efe]]</f>
        <v>#VALUE!</v>
      </c>
      <c r="M51" s="9" t="e">
        <f aca="false">Tabla3510813153423[[#This Row],[no_efec_inc]]/Tabla3510813153423[[#This Row],[no_efe]]</f>
        <v>#VALUE!</v>
      </c>
      <c r="N51" s="9" t="e">
        <f aca="false">(Tabla3510813153423[[#This Row],[% efe_cor]]+Tabla3510813153423[[#This Row],[% no_efe_cor]])/2</f>
        <v>#VALUE!</v>
      </c>
      <c r="O51" s="10" t="e">
        <f aca="false">(Tabla3510813153423[[#This Row],[% efe_inc]]+Tabla3510813153423[[#This Row],[% no_efect_inc]])/2</f>
        <v>#VALUE!</v>
      </c>
      <c r="P51" s="11" t="e">
        <f aca="false">Tabla3510813153423[[#This Row],[no_efec_cor]]/(Tabla3510813153423[[#This Row],[efect_inc]]+Tabla3510813153423[[#This Row],[no_efec_cor]])</f>
        <v>#VALUE!</v>
      </c>
      <c r="Q51" s="11" t="e">
        <f aca="false">Tabla3510813153423[[#This Row],[efec_cor]]/(Tabla3510813153423[[#This Row],[efec_cor]]+Tabla3510813153423[[#This Row],[no_efec_inc]])</f>
        <v>#VALUE!</v>
      </c>
      <c r="R51" s="11" t="e">
        <f aca="false">(Tabla3510813153423[[#This Row],[PNE]]+Tabla3510813153423[[#This Row],[PE]])/2</f>
        <v>#VALUE!</v>
      </c>
      <c r="S51" s="0" t="n">
        <v>813</v>
      </c>
      <c r="T51" s="0" t="n">
        <v>842</v>
      </c>
      <c r="U51" s="0" t="e">
        <f aca="false">Tabla3510813153423[[#This Row],[efec]]+Tabla3510813153423[[#This Row],[no_efe]]</f>
        <v>#VALUE!</v>
      </c>
    </row>
    <row r="52" customFormat="false" ht="13.8" hidden="false" customHeight="false" outlineLevel="0" collapsed="false">
      <c r="A52" s="0" t="n">
        <v>3</v>
      </c>
      <c r="B52" s="0" t="n">
        <v>1</v>
      </c>
      <c r="C52" s="0" t="n">
        <v>675</v>
      </c>
      <c r="D52" s="0" t="n">
        <v>167</v>
      </c>
      <c r="E52" s="0" t="n">
        <v>652</v>
      </c>
      <c r="F52" s="0" t="n">
        <v>161</v>
      </c>
      <c r="G52" s="0" t="e">
        <f aca="false">Tabla3510813153423[[#This Row],[no_efec_cor]]+Tabla3510813153423[[#This Row],[efec_cor]]</f>
        <v>#VALUE!</v>
      </c>
      <c r="H52" s="0" t="e">
        <f aca="false">Tabla3510813153423[[#This Row],[no_efec_inc]]+Tabla3510813153423[[#This Row],[efect_inc]]</f>
        <v>#VALUE!</v>
      </c>
      <c r="I52" s="9" t="e">
        <f aca="false">Tabla3510813153423[[#This Row],[Correctos]]/Tabla3510813153423[[#This Row],[total_sec]]</f>
        <v>#VALUE!</v>
      </c>
      <c r="J52" s="9" t="e">
        <f aca="false">Tabla3510813153423[[#This Row],[efec_cor]]/Tabla3510813153423[[#This Row],[efec]]</f>
        <v>#VALUE!</v>
      </c>
      <c r="K52" s="9" t="e">
        <f aca="false">Tabla3510813153423[[#This Row],[efect_inc]]/Tabla3510813153423[[#This Row],[efec]]</f>
        <v>#VALUE!</v>
      </c>
      <c r="L52" s="9" t="e">
        <f aca="false">Tabla3510813153423[[#This Row],[no_efec_cor]]/Tabla3510813153423[[#This Row],[no_efe]]</f>
        <v>#VALUE!</v>
      </c>
      <c r="M52" s="9" t="e">
        <f aca="false">Tabla3510813153423[[#This Row],[no_efec_inc]]/Tabla3510813153423[[#This Row],[no_efe]]</f>
        <v>#VALUE!</v>
      </c>
      <c r="N52" s="9" t="e">
        <f aca="false">(Tabla3510813153423[[#This Row],[% efe_cor]]+Tabla3510813153423[[#This Row],[% no_efe_cor]])/2</f>
        <v>#VALUE!</v>
      </c>
      <c r="O52" s="10" t="e">
        <f aca="false">(Tabla3510813153423[[#This Row],[% efe_inc]]+Tabla3510813153423[[#This Row],[% no_efect_inc]])/2</f>
        <v>#VALUE!</v>
      </c>
      <c r="P52" s="11" t="e">
        <f aca="false">Tabla3510813153423[[#This Row],[no_efec_cor]]/(Tabla3510813153423[[#This Row],[efect_inc]]+Tabla3510813153423[[#This Row],[no_efec_cor]])</f>
        <v>#VALUE!</v>
      </c>
      <c r="Q52" s="11" t="e">
        <f aca="false">Tabla3510813153423[[#This Row],[efec_cor]]/(Tabla3510813153423[[#This Row],[efec_cor]]+Tabla3510813153423[[#This Row],[no_efec_inc]])</f>
        <v>#VALUE!</v>
      </c>
      <c r="R52" s="11" t="e">
        <f aca="false">(Tabla3510813153423[[#This Row],[PNE]]+Tabla3510813153423[[#This Row],[PE]])/2</f>
        <v>#VALUE!</v>
      </c>
      <c r="S52" s="0" t="n">
        <v>813</v>
      </c>
      <c r="T52" s="0" t="n">
        <v>842</v>
      </c>
      <c r="U52" s="0" t="e">
        <f aca="false">Tabla3510813153423[[#This Row],[efec]]+Tabla3510813153423[[#This Row],[no_efe]]</f>
        <v>#VALUE!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T91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A74" activeCellId="0" sqref="A74:T8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7.85"/>
    <col collapsed="false" customWidth="true" hidden="false" outlineLevel="0" max="3" min="3" style="0" width="14.57"/>
    <col collapsed="false" customWidth="true" hidden="false" outlineLevel="0" max="4" min="4" style="0" width="12.14"/>
    <col collapsed="false" customWidth="true" hidden="false" outlineLevel="0" max="5" min="5" style="0" width="11.43"/>
    <col collapsed="false" customWidth="true" hidden="false" outlineLevel="0" max="6" min="6" style="0" width="12.71"/>
    <col collapsed="false" customWidth="true" hidden="false" outlineLevel="0" max="7" min="7" style="0" width="13.28"/>
    <col collapsed="false" customWidth="true" hidden="false" outlineLevel="0" max="9" min="9" style="0" width="14.57"/>
    <col collapsed="false" customWidth="true" hidden="false" outlineLevel="0" max="10" min="10" style="0" width="15.71"/>
    <col collapsed="false" customWidth="true" hidden="false" outlineLevel="0" max="11" min="11" style="0" width="16.14"/>
    <col collapsed="false" customWidth="true" hidden="false" outlineLevel="0" max="12" min="12" style="0" width="18.57"/>
    <col collapsed="false" customWidth="true" hidden="false" outlineLevel="0" max="13" min="13" style="0" width="11.43"/>
  </cols>
  <sheetData>
    <row r="1" customFormat="false" ht="19.5" hidden="false" customHeight="false" outlineLevel="0" collapsed="false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customFormat="false" ht="15" hidden="false" customHeight="false" outlineLevel="0" collapsed="false">
      <c r="A3" s="3" t="s">
        <v>2</v>
      </c>
      <c r="B3" s="3"/>
      <c r="C3" s="4"/>
    </row>
    <row r="4" customFormat="false" ht="15" hidden="false" customHeight="false" outlineLevel="0" collapsed="false">
      <c r="A4" s="3" t="s">
        <v>3</v>
      </c>
      <c r="B4" s="3"/>
      <c r="C4" s="4"/>
    </row>
    <row r="5" customFormat="false" ht="15" hidden="false" customHeight="false" outlineLevel="0" collapsed="false">
      <c r="A5" s="3" t="s">
        <v>4</v>
      </c>
      <c r="B5" s="3"/>
      <c r="C5" s="4" t="n">
        <f aca="false">SUM(C3:C4)</f>
        <v>0</v>
      </c>
    </row>
    <row r="7" customFormat="false" ht="15" hidden="false" customHeight="false" outlineLevel="0" collapsed="false">
      <c r="A7" s="13" t="s">
        <v>5</v>
      </c>
      <c r="B7" s="13"/>
      <c r="C7" s="13"/>
      <c r="D7" s="13"/>
      <c r="E7" s="13"/>
      <c r="F7" s="13"/>
      <c r="G7" s="13"/>
      <c r="H7" s="12"/>
      <c r="I7" s="12"/>
    </row>
    <row r="8" customFormat="false" ht="16.5" hidden="false" customHeight="false" outlineLevel="0" collapsed="false">
      <c r="A8" s="14" t="s">
        <v>38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customFormat="false" ht="15.75" hidden="false" customHeight="false" outlineLevel="0" collapsed="false">
      <c r="A9" s="7" t="s">
        <v>39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s">
        <v>40</v>
      </c>
      <c r="F10" s="0" t="n">
        <f aca="false">Tabla3510813153[[#This Row],[no_efec_cor]]+Tabla3510813153[[#This Row],[efec_cor]]</f>
        <v>0</v>
      </c>
      <c r="G10" s="0" t="n">
        <f aca="false">Tabla3510813153[[#This Row],[no_efec_inc]]+Tabla3510813153[[#This Row],[efect_inc]]</f>
        <v>0</v>
      </c>
      <c r="H10" s="9" t="e">
        <f aca="false">Tabla3510813153[[#This Row],[Correctos]]/Tabla3510813153[[#This Row],[total_sec]]</f>
        <v>#DIV/0!</v>
      </c>
      <c r="I10" s="9" t="e">
        <f aca="false">Tabla3510813153[[#This Row],[efec_cor]]/Tabla3510813153[[#This Row],[efec]]</f>
        <v>#DIV/0!</v>
      </c>
      <c r="J10" s="9" t="e">
        <f aca="false">Tabla3510813153[[#This Row],[efect_inc]]/Tabla3510813153[[#This Row],[efec]]</f>
        <v>#DIV/0!</v>
      </c>
      <c r="K10" s="9" t="e">
        <f aca="false">Tabla3510813153[[#This Row],[no_efec_cor]]/Tabla3510813153[[#This Row],[no_efe]]</f>
        <v>#DIV/0!</v>
      </c>
      <c r="L10" s="9" t="e">
        <f aca="false">Tabla3510813153[[#This Row],[no_efec_inc]]/Tabla3510813153[[#This Row],[no_efe]]</f>
        <v>#DIV/0!</v>
      </c>
      <c r="M10" s="9" t="e">
        <f aca="false">(Tabla3510813153[[#This Row],[% efe_cor]]+Tabla3510813153[[#This Row],[% no_efe_cor]])/2</f>
        <v>#DIV/0!</v>
      </c>
      <c r="N10" s="9" t="e">
        <f aca="false">(Tabla3510813153[[#This Row],[% efe_inc]]+Tabla3510813153[[#This Row],[% no_efect_inc]])/2</f>
        <v>#DIV/0!</v>
      </c>
      <c r="O10" s="11" t="e">
        <f aca="false">Tabla3510813153[[#This Row],[no_efec_cor]]/(Tabla3510813153[[#This Row],[efect_inc]]+Tabla3510813153[[#This Row],[no_efec_cor]])</f>
        <v>#DIV/0!</v>
      </c>
      <c r="P10" s="11" t="e">
        <f aca="false">Tabla3510813153[[#This Row],[efec_cor]]/(Tabla3510813153[[#This Row],[efec_cor]]+Tabla3510813153[[#This Row],[no_efec_inc]])</f>
        <v>#DIV/0!</v>
      </c>
      <c r="Q10" s="11" t="e">
        <f aca="false">(Tabla3510813153[[#This Row],[PNE]]+Tabla3510813153[[#This Row],[PE]])/2</f>
        <v>#DIV/0!</v>
      </c>
      <c r="T10" s="0" t="n">
        <f aca="false">Tabla3510813153[[#This Row],[efec]]+Tabla3510813153[[#This Row],[no_efe]]</f>
        <v>0</v>
      </c>
    </row>
    <row r="11" customFormat="false" ht="13.8" hidden="false" customHeight="false" outlineLevel="0" collapsed="false">
      <c r="A11" s="0" t="s">
        <v>41</v>
      </c>
      <c r="F11" s="0" t="n">
        <f aca="false">Tabla3510813153[[#This Row],[no_efec_cor]]+Tabla3510813153[[#This Row],[efec_cor]]</f>
        <v>0</v>
      </c>
      <c r="G11" s="0" t="n">
        <f aca="false">Tabla3510813153[[#This Row],[no_efec_inc]]+Tabla3510813153[[#This Row],[efect_inc]]</f>
        <v>0</v>
      </c>
      <c r="H11" s="9" t="e">
        <f aca="false">Tabla3510813153[[#This Row],[Correctos]]/Tabla3510813153[[#This Row],[total_sec]]</f>
        <v>#DIV/0!</v>
      </c>
      <c r="I11" s="9" t="e">
        <f aca="false">Tabla3510813153[[#This Row],[efec_cor]]/Tabla3510813153[[#This Row],[efec]]</f>
        <v>#DIV/0!</v>
      </c>
      <c r="J11" s="9" t="e">
        <f aca="false">Tabla3510813153[[#This Row],[efect_inc]]/Tabla3510813153[[#This Row],[efec]]</f>
        <v>#DIV/0!</v>
      </c>
      <c r="K11" s="9" t="e">
        <f aca="false">Tabla3510813153[[#This Row],[no_efec_cor]]/Tabla3510813153[[#This Row],[no_efe]]</f>
        <v>#DIV/0!</v>
      </c>
      <c r="L11" s="9" t="e">
        <f aca="false">Tabla3510813153[[#This Row],[no_efec_inc]]/Tabla3510813153[[#This Row],[no_efe]]</f>
        <v>#DIV/0!</v>
      </c>
      <c r="M11" s="9" t="e">
        <f aca="false">(Tabla3510813153[[#This Row],[% efe_cor]]+Tabla3510813153[[#This Row],[% no_efe_cor]])/2</f>
        <v>#DIV/0!</v>
      </c>
      <c r="N11" s="9" t="e">
        <f aca="false">(Tabla3510813153[[#This Row],[% efe_inc]]+Tabla3510813153[[#This Row],[% no_efect_inc]])/2</f>
        <v>#DIV/0!</v>
      </c>
      <c r="O11" s="11" t="e">
        <f aca="false">Tabla3510813153[[#This Row],[no_efec_cor]]/(Tabla3510813153[[#This Row],[efect_inc]]+Tabla3510813153[[#This Row],[no_efec_cor]])</f>
        <v>#DIV/0!</v>
      </c>
      <c r="P11" s="11" t="e">
        <f aca="false">Tabla3510813153[[#This Row],[efec_cor]]/(Tabla3510813153[[#This Row],[efec_cor]]+Tabla3510813153[[#This Row],[no_efec_inc]])</f>
        <v>#DIV/0!</v>
      </c>
      <c r="Q11" s="11" t="e">
        <f aca="false">(Tabla3510813153[[#This Row],[PNE]]+Tabla3510813153[[#This Row],[PE]])/2</f>
        <v>#DIV/0!</v>
      </c>
      <c r="T11" s="0" t="n">
        <f aca="false">Tabla3510813153[[#This Row],[efec]]+Tabla3510813153[[#This Row],[no_efe]]</f>
        <v>0</v>
      </c>
    </row>
    <row r="12" customFormat="false" ht="13.8" hidden="false" customHeight="false" outlineLevel="0" collapsed="false">
      <c r="A12" s="0" t="s">
        <v>42</v>
      </c>
      <c r="F12" s="0" t="n">
        <f aca="false">Tabla3510813153[[#This Row],[no_efec_cor]]+Tabla3510813153[[#This Row],[efec_cor]]</f>
        <v>0</v>
      </c>
      <c r="G12" s="0" t="n">
        <f aca="false">Tabla3510813153[[#This Row],[no_efec_inc]]+Tabla3510813153[[#This Row],[efect_inc]]</f>
        <v>0</v>
      </c>
      <c r="H12" s="9" t="e">
        <f aca="false">Tabla3510813153[[#This Row],[Correctos]]/Tabla3510813153[[#This Row],[total_sec]]</f>
        <v>#DIV/0!</v>
      </c>
      <c r="I12" s="9" t="e">
        <f aca="false">Tabla3510813153[[#This Row],[efec_cor]]/Tabla3510813153[[#This Row],[efec]]</f>
        <v>#DIV/0!</v>
      </c>
      <c r="J12" s="9" t="e">
        <f aca="false">Tabla3510813153[[#This Row],[efect_inc]]/Tabla3510813153[[#This Row],[efec]]</f>
        <v>#DIV/0!</v>
      </c>
      <c r="K12" s="9" t="e">
        <f aca="false">Tabla3510813153[[#This Row],[no_efec_cor]]/Tabla3510813153[[#This Row],[no_efe]]</f>
        <v>#DIV/0!</v>
      </c>
      <c r="L12" s="9" t="e">
        <f aca="false">Tabla3510813153[[#This Row],[no_efec_inc]]/Tabla3510813153[[#This Row],[no_efe]]</f>
        <v>#DIV/0!</v>
      </c>
      <c r="M12" s="9" t="e">
        <f aca="false">(Tabla3510813153[[#This Row],[% efe_cor]]+Tabla3510813153[[#This Row],[% no_efe_cor]])/2</f>
        <v>#DIV/0!</v>
      </c>
      <c r="N12" s="10" t="e">
        <f aca="false">(Tabla3510813153[[#This Row],[% efe_inc]]+Tabla3510813153[[#This Row],[% no_efect_inc]])/2</f>
        <v>#DIV/0!</v>
      </c>
      <c r="O12" s="11" t="e">
        <f aca="false">Tabla3510813153[[#This Row],[no_efec_cor]]/(Tabla3510813153[[#This Row],[efect_inc]]+Tabla3510813153[[#This Row],[no_efec_cor]])</f>
        <v>#DIV/0!</v>
      </c>
      <c r="P12" s="11" t="e">
        <f aca="false">Tabla3510813153[[#This Row],[efec_cor]]/(Tabla3510813153[[#This Row],[efec_cor]]+Tabla3510813153[[#This Row],[no_efec_inc]])</f>
        <v>#DIV/0!</v>
      </c>
      <c r="Q12" s="11" t="e">
        <f aca="false">(Tabla3510813153[[#This Row],[PNE]]+Tabla3510813153[[#This Row],[PE]])/2</f>
        <v>#DIV/0!</v>
      </c>
      <c r="T12" s="0" t="n">
        <f aca="false">Tabla3510813153[[#This Row],[efec]]+Tabla3510813153[[#This Row],[no_efe]]</f>
        <v>0</v>
      </c>
    </row>
    <row r="13" customFormat="false" ht="13.8" hidden="false" customHeight="false" outlineLevel="0" collapsed="false">
      <c r="A13" s="0" t="s">
        <v>43</v>
      </c>
      <c r="F13" s="0" t="n">
        <f aca="false">Tabla3510813153[[#This Row],[no_efec_cor]]+Tabla3510813153[[#This Row],[efec_cor]]</f>
        <v>0</v>
      </c>
      <c r="G13" s="0" t="n">
        <f aca="false">Tabla3510813153[[#This Row],[no_efec_inc]]+Tabla3510813153[[#This Row],[efect_inc]]</f>
        <v>0</v>
      </c>
      <c r="H13" s="9" t="e">
        <f aca="false">Tabla3510813153[[#This Row],[Correctos]]/Tabla3510813153[[#This Row],[total_sec]]</f>
        <v>#DIV/0!</v>
      </c>
      <c r="I13" s="9" t="e">
        <f aca="false">Tabla3510813153[[#This Row],[efec_cor]]/Tabla3510813153[[#This Row],[efec]]</f>
        <v>#DIV/0!</v>
      </c>
      <c r="J13" s="9" t="e">
        <f aca="false">Tabla3510813153[[#This Row],[efect_inc]]/Tabla3510813153[[#This Row],[efec]]</f>
        <v>#DIV/0!</v>
      </c>
      <c r="K13" s="9" t="e">
        <f aca="false">Tabla3510813153[[#This Row],[no_efec_cor]]/Tabla3510813153[[#This Row],[no_efe]]</f>
        <v>#DIV/0!</v>
      </c>
      <c r="L13" s="9" t="e">
        <f aca="false">Tabla3510813153[[#This Row],[no_efec_inc]]/Tabla3510813153[[#This Row],[no_efe]]</f>
        <v>#DIV/0!</v>
      </c>
      <c r="M13" s="9" t="e">
        <f aca="false">(Tabla3510813153[[#This Row],[% efe_cor]]+Tabla3510813153[[#This Row],[% no_efe_cor]])/2</f>
        <v>#DIV/0!</v>
      </c>
      <c r="N13" s="10" t="e">
        <f aca="false">(Tabla3510813153[[#This Row],[% efe_inc]]+Tabla3510813153[[#This Row],[% no_efect_inc]])/2</f>
        <v>#DIV/0!</v>
      </c>
      <c r="O13" s="11" t="e">
        <f aca="false">Tabla3510813153[[#This Row],[no_efec_cor]]/(Tabla3510813153[[#This Row],[efect_inc]]+Tabla3510813153[[#This Row],[no_efec_cor]])</f>
        <v>#DIV/0!</v>
      </c>
      <c r="P13" s="11" t="e">
        <f aca="false">Tabla3510813153[[#This Row],[efec_cor]]/(Tabla3510813153[[#This Row],[efec_cor]]+Tabla3510813153[[#This Row],[no_efec_inc]])</f>
        <v>#DIV/0!</v>
      </c>
      <c r="Q13" s="11" t="e">
        <f aca="false">(Tabla3510813153[[#This Row],[PNE]]+Tabla3510813153[[#This Row],[PE]])/2</f>
        <v>#DIV/0!</v>
      </c>
      <c r="T13" s="0" t="n">
        <f aca="false">Tabla3510813153[[#This Row],[efec]]+Tabla3510813153[[#This Row],[no_efe]]</f>
        <v>0</v>
      </c>
    </row>
    <row r="14" customFormat="false" ht="13.8" hidden="false" customHeight="false" outlineLevel="0" collapsed="false">
      <c r="A14" s="0" t="s">
        <v>44</v>
      </c>
      <c r="F14" s="0" t="n">
        <f aca="false">Tabla3510813153[[#This Row],[no_efec_cor]]+Tabla3510813153[[#This Row],[efec_cor]]</f>
        <v>0</v>
      </c>
      <c r="G14" s="0" t="n">
        <f aca="false">Tabla3510813153[[#This Row],[no_efec_inc]]+Tabla3510813153[[#This Row],[efect_inc]]</f>
        <v>0</v>
      </c>
      <c r="H14" s="9" t="e">
        <f aca="false">Tabla3510813153[[#This Row],[Correctos]]/Tabla3510813153[[#This Row],[total_sec]]</f>
        <v>#DIV/0!</v>
      </c>
      <c r="I14" s="9" t="e">
        <f aca="false">Tabla3510813153[[#This Row],[efec_cor]]/Tabla3510813153[[#This Row],[efec]]</f>
        <v>#DIV/0!</v>
      </c>
      <c r="J14" s="9" t="e">
        <f aca="false">Tabla3510813153[[#This Row],[efect_inc]]/Tabla3510813153[[#This Row],[efec]]</f>
        <v>#DIV/0!</v>
      </c>
      <c r="K14" s="9" t="e">
        <f aca="false">Tabla3510813153[[#This Row],[no_efec_cor]]/Tabla3510813153[[#This Row],[no_efe]]</f>
        <v>#DIV/0!</v>
      </c>
      <c r="L14" s="9" t="e">
        <f aca="false">Tabla3510813153[[#This Row],[no_efec_inc]]/Tabla3510813153[[#This Row],[no_efe]]</f>
        <v>#DIV/0!</v>
      </c>
      <c r="M14" s="9" t="e">
        <f aca="false">(Tabla3510813153[[#This Row],[% efe_cor]]+Tabla3510813153[[#This Row],[% no_efe_cor]])/2</f>
        <v>#DIV/0!</v>
      </c>
      <c r="N14" s="10" t="e">
        <f aca="false">(Tabla3510813153[[#This Row],[% efe_inc]]+Tabla3510813153[[#This Row],[% no_efect_inc]])/2</f>
        <v>#DIV/0!</v>
      </c>
      <c r="O14" s="11" t="e">
        <f aca="false">Tabla3510813153[[#This Row],[no_efec_cor]]/(Tabla3510813153[[#This Row],[efect_inc]]+Tabla3510813153[[#This Row],[no_efec_cor]])</f>
        <v>#DIV/0!</v>
      </c>
      <c r="P14" s="11" t="e">
        <f aca="false">Tabla3510813153[[#This Row],[efec_cor]]/(Tabla3510813153[[#This Row],[efec_cor]]+Tabla3510813153[[#This Row],[no_efec_inc]])</f>
        <v>#DIV/0!</v>
      </c>
      <c r="Q14" s="11" t="e">
        <f aca="false">(Tabla3510813153[[#This Row],[PNE]]+Tabla3510813153[[#This Row],[PE]])/2</f>
        <v>#DIV/0!</v>
      </c>
      <c r="T14" s="0" t="n">
        <f aca="false">Tabla3510813153[[#This Row],[efec]]+Tabla3510813153[[#This Row],[no_efe]]</f>
        <v>0</v>
      </c>
    </row>
    <row r="15" customFormat="false" ht="13.8" hidden="false" customHeight="false" outlineLevel="0" collapsed="false">
      <c r="A15" s="0" t="s">
        <v>45</v>
      </c>
      <c r="F15" s="0" t="n">
        <f aca="false">Tabla3510813153[[#This Row],[no_efec_cor]]+Tabla3510813153[[#This Row],[efec_cor]]</f>
        <v>0</v>
      </c>
      <c r="G15" s="0" t="n">
        <f aca="false">Tabla3510813153[[#This Row],[no_efec_inc]]+Tabla3510813153[[#This Row],[efect_inc]]</f>
        <v>0</v>
      </c>
      <c r="H15" s="9" t="e">
        <f aca="false">Tabla3510813153[[#This Row],[Correctos]]/Tabla3510813153[[#This Row],[total_sec]]</f>
        <v>#DIV/0!</v>
      </c>
      <c r="I15" s="9" t="e">
        <f aca="false">Tabla3510813153[[#This Row],[efec_cor]]/Tabla3510813153[[#This Row],[efec]]</f>
        <v>#DIV/0!</v>
      </c>
      <c r="J15" s="9" t="e">
        <f aca="false">Tabla3510813153[[#This Row],[efect_inc]]/Tabla3510813153[[#This Row],[efec]]</f>
        <v>#DIV/0!</v>
      </c>
      <c r="K15" s="9" t="e">
        <f aca="false">Tabla3510813153[[#This Row],[no_efec_cor]]/Tabla3510813153[[#This Row],[no_efe]]</f>
        <v>#DIV/0!</v>
      </c>
      <c r="L15" s="9" t="e">
        <f aca="false">Tabla3510813153[[#This Row],[no_efec_inc]]/Tabla3510813153[[#This Row],[no_efe]]</f>
        <v>#DIV/0!</v>
      </c>
      <c r="M15" s="9" t="e">
        <f aca="false">(Tabla3510813153[[#This Row],[% efe_cor]]+Tabla3510813153[[#This Row],[% no_efe_cor]])/2</f>
        <v>#DIV/0!</v>
      </c>
      <c r="N15" s="10" t="e">
        <f aca="false">(Tabla3510813153[[#This Row],[% efe_inc]]+Tabla3510813153[[#This Row],[% no_efect_inc]])/2</f>
        <v>#DIV/0!</v>
      </c>
      <c r="O15" s="11" t="e">
        <f aca="false">Tabla3510813153[[#This Row],[no_efec_cor]]/(Tabla3510813153[[#This Row],[efect_inc]]+Tabla3510813153[[#This Row],[no_efec_cor]])</f>
        <v>#DIV/0!</v>
      </c>
      <c r="P15" s="11" t="e">
        <f aca="false">Tabla3510813153[[#This Row],[efec_cor]]/(Tabla3510813153[[#This Row],[efec_cor]]+Tabla3510813153[[#This Row],[no_efec_inc]])</f>
        <v>#DIV/0!</v>
      </c>
      <c r="Q15" s="11" t="e">
        <f aca="false">(Tabla3510813153[[#This Row],[PNE]]+Tabla3510813153[[#This Row],[PE]])/2</f>
        <v>#DIV/0!</v>
      </c>
      <c r="T15" s="0" t="n">
        <f aca="false">Tabla3510813153[[#This Row],[efec]]+Tabla3510813153[[#This Row],[no_efe]]</f>
        <v>0</v>
      </c>
    </row>
    <row r="16" customFormat="false" ht="15" hidden="false" customHeight="false" outlineLevel="0" collapsed="false">
      <c r="H16" s="10"/>
      <c r="I16" s="11"/>
      <c r="J16" s="11"/>
      <c r="K16" s="11"/>
    </row>
    <row r="17" customFormat="false" ht="15" hidden="false" customHeight="false" outlineLevel="0" collapsed="false">
      <c r="A17" s="13" t="s">
        <v>5</v>
      </c>
      <c r="B17" s="13"/>
      <c r="C17" s="13"/>
      <c r="D17" s="13"/>
      <c r="E17" s="13"/>
      <c r="F17" s="13"/>
      <c r="G17" s="13"/>
    </row>
    <row r="18" customFormat="false" ht="16.5" hidden="false" customHeight="false" outlineLevel="0" collapsed="false">
      <c r="A18" s="14" t="s">
        <v>46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customFormat="false" ht="15.75" hidden="false" customHeight="false" outlineLevel="0" collapsed="false">
      <c r="A19" s="7" t="s">
        <v>39</v>
      </c>
      <c r="B19" s="8" t="s">
        <v>7</v>
      </c>
      <c r="C19" s="8" t="s">
        <v>8</v>
      </c>
      <c r="D19" s="8" t="s">
        <v>9</v>
      </c>
      <c r="E19" s="8" t="s">
        <v>10</v>
      </c>
      <c r="F19" s="8" t="s">
        <v>11</v>
      </c>
      <c r="G19" s="8" t="s">
        <v>12</v>
      </c>
      <c r="H19" s="7" t="s">
        <v>13</v>
      </c>
      <c r="I19" s="7" t="s">
        <v>14</v>
      </c>
      <c r="J19" s="7" t="s">
        <v>15</v>
      </c>
      <c r="K19" s="7" t="s">
        <v>16</v>
      </c>
      <c r="L19" s="7" t="s">
        <v>17</v>
      </c>
      <c r="M19" s="7" t="s">
        <v>18</v>
      </c>
      <c r="N19" s="7" t="s">
        <v>19</v>
      </c>
      <c r="O19" s="7" t="s">
        <v>20</v>
      </c>
      <c r="P19" s="7" t="s">
        <v>21</v>
      </c>
      <c r="Q19" s="7" t="s">
        <v>22</v>
      </c>
      <c r="R19" s="7" t="s">
        <v>23</v>
      </c>
      <c r="S19" s="7" t="s">
        <v>24</v>
      </c>
      <c r="T19" s="7" t="s">
        <v>25</v>
      </c>
    </row>
    <row r="20" customFormat="false" ht="13.8" hidden="false" customHeight="false" outlineLevel="0" collapsed="false">
      <c r="A20" s="0" t="s">
        <v>40</v>
      </c>
      <c r="F20" s="0" t="n">
        <f aca="false">Tabla35108131536[[#This Row],[no_efec_cor]]+Tabla35108131536[[#This Row],[efec_cor]]</f>
        <v>0</v>
      </c>
      <c r="G20" s="0" t="n">
        <f aca="false">Tabla35108131536[[#This Row],[no_efec_inc]]+Tabla35108131536[[#This Row],[efect_inc]]</f>
        <v>0</v>
      </c>
      <c r="H20" s="9" t="e">
        <f aca="false">Tabla35108131536[[#This Row],[Correctos]]/Tabla35108131536[[#This Row],[total_sec]]</f>
        <v>#DIV/0!</v>
      </c>
      <c r="I20" s="9" t="e">
        <f aca="false">Tabla35108131536[[#This Row],[efec_cor]]/Tabla35108131536[[#This Row],[efec]]</f>
        <v>#DIV/0!</v>
      </c>
      <c r="J20" s="9" t="e">
        <f aca="false">Tabla35108131536[[#This Row],[efect_inc]]/Tabla35108131536[[#This Row],[efec]]</f>
        <v>#DIV/0!</v>
      </c>
      <c r="K20" s="9" t="e">
        <f aca="false">Tabla35108131536[[#This Row],[no_efec_cor]]/Tabla35108131536[[#This Row],[no_efe]]</f>
        <v>#DIV/0!</v>
      </c>
      <c r="L20" s="9" t="e">
        <f aca="false">Tabla35108131536[[#This Row],[no_efec_inc]]/Tabla35108131536[[#This Row],[no_efe]]</f>
        <v>#DIV/0!</v>
      </c>
      <c r="M20" s="9" t="e">
        <f aca="false">(Tabla35108131536[[#This Row],[% efe_cor]]+Tabla35108131536[[#This Row],[% no_efe_cor]])/2</f>
        <v>#DIV/0!</v>
      </c>
      <c r="N20" s="10" t="e">
        <f aca="false">(Tabla35108131536[[#This Row],[% efe_inc]]+Tabla35108131536[[#This Row],[% no_efect_inc]])/2</f>
        <v>#DIV/0!</v>
      </c>
      <c r="O20" s="11" t="e">
        <f aca="false">Tabla35108131536[[#This Row],[no_efec_cor]]/(Tabla35108131536[[#This Row],[efect_inc]]+Tabla35108131536[[#This Row],[no_efec_cor]])</f>
        <v>#DIV/0!</v>
      </c>
      <c r="P20" s="11" t="e">
        <f aca="false">Tabla35108131536[[#This Row],[efec_cor]]/(Tabla35108131536[[#This Row],[efec_cor]]+Tabla35108131536[[#This Row],[no_efec_inc]])</f>
        <v>#DIV/0!</v>
      </c>
      <c r="Q20" s="11" t="e">
        <f aca="false">(Tabla35108131536[[#This Row],[PNE]]+Tabla35108131536[[#This Row],[PE]])/2</f>
        <v>#DIV/0!</v>
      </c>
      <c r="T20" s="0" t="n">
        <f aca="false">Tabla35108131536[[#This Row],[efec]]+Tabla35108131536[[#This Row],[no_efe]]</f>
        <v>0</v>
      </c>
    </row>
    <row r="21" customFormat="false" ht="13.8" hidden="false" customHeight="false" outlineLevel="0" collapsed="false">
      <c r="A21" s="0" t="s">
        <v>41</v>
      </c>
      <c r="F21" s="0" t="n">
        <f aca="false">Tabla35108131536[[#This Row],[no_efec_cor]]+Tabla35108131536[[#This Row],[efec_cor]]</f>
        <v>0</v>
      </c>
      <c r="G21" s="0" t="n">
        <f aca="false">Tabla35108131536[[#This Row],[no_efec_inc]]+Tabla35108131536[[#This Row],[efect_inc]]</f>
        <v>0</v>
      </c>
      <c r="H21" s="9" t="e">
        <f aca="false">Tabla35108131536[[#This Row],[Correctos]]/Tabla35108131536[[#This Row],[total_sec]]</f>
        <v>#DIV/0!</v>
      </c>
      <c r="I21" s="9" t="e">
        <f aca="false">Tabla35108131536[[#This Row],[efec_cor]]/Tabla35108131536[[#This Row],[efec]]</f>
        <v>#DIV/0!</v>
      </c>
      <c r="J21" s="9" t="e">
        <f aca="false">Tabla35108131536[[#This Row],[efect_inc]]/Tabla35108131536[[#This Row],[efec]]</f>
        <v>#DIV/0!</v>
      </c>
      <c r="K21" s="9" t="e">
        <f aca="false">Tabla35108131536[[#This Row],[no_efec_cor]]/Tabla35108131536[[#This Row],[no_efe]]</f>
        <v>#DIV/0!</v>
      </c>
      <c r="L21" s="9" t="e">
        <f aca="false">Tabla35108131536[[#This Row],[no_efec_inc]]/Tabla35108131536[[#This Row],[no_efe]]</f>
        <v>#DIV/0!</v>
      </c>
      <c r="M21" s="9" t="e">
        <f aca="false">(Tabla35108131536[[#This Row],[% efe_cor]]+Tabla35108131536[[#This Row],[% no_efe_cor]])/2</f>
        <v>#DIV/0!</v>
      </c>
      <c r="N21" s="10" t="e">
        <f aca="false">(Tabla35108131536[[#This Row],[% efe_inc]]+Tabla35108131536[[#This Row],[% no_efect_inc]])/2</f>
        <v>#DIV/0!</v>
      </c>
      <c r="O21" s="11" t="e">
        <f aca="false">Tabla35108131536[[#This Row],[no_efec_cor]]/(Tabla35108131536[[#This Row],[efect_inc]]+Tabla35108131536[[#This Row],[no_efec_cor]])</f>
        <v>#DIV/0!</v>
      </c>
      <c r="P21" s="11" t="e">
        <f aca="false">Tabla35108131536[[#This Row],[efec_cor]]/(Tabla35108131536[[#This Row],[efec_cor]]+Tabla35108131536[[#This Row],[no_efec_inc]])</f>
        <v>#DIV/0!</v>
      </c>
      <c r="Q21" s="11" t="e">
        <f aca="false">(Tabla35108131536[[#This Row],[PNE]]+Tabla35108131536[[#This Row],[PE]])/2</f>
        <v>#DIV/0!</v>
      </c>
      <c r="T21" s="0" t="n">
        <f aca="false">Tabla35108131536[[#This Row],[efec]]+Tabla35108131536[[#This Row],[no_efe]]</f>
        <v>0</v>
      </c>
    </row>
    <row r="22" customFormat="false" ht="13.8" hidden="false" customHeight="false" outlineLevel="0" collapsed="false">
      <c r="A22" s="0" t="s">
        <v>42</v>
      </c>
      <c r="F22" s="0" t="n">
        <f aca="false">Tabla35108131536[[#This Row],[no_efec_cor]]+Tabla35108131536[[#This Row],[efec_cor]]</f>
        <v>0</v>
      </c>
      <c r="G22" s="0" t="n">
        <f aca="false">Tabla35108131536[[#This Row],[no_efec_inc]]+Tabla35108131536[[#This Row],[efect_inc]]</f>
        <v>0</v>
      </c>
      <c r="H22" s="9" t="e">
        <f aca="false">Tabla35108131536[[#This Row],[Correctos]]/Tabla35108131536[[#This Row],[total_sec]]</f>
        <v>#DIV/0!</v>
      </c>
      <c r="I22" s="9" t="e">
        <f aca="false">Tabla35108131536[[#This Row],[efec_cor]]/Tabla35108131536[[#This Row],[efec]]</f>
        <v>#DIV/0!</v>
      </c>
      <c r="J22" s="9" t="e">
        <f aca="false">Tabla35108131536[[#This Row],[efect_inc]]/Tabla35108131536[[#This Row],[efec]]</f>
        <v>#DIV/0!</v>
      </c>
      <c r="K22" s="9" t="e">
        <f aca="false">Tabla35108131536[[#This Row],[no_efec_cor]]/Tabla35108131536[[#This Row],[no_efe]]</f>
        <v>#DIV/0!</v>
      </c>
      <c r="L22" s="9" t="e">
        <f aca="false">Tabla35108131536[[#This Row],[no_efec_inc]]/Tabla35108131536[[#This Row],[no_efe]]</f>
        <v>#DIV/0!</v>
      </c>
      <c r="M22" s="9" t="e">
        <f aca="false">(Tabla35108131536[[#This Row],[% efe_cor]]+Tabla35108131536[[#This Row],[% no_efe_cor]])/2</f>
        <v>#DIV/0!</v>
      </c>
      <c r="N22" s="10" t="e">
        <f aca="false">(Tabla35108131536[[#This Row],[% efe_inc]]+Tabla35108131536[[#This Row],[% no_efect_inc]])/2</f>
        <v>#DIV/0!</v>
      </c>
      <c r="O22" s="11" t="e">
        <f aca="false">Tabla35108131536[[#This Row],[no_efec_cor]]/(Tabla35108131536[[#This Row],[efect_inc]]+Tabla35108131536[[#This Row],[no_efec_cor]])</f>
        <v>#DIV/0!</v>
      </c>
      <c r="P22" s="11" t="e">
        <f aca="false">Tabla35108131536[[#This Row],[efec_cor]]/(Tabla35108131536[[#This Row],[efec_cor]]+Tabla35108131536[[#This Row],[no_efec_inc]])</f>
        <v>#DIV/0!</v>
      </c>
      <c r="Q22" s="11" t="e">
        <f aca="false">(Tabla35108131536[[#This Row],[PNE]]+Tabla35108131536[[#This Row],[PE]])/2</f>
        <v>#DIV/0!</v>
      </c>
      <c r="T22" s="0" t="n">
        <f aca="false">Tabla35108131536[[#This Row],[efec]]+Tabla35108131536[[#This Row],[no_efe]]</f>
        <v>0</v>
      </c>
    </row>
    <row r="23" customFormat="false" ht="13.8" hidden="false" customHeight="false" outlineLevel="0" collapsed="false">
      <c r="A23" s="0" t="s">
        <v>43</v>
      </c>
      <c r="F23" s="0" t="n">
        <f aca="false">Tabla35108131536[[#This Row],[no_efec_cor]]+Tabla35108131536[[#This Row],[efec_cor]]</f>
        <v>0</v>
      </c>
      <c r="G23" s="0" t="n">
        <f aca="false">Tabla35108131536[[#This Row],[no_efec_inc]]+Tabla35108131536[[#This Row],[efect_inc]]</f>
        <v>0</v>
      </c>
      <c r="H23" s="9" t="e">
        <f aca="false">Tabla35108131536[[#This Row],[Correctos]]/Tabla35108131536[[#This Row],[total_sec]]</f>
        <v>#DIV/0!</v>
      </c>
      <c r="I23" s="9" t="e">
        <f aca="false">Tabla35108131536[[#This Row],[efec_cor]]/Tabla35108131536[[#This Row],[efec]]</f>
        <v>#DIV/0!</v>
      </c>
      <c r="J23" s="9" t="e">
        <f aca="false">Tabla35108131536[[#This Row],[efect_inc]]/Tabla35108131536[[#This Row],[efec]]</f>
        <v>#DIV/0!</v>
      </c>
      <c r="K23" s="9" t="e">
        <f aca="false">Tabla35108131536[[#This Row],[no_efec_cor]]/Tabla35108131536[[#This Row],[no_efe]]</f>
        <v>#DIV/0!</v>
      </c>
      <c r="L23" s="9" t="e">
        <f aca="false">Tabla35108131536[[#This Row],[no_efec_inc]]/Tabla35108131536[[#This Row],[no_efe]]</f>
        <v>#DIV/0!</v>
      </c>
      <c r="M23" s="9" t="e">
        <f aca="false">(Tabla35108131536[[#This Row],[% efe_cor]]+Tabla35108131536[[#This Row],[% no_efe_cor]])/2</f>
        <v>#DIV/0!</v>
      </c>
      <c r="N23" s="10" t="e">
        <f aca="false">(Tabla35108131536[[#This Row],[% efe_inc]]+Tabla35108131536[[#This Row],[% no_efect_inc]])/2</f>
        <v>#DIV/0!</v>
      </c>
      <c r="O23" s="11" t="e">
        <f aca="false">Tabla35108131536[[#This Row],[no_efec_cor]]/(Tabla35108131536[[#This Row],[efect_inc]]+Tabla35108131536[[#This Row],[no_efec_cor]])</f>
        <v>#DIV/0!</v>
      </c>
      <c r="P23" s="11" t="e">
        <f aca="false">Tabla35108131536[[#This Row],[efec_cor]]/(Tabla35108131536[[#This Row],[efec_cor]]+Tabla35108131536[[#This Row],[no_efec_inc]])</f>
        <v>#DIV/0!</v>
      </c>
      <c r="Q23" s="11" t="e">
        <f aca="false">(Tabla35108131536[[#This Row],[PNE]]+Tabla35108131536[[#This Row],[PE]])/2</f>
        <v>#DIV/0!</v>
      </c>
      <c r="T23" s="0" t="n">
        <f aca="false">Tabla35108131536[[#This Row],[efec]]+Tabla35108131536[[#This Row],[no_efe]]</f>
        <v>0</v>
      </c>
    </row>
    <row r="24" customFormat="false" ht="13.8" hidden="false" customHeight="false" outlineLevel="0" collapsed="false">
      <c r="A24" s="0" t="s">
        <v>44</v>
      </c>
      <c r="F24" s="0" t="n">
        <f aca="false">Tabla35108131536[[#This Row],[no_efec_cor]]+Tabla35108131536[[#This Row],[efec_cor]]</f>
        <v>0</v>
      </c>
      <c r="G24" s="0" t="n">
        <f aca="false">Tabla35108131536[[#This Row],[no_efec_inc]]+Tabla35108131536[[#This Row],[efect_inc]]</f>
        <v>0</v>
      </c>
      <c r="H24" s="9" t="e">
        <f aca="false">Tabla35108131536[[#This Row],[Correctos]]/Tabla35108131536[[#This Row],[total_sec]]</f>
        <v>#DIV/0!</v>
      </c>
      <c r="I24" s="9" t="e">
        <f aca="false">Tabla35108131536[[#This Row],[efec_cor]]/Tabla35108131536[[#This Row],[efec]]</f>
        <v>#DIV/0!</v>
      </c>
      <c r="J24" s="9" t="e">
        <f aca="false">Tabla35108131536[[#This Row],[efect_inc]]/Tabla35108131536[[#This Row],[efec]]</f>
        <v>#DIV/0!</v>
      </c>
      <c r="K24" s="9" t="e">
        <f aca="false">Tabla35108131536[[#This Row],[no_efec_cor]]/Tabla35108131536[[#This Row],[no_efe]]</f>
        <v>#DIV/0!</v>
      </c>
      <c r="L24" s="9" t="e">
        <f aca="false">Tabla35108131536[[#This Row],[no_efec_inc]]/Tabla35108131536[[#This Row],[no_efe]]</f>
        <v>#DIV/0!</v>
      </c>
      <c r="M24" s="9" t="e">
        <f aca="false">(Tabla35108131536[[#This Row],[% efe_cor]]+Tabla35108131536[[#This Row],[% no_efe_cor]])/2</f>
        <v>#DIV/0!</v>
      </c>
      <c r="N24" s="10" t="e">
        <f aca="false">(Tabla35108131536[[#This Row],[% efe_inc]]+Tabla35108131536[[#This Row],[% no_efect_inc]])/2</f>
        <v>#DIV/0!</v>
      </c>
      <c r="O24" s="11" t="e">
        <f aca="false">Tabla35108131536[[#This Row],[no_efec_cor]]/(Tabla35108131536[[#This Row],[efect_inc]]+Tabla35108131536[[#This Row],[no_efec_cor]])</f>
        <v>#DIV/0!</v>
      </c>
      <c r="P24" s="11" t="e">
        <f aca="false">Tabla35108131536[[#This Row],[efec_cor]]/(Tabla35108131536[[#This Row],[efec_cor]]+Tabla35108131536[[#This Row],[no_efec_inc]])</f>
        <v>#DIV/0!</v>
      </c>
      <c r="Q24" s="11" t="e">
        <f aca="false">(Tabla35108131536[[#This Row],[PNE]]+Tabla35108131536[[#This Row],[PE]])/2</f>
        <v>#DIV/0!</v>
      </c>
      <c r="T24" s="0" t="n">
        <f aca="false">Tabla35108131536[[#This Row],[efec]]+Tabla35108131536[[#This Row],[no_efe]]</f>
        <v>0</v>
      </c>
    </row>
    <row r="25" customFormat="false" ht="13.8" hidden="false" customHeight="false" outlineLevel="0" collapsed="false">
      <c r="A25" s="0" t="s">
        <v>45</v>
      </c>
      <c r="F25" s="0" t="n">
        <f aca="false">Tabla35108131536[[#This Row],[no_efec_cor]]+Tabla35108131536[[#This Row],[efec_cor]]</f>
        <v>0</v>
      </c>
      <c r="G25" s="0" t="n">
        <f aca="false">Tabla35108131536[[#This Row],[no_efec_inc]]+Tabla35108131536[[#This Row],[efect_inc]]</f>
        <v>0</v>
      </c>
      <c r="H25" s="9" t="e">
        <f aca="false">Tabla35108131536[[#This Row],[Correctos]]/Tabla35108131536[[#This Row],[total_sec]]</f>
        <v>#DIV/0!</v>
      </c>
      <c r="I25" s="9" t="e">
        <f aca="false">Tabla35108131536[[#This Row],[efec_cor]]/Tabla35108131536[[#This Row],[efec]]</f>
        <v>#DIV/0!</v>
      </c>
      <c r="J25" s="9" t="e">
        <f aca="false">Tabla35108131536[[#This Row],[efect_inc]]/Tabla35108131536[[#This Row],[efec]]</f>
        <v>#DIV/0!</v>
      </c>
      <c r="K25" s="9" t="e">
        <f aca="false">Tabla35108131536[[#This Row],[no_efec_cor]]/Tabla35108131536[[#This Row],[no_efe]]</f>
        <v>#DIV/0!</v>
      </c>
      <c r="L25" s="9" t="e">
        <f aca="false">Tabla35108131536[[#This Row],[no_efec_inc]]/Tabla35108131536[[#This Row],[no_efe]]</f>
        <v>#DIV/0!</v>
      </c>
      <c r="M25" s="9" t="e">
        <f aca="false">(Tabla35108131536[[#This Row],[% efe_cor]]+Tabla35108131536[[#This Row],[% no_efe_cor]])/2</f>
        <v>#DIV/0!</v>
      </c>
      <c r="N25" s="10" t="e">
        <f aca="false">(Tabla35108131536[[#This Row],[% efe_inc]]+Tabla35108131536[[#This Row],[% no_efect_inc]])/2</f>
        <v>#DIV/0!</v>
      </c>
      <c r="O25" s="11" t="e">
        <f aca="false">Tabla35108131536[[#This Row],[no_efec_cor]]/(Tabla35108131536[[#This Row],[efect_inc]]+Tabla35108131536[[#This Row],[no_efec_cor]])</f>
        <v>#DIV/0!</v>
      </c>
      <c r="P25" s="11" t="e">
        <f aca="false">Tabla35108131536[[#This Row],[efec_cor]]/(Tabla35108131536[[#This Row],[efec_cor]]+Tabla35108131536[[#This Row],[no_efec_inc]])</f>
        <v>#DIV/0!</v>
      </c>
      <c r="Q25" s="11" t="e">
        <f aca="false">(Tabla35108131536[[#This Row],[PNE]]+Tabla35108131536[[#This Row],[PE]])/2</f>
        <v>#DIV/0!</v>
      </c>
      <c r="T25" s="0" t="n">
        <f aca="false">Tabla35108131536[[#This Row],[efec]]+Tabla35108131536[[#This Row],[no_efe]]</f>
        <v>0</v>
      </c>
    </row>
    <row r="27" customFormat="false" ht="15" hidden="false" customHeight="false" outlineLevel="0" collapsed="false">
      <c r="A27" s="13" t="s">
        <v>5</v>
      </c>
      <c r="B27" s="13"/>
      <c r="C27" s="13"/>
      <c r="D27" s="13"/>
      <c r="E27" s="13"/>
      <c r="F27" s="13"/>
      <c r="G27" s="13"/>
    </row>
    <row r="28" customFormat="false" ht="16.5" hidden="false" customHeight="false" outlineLevel="0" collapsed="false">
      <c r="A28" s="14" t="s">
        <v>47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customFormat="false" ht="15.75" hidden="false" customHeight="false" outlineLevel="0" collapsed="false">
      <c r="A29" s="7" t="s">
        <v>39</v>
      </c>
      <c r="B29" s="8" t="s">
        <v>7</v>
      </c>
      <c r="C29" s="8" t="s">
        <v>8</v>
      </c>
      <c r="D29" s="8" t="s">
        <v>9</v>
      </c>
      <c r="E29" s="8" t="s">
        <v>10</v>
      </c>
      <c r="F29" s="8" t="s">
        <v>11</v>
      </c>
      <c r="G29" s="8" t="s">
        <v>12</v>
      </c>
      <c r="H29" s="7" t="s">
        <v>13</v>
      </c>
      <c r="I29" s="7" t="s">
        <v>14</v>
      </c>
      <c r="J29" s="7" t="s">
        <v>15</v>
      </c>
      <c r="K29" s="7" t="s">
        <v>16</v>
      </c>
      <c r="L29" s="7" t="s">
        <v>17</v>
      </c>
      <c r="M29" s="7" t="s">
        <v>18</v>
      </c>
      <c r="N29" s="7" t="s">
        <v>19</v>
      </c>
      <c r="O29" s="7" t="s">
        <v>20</v>
      </c>
      <c r="P29" s="7" t="s">
        <v>21</v>
      </c>
      <c r="Q29" s="7" t="s">
        <v>22</v>
      </c>
      <c r="R29" s="7" t="s">
        <v>23</v>
      </c>
      <c r="S29" s="7" t="s">
        <v>24</v>
      </c>
      <c r="T29" s="7" t="s">
        <v>25</v>
      </c>
    </row>
    <row r="30" customFormat="false" ht="13.8" hidden="false" customHeight="false" outlineLevel="0" collapsed="false">
      <c r="A30" s="0" t="s">
        <v>40</v>
      </c>
      <c r="F30" s="0" t="n">
        <f aca="false">Tabla351081315368[[#This Row],[no_efec_cor]]+Tabla351081315368[[#This Row],[efec_cor]]</f>
        <v>0</v>
      </c>
      <c r="G30" s="0" t="n">
        <f aca="false">Tabla351081315368[[#This Row],[no_efec_inc]]+Tabla351081315368[[#This Row],[efect_inc]]</f>
        <v>0</v>
      </c>
      <c r="H30" s="9" t="e">
        <f aca="false">Tabla351081315368[[#This Row],[Correctos]]/Tabla351081315368[[#This Row],[total_sec]]</f>
        <v>#DIV/0!</v>
      </c>
      <c r="I30" s="9" t="e">
        <f aca="false">Tabla351081315368[[#This Row],[efec_cor]]/Tabla351081315368[[#This Row],[efec]]</f>
        <v>#DIV/0!</v>
      </c>
      <c r="J30" s="9" t="e">
        <f aca="false">Tabla351081315368[[#This Row],[efect_inc]]/Tabla351081315368[[#This Row],[efec]]</f>
        <v>#DIV/0!</v>
      </c>
      <c r="K30" s="9" t="e">
        <f aca="false">Tabla351081315368[[#This Row],[no_efec_cor]]/Tabla351081315368[[#This Row],[no_efe]]</f>
        <v>#DIV/0!</v>
      </c>
      <c r="L30" s="9" t="e">
        <f aca="false">Tabla351081315368[[#This Row],[no_efec_inc]]/Tabla351081315368[[#This Row],[no_efe]]</f>
        <v>#DIV/0!</v>
      </c>
      <c r="M30" s="9" t="e">
        <f aca="false">(Tabla351081315368[[#This Row],[% efe_cor]]+Tabla351081315368[[#This Row],[% no_efe_cor]])/2</f>
        <v>#DIV/0!</v>
      </c>
      <c r="N30" s="10" t="e">
        <f aca="false">(Tabla351081315368[[#This Row],[% efe_inc]]+Tabla351081315368[[#This Row],[% no_efect_inc]])/2</f>
        <v>#DIV/0!</v>
      </c>
      <c r="O30" s="11" t="e">
        <f aca="false">Tabla351081315368[[#This Row],[no_efec_cor]]/(Tabla351081315368[[#This Row],[efect_inc]]+Tabla351081315368[[#This Row],[no_efec_cor]])</f>
        <v>#DIV/0!</v>
      </c>
      <c r="P30" s="11" t="e">
        <f aca="false">Tabla351081315368[[#This Row],[efec_cor]]/(Tabla351081315368[[#This Row],[efec_cor]]+Tabla351081315368[[#This Row],[no_efec_inc]])</f>
        <v>#DIV/0!</v>
      </c>
      <c r="Q30" s="11" t="e">
        <f aca="false">(Tabla351081315368[[#This Row],[PNE]]+Tabla351081315368[[#This Row],[PE]])/2</f>
        <v>#DIV/0!</v>
      </c>
      <c r="T30" s="0" t="n">
        <f aca="false">Tabla351081315368[[#This Row],[efec]]+Tabla351081315368[[#This Row],[no_efe]]</f>
        <v>0</v>
      </c>
    </row>
    <row r="31" customFormat="false" ht="13.8" hidden="false" customHeight="false" outlineLevel="0" collapsed="false">
      <c r="A31" s="0" t="s">
        <v>41</v>
      </c>
      <c r="F31" s="0" t="n">
        <f aca="false">Tabla351081315368[[#This Row],[no_efec_cor]]+Tabla351081315368[[#This Row],[efec_cor]]</f>
        <v>0</v>
      </c>
      <c r="G31" s="0" t="n">
        <f aca="false">Tabla351081315368[[#This Row],[no_efec_inc]]+Tabla351081315368[[#This Row],[efect_inc]]</f>
        <v>0</v>
      </c>
      <c r="H31" s="9" t="e">
        <f aca="false">Tabla351081315368[[#This Row],[Correctos]]/Tabla351081315368[[#This Row],[total_sec]]</f>
        <v>#DIV/0!</v>
      </c>
      <c r="I31" s="9" t="e">
        <f aca="false">Tabla351081315368[[#This Row],[efec_cor]]/Tabla351081315368[[#This Row],[efec]]</f>
        <v>#DIV/0!</v>
      </c>
      <c r="J31" s="9" t="e">
        <f aca="false">Tabla351081315368[[#This Row],[efect_inc]]/Tabla351081315368[[#This Row],[efec]]</f>
        <v>#DIV/0!</v>
      </c>
      <c r="K31" s="9" t="e">
        <f aca="false">Tabla351081315368[[#This Row],[no_efec_cor]]/Tabla351081315368[[#This Row],[no_efe]]</f>
        <v>#DIV/0!</v>
      </c>
      <c r="L31" s="9" t="e">
        <f aca="false">Tabla351081315368[[#This Row],[no_efec_inc]]/Tabla351081315368[[#This Row],[no_efe]]</f>
        <v>#DIV/0!</v>
      </c>
      <c r="M31" s="9" t="e">
        <f aca="false">(Tabla351081315368[[#This Row],[% efe_cor]]+Tabla351081315368[[#This Row],[% no_efe_cor]])/2</f>
        <v>#DIV/0!</v>
      </c>
      <c r="N31" s="10" t="e">
        <f aca="false">(Tabla351081315368[[#This Row],[% efe_inc]]+Tabla351081315368[[#This Row],[% no_efect_inc]])/2</f>
        <v>#DIV/0!</v>
      </c>
      <c r="O31" s="11" t="e">
        <f aca="false">Tabla351081315368[[#This Row],[no_efec_cor]]/(Tabla351081315368[[#This Row],[efect_inc]]+Tabla351081315368[[#This Row],[no_efec_cor]])</f>
        <v>#DIV/0!</v>
      </c>
      <c r="P31" s="11" t="e">
        <f aca="false">Tabla351081315368[[#This Row],[efec_cor]]/(Tabla351081315368[[#This Row],[efec_cor]]+Tabla351081315368[[#This Row],[no_efec_inc]])</f>
        <v>#DIV/0!</v>
      </c>
      <c r="Q31" s="11" t="e">
        <f aca="false">(Tabla351081315368[[#This Row],[PNE]]+Tabla351081315368[[#This Row],[PE]])/2</f>
        <v>#DIV/0!</v>
      </c>
      <c r="T31" s="0" t="n">
        <f aca="false">Tabla351081315368[[#This Row],[efec]]+Tabla351081315368[[#This Row],[no_efe]]</f>
        <v>0</v>
      </c>
    </row>
    <row r="32" customFormat="false" ht="13.8" hidden="false" customHeight="false" outlineLevel="0" collapsed="false">
      <c r="A32" s="0" t="s">
        <v>42</v>
      </c>
      <c r="F32" s="0" t="n">
        <f aca="false">Tabla351081315368[[#This Row],[no_efec_cor]]+Tabla351081315368[[#This Row],[efec_cor]]</f>
        <v>0</v>
      </c>
      <c r="G32" s="0" t="n">
        <f aca="false">Tabla351081315368[[#This Row],[no_efec_inc]]+Tabla351081315368[[#This Row],[efect_inc]]</f>
        <v>0</v>
      </c>
      <c r="H32" s="9" t="e">
        <f aca="false">Tabla351081315368[[#This Row],[Correctos]]/Tabla351081315368[[#This Row],[total_sec]]</f>
        <v>#DIV/0!</v>
      </c>
      <c r="I32" s="9" t="e">
        <f aca="false">Tabla351081315368[[#This Row],[efec_cor]]/Tabla351081315368[[#This Row],[efec]]</f>
        <v>#DIV/0!</v>
      </c>
      <c r="J32" s="9" t="e">
        <f aca="false">Tabla351081315368[[#This Row],[efect_inc]]/Tabla351081315368[[#This Row],[efec]]</f>
        <v>#DIV/0!</v>
      </c>
      <c r="K32" s="9" t="e">
        <f aca="false">Tabla351081315368[[#This Row],[no_efec_cor]]/Tabla351081315368[[#This Row],[no_efe]]</f>
        <v>#DIV/0!</v>
      </c>
      <c r="L32" s="9" t="e">
        <f aca="false">Tabla351081315368[[#This Row],[no_efec_inc]]/Tabla351081315368[[#This Row],[no_efe]]</f>
        <v>#DIV/0!</v>
      </c>
      <c r="M32" s="9" t="e">
        <f aca="false">(Tabla351081315368[[#This Row],[% efe_cor]]+Tabla351081315368[[#This Row],[% no_efe_cor]])/2</f>
        <v>#DIV/0!</v>
      </c>
      <c r="N32" s="10" t="e">
        <f aca="false">(Tabla351081315368[[#This Row],[% efe_inc]]+Tabla351081315368[[#This Row],[% no_efect_inc]])/2</f>
        <v>#DIV/0!</v>
      </c>
      <c r="O32" s="11" t="e">
        <f aca="false">Tabla351081315368[[#This Row],[no_efec_cor]]/(Tabla351081315368[[#This Row],[efect_inc]]+Tabla351081315368[[#This Row],[no_efec_cor]])</f>
        <v>#DIV/0!</v>
      </c>
      <c r="P32" s="11" t="e">
        <f aca="false">Tabla351081315368[[#This Row],[efec_cor]]/(Tabla351081315368[[#This Row],[efec_cor]]+Tabla351081315368[[#This Row],[no_efec_inc]])</f>
        <v>#DIV/0!</v>
      </c>
      <c r="Q32" s="11" t="e">
        <f aca="false">(Tabla351081315368[[#This Row],[PNE]]+Tabla351081315368[[#This Row],[PE]])/2</f>
        <v>#DIV/0!</v>
      </c>
      <c r="T32" s="0" t="n">
        <f aca="false">Tabla351081315368[[#This Row],[efec]]+Tabla351081315368[[#This Row],[no_efe]]</f>
        <v>0</v>
      </c>
    </row>
    <row r="33" customFormat="false" ht="13.8" hidden="false" customHeight="false" outlineLevel="0" collapsed="false">
      <c r="A33" s="0" t="s">
        <v>43</v>
      </c>
      <c r="F33" s="0" t="n">
        <f aca="false">Tabla351081315368[[#This Row],[no_efec_cor]]+Tabla351081315368[[#This Row],[efec_cor]]</f>
        <v>0</v>
      </c>
      <c r="G33" s="0" t="n">
        <f aca="false">Tabla351081315368[[#This Row],[no_efec_inc]]+Tabla351081315368[[#This Row],[efect_inc]]</f>
        <v>0</v>
      </c>
      <c r="H33" s="9" t="e">
        <f aca="false">Tabla351081315368[[#This Row],[Correctos]]/Tabla351081315368[[#This Row],[total_sec]]</f>
        <v>#DIV/0!</v>
      </c>
      <c r="I33" s="9" t="e">
        <f aca="false">Tabla351081315368[[#This Row],[efec_cor]]/Tabla351081315368[[#This Row],[efec]]</f>
        <v>#DIV/0!</v>
      </c>
      <c r="J33" s="9" t="e">
        <f aca="false">Tabla351081315368[[#This Row],[efect_inc]]/Tabla351081315368[[#This Row],[efec]]</f>
        <v>#DIV/0!</v>
      </c>
      <c r="K33" s="9" t="e">
        <f aca="false">Tabla351081315368[[#This Row],[no_efec_cor]]/Tabla351081315368[[#This Row],[no_efe]]</f>
        <v>#DIV/0!</v>
      </c>
      <c r="L33" s="9" t="e">
        <f aca="false">Tabla351081315368[[#This Row],[no_efec_inc]]/Tabla351081315368[[#This Row],[no_efe]]</f>
        <v>#DIV/0!</v>
      </c>
      <c r="M33" s="9" t="e">
        <f aca="false">(Tabla351081315368[[#This Row],[% efe_cor]]+Tabla351081315368[[#This Row],[% no_efe_cor]])/2</f>
        <v>#DIV/0!</v>
      </c>
      <c r="N33" s="10" t="e">
        <f aca="false">(Tabla351081315368[[#This Row],[% efe_inc]]+Tabla351081315368[[#This Row],[% no_efect_inc]])/2</f>
        <v>#DIV/0!</v>
      </c>
      <c r="O33" s="11" t="e">
        <f aca="false">Tabla351081315368[[#This Row],[no_efec_cor]]/(Tabla351081315368[[#This Row],[efect_inc]]+Tabla351081315368[[#This Row],[no_efec_cor]])</f>
        <v>#DIV/0!</v>
      </c>
      <c r="P33" s="11" t="e">
        <f aca="false">Tabla351081315368[[#This Row],[efec_cor]]/(Tabla351081315368[[#This Row],[efec_cor]]+Tabla351081315368[[#This Row],[no_efec_inc]])</f>
        <v>#DIV/0!</v>
      </c>
      <c r="Q33" s="11" t="e">
        <f aca="false">(Tabla351081315368[[#This Row],[PNE]]+Tabla351081315368[[#This Row],[PE]])/2</f>
        <v>#DIV/0!</v>
      </c>
      <c r="T33" s="0" t="n">
        <f aca="false">Tabla351081315368[[#This Row],[efec]]+Tabla351081315368[[#This Row],[no_efe]]</f>
        <v>0</v>
      </c>
    </row>
    <row r="34" customFormat="false" ht="13.8" hidden="false" customHeight="false" outlineLevel="0" collapsed="false">
      <c r="A34" s="0" t="s">
        <v>44</v>
      </c>
      <c r="F34" s="0" t="n">
        <f aca="false">Tabla351081315368[[#This Row],[no_efec_cor]]+Tabla351081315368[[#This Row],[efec_cor]]</f>
        <v>0</v>
      </c>
      <c r="G34" s="0" t="n">
        <f aca="false">Tabla351081315368[[#This Row],[no_efec_inc]]+Tabla351081315368[[#This Row],[efect_inc]]</f>
        <v>0</v>
      </c>
      <c r="H34" s="9" t="e">
        <f aca="false">Tabla351081315368[[#This Row],[Correctos]]/Tabla351081315368[[#This Row],[total_sec]]</f>
        <v>#DIV/0!</v>
      </c>
      <c r="I34" s="9" t="e">
        <f aca="false">Tabla351081315368[[#This Row],[efec_cor]]/Tabla351081315368[[#This Row],[efec]]</f>
        <v>#DIV/0!</v>
      </c>
      <c r="J34" s="9" t="e">
        <f aca="false">Tabla351081315368[[#This Row],[efect_inc]]/Tabla351081315368[[#This Row],[efec]]</f>
        <v>#DIV/0!</v>
      </c>
      <c r="K34" s="9" t="e">
        <f aca="false">Tabla351081315368[[#This Row],[no_efec_cor]]/Tabla351081315368[[#This Row],[no_efe]]</f>
        <v>#DIV/0!</v>
      </c>
      <c r="L34" s="9" t="e">
        <f aca="false">Tabla351081315368[[#This Row],[no_efec_inc]]/Tabla351081315368[[#This Row],[no_efe]]</f>
        <v>#DIV/0!</v>
      </c>
      <c r="M34" s="9" t="e">
        <f aca="false">(Tabla351081315368[[#This Row],[% efe_cor]]+Tabla351081315368[[#This Row],[% no_efe_cor]])/2</f>
        <v>#DIV/0!</v>
      </c>
      <c r="N34" s="10" t="e">
        <f aca="false">(Tabla351081315368[[#This Row],[% efe_inc]]+Tabla351081315368[[#This Row],[% no_efect_inc]])/2</f>
        <v>#DIV/0!</v>
      </c>
      <c r="O34" s="11" t="e">
        <f aca="false">Tabla351081315368[[#This Row],[no_efec_cor]]/(Tabla351081315368[[#This Row],[efect_inc]]+Tabla351081315368[[#This Row],[no_efec_cor]])</f>
        <v>#DIV/0!</v>
      </c>
      <c r="P34" s="11" t="e">
        <f aca="false">Tabla351081315368[[#This Row],[efec_cor]]/(Tabla351081315368[[#This Row],[efec_cor]]+Tabla351081315368[[#This Row],[no_efec_inc]])</f>
        <v>#DIV/0!</v>
      </c>
      <c r="Q34" s="11" t="e">
        <f aca="false">(Tabla351081315368[[#This Row],[PNE]]+Tabla351081315368[[#This Row],[PE]])/2</f>
        <v>#DIV/0!</v>
      </c>
      <c r="T34" s="0" t="n">
        <f aca="false">Tabla351081315368[[#This Row],[efec]]+Tabla351081315368[[#This Row],[no_efe]]</f>
        <v>0</v>
      </c>
    </row>
    <row r="35" customFormat="false" ht="13.8" hidden="false" customHeight="false" outlineLevel="0" collapsed="false">
      <c r="A35" s="0" t="s">
        <v>45</v>
      </c>
      <c r="F35" s="0" t="n">
        <f aca="false">Tabla351081315368[[#This Row],[no_efec_cor]]+Tabla351081315368[[#This Row],[efec_cor]]</f>
        <v>0</v>
      </c>
      <c r="G35" s="0" t="n">
        <f aca="false">Tabla351081315368[[#This Row],[no_efec_inc]]+Tabla351081315368[[#This Row],[efect_inc]]</f>
        <v>0</v>
      </c>
      <c r="H35" s="9" t="e">
        <f aca="false">Tabla351081315368[[#This Row],[Correctos]]/Tabla351081315368[[#This Row],[total_sec]]</f>
        <v>#DIV/0!</v>
      </c>
      <c r="I35" s="9" t="e">
        <f aca="false">Tabla351081315368[[#This Row],[efec_cor]]/Tabla351081315368[[#This Row],[efec]]</f>
        <v>#DIV/0!</v>
      </c>
      <c r="J35" s="9" t="e">
        <f aca="false">Tabla351081315368[[#This Row],[efect_inc]]/Tabla351081315368[[#This Row],[efec]]</f>
        <v>#DIV/0!</v>
      </c>
      <c r="K35" s="9" t="e">
        <f aca="false">Tabla351081315368[[#This Row],[no_efec_cor]]/Tabla351081315368[[#This Row],[no_efe]]</f>
        <v>#DIV/0!</v>
      </c>
      <c r="L35" s="9" t="e">
        <f aca="false">Tabla351081315368[[#This Row],[no_efec_inc]]/Tabla351081315368[[#This Row],[no_efe]]</f>
        <v>#DIV/0!</v>
      </c>
      <c r="M35" s="9" t="e">
        <f aca="false">(Tabla351081315368[[#This Row],[% efe_cor]]+Tabla351081315368[[#This Row],[% no_efe_cor]])/2</f>
        <v>#DIV/0!</v>
      </c>
      <c r="N35" s="10" t="e">
        <f aca="false">(Tabla351081315368[[#This Row],[% efe_inc]]+Tabla351081315368[[#This Row],[% no_efect_inc]])/2</f>
        <v>#DIV/0!</v>
      </c>
      <c r="O35" s="11" t="e">
        <f aca="false">Tabla351081315368[[#This Row],[no_efec_cor]]/(Tabla351081315368[[#This Row],[efect_inc]]+Tabla351081315368[[#This Row],[no_efec_cor]])</f>
        <v>#DIV/0!</v>
      </c>
      <c r="P35" s="11" t="e">
        <f aca="false">Tabla351081315368[[#This Row],[efec_cor]]/(Tabla351081315368[[#This Row],[efec_cor]]+Tabla351081315368[[#This Row],[no_efec_inc]])</f>
        <v>#DIV/0!</v>
      </c>
      <c r="Q35" s="11" t="e">
        <f aca="false">(Tabla351081315368[[#This Row],[PNE]]+Tabla351081315368[[#This Row],[PE]])/2</f>
        <v>#DIV/0!</v>
      </c>
      <c r="T35" s="0" t="n">
        <f aca="false">Tabla351081315368[[#This Row],[efec]]+Tabla351081315368[[#This Row],[no_efe]]</f>
        <v>0</v>
      </c>
    </row>
    <row r="37" customFormat="false" ht="15" hidden="false" customHeight="false" outlineLevel="0" collapsed="false">
      <c r="A37" s="13" t="s">
        <v>5</v>
      </c>
      <c r="B37" s="13"/>
      <c r="C37" s="13"/>
      <c r="D37" s="13"/>
      <c r="E37" s="13"/>
      <c r="F37" s="13"/>
      <c r="G37" s="13"/>
    </row>
    <row r="38" customFormat="false" ht="16.5" hidden="false" customHeight="false" outlineLevel="0" collapsed="false">
      <c r="A38" s="14" t="s">
        <v>48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customFormat="false" ht="15.75" hidden="false" customHeight="false" outlineLevel="0" collapsed="false">
      <c r="A39" s="7" t="s">
        <v>39</v>
      </c>
      <c r="B39" s="8" t="s">
        <v>7</v>
      </c>
      <c r="C39" s="8" t="s">
        <v>8</v>
      </c>
      <c r="D39" s="8" t="s">
        <v>9</v>
      </c>
      <c r="E39" s="8" t="s">
        <v>10</v>
      </c>
      <c r="F39" s="8" t="s">
        <v>11</v>
      </c>
      <c r="G39" s="8" t="s">
        <v>12</v>
      </c>
      <c r="H39" s="7" t="s">
        <v>13</v>
      </c>
      <c r="I39" s="7" t="s">
        <v>14</v>
      </c>
      <c r="J39" s="7" t="s">
        <v>15</v>
      </c>
      <c r="K39" s="7" t="s">
        <v>16</v>
      </c>
      <c r="L39" s="7" t="s">
        <v>17</v>
      </c>
      <c r="M39" s="7" t="s">
        <v>18</v>
      </c>
      <c r="N39" s="7" t="s">
        <v>19</v>
      </c>
      <c r="O39" s="7" t="s">
        <v>20</v>
      </c>
      <c r="P39" s="7" t="s">
        <v>21</v>
      </c>
      <c r="Q39" s="7" t="s">
        <v>22</v>
      </c>
      <c r="R39" s="7" t="s">
        <v>23</v>
      </c>
      <c r="S39" s="7" t="s">
        <v>24</v>
      </c>
      <c r="T39" s="7" t="s">
        <v>25</v>
      </c>
    </row>
    <row r="40" customFormat="false" ht="13.8" hidden="false" customHeight="false" outlineLevel="0" collapsed="false">
      <c r="A40" s="0" t="s">
        <v>40</v>
      </c>
      <c r="F40" s="0" t="n">
        <f aca="false">Tabla351081315369[[#This Row],[no_efec_cor]]+Tabla351081315369[[#This Row],[efec_cor]]</f>
        <v>0</v>
      </c>
      <c r="G40" s="0" t="n">
        <f aca="false">Tabla351081315369[[#This Row],[no_efec_inc]]+Tabla351081315369[[#This Row],[efect_inc]]</f>
        <v>0</v>
      </c>
      <c r="H40" s="9" t="e">
        <f aca="false">Tabla351081315369[[#This Row],[Correctos]]/Tabla351081315369[[#This Row],[total_sec]]</f>
        <v>#DIV/0!</v>
      </c>
      <c r="I40" s="9" t="e">
        <f aca="false">Tabla351081315369[[#This Row],[efec_cor]]/Tabla351081315369[[#This Row],[efec]]</f>
        <v>#DIV/0!</v>
      </c>
      <c r="J40" s="9" t="e">
        <f aca="false">Tabla351081315369[[#This Row],[efect_inc]]/Tabla351081315369[[#This Row],[efec]]</f>
        <v>#DIV/0!</v>
      </c>
      <c r="K40" s="9" t="e">
        <f aca="false">Tabla351081315369[[#This Row],[no_efec_cor]]/Tabla351081315369[[#This Row],[no_efe]]</f>
        <v>#DIV/0!</v>
      </c>
      <c r="L40" s="9" t="e">
        <f aca="false">Tabla351081315369[[#This Row],[no_efec_inc]]/Tabla351081315369[[#This Row],[no_efe]]</f>
        <v>#DIV/0!</v>
      </c>
      <c r="M40" s="9" t="e">
        <f aca="false">(Tabla351081315369[[#This Row],[% efe_cor]]+Tabla351081315369[[#This Row],[% no_efe_cor]])/2</f>
        <v>#DIV/0!</v>
      </c>
      <c r="N40" s="10" t="e">
        <f aca="false">(Tabla351081315369[[#This Row],[% efe_inc]]+Tabla351081315369[[#This Row],[% no_efect_inc]])/2</f>
        <v>#DIV/0!</v>
      </c>
      <c r="O40" s="11" t="e">
        <f aca="false">Tabla351081315369[[#This Row],[no_efec_cor]]/(Tabla351081315369[[#This Row],[efect_inc]]+Tabla351081315369[[#This Row],[no_efec_cor]])</f>
        <v>#DIV/0!</v>
      </c>
      <c r="P40" s="11" t="e">
        <f aca="false">Tabla351081315369[[#This Row],[efec_cor]]/(Tabla351081315369[[#This Row],[efec_cor]]+Tabla351081315369[[#This Row],[no_efec_inc]])</f>
        <v>#DIV/0!</v>
      </c>
      <c r="Q40" s="11" t="e">
        <f aca="false">(Tabla351081315369[[#This Row],[PNE]]+Tabla351081315369[[#This Row],[PE]])/2</f>
        <v>#DIV/0!</v>
      </c>
      <c r="T40" s="0" t="n">
        <f aca="false">Tabla351081315369[[#This Row],[efec]]+Tabla351081315369[[#This Row],[no_efe]]</f>
        <v>0</v>
      </c>
    </row>
    <row r="41" customFormat="false" ht="13.8" hidden="false" customHeight="false" outlineLevel="0" collapsed="false">
      <c r="A41" s="0" t="s">
        <v>41</v>
      </c>
      <c r="F41" s="0" t="n">
        <f aca="false">Tabla351081315369[[#This Row],[no_efec_cor]]+Tabla351081315369[[#This Row],[efec_cor]]</f>
        <v>0</v>
      </c>
      <c r="G41" s="0" t="n">
        <f aca="false">Tabla351081315369[[#This Row],[no_efec_inc]]+Tabla351081315369[[#This Row],[efect_inc]]</f>
        <v>0</v>
      </c>
      <c r="H41" s="9" t="e">
        <f aca="false">Tabla351081315369[[#This Row],[Correctos]]/Tabla351081315369[[#This Row],[total_sec]]</f>
        <v>#DIV/0!</v>
      </c>
      <c r="I41" s="9" t="e">
        <f aca="false">Tabla351081315369[[#This Row],[efec_cor]]/Tabla351081315369[[#This Row],[efec]]</f>
        <v>#DIV/0!</v>
      </c>
      <c r="J41" s="9" t="e">
        <f aca="false">Tabla351081315369[[#This Row],[efect_inc]]/Tabla351081315369[[#This Row],[efec]]</f>
        <v>#DIV/0!</v>
      </c>
      <c r="K41" s="9" t="e">
        <f aca="false">Tabla351081315369[[#This Row],[no_efec_cor]]/Tabla351081315369[[#This Row],[no_efe]]</f>
        <v>#DIV/0!</v>
      </c>
      <c r="L41" s="9" t="e">
        <f aca="false">Tabla351081315369[[#This Row],[no_efec_inc]]/Tabla351081315369[[#This Row],[no_efe]]</f>
        <v>#DIV/0!</v>
      </c>
      <c r="M41" s="9" t="e">
        <f aca="false">(Tabla351081315369[[#This Row],[% efe_cor]]+Tabla351081315369[[#This Row],[% no_efe_cor]])/2</f>
        <v>#DIV/0!</v>
      </c>
      <c r="N41" s="10" t="e">
        <f aca="false">(Tabla351081315369[[#This Row],[% efe_inc]]+Tabla351081315369[[#This Row],[% no_efect_inc]])/2</f>
        <v>#DIV/0!</v>
      </c>
      <c r="O41" s="11" t="e">
        <f aca="false">Tabla351081315369[[#This Row],[no_efec_cor]]/(Tabla351081315369[[#This Row],[efect_inc]]+Tabla351081315369[[#This Row],[no_efec_cor]])</f>
        <v>#DIV/0!</v>
      </c>
      <c r="P41" s="11" t="e">
        <f aca="false">Tabla351081315369[[#This Row],[efec_cor]]/(Tabla351081315369[[#This Row],[efec_cor]]+Tabla351081315369[[#This Row],[no_efec_inc]])</f>
        <v>#DIV/0!</v>
      </c>
      <c r="Q41" s="11" t="e">
        <f aca="false">(Tabla351081315369[[#This Row],[PNE]]+Tabla351081315369[[#This Row],[PE]])/2</f>
        <v>#DIV/0!</v>
      </c>
      <c r="T41" s="0" t="n">
        <f aca="false">Tabla351081315369[[#This Row],[efec]]+Tabla351081315369[[#This Row],[no_efe]]</f>
        <v>0</v>
      </c>
    </row>
    <row r="42" customFormat="false" ht="13.8" hidden="false" customHeight="false" outlineLevel="0" collapsed="false">
      <c r="A42" s="0" t="s">
        <v>42</v>
      </c>
      <c r="F42" s="0" t="n">
        <f aca="false">Tabla351081315369[[#This Row],[no_efec_cor]]+Tabla351081315369[[#This Row],[efec_cor]]</f>
        <v>0</v>
      </c>
      <c r="G42" s="0" t="n">
        <f aca="false">Tabla351081315369[[#This Row],[no_efec_inc]]+Tabla351081315369[[#This Row],[efect_inc]]</f>
        <v>0</v>
      </c>
      <c r="H42" s="9" t="e">
        <f aca="false">Tabla351081315369[[#This Row],[Correctos]]/Tabla351081315369[[#This Row],[total_sec]]</f>
        <v>#DIV/0!</v>
      </c>
      <c r="I42" s="9" t="e">
        <f aca="false">Tabla351081315369[[#This Row],[efec_cor]]/Tabla351081315369[[#This Row],[efec]]</f>
        <v>#DIV/0!</v>
      </c>
      <c r="J42" s="9" t="e">
        <f aca="false">Tabla351081315369[[#This Row],[efect_inc]]/Tabla351081315369[[#This Row],[efec]]</f>
        <v>#DIV/0!</v>
      </c>
      <c r="K42" s="9" t="e">
        <f aca="false">Tabla351081315369[[#This Row],[no_efec_cor]]/Tabla351081315369[[#This Row],[no_efe]]</f>
        <v>#DIV/0!</v>
      </c>
      <c r="L42" s="9" t="e">
        <f aca="false">Tabla351081315369[[#This Row],[no_efec_inc]]/Tabla351081315369[[#This Row],[no_efe]]</f>
        <v>#DIV/0!</v>
      </c>
      <c r="M42" s="9" t="e">
        <f aca="false">(Tabla351081315369[[#This Row],[% efe_cor]]+Tabla351081315369[[#This Row],[% no_efe_cor]])/2</f>
        <v>#DIV/0!</v>
      </c>
      <c r="N42" s="10" t="e">
        <f aca="false">(Tabla351081315369[[#This Row],[% efe_inc]]+Tabla351081315369[[#This Row],[% no_efect_inc]])/2</f>
        <v>#DIV/0!</v>
      </c>
      <c r="O42" s="11" t="e">
        <f aca="false">Tabla351081315369[[#This Row],[no_efec_cor]]/(Tabla351081315369[[#This Row],[efect_inc]]+Tabla351081315369[[#This Row],[no_efec_cor]])</f>
        <v>#DIV/0!</v>
      </c>
      <c r="P42" s="11" t="e">
        <f aca="false">Tabla351081315369[[#This Row],[efec_cor]]/(Tabla351081315369[[#This Row],[efec_cor]]+Tabla351081315369[[#This Row],[no_efec_inc]])</f>
        <v>#DIV/0!</v>
      </c>
      <c r="Q42" s="11" t="e">
        <f aca="false">(Tabla351081315369[[#This Row],[PNE]]+Tabla351081315369[[#This Row],[PE]])/2</f>
        <v>#DIV/0!</v>
      </c>
      <c r="T42" s="0" t="n">
        <f aca="false">Tabla351081315369[[#This Row],[efec]]+Tabla351081315369[[#This Row],[no_efe]]</f>
        <v>0</v>
      </c>
    </row>
    <row r="43" customFormat="false" ht="13.8" hidden="false" customHeight="false" outlineLevel="0" collapsed="false">
      <c r="A43" s="0" t="s">
        <v>43</v>
      </c>
      <c r="F43" s="0" t="n">
        <f aca="false">Tabla351081315369[[#This Row],[no_efec_cor]]+Tabla351081315369[[#This Row],[efec_cor]]</f>
        <v>0</v>
      </c>
      <c r="G43" s="0" t="n">
        <f aca="false">Tabla351081315369[[#This Row],[no_efec_inc]]+Tabla351081315369[[#This Row],[efect_inc]]</f>
        <v>0</v>
      </c>
      <c r="H43" s="9" t="e">
        <f aca="false">Tabla351081315369[[#This Row],[Correctos]]/Tabla351081315369[[#This Row],[total_sec]]</f>
        <v>#DIV/0!</v>
      </c>
      <c r="I43" s="9" t="e">
        <f aca="false">Tabla351081315369[[#This Row],[efec_cor]]/Tabla351081315369[[#This Row],[efec]]</f>
        <v>#DIV/0!</v>
      </c>
      <c r="J43" s="9" t="e">
        <f aca="false">Tabla351081315369[[#This Row],[efect_inc]]/Tabla351081315369[[#This Row],[efec]]</f>
        <v>#DIV/0!</v>
      </c>
      <c r="K43" s="9" t="e">
        <f aca="false">Tabla351081315369[[#This Row],[no_efec_cor]]/Tabla351081315369[[#This Row],[no_efe]]</f>
        <v>#DIV/0!</v>
      </c>
      <c r="L43" s="9" t="e">
        <f aca="false">Tabla351081315369[[#This Row],[no_efec_inc]]/Tabla351081315369[[#This Row],[no_efe]]</f>
        <v>#DIV/0!</v>
      </c>
      <c r="M43" s="9" t="e">
        <f aca="false">(Tabla351081315369[[#This Row],[% efe_cor]]+Tabla351081315369[[#This Row],[% no_efe_cor]])/2</f>
        <v>#DIV/0!</v>
      </c>
      <c r="N43" s="10" t="e">
        <f aca="false">(Tabla351081315369[[#This Row],[% efe_inc]]+Tabla351081315369[[#This Row],[% no_efect_inc]])/2</f>
        <v>#DIV/0!</v>
      </c>
      <c r="O43" s="11" t="e">
        <f aca="false">Tabla351081315369[[#This Row],[no_efec_cor]]/(Tabla351081315369[[#This Row],[efect_inc]]+Tabla351081315369[[#This Row],[no_efec_cor]])</f>
        <v>#DIV/0!</v>
      </c>
      <c r="P43" s="11" t="e">
        <f aca="false">Tabla351081315369[[#This Row],[efec_cor]]/(Tabla351081315369[[#This Row],[efec_cor]]+Tabla351081315369[[#This Row],[no_efec_inc]])</f>
        <v>#DIV/0!</v>
      </c>
      <c r="Q43" s="11" t="e">
        <f aca="false">(Tabla351081315369[[#This Row],[PNE]]+Tabla351081315369[[#This Row],[PE]])/2</f>
        <v>#DIV/0!</v>
      </c>
      <c r="T43" s="0" t="n">
        <f aca="false">Tabla351081315369[[#This Row],[efec]]+Tabla351081315369[[#This Row],[no_efe]]</f>
        <v>0</v>
      </c>
    </row>
    <row r="44" customFormat="false" ht="13.8" hidden="false" customHeight="false" outlineLevel="0" collapsed="false">
      <c r="A44" s="0" t="s">
        <v>44</v>
      </c>
      <c r="F44" s="0" t="n">
        <f aca="false">Tabla351081315369[[#This Row],[no_efec_cor]]+Tabla351081315369[[#This Row],[efec_cor]]</f>
        <v>0</v>
      </c>
      <c r="G44" s="0" t="n">
        <f aca="false">Tabla351081315369[[#This Row],[no_efec_inc]]+Tabla351081315369[[#This Row],[efect_inc]]</f>
        <v>0</v>
      </c>
      <c r="H44" s="9" t="e">
        <f aca="false">Tabla351081315369[[#This Row],[Correctos]]/Tabla351081315369[[#This Row],[total_sec]]</f>
        <v>#DIV/0!</v>
      </c>
      <c r="I44" s="9" t="e">
        <f aca="false">Tabla351081315369[[#This Row],[efec_cor]]/Tabla351081315369[[#This Row],[efec]]</f>
        <v>#DIV/0!</v>
      </c>
      <c r="J44" s="9" t="e">
        <f aca="false">Tabla351081315369[[#This Row],[efect_inc]]/Tabla351081315369[[#This Row],[efec]]</f>
        <v>#DIV/0!</v>
      </c>
      <c r="K44" s="9" t="e">
        <f aca="false">Tabla351081315369[[#This Row],[no_efec_cor]]/Tabla351081315369[[#This Row],[no_efe]]</f>
        <v>#DIV/0!</v>
      </c>
      <c r="L44" s="9" t="e">
        <f aca="false">Tabla351081315369[[#This Row],[no_efec_inc]]/Tabla351081315369[[#This Row],[no_efe]]</f>
        <v>#DIV/0!</v>
      </c>
      <c r="M44" s="9" t="e">
        <f aca="false">(Tabla351081315369[[#This Row],[% efe_cor]]+Tabla351081315369[[#This Row],[% no_efe_cor]])/2</f>
        <v>#DIV/0!</v>
      </c>
      <c r="N44" s="10" t="e">
        <f aca="false">(Tabla351081315369[[#This Row],[% efe_inc]]+Tabla351081315369[[#This Row],[% no_efect_inc]])/2</f>
        <v>#DIV/0!</v>
      </c>
      <c r="O44" s="11" t="e">
        <f aca="false">Tabla351081315369[[#This Row],[no_efec_cor]]/(Tabla351081315369[[#This Row],[efect_inc]]+Tabla351081315369[[#This Row],[no_efec_cor]])</f>
        <v>#DIV/0!</v>
      </c>
      <c r="P44" s="11" t="e">
        <f aca="false">Tabla351081315369[[#This Row],[efec_cor]]/(Tabla351081315369[[#This Row],[efec_cor]]+Tabla351081315369[[#This Row],[no_efec_inc]])</f>
        <v>#DIV/0!</v>
      </c>
      <c r="Q44" s="11" t="e">
        <f aca="false">(Tabla351081315369[[#This Row],[PNE]]+Tabla351081315369[[#This Row],[PE]])/2</f>
        <v>#DIV/0!</v>
      </c>
      <c r="T44" s="0" t="n">
        <f aca="false">Tabla351081315369[[#This Row],[efec]]+Tabla351081315369[[#This Row],[no_efe]]</f>
        <v>0</v>
      </c>
    </row>
    <row r="45" customFormat="false" ht="13.8" hidden="false" customHeight="false" outlineLevel="0" collapsed="false">
      <c r="A45" s="0" t="s">
        <v>45</v>
      </c>
      <c r="F45" s="0" t="n">
        <f aca="false">Tabla351081315369[[#This Row],[no_efec_cor]]+Tabla351081315369[[#This Row],[efec_cor]]</f>
        <v>0</v>
      </c>
      <c r="G45" s="0" t="n">
        <f aca="false">Tabla351081315369[[#This Row],[no_efec_inc]]+Tabla351081315369[[#This Row],[efect_inc]]</f>
        <v>0</v>
      </c>
      <c r="H45" s="9" t="e">
        <f aca="false">Tabla351081315369[[#This Row],[Correctos]]/Tabla351081315369[[#This Row],[total_sec]]</f>
        <v>#DIV/0!</v>
      </c>
      <c r="I45" s="9" t="e">
        <f aca="false">Tabla351081315369[[#This Row],[efec_cor]]/Tabla351081315369[[#This Row],[efec]]</f>
        <v>#DIV/0!</v>
      </c>
      <c r="J45" s="9" t="e">
        <f aca="false">Tabla351081315369[[#This Row],[efect_inc]]/Tabla351081315369[[#This Row],[efec]]</f>
        <v>#DIV/0!</v>
      </c>
      <c r="K45" s="9" t="e">
        <f aca="false">Tabla351081315369[[#This Row],[no_efec_cor]]/Tabla351081315369[[#This Row],[no_efe]]</f>
        <v>#DIV/0!</v>
      </c>
      <c r="L45" s="9" t="e">
        <f aca="false">Tabla351081315369[[#This Row],[no_efec_inc]]/Tabla351081315369[[#This Row],[no_efe]]</f>
        <v>#DIV/0!</v>
      </c>
      <c r="M45" s="9" t="e">
        <f aca="false">(Tabla351081315369[[#This Row],[% efe_cor]]+Tabla351081315369[[#This Row],[% no_efe_cor]])/2</f>
        <v>#DIV/0!</v>
      </c>
      <c r="N45" s="10" t="e">
        <f aca="false">(Tabla351081315369[[#This Row],[% efe_inc]]+Tabla351081315369[[#This Row],[% no_efect_inc]])/2</f>
        <v>#DIV/0!</v>
      </c>
      <c r="O45" s="11" t="e">
        <f aca="false">Tabla351081315369[[#This Row],[no_efec_cor]]/(Tabla351081315369[[#This Row],[efect_inc]]+Tabla351081315369[[#This Row],[no_efec_cor]])</f>
        <v>#DIV/0!</v>
      </c>
      <c r="P45" s="11" t="e">
        <f aca="false">Tabla351081315369[[#This Row],[efec_cor]]/(Tabla351081315369[[#This Row],[efec_cor]]+Tabla351081315369[[#This Row],[no_efec_inc]])</f>
        <v>#DIV/0!</v>
      </c>
      <c r="Q45" s="11" t="e">
        <f aca="false">(Tabla351081315369[[#This Row],[PNE]]+Tabla351081315369[[#This Row],[PE]])/2</f>
        <v>#DIV/0!</v>
      </c>
      <c r="T45" s="0" t="n">
        <f aca="false">Tabla351081315369[[#This Row],[efec]]+Tabla351081315369[[#This Row],[no_efe]]</f>
        <v>0</v>
      </c>
    </row>
    <row r="47" customFormat="false" ht="15" hidden="false" customHeight="false" outlineLevel="0" collapsed="false">
      <c r="A47" s="13" t="s">
        <v>5</v>
      </c>
      <c r="B47" s="13"/>
      <c r="C47" s="13"/>
      <c r="D47" s="13"/>
      <c r="E47" s="13"/>
      <c r="F47" s="13"/>
      <c r="G47" s="13"/>
    </row>
    <row r="48" customFormat="false" ht="16.5" hidden="false" customHeight="false" outlineLevel="0" collapsed="false">
      <c r="A48" s="14" t="s">
        <v>49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customFormat="false" ht="15.75" hidden="false" customHeight="false" outlineLevel="0" collapsed="false">
      <c r="A49" s="7" t="s">
        <v>39</v>
      </c>
      <c r="B49" s="8" t="s">
        <v>7</v>
      </c>
      <c r="C49" s="8" t="s">
        <v>8</v>
      </c>
      <c r="D49" s="8" t="s">
        <v>9</v>
      </c>
      <c r="E49" s="8" t="s">
        <v>10</v>
      </c>
      <c r="F49" s="8" t="s">
        <v>11</v>
      </c>
      <c r="G49" s="8" t="s">
        <v>12</v>
      </c>
      <c r="H49" s="7" t="s">
        <v>13</v>
      </c>
      <c r="I49" s="7" t="s">
        <v>14</v>
      </c>
      <c r="J49" s="7" t="s">
        <v>15</v>
      </c>
      <c r="K49" s="7" t="s">
        <v>16</v>
      </c>
      <c r="L49" s="7" t="s">
        <v>17</v>
      </c>
      <c r="M49" s="7" t="s">
        <v>18</v>
      </c>
      <c r="N49" s="7" t="s">
        <v>19</v>
      </c>
      <c r="O49" s="7" t="s">
        <v>20</v>
      </c>
      <c r="P49" s="7" t="s">
        <v>21</v>
      </c>
      <c r="Q49" s="7" t="s">
        <v>22</v>
      </c>
      <c r="R49" s="7" t="s">
        <v>23</v>
      </c>
      <c r="S49" s="7" t="s">
        <v>24</v>
      </c>
      <c r="T49" s="7" t="s">
        <v>25</v>
      </c>
    </row>
    <row r="50" customFormat="false" ht="13.8" hidden="false" customHeight="false" outlineLevel="0" collapsed="false">
      <c r="A50" s="0" t="s">
        <v>40</v>
      </c>
      <c r="F50" s="0" t="n">
        <f aca="false">Tabla3510813153610[[#This Row],[no_efec_cor]]+Tabla3510813153610[[#This Row],[efec_cor]]</f>
        <v>0</v>
      </c>
      <c r="G50" s="0" t="n">
        <f aca="false">Tabla3510813153610[[#This Row],[no_efec_inc]]+Tabla3510813153610[[#This Row],[efect_inc]]</f>
        <v>0</v>
      </c>
      <c r="H50" s="9" t="e">
        <f aca="false">Tabla3510813153610[[#This Row],[Correctos]]/Tabla3510813153610[[#This Row],[total_sec]]</f>
        <v>#DIV/0!</v>
      </c>
      <c r="I50" s="9" t="e">
        <f aca="false">Tabla3510813153610[[#This Row],[efec_cor]]/Tabla3510813153610[[#This Row],[efec]]</f>
        <v>#DIV/0!</v>
      </c>
      <c r="J50" s="9" t="e">
        <f aca="false">Tabla3510813153610[[#This Row],[efect_inc]]/Tabla3510813153610[[#This Row],[efec]]</f>
        <v>#DIV/0!</v>
      </c>
      <c r="K50" s="9" t="e">
        <f aca="false">Tabla3510813153610[[#This Row],[no_efec_cor]]/Tabla3510813153610[[#This Row],[no_efe]]</f>
        <v>#DIV/0!</v>
      </c>
      <c r="L50" s="9" t="e">
        <f aca="false">Tabla3510813153610[[#This Row],[no_efec_inc]]/Tabla3510813153610[[#This Row],[no_efe]]</f>
        <v>#DIV/0!</v>
      </c>
      <c r="M50" s="9" t="e">
        <f aca="false">(Tabla3510813153610[[#This Row],[% efe_cor]]+Tabla3510813153610[[#This Row],[% no_efe_cor]])/2</f>
        <v>#DIV/0!</v>
      </c>
      <c r="N50" s="10" t="e">
        <f aca="false">(Tabla3510813153610[[#This Row],[% efe_inc]]+Tabla3510813153610[[#This Row],[% no_efect_inc]])/2</f>
        <v>#DIV/0!</v>
      </c>
      <c r="O50" s="11" t="e">
        <f aca="false">Tabla3510813153610[[#This Row],[no_efec_cor]]/(Tabla3510813153610[[#This Row],[efect_inc]]+Tabla3510813153610[[#This Row],[no_efec_cor]])</f>
        <v>#DIV/0!</v>
      </c>
      <c r="P50" s="11" t="e">
        <f aca="false">Tabla3510813153610[[#This Row],[efec_cor]]/(Tabla3510813153610[[#This Row],[efec_cor]]+Tabla3510813153610[[#This Row],[no_efec_inc]])</f>
        <v>#DIV/0!</v>
      </c>
      <c r="Q50" s="11" t="e">
        <f aca="false">(Tabla3510813153610[[#This Row],[PNE]]+Tabla3510813153610[[#This Row],[PE]])/2</f>
        <v>#DIV/0!</v>
      </c>
      <c r="T50" s="0" t="n">
        <f aca="false">Tabla3510813153610[[#This Row],[efec]]+Tabla3510813153610[[#This Row],[no_efe]]</f>
        <v>0</v>
      </c>
    </row>
    <row r="51" customFormat="false" ht="13.8" hidden="false" customHeight="false" outlineLevel="0" collapsed="false">
      <c r="A51" s="0" t="s">
        <v>41</v>
      </c>
      <c r="F51" s="0" t="n">
        <f aca="false">Tabla3510813153610[[#This Row],[no_efec_cor]]+Tabla3510813153610[[#This Row],[efec_cor]]</f>
        <v>0</v>
      </c>
      <c r="G51" s="0" t="n">
        <f aca="false">Tabla3510813153610[[#This Row],[no_efec_inc]]+Tabla3510813153610[[#This Row],[efect_inc]]</f>
        <v>0</v>
      </c>
      <c r="H51" s="9" t="e">
        <f aca="false">Tabla3510813153610[[#This Row],[Correctos]]/Tabla3510813153610[[#This Row],[total_sec]]</f>
        <v>#DIV/0!</v>
      </c>
      <c r="I51" s="9" t="e">
        <f aca="false">Tabla3510813153610[[#This Row],[efec_cor]]/Tabla3510813153610[[#This Row],[efec]]</f>
        <v>#DIV/0!</v>
      </c>
      <c r="J51" s="9" t="e">
        <f aca="false">Tabla3510813153610[[#This Row],[efect_inc]]/Tabla3510813153610[[#This Row],[efec]]</f>
        <v>#DIV/0!</v>
      </c>
      <c r="K51" s="9" t="e">
        <f aca="false">Tabla3510813153610[[#This Row],[no_efec_cor]]/Tabla3510813153610[[#This Row],[no_efe]]</f>
        <v>#DIV/0!</v>
      </c>
      <c r="L51" s="9" t="e">
        <f aca="false">Tabla3510813153610[[#This Row],[no_efec_inc]]/Tabla3510813153610[[#This Row],[no_efe]]</f>
        <v>#DIV/0!</v>
      </c>
      <c r="M51" s="9" t="e">
        <f aca="false">(Tabla3510813153610[[#This Row],[% efe_cor]]+Tabla3510813153610[[#This Row],[% no_efe_cor]])/2</f>
        <v>#DIV/0!</v>
      </c>
      <c r="N51" s="10" t="e">
        <f aca="false">(Tabla3510813153610[[#This Row],[% efe_inc]]+Tabla3510813153610[[#This Row],[% no_efect_inc]])/2</f>
        <v>#DIV/0!</v>
      </c>
      <c r="O51" s="11" t="e">
        <f aca="false">Tabla3510813153610[[#This Row],[no_efec_cor]]/(Tabla3510813153610[[#This Row],[efect_inc]]+Tabla3510813153610[[#This Row],[no_efec_cor]])</f>
        <v>#DIV/0!</v>
      </c>
      <c r="P51" s="11" t="e">
        <f aca="false">Tabla3510813153610[[#This Row],[efec_cor]]/(Tabla3510813153610[[#This Row],[efec_cor]]+Tabla3510813153610[[#This Row],[no_efec_inc]])</f>
        <v>#DIV/0!</v>
      </c>
      <c r="Q51" s="11" t="e">
        <f aca="false">(Tabla3510813153610[[#This Row],[PNE]]+Tabla3510813153610[[#This Row],[PE]])/2</f>
        <v>#DIV/0!</v>
      </c>
      <c r="T51" s="0" t="n">
        <f aca="false">Tabla3510813153610[[#This Row],[efec]]+Tabla3510813153610[[#This Row],[no_efe]]</f>
        <v>0</v>
      </c>
    </row>
    <row r="52" customFormat="false" ht="13.8" hidden="false" customHeight="false" outlineLevel="0" collapsed="false">
      <c r="A52" s="0" t="s">
        <v>42</v>
      </c>
      <c r="F52" s="0" t="n">
        <f aca="false">Tabla3510813153610[[#This Row],[no_efec_cor]]+Tabla3510813153610[[#This Row],[efec_cor]]</f>
        <v>0</v>
      </c>
      <c r="G52" s="0" t="n">
        <f aca="false">Tabla3510813153610[[#This Row],[no_efec_inc]]+Tabla3510813153610[[#This Row],[efect_inc]]</f>
        <v>0</v>
      </c>
      <c r="H52" s="9" t="e">
        <f aca="false">Tabla3510813153610[[#This Row],[Correctos]]/Tabla3510813153610[[#This Row],[total_sec]]</f>
        <v>#DIV/0!</v>
      </c>
      <c r="I52" s="9" t="e">
        <f aca="false">Tabla3510813153610[[#This Row],[efec_cor]]/Tabla3510813153610[[#This Row],[efec]]</f>
        <v>#DIV/0!</v>
      </c>
      <c r="J52" s="9" t="e">
        <f aca="false">Tabla3510813153610[[#This Row],[efect_inc]]/Tabla3510813153610[[#This Row],[efec]]</f>
        <v>#DIV/0!</v>
      </c>
      <c r="K52" s="9" t="e">
        <f aca="false">Tabla3510813153610[[#This Row],[no_efec_cor]]/Tabla3510813153610[[#This Row],[no_efe]]</f>
        <v>#DIV/0!</v>
      </c>
      <c r="L52" s="9" t="e">
        <f aca="false">Tabla3510813153610[[#This Row],[no_efec_inc]]/Tabla3510813153610[[#This Row],[no_efe]]</f>
        <v>#DIV/0!</v>
      </c>
      <c r="M52" s="9" t="e">
        <f aca="false">(Tabla3510813153610[[#This Row],[% efe_cor]]+Tabla3510813153610[[#This Row],[% no_efe_cor]])/2</f>
        <v>#DIV/0!</v>
      </c>
      <c r="N52" s="10" t="e">
        <f aca="false">(Tabla3510813153610[[#This Row],[% efe_inc]]+Tabla3510813153610[[#This Row],[% no_efect_inc]])/2</f>
        <v>#DIV/0!</v>
      </c>
      <c r="O52" s="11" t="e">
        <f aca="false">Tabla3510813153610[[#This Row],[no_efec_cor]]/(Tabla3510813153610[[#This Row],[efect_inc]]+Tabla3510813153610[[#This Row],[no_efec_cor]])</f>
        <v>#DIV/0!</v>
      </c>
      <c r="P52" s="11" t="e">
        <f aca="false">Tabla3510813153610[[#This Row],[efec_cor]]/(Tabla3510813153610[[#This Row],[efec_cor]]+Tabla3510813153610[[#This Row],[no_efec_inc]])</f>
        <v>#DIV/0!</v>
      </c>
      <c r="Q52" s="11" t="e">
        <f aca="false">(Tabla3510813153610[[#This Row],[PNE]]+Tabla3510813153610[[#This Row],[PE]])/2</f>
        <v>#DIV/0!</v>
      </c>
      <c r="T52" s="0" t="n">
        <f aca="false">Tabla3510813153610[[#This Row],[efec]]+Tabla3510813153610[[#This Row],[no_efe]]</f>
        <v>0</v>
      </c>
    </row>
    <row r="53" customFormat="false" ht="13.8" hidden="false" customHeight="false" outlineLevel="0" collapsed="false">
      <c r="A53" s="0" t="s">
        <v>43</v>
      </c>
      <c r="F53" s="0" t="n">
        <f aca="false">Tabla3510813153610[[#This Row],[no_efec_cor]]+Tabla3510813153610[[#This Row],[efec_cor]]</f>
        <v>0</v>
      </c>
      <c r="G53" s="0" t="n">
        <f aca="false">Tabla3510813153610[[#This Row],[no_efec_inc]]+Tabla3510813153610[[#This Row],[efect_inc]]</f>
        <v>0</v>
      </c>
      <c r="H53" s="9" t="e">
        <f aca="false">Tabla3510813153610[[#This Row],[Correctos]]/Tabla3510813153610[[#This Row],[total_sec]]</f>
        <v>#DIV/0!</v>
      </c>
      <c r="I53" s="9" t="e">
        <f aca="false">Tabla3510813153610[[#This Row],[efec_cor]]/Tabla3510813153610[[#This Row],[efec]]</f>
        <v>#DIV/0!</v>
      </c>
      <c r="J53" s="9" t="e">
        <f aca="false">Tabla3510813153610[[#This Row],[efect_inc]]/Tabla3510813153610[[#This Row],[efec]]</f>
        <v>#DIV/0!</v>
      </c>
      <c r="K53" s="9" t="e">
        <f aca="false">Tabla3510813153610[[#This Row],[no_efec_cor]]/Tabla3510813153610[[#This Row],[no_efe]]</f>
        <v>#DIV/0!</v>
      </c>
      <c r="L53" s="9" t="e">
        <f aca="false">Tabla3510813153610[[#This Row],[no_efec_inc]]/Tabla3510813153610[[#This Row],[no_efe]]</f>
        <v>#DIV/0!</v>
      </c>
      <c r="M53" s="9" t="e">
        <f aca="false">(Tabla3510813153610[[#This Row],[% efe_cor]]+Tabla3510813153610[[#This Row],[% no_efe_cor]])/2</f>
        <v>#DIV/0!</v>
      </c>
      <c r="N53" s="10" t="e">
        <f aca="false">(Tabla3510813153610[[#This Row],[% efe_inc]]+Tabla3510813153610[[#This Row],[% no_efect_inc]])/2</f>
        <v>#DIV/0!</v>
      </c>
      <c r="O53" s="11" t="e">
        <f aca="false">Tabla3510813153610[[#This Row],[no_efec_cor]]/(Tabla3510813153610[[#This Row],[efect_inc]]+Tabla3510813153610[[#This Row],[no_efec_cor]])</f>
        <v>#DIV/0!</v>
      </c>
      <c r="P53" s="11" t="e">
        <f aca="false">Tabla3510813153610[[#This Row],[efec_cor]]/(Tabla3510813153610[[#This Row],[efec_cor]]+Tabla3510813153610[[#This Row],[no_efec_inc]])</f>
        <v>#DIV/0!</v>
      </c>
      <c r="Q53" s="11" t="e">
        <f aca="false">(Tabla3510813153610[[#This Row],[PNE]]+Tabla3510813153610[[#This Row],[PE]])/2</f>
        <v>#DIV/0!</v>
      </c>
      <c r="T53" s="0" t="n">
        <f aca="false">Tabla3510813153610[[#This Row],[efec]]+Tabla3510813153610[[#This Row],[no_efe]]</f>
        <v>0</v>
      </c>
    </row>
    <row r="54" customFormat="false" ht="13.8" hidden="false" customHeight="false" outlineLevel="0" collapsed="false">
      <c r="A54" s="0" t="s">
        <v>44</v>
      </c>
      <c r="F54" s="0" t="n">
        <f aca="false">Tabla3510813153610[[#This Row],[no_efec_cor]]+Tabla3510813153610[[#This Row],[efec_cor]]</f>
        <v>0</v>
      </c>
      <c r="G54" s="0" t="n">
        <f aca="false">Tabla3510813153610[[#This Row],[no_efec_inc]]+Tabla3510813153610[[#This Row],[efect_inc]]</f>
        <v>0</v>
      </c>
      <c r="H54" s="9" t="e">
        <f aca="false">Tabla3510813153610[[#This Row],[Correctos]]/Tabla3510813153610[[#This Row],[total_sec]]</f>
        <v>#DIV/0!</v>
      </c>
      <c r="I54" s="9" t="e">
        <f aca="false">Tabla3510813153610[[#This Row],[efec_cor]]/Tabla3510813153610[[#This Row],[efec]]</f>
        <v>#DIV/0!</v>
      </c>
      <c r="J54" s="9" t="e">
        <f aca="false">Tabla3510813153610[[#This Row],[efect_inc]]/Tabla3510813153610[[#This Row],[efec]]</f>
        <v>#DIV/0!</v>
      </c>
      <c r="K54" s="9" t="e">
        <f aca="false">Tabla3510813153610[[#This Row],[no_efec_cor]]/Tabla3510813153610[[#This Row],[no_efe]]</f>
        <v>#DIV/0!</v>
      </c>
      <c r="L54" s="9" t="e">
        <f aca="false">Tabla3510813153610[[#This Row],[no_efec_inc]]/Tabla3510813153610[[#This Row],[no_efe]]</f>
        <v>#DIV/0!</v>
      </c>
      <c r="M54" s="9" t="e">
        <f aca="false">(Tabla3510813153610[[#This Row],[% efe_cor]]+Tabla3510813153610[[#This Row],[% no_efe_cor]])/2</f>
        <v>#DIV/0!</v>
      </c>
      <c r="N54" s="10" t="e">
        <f aca="false">(Tabla3510813153610[[#This Row],[% efe_inc]]+Tabla3510813153610[[#This Row],[% no_efect_inc]])/2</f>
        <v>#DIV/0!</v>
      </c>
      <c r="O54" s="11" t="e">
        <f aca="false">Tabla3510813153610[[#This Row],[no_efec_cor]]/(Tabla3510813153610[[#This Row],[efect_inc]]+Tabla3510813153610[[#This Row],[no_efec_cor]])</f>
        <v>#DIV/0!</v>
      </c>
      <c r="P54" s="11" t="e">
        <f aca="false">Tabla3510813153610[[#This Row],[efec_cor]]/(Tabla3510813153610[[#This Row],[efec_cor]]+Tabla3510813153610[[#This Row],[no_efec_inc]])</f>
        <v>#DIV/0!</v>
      </c>
      <c r="Q54" s="11" t="e">
        <f aca="false">(Tabla3510813153610[[#This Row],[PNE]]+Tabla3510813153610[[#This Row],[PE]])/2</f>
        <v>#DIV/0!</v>
      </c>
      <c r="T54" s="0" t="n">
        <f aca="false">Tabla3510813153610[[#This Row],[efec]]+Tabla3510813153610[[#This Row],[no_efe]]</f>
        <v>0</v>
      </c>
    </row>
    <row r="55" customFormat="false" ht="13.8" hidden="false" customHeight="false" outlineLevel="0" collapsed="false">
      <c r="A55" s="0" t="s">
        <v>45</v>
      </c>
      <c r="F55" s="0" t="n">
        <f aca="false">Tabla3510813153610[[#This Row],[no_efec_cor]]+Tabla3510813153610[[#This Row],[efec_cor]]</f>
        <v>0</v>
      </c>
      <c r="G55" s="0" t="n">
        <f aca="false">Tabla3510813153610[[#This Row],[no_efec_inc]]+Tabla3510813153610[[#This Row],[efect_inc]]</f>
        <v>0</v>
      </c>
      <c r="H55" s="9" t="e">
        <f aca="false">Tabla3510813153610[[#This Row],[Correctos]]/Tabla3510813153610[[#This Row],[total_sec]]</f>
        <v>#DIV/0!</v>
      </c>
      <c r="I55" s="9" t="e">
        <f aca="false">Tabla3510813153610[[#This Row],[efec_cor]]/Tabla3510813153610[[#This Row],[efec]]</f>
        <v>#DIV/0!</v>
      </c>
      <c r="J55" s="9" t="e">
        <f aca="false">Tabla3510813153610[[#This Row],[efect_inc]]/Tabla3510813153610[[#This Row],[efec]]</f>
        <v>#DIV/0!</v>
      </c>
      <c r="K55" s="9" t="e">
        <f aca="false">Tabla3510813153610[[#This Row],[no_efec_cor]]/Tabla3510813153610[[#This Row],[no_efe]]</f>
        <v>#DIV/0!</v>
      </c>
      <c r="L55" s="9" t="e">
        <f aca="false">Tabla3510813153610[[#This Row],[no_efec_inc]]/Tabla3510813153610[[#This Row],[no_efe]]</f>
        <v>#DIV/0!</v>
      </c>
      <c r="M55" s="9" t="e">
        <f aca="false">(Tabla3510813153610[[#This Row],[% efe_cor]]+Tabla3510813153610[[#This Row],[% no_efe_cor]])/2</f>
        <v>#DIV/0!</v>
      </c>
      <c r="N55" s="10" t="e">
        <f aca="false">(Tabla3510813153610[[#This Row],[% efe_inc]]+Tabla3510813153610[[#This Row],[% no_efect_inc]])/2</f>
        <v>#DIV/0!</v>
      </c>
      <c r="O55" s="11" t="e">
        <f aca="false">Tabla3510813153610[[#This Row],[no_efec_cor]]/(Tabla3510813153610[[#This Row],[efect_inc]]+Tabla3510813153610[[#This Row],[no_efec_cor]])</f>
        <v>#DIV/0!</v>
      </c>
      <c r="P55" s="11" t="e">
        <f aca="false">Tabla3510813153610[[#This Row],[efec_cor]]/(Tabla3510813153610[[#This Row],[efec_cor]]+Tabla3510813153610[[#This Row],[no_efec_inc]])</f>
        <v>#DIV/0!</v>
      </c>
      <c r="Q55" s="11" t="e">
        <f aca="false">(Tabla3510813153610[[#This Row],[PNE]]+Tabla3510813153610[[#This Row],[PE]])/2</f>
        <v>#DIV/0!</v>
      </c>
      <c r="T55" s="0" t="n">
        <f aca="false">Tabla3510813153610[[#This Row],[efec]]+Tabla3510813153610[[#This Row],[no_efe]]</f>
        <v>0</v>
      </c>
    </row>
    <row r="58" customFormat="false" ht="15" hidden="false" customHeight="false" outlineLevel="0" collapsed="false">
      <c r="A58" s="0" t="s">
        <v>50</v>
      </c>
      <c r="B58" s="0" t="s">
        <v>51</v>
      </c>
    </row>
    <row r="59" customFormat="false" ht="15" hidden="false" customHeight="false" outlineLevel="0" collapsed="false">
      <c r="A59" s="0" t="s">
        <v>52</v>
      </c>
      <c r="B59" s="0" t="s">
        <v>53</v>
      </c>
    </row>
    <row r="60" customFormat="false" ht="15" hidden="false" customHeight="false" outlineLevel="0" collapsed="false">
      <c r="A60" s="0" t="s">
        <v>54</v>
      </c>
      <c r="B60" s="0" t="s">
        <v>55</v>
      </c>
    </row>
    <row r="61" customFormat="false" ht="15" hidden="false" customHeight="false" outlineLevel="0" collapsed="false">
      <c r="A61" s="0" t="s">
        <v>56</v>
      </c>
      <c r="B61" s="0" t="s">
        <v>57</v>
      </c>
    </row>
    <row r="62" customFormat="false" ht="15" hidden="false" customHeight="false" outlineLevel="0" collapsed="false">
      <c r="A62" s="0" t="s">
        <v>58</v>
      </c>
      <c r="B62" s="0" t="s">
        <v>59</v>
      </c>
    </row>
    <row r="64" customFormat="false" ht="15" hidden="false" customHeight="false" outlineLevel="0" collapsed="false">
      <c r="A64" s="15" t="s">
        <v>13</v>
      </c>
      <c r="B64" s="15"/>
      <c r="C64" s="15"/>
      <c r="D64" s="15"/>
      <c r="E64" s="15"/>
      <c r="F64" s="15"/>
      <c r="G64" s="15"/>
      <c r="I64" s="15" t="s">
        <v>22</v>
      </c>
      <c r="J64" s="15"/>
      <c r="K64" s="15"/>
      <c r="L64" s="15"/>
      <c r="M64" s="15"/>
      <c r="N64" s="15"/>
      <c r="O64" s="15"/>
    </row>
    <row r="65" customFormat="false" ht="15" hidden="false" customHeight="false" outlineLevel="0" collapsed="false">
      <c r="A65" s="7" t="s">
        <v>39</v>
      </c>
      <c r="B65" s="7" t="s">
        <v>50</v>
      </c>
      <c r="C65" s="7" t="s">
        <v>52</v>
      </c>
      <c r="D65" s="7" t="s">
        <v>54</v>
      </c>
      <c r="E65" s="7" t="s">
        <v>60</v>
      </c>
      <c r="F65" s="7" t="s">
        <v>58</v>
      </c>
      <c r="G65" s="7" t="s">
        <v>61</v>
      </c>
      <c r="I65" s="7" t="s">
        <v>39</v>
      </c>
      <c r="J65" s="7" t="s">
        <v>50</v>
      </c>
      <c r="K65" s="7" t="s">
        <v>52</v>
      </c>
      <c r="L65" s="7" t="s">
        <v>54</v>
      </c>
      <c r="M65" s="7" t="s">
        <v>60</v>
      </c>
      <c r="N65" s="7" t="s">
        <v>58</v>
      </c>
      <c r="O65" s="7" t="s">
        <v>61</v>
      </c>
    </row>
    <row r="66" customFormat="false" ht="13.8" hidden="false" customHeight="false" outlineLevel="0" collapsed="false">
      <c r="B66" s="0" t="n">
        <v>66.9627</v>
      </c>
      <c r="C66" s="0" t="n">
        <v>67.7324</v>
      </c>
      <c r="D66" s="0" t="n">
        <v>74.1859</v>
      </c>
      <c r="E66" s="0" t="n">
        <v>72.1137</v>
      </c>
      <c r="F66" s="0" t="n">
        <v>73.7123</v>
      </c>
      <c r="G66" s="16" t="n">
        <f aca="false">AVERAGE(B66:F66)</f>
        <v>70.9414</v>
      </c>
      <c r="I66" s="0" t="s">
        <v>44</v>
      </c>
      <c r="J66" s="0" t="n">
        <v>56.6207</v>
      </c>
      <c r="K66" s="0" t="n">
        <v>68.1845</v>
      </c>
      <c r="L66" s="0" t="n">
        <v>70.3415</v>
      </c>
      <c r="M66" s="0" t="n">
        <v>75.3146</v>
      </c>
      <c r="N66" s="0" t="n">
        <v>75.015</v>
      </c>
      <c r="O66" s="17" t="n">
        <f aca="false">AVERAGE(J66:N66)</f>
        <v>69.09526</v>
      </c>
    </row>
    <row r="67" customFormat="false" ht="13.8" hidden="false" customHeight="false" outlineLevel="0" collapsed="false">
      <c r="A67" s="0" t="s">
        <v>41</v>
      </c>
      <c r="B67" s="0" t="n">
        <v>59.1181</v>
      </c>
      <c r="C67" s="0" t="n">
        <v>58.0838</v>
      </c>
      <c r="D67" s="0" t="n">
        <v>62.221</v>
      </c>
      <c r="E67" s="0" t="n">
        <v>62.7109</v>
      </c>
      <c r="F67" s="0" t="n">
        <v>62.0577</v>
      </c>
      <c r="G67" s="0" t="n">
        <f aca="false">AVERAGE(B67:F67)</f>
        <v>60.8383</v>
      </c>
      <c r="I67" s="0" t="s">
        <v>45</v>
      </c>
      <c r="J67" s="0" t="n">
        <v>61.994</v>
      </c>
      <c r="K67" s="0" t="n">
        <v>59.1541</v>
      </c>
      <c r="L67" s="0" t="n">
        <v>69.3656</v>
      </c>
      <c r="M67" s="0" t="n">
        <v>74.432</v>
      </c>
      <c r="N67" s="0" t="n">
        <v>71.6616</v>
      </c>
      <c r="O67" s="18" t="n">
        <f aca="false">AVERAGE(J67:N67)</f>
        <v>67.32146</v>
      </c>
    </row>
    <row r="68" customFormat="false" ht="13.8" hidden="false" customHeight="false" outlineLevel="0" collapsed="false">
      <c r="A68" s="0" t="s">
        <v>42</v>
      </c>
      <c r="B68" s="0" t="n">
        <v>54.8072</v>
      </c>
      <c r="C68" s="0" t="n">
        <v>57.0885</v>
      </c>
      <c r="D68" s="0" t="n">
        <v>57.0885</v>
      </c>
      <c r="E68" s="0" t="n">
        <v>57.7404</v>
      </c>
      <c r="F68" s="0" t="n">
        <v>59.1526</v>
      </c>
      <c r="G68" s="0" t="n">
        <f aca="false">AVERAGE(B68:F68)</f>
        <v>57.17544</v>
      </c>
      <c r="I68" s="0" t="s">
        <v>43</v>
      </c>
      <c r="J68" s="0" t="n">
        <v>61.5868</v>
      </c>
      <c r="K68" s="0" t="n">
        <v>64.5548</v>
      </c>
      <c r="L68" s="0" t="n">
        <v>71.8607</v>
      </c>
      <c r="M68" s="0" t="n">
        <v>73.0023</v>
      </c>
      <c r="N68" s="0" t="n">
        <v>72.6598</v>
      </c>
      <c r="O68" s="17" t="n">
        <f aca="false">AVERAGE(J68:N68)</f>
        <v>68.73288</v>
      </c>
    </row>
    <row r="69" customFormat="false" ht="13.8" hidden="false" customHeight="false" outlineLevel="0" collapsed="false">
      <c r="A69" s="0" t="s">
        <v>43</v>
      </c>
      <c r="B69" s="0" t="n">
        <v>61.5868</v>
      </c>
      <c r="C69" s="0" t="n">
        <v>64.5548</v>
      </c>
      <c r="D69" s="0" t="n">
        <v>71.8607</v>
      </c>
      <c r="E69" s="0" t="n">
        <v>73.0023</v>
      </c>
      <c r="F69" s="0" t="n">
        <v>72.6598</v>
      </c>
      <c r="G69" s="0" t="n">
        <f aca="false">AVERAGE(B69:F69)</f>
        <v>68.73288</v>
      </c>
      <c r="I69" s="0" t="s">
        <v>40</v>
      </c>
      <c r="J69" s="0" t="n">
        <v>66.9627</v>
      </c>
      <c r="K69" s="0" t="n">
        <v>67.7324</v>
      </c>
      <c r="L69" s="0" t="n">
        <v>74.1859</v>
      </c>
      <c r="M69" s="0" t="n">
        <v>72.1137</v>
      </c>
      <c r="N69" s="0" t="n">
        <v>73.7123</v>
      </c>
      <c r="O69" s="19" t="n">
        <f aca="false">AVERAGE(J69:N69)</f>
        <v>70.9414</v>
      </c>
    </row>
    <row r="70" customFormat="false" ht="13.8" hidden="false" customHeight="false" outlineLevel="0" collapsed="false">
      <c r="A70" s="0" t="s">
        <v>44</v>
      </c>
      <c r="B70" s="0" t="n">
        <v>56.6207</v>
      </c>
      <c r="C70" s="0" t="n">
        <v>68.1845</v>
      </c>
      <c r="D70" s="0" t="n">
        <v>70.3415</v>
      </c>
      <c r="E70" s="0" t="n">
        <v>75.3146</v>
      </c>
      <c r="F70" s="0" t="n">
        <v>75.015</v>
      </c>
      <c r="G70" s="0" t="n">
        <f aca="false">AVERAGE(B70:F70)</f>
        <v>69.09526</v>
      </c>
      <c r="I70" s="0" t="s">
        <v>42</v>
      </c>
      <c r="J70" s="0" t="n">
        <v>54.8072</v>
      </c>
      <c r="K70" s="0" t="n">
        <v>57.0885</v>
      </c>
      <c r="L70" s="0" t="n">
        <v>57.0885</v>
      </c>
      <c r="M70" s="0" t="n">
        <v>57.7404</v>
      </c>
      <c r="N70" s="0" t="n">
        <v>59.1526</v>
      </c>
      <c r="O70" s="17" t="n">
        <f aca="false">AVERAGE(J70:N70)</f>
        <v>57.17544</v>
      </c>
    </row>
    <row r="71" customFormat="false" ht="13.8" hidden="false" customHeight="false" outlineLevel="0" collapsed="false">
      <c r="A71" s="0" t="s">
        <v>45</v>
      </c>
      <c r="B71" s="0" t="n">
        <v>61.994</v>
      </c>
      <c r="C71" s="0" t="n">
        <v>59.1541</v>
      </c>
      <c r="D71" s="0" t="n">
        <v>69.3656</v>
      </c>
      <c r="E71" s="0" t="n">
        <v>74.432</v>
      </c>
      <c r="F71" s="0" t="n">
        <v>71.6616</v>
      </c>
      <c r="G71" s="0" t="n">
        <f aca="false">AVERAGE(B71:F71)</f>
        <v>67.32146</v>
      </c>
      <c r="I71" s="0" t="s">
        <v>41</v>
      </c>
      <c r="J71" s="0" t="n">
        <v>59.1181</v>
      </c>
      <c r="K71" s="0" t="n">
        <v>58.0838</v>
      </c>
      <c r="L71" s="0" t="n">
        <v>62.221</v>
      </c>
      <c r="M71" s="0" t="n">
        <v>62.7109</v>
      </c>
      <c r="N71" s="0" t="n">
        <v>62.0577</v>
      </c>
      <c r="O71" s="18" t="n">
        <f aca="false">AVERAGE(J71:N71)</f>
        <v>60.8383</v>
      </c>
    </row>
    <row r="72" customFormat="false" ht="15" hidden="false" customHeight="false" outlineLevel="0" collapsed="false">
      <c r="A72" s="0" t="s">
        <v>61</v>
      </c>
      <c r="B72" s="0" t="n">
        <f aca="false">AVERAGE(B66:B71)</f>
        <v>60.1815833333333</v>
      </c>
      <c r="C72" s="0" t="n">
        <f aca="false">AVERAGE(C66:C71)</f>
        <v>62.46635</v>
      </c>
      <c r="D72" s="0" t="n">
        <f aca="false">AVERAGE(D66:D71)</f>
        <v>67.5105333333333</v>
      </c>
      <c r="E72" s="0" t="n">
        <f aca="false">AVERAGE(E66:E71)</f>
        <v>69.2189833333333</v>
      </c>
      <c r="F72" s="16" t="n">
        <f aca="false">AVERAGE(F66:F71)</f>
        <v>69.0431666666667</v>
      </c>
      <c r="G72" s="0" t="n">
        <f aca="false">AVERAGE(G66:G71)</f>
        <v>65.6841233333333</v>
      </c>
      <c r="I72" s="0" t="s">
        <v>61</v>
      </c>
      <c r="J72" s="20" t="n">
        <f aca="false">AVERAGE(J66:J71)</f>
        <v>60.1815833333333</v>
      </c>
      <c r="K72" s="20" t="n">
        <f aca="false">AVERAGE(K66:K71)</f>
        <v>62.46635</v>
      </c>
      <c r="L72" s="20" t="n">
        <f aca="false">AVERAGE(L66:L71)</f>
        <v>67.5105333333333</v>
      </c>
      <c r="M72" s="20" t="n">
        <f aca="false">AVERAGE(M66:M71)</f>
        <v>69.2189833333333</v>
      </c>
      <c r="N72" s="21" t="n">
        <f aca="false">AVERAGE(N66:N71)</f>
        <v>69.0431666666667</v>
      </c>
      <c r="O72" s="22" t="n">
        <f aca="false">AVERAGE(O66:O71)</f>
        <v>65.6841233333333</v>
      </c>
    </row>
    <row r="74" customFormat="false" ht="13.8" hidden="false" customHeight="false" outlineLevel="0" collapsed="false"/>
    <row r="75" customFormat="false" ht="13.8" hidden="false" customHeight="false" outlineLevel="0" collapsed="false">
      <c r="G75" s="16"/>
    </row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6" customFormat="false" ht="13.8" hidden="false" customHeight="false" outlineLevel="0" collapsed="false">
      <c r="A86" s="0" t="s">
        <v>44</v>
      </c>
    </row>
    <row r="87" customFormat="false" ht="13.8" hidden="false" customHeight="false" outlineLevel="0" collapsed="false">
      <c r="A87" s="0" t="s">
        <v>45</v>
      </c>
    </row>
    <row r="88" customFormat="false" ht="13.8" hidden="false" customHeight="false" outlineLevel="0" collapsed="false">
      <c r="A88" s="0" t="s">
        <v>43</v>
      </c>
    </row>
    <row r="89" customFormat="false" ht="13.8" hidden="false" customHeight="false" outlineLevel="0" collapsed="false">
      <c r="A89" s="0" t="s">
        <v>40</v>
      </c>
    </row>
    <row r="90" customFormat="false" ht="13.8" hidden="false" customHeight="false" outlineLevel="0" collapsed="false">
      <c r="A90" s="0" t="s">
        <v>42</v>
      </c>
    </row>
    <row r="91" customFormat="false" ht="13.8" hidden="false" customHeight="false" outlineLevel="0" collapsed="false">
      <c r="A91" s="0" t="s">
        <v>41</v>
      </c>
    </row>
  </sheetData>
  <mergeCells count="16">
    <mergeCell ref="A1:T1"/>
    <mergeCell ref="A3:B3"/>
    <mergeCell ref="A4:B4"/>
    <mergeCell ref="A5:B5"/>
    <mergeCell ref="A7:G7"/>
    <mergeCell ref="A8:T8"/>
    <mergeCell ref="A17:G17"/>
    <mergeCell ref="A18:T18"/>
    <mergeCell ref="A27:G27"/>
    <mergeCell ref="A28:T28"/>
    <mergeCell ref="A37:G37"/>
    <mergeCell ref="A38:T38"/>
    <mergeCell ref="A47:G47"/>
    <mergeCell ref="A48:T48"/>
    <mergeCell ref="A64:G64"/>
    <mergeCell ref="I64:O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3C0B"/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6" activeCellId="1" sqref="A74:T81 A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13.14"/>
    <col collapsed="false" customWidth="true" hidden="false" outlineLevel="0" max="3" min="3" style="0" width="15.85"/>
    <col collapsed="false" customWidth="true" hidden="false" outlineLevel="0" max="4" min="4" style="0" width="14.14"/>
    <col collapsed="false" customWidth="true" hidden="false" outlineLevel="0" max="5" min="5" style="0" width="12.71"/>
    <col collapsed="false" customWidth="true" hidden="false" outlineLevel="0" max="6" min="6" style="0" width="14"/>
    <col collapsed="false" customWidth="true" hidden="false" outlineLevel="0" max="7" min="7" style="0" width="13.71"/>
  </cols>
  <sheetData>
    <row r="1" customFormat="false" ht="19.5" hidden="false" customHeight="false" outlineLevel="0" collapsed="false">
      <c r="A1" s="1" t="s">
        <v>62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customFormat="false" ht="15" hidden="false" customHeight="false" outlineLevel="0" collapsed="false">
      <c r="A3" s="13" t="s">
        <v>5</v>
      </c>
      <c r="B3" s="13"/>
      <c r="C3" s="13"/>
      <c r="D3" s="13"/>
      <c r="E3" s="13"/>
      <c r="F3" s="13"/>
      <c r="G3" s="13"/>
    </row>
    <row r="4" customFormat="false" ht="15.7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.75" hidden="false" customHeight="false" outlineLevel="0" collapsed="false">
      <c r="A5" s="7" t="s">
        <v>39</v>
      </c>
      <c r="B5" s="7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24</v>
      </c>
      <c r="U5" s="7" t="s">
        <v>25</v>
      </c>
    </row>
    <row r="6" customFormat="false" ht="13.8" hidden="false" customHeight="false" outlineLevel="0" collapsed="false">
      <c r="A6" s="0" t="s">
        <v>40</v>
      </c>
      <c r="B6" s="0" t="n">
        <v>1</v>
      </c>
      <c r="G6" s="0" t="n">
        <f aca="false">Tabla351081315361014[[#This Row],[no_efec_cor]]+Tabla351081315361014[[#This Row],[efec_cor]]</f>
        <v>0</v>
      </c>
      <c r="H6" s="0" t="n">
        <f aca="false">Tabla351081315361014[[#This Row],[no_efec_inc]]+Tabla351081315361014[[#This Row],[efect_inc]]</f>
        <v>0</v>
      </c>
      <c r="I6" s="9" t="e">
        <f aca="false">Tabla351081315361014[[#This Row],[Correctos]]/Tabla351081315361014[[#This Row],[total_sec]]</f>
        <v>#DIV/0!</v>
      </c>
      <c r="J6" s="9" t="e">
        <f aca="false">Tabla351081315361014[[#This Row],[efec_cor]]/Tabla351081315361014[[#This Row],[efec]]</f>
        <v>#DIV/0!</v>
      </c>
      <c r="K6" s="9" t="e">
        <f aca="false">Tabla351081315361014[[#This Row],[efect_inc]]/Tabla351081315361014[[#This Row],[efec]]</f>
        <v>#DIV/0!</v>
      </c>
      <c r="L6" s="9" t="e">
        <f aca="false">Tabla351081315361014[[#This Row],[no_efec_cor]]/Tabla351081315361014[[#This Row],[no_efe]]</f>
        <v>#DIV/0!</v>
      </c>
      <c r="M6" s="9" t="e">
        <f aca="false">Tabla351081315361014[[#This Row],[no_efec_inc]]/Tabla351081315361014[[#This Row],[no_efe]]</f>
        <v>#DIV/0!</v>
      </c>
      <c r="N6" s="9" t="e">
        <f aca="false">(Tabla351081315361014[[#This Row],[% efe_cor]]+Tabla351081315361014[[#This Row],[% no_efe_cor]])/2</f>
        <v>#DIV/0!</v>
      </c>
      <c r="O6" s="10" t="e">
        <f aca="false">(Tabla351081315361014[[#This Row],[% efe_inc]]+Tabla351081315361014[[#This Row],[% no_efect_inc]])/2</f>
        <v>#DIV/0!</v>
      </c>
      <c r="P6" s="11" t="e">
        <f aca="false">Tabla351081315361014[[#This Row],[no_efec_cor]]/(Tabla351081315361014[[#This Row],[efect_inc]]+Tabla351081315361014[[#This Row],[no_efec_cor]])</f>
        <v>#DIV/0!</v>
      </c>
      <c r="Q6" s="11" t="e">
        <f aca="false">Tabla351081315361014[[#This Row],[efec_cor]]/(Tabla351081315361014[[#This Row],[efec_cor]]+Tabla351081315361014[[#This Row],[no_efec_inc]])</f>
        <v>#DIV/0!</v>
      </c>
      <c r="R6" s="11" t="e">
        <f aca="false">(Tabla351081315361014[[#This Row],[PNE]]+Tabla351081315361014[[#This Row],[PE]])/2</f>
        <v>#DIV/0!</v>
      </c>
      <c r="U6" s="0" t="n">
        <f aca="false">Tabla351081315361014[[#This Row],[efec]]+Tabla351081315361014[[#This Row],[no_efe]]</f>
        <v>0</v>
      </c>
    </row>
    <row r="7" customFormat="false" ht="13.8" hidden="false" customHeight="false" outlineLevel="0" collapsed="false">
      <c r="A7" s="0" t="s">
        <v>41</v>
      </c>
      <c r="B7" s="0" t="n">
        <v>2</v>
      </c>
      <c r="G7" s="0" t="n">
        <f aca="false">Tabla351081315361014[[#This Row],[no_efec_cor]]+Tabla351081315361014[[#This Row],[efec_cor]]</f>
        <v>0</v>
      </c>
      <c r="H7" s="0" t="n">
        <f aca="false">Tabla351081315361014[[#This Row],[no_efec_inc]]+Tabla351081315361014[[#This Row],[efect_inc]]</f>
        <v>0</v>
      </c>
      <c r="I7" s="9" t="e">
        <f aca="false">Tabla351081315361014[[#This Row],[Correctos]]/Tabla351081315361014[[#This Row],[total_sec]]</f>
        <v>#DIV/0!</v>
      </c>
      <c r="J7" s="9" t="e">
        <f aca="false">Tabla351081315361014[[#This Row],[efec_cor]]/Tabla351081315361014[[#This Row],[efec]]</f>
        <v>#DIV/0!</v>
      </c>
      <c r="K7" s="9" t="e">
        <f aca="false">Tabla351081315361014[[#This Row],[efect_inc]]/Tabla351081315361014[[#This Row],[efec]]</f>
        <v>#DIV/0!</v>
      </c>
      <c r="L7" s="9" t="e">
        <f aca="false">Tabla351081315361014[[#This Row],[no_efec_cor]]/Tabla351081315361014[[#This Row],[no_efe]]</f>
        <v>#DIV/0!</v>
      </c>
      <c r="M7" s="9" t="e">
        <f aca="false">Tabla351081315361014[[#This Row],[no_efec_inc]]/Tabla351081315361014[[#This Row],[no_efe]]</f>
        <v>#DIV/0!</v>
      </c>
      <c r="N7" s="9" t="e">
        <f aca="false">(Tabla351081315361014[[#This Row],[% efe_cor]]+Tabla351081315361014[[#This Row],[% no_efe_cor]])/2</f>
        <v>#DIV/0!</v>
      </c>
      <c r="O7" s="10" t="e">
        <f aca="false">(Tabla351081315361014[[#This Row],[% efe_inc]]+Tabla351081315361014[[#This Row],[% no_efect_inc]])/2</f>
        <v>#DIV/0!</v>
      </c>
      <c r="P7" s="11" t="e">
        <f aca="false">Tabla351081315361014[[#This Row],[no_efec_cor]]/(Tabla351081315361014[[#This Row],[efect_inc]]+Tabla351081315361014[[#This Row],[no_efec_cor]])</f>
        <v>#DIV/0!</v>
      </c>
      <c r="Q7" s="11" t="e">
        <f aca="false">Tabla351081315361014[[#This Row],[efec_cor]]/(Tabla351081315361014[[#This Row],[efec_cor]]+Tabla351081315361014[[#This Row],[no_efec_inc]])</f>
        <v>#DIV/0!</v>
      </c>
      <c r="R7" s="11" t="e">
        <f aca="false">(Tabla351081315361014[[#This Row],[PNE]]+Tabla351081315361014[[#This Row],[PE]])/2</f>
        <v>#DIV/0!</v>
      </c>
      <c r="U7" s="0" t="n">
        <f aca="false">Tabla351081315361014[[#This Row],[efec]]+Tabla351081315361014[[#This Row],[no_efe]]</f>
        <v>0</v>
      </c>
    </row>
    <row r="8" customFormat="false" ht="13.8" hidden="false" customHeight="false" outlineLevel="0" collapsed="false">
      <c r="A8" s="0" t="s">
        <v>42</v>
      </c>
      <c r="B8" s="0" t="n">
        <v>1</v>
      </c>
      <c r="G8" s="0" t="n">
        <f aca="false">Tabla351081315361014[[#This Row],[no_efec_cor]]+Tabla351081315361014[[#This Row],[efec_cor]]</f>
        <v>0</v>
      </c>
      <c r="H8" s="0" t="n">
        <f aca="false">Tabla351081315361014[[#This Row],[no_efec_inc]]+Tabla351081315361014[[#This Row],[efect_inc]]</f>
        <v>0</v>
      </c>
      <c r="I8" s="9" t="e">
        <f aca="false">Tabla351081315361014[[#This Row],[Correctos]]/Tabla351081315361014[[#This Row],[total_sec]]</f>
        <v>#DIV/0!</v>
      </c>
      <c r="J8" s="9" t="e">
        <f aca="false">Tabla351081315361014[[#This Row],[efec_cor]]/Tabla351081315361014[[#This Row],[efec]]</f>
        <v>#DIV/0!</v>
      </c>
      <c r="K8" s="9" t="e">
        <f aca="false">Tabla351081315361014[[#This Row],[efect_inc]]/Tabla351081315361014[[#This Row],[efec]]</f>
        <v>#DIV/0!</v>
      </c>
      <c r="L8" s="9" t="e">
        <f aca="false">Tabla351081315361014[[#This Row],[no_efec_cor]]/Tabla351081315361014[[#This Row],[no_efe]]</f>
        <v>#DIV/0!</v>
      </c>
      <c r="M8" s="9" t="e">
        <f aca="false">Tabla351081315361014[[#This Row],[no_efec_inc]]/Tabla351081315361014[[#This Row],[no_efe]]</f>
        <v>#DIV/0!</v>
      </c>
      <c r="N8" s="9" t="e">
        <f aca="false">(Tabla351081315361014[[#This Row],[% efe_cor]]+Tabla351081315361014[[#This Row],[% no_efe_cor]])/2</f>
        <v>#DIV/0!</v>
      </c>
      <c r="O8" s="10" t="e">
        <f aca="false">(Tabla351081315361014[[#This Row],[% efe_inc]]+Tabla351081315361014[[#This Row],[% no_efect_inc]])/2</f>
        <v>#DIV/0!</v>
      </c>
      <c r="P8" s="11" t="e">
        <f aca="false">Tabla351081315361014[[#This Row],[no_efec_cor]]/(Tabla351081315361014[[#This Row],[efect_inc]]+Tabla351081315361014[[#This Row],[no_efec_cor]])</f>
        <v>#DIV/0!</v>
      </c>
      <c r="Q8" s="11" t="e">
        <f aca="false">Tabla351081315361014[[#This Row],[efec_cor]]/(Tabla351081315361014[[#This Row],[efec_cor]]+Tabla351081315361014[[#This Row],[no_efec_inc]])</f>
        <v>#DIV/0!</v>
      </c>
      <c r="R8" s="11" t="e">
        <f aca="false">(Tabla351081315361014[[#This Row],[PNE]]+Tabla351081315361014[[#This Row],[PE]])/2</f>
        <v>#DIV/0!</v>
      </c>
      <c r="U8" s="0" t="n">
        <f aca="false">Tabla351081315361014[[#This Row],[efec]]+Tabla351081315361014[[#This Row],[no_efe]]</f>
        <v>0</v>
      </c>
    </row>
    <row r="9" customFormat="false" ht="13.8" hidden="false" customHeight="false" outlineLevel="0" collapsed="false">
      <c r="A9" s="0" t="s">
        <v>43</v>
      </c>
      <c r="B9" s="0" t="n">
        <v>1</v>
      </c>
      <c r="G9" s="0" t="n">
        <f aca="false">Tabla351081315361014[[#This Row],[no_efec_cor]]+Tabla351081315361014[[#This Row],[efec_cor]]</f>
        <v>0</v>
      </c>
      <c r="H9" s="0" t="n">
        <f aca="false">Tabla351081315361014[[#This Row],[no_efec_inc]]+Tabla351081315361014[[#This Row],[efect_inc]]</f>
        <v>0</v>
      </c>
      <c r="I9" s="9" t="e">
        <f aca="false">Tabla351081315361014[[#This Row],[Correctos]]/Tabla351081315361014[[#This Row],[total_sec]]</f>
        <v>#DIV/0!</v>
      </c>
      <c r="J9" s="9" t="e">
        <f aca="false">Tabla351081315361014[[#This Row],[efec_cor]]/Tabla351081315361014[[#This Row],[efec]]</f>
        <v>#DIV/0!</v>
      </c>
      <c r="K9" s="9" t="e">
        <f aca="false">Tabla351081315361014[[#This Row],[efect_inc]]/Tabla351081315361014[[#This Row],[efec]]</f>
        <v>#DIV/0!</v>
      </c>
      <c r="L9" s="9" t="e">
        <f aca="false">Tabla351081315361014[[#This Row],[no_efec_cor]]/Tabla351081315361014[[#This Row],[no_efe]]</f>
        <v>#DIV/0!</v>
      </c>
      <c r="M9" s="9" t="e">
        <f aca="false">Tabla351081315361014[[#This Row],[no_efec_inc]]/Tabla351081315361014[[#This Row],[no_efe]]</f>
        <v>#DIV/0!</v>
      </c>
      <c r="N9" s="9" t="e">
        <f aca="false">(Tabla351081315361014[[#This Row],[% efe_cor]]+Tabla351081315361014[[#This Row],[% no_efe_cor]])/2</f>
        <v>#DIV/0!</v>
      </c>
      <c r="O9" s="10" t="e">
        <f aca="false">(Tabla351081315361014[[#This Row],[% efe_inc]]+Tabla351081315361014[[#This Row],[% no_efect_inc]])/2</f>
        <v>#DIV/0!</v>
      </c>
      <c r="P9" s="11" t="e">
        <f aca="false">Tabla351081315361014[[#This Row],[no_efec_cor]]/(Tabla351081315361014[[#This Row],[efect_inc]]+Tabla351081315361014[[#This Row],[no_efec_cor]])</f>
        <v>#DIV/0!</v>
      </c>
      <c r="Q9" s="11" t="e">
        <f aca="false">Tabla351081315361014[[#This Row],[efec_cor]]/(Tabla351081315361014[[#This Row],[efec_cor]]+Tabla351081315361014[[#This Row],[no_efec_inc]])</f>
        <v>#DIV/0!</v>
      </c>
      <c r="R9" s="11" t="e">
        <f aca="false">(Tabla351081315361014[[#This Row],[PNE]]+Tabla351081315361014[[#This Row],[PE]])/2</f>
        <v>#DIV/0!</v>
      </c>
      <c r="U9" s="0" t="n">
        <f aca="false">Tabla351081315361014[[#This Row],[efec]]+Tabla351081315361014[[#This Row],[no_efe]]</f>
        <v>0</v>
      </c>
    </row>
    <row r="10" customFormat="false" ht="13.8" hidden="false" customHeight="false" outlineLevel="0" collapsed="false">
      <c r="A10" s="0" t="s">
        <v>44</v>
      </c>
      <c r="B10" s="0" t="n">
        <v>3</v>
      </c>
      <c r="G10" s="0" t="n">
        <f aca="false">Tabla351081315361014[[#This Row],[no_efec_cor]]+Tabla351081315361014[[#This Row],[efec_cor]]</f>
        <v>0</v>
      </c>
      <c r="H10" s="0" t="n">
        <f aca="false">Tabla351081315361014[[#This Row],[no_efec_inc]]+Tabla351081315361014[[#This Row],[efect_inc]]</f>
        <v>0</v>
      </c>
      <c r="I10" s="9" t="e">
        <f aca="false">Tabla351081315361014[[#This Row],[Correctos]]/Tabla351081315361014[[#This Row],[total_sec]]</f>
        <v>#DIV/0!</v>
      </c>
      <c r="J10" s="9" t="e">
        <f aca="false">Tabla351081315361014[[#This Row],[efec_cor]]/Tabla351081315361014[[#This Row],[efec]]</f>
        <v>#DIV/0!</v>
      </c>
      <c r="K10" s="9" t="e">
        <f aca="false">Tabla351081315361014[[#This Row],[efect_inc]]/Tabla351081315361014[[#This Row],[efec]]</f>
        <v>#DIV/0!</v>
      </c>
      <c r="L10" s="9" t="e">
        <f aca="false">Tabla351081315361014[[#This Row],[no_efec_cor]]/Tabla351081315361014[[#This Row],[no_efe]]</f>
        <v>#DIV/0!</v>
      </c>
      <c r="M10" s="9" t="e">
        <f aca="false">Tabla351081315361014[[#This Row],[no_efec_inc]]/Tabla351081315361014[[#This Row],[no_efe]]</f>
        <v>#DIV/0!</v>
      </c>
      <c r="N10" s="9" t="e">
        <f aca="false">(Tabla351081315361014[[#This Row],[% efe_cor]]+Tabla351081315361014[[#This Row],[% no_efe_cor]])/2</f>
        <v>#DIV/0!</v>
      </c>
      <c r="O10" s="10" t="e">
        <f aca="false">(Tabla351081315361014[[#This Row],[% efe_inc]]+Tabla351081315361014[[#This Row],[% no_efect_inc]])/2</f>
        <v>#DIV/0!</v>
      </c>
      <c r="P10" s="11" t="e">
        <f aca="false">Tabla351081315361014[[#This Row],[no_efec_cor]]/(Tabla351081315361014[[#This Row],[efect_inc]]+Tabla351081315361014[[#This Row],[no_efec_cor]])</f>
        <v>#DIV/0!</v>
      </c>
      <c r="Q10" s="11" t="e">
        <f aca="false">Tabla351081315361014[[#This Row],[efec_cor]]/(Tabla351081315361014[[#This Row],[efec_cor]]+Tabla351081315361014[[#This Row],[no_efec_inc]])</f>
        <v>#DIV/0!</v>
      </c>
      <c r="R10" s="11" t="e">
        <f aca="false">(Tabla351081315361014[[#This Row],[PNE]]+Tabla351081315361014[[#This Row],[PE]])/2</f>
        <v>#DIV/0!</v>
      </c>
      <c r="U10" s="0" t="n">
        <f aca="false">Tabla351081315361014[[#This Row],[efec]]+Tabla351081315361014[[#This Row],[no_efe]]</f>
        <v>0</v>
      </c>
    </row>
    <row r="11" customFormat="false" ht="13.8" hidden="false" customHeight="false" outlineLevel="0" collapsed="false">
      <c r="A11" s="0" t="s">
        <v>45</v>
      </c>
      <c r="B11" s="0" t="n">
        <v>1</v>
      </c>
      <c r="G11" s="0" t="n">
        <f aca="false">Tabla351081315361014[[#This Row],[no_efec_cor]]+Tabla351081315361014[[#This Row],[efec_cor]]</f>
        <v>0</v>
      </c>
      <c r="H11" s="0" t="n">
        <f aca="false">Tabla351081315361014[[#This Row],[no_efec_inc]]+Tabla351081315361014[[#This Row],[efect_inc]]</f>
        <v>0</v>
      </c>
      <c r="I11" s="9" t="e">
        <f aca="false">Tabla351081315361014[[#This Row],[Correctos]]/Tabla351081315361014[[#This Row],[total_sec]]</f>
        <v>#DIV/0!</v>
      </c>
      <c r="J11" s="9" t="e">
        <f aca="false">Tabla351081315361014[[#This Row],[efec_cor]]/Tabla351081315361014[[#This Row],[efec]]</f>
        <v>#DIV/0!</v>
      </c>
      <c r="K11" s="9" t="e">
        <f aca="false">Tabla351081315361014[[#This Row],[efect_inc]]/Tabla351081315361014[[#This Row],[efec]]</f>
        <v>#DIV/0!</v>
      </c>
      <c r="L11" s="9" t="e">
        <f aca="false">Tabla351081315361014[[#This Row],[no_efec_cor]]/Tabla351081315361014[[#This Row],[no_efe]]</f>
        <v>#DIV/0!</v>
      </c>
      <c r="M11" s="9" t="e">
        <f aca="false">Tabla351081315361014[[#This Row],[no_efec_inc]]/Tabla351081315361014[[#This Row],[no_efe]]</f>
        <v>#DIV/0!</v>
      </c>
      <c r="N11" s="9" t="e">
        <f aca="false">(Tabla351081315361014[[#This Row],[% efe_cor]]+Tabla351081315361014[[#This Row],[% no_efe_cor]])/2</f>
        <v>#DIV/0!</v>
      </c>
      <c r="O11" s="10" t="e">
        <f aca="false">(Tabla351081315361014[[#This Row],[% efe_inc]]+Tabla351081315361014[[#This Row],[% no_efect_inc]])/2</f>
        <v>#DIV/0!</v>
      </c>
      <c r="P11" s="11" t="e">
        <f aca="false">Tabla351081315361014[[#This Row],[no_efec_cor]]/(Tabla351081315361014[[#This Row],[efect_inc]]+Tabla351081315361014[[#This Row],[no_efec_cor]])</f>
        <v>#DIV/0!</v>
      </c>
      <c r="Q11" s="11" t="e">
        <f aca="false">Tabla351081315361014[[#This Row],[efec_cor]]/(Tabla351081315361014[[#This Row],[efec_cor]]+Tabla351081315361014[[#This Row],[no_efec_inc]])</f>
        <v>#DIV/0!</v>
      </c>
      <c r="R11" s="11" t="e">
        <f aca="false">(Tabla351081315361014[[#This Row],[PNE]]+Tabla351081315361014[[#This Row],[PE]])/2</f>
        <v>#DIV/0!</v>
      </c>
      <c r="U11" s="0" t="n">
        <f aca="false">Tabla351081315361014[[#This Row],[efec]]+Tabla351081315361014[[#This Row],[no_efe]]</f>
        <v>0</v>
      </c>
    </row>
    <row r="13" customFormat="false" ht="15" hidden="false" customHeight="false" outlineLevel="0" collapsed="false">
      <c r="A13" s="13" t="s">
        <v>5</v>
      </c>
      <c r="B13" s="13"/>
      <c r="C13" s="13"/>
      <c r="D13" s="13"/>
      <c r="E13" s="13"/>
      <c r="F13" s="13"/>
      <c r="G13" s="13"/>
    </row>
    <row r="14" customFormat="false" ht="15.75" hidden="false" customHeight="false" outlineLevel="0" collapsed="false">
      <c r="A14" s="2" t="s">
        <v>63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15.75" hidden="false" customHeight="false" outlineLevel="0" collapsed="false">
      <c r="A15" s="7" t="s">
        <v>39</v>
      </c>
      <c r="B15" s="7" t="s">
        <v>28</v>
      </c>
      <c r="C15" s="7" t="s">
        <v>29</v>
      </c>
      <c r="D15" s="8" t="s">
        <v>7</v>
      </c>
      <c r="E15" s="8" t="s">
        <v>8</v>
      </c>
      <c r="F15" s="8" t="s">
        <v>9</v>
      </c>
      <c r="G15" s="8" t="s">
        <v>10</v>
      </c>
      <c r="H15" s="8" t="s">
        <v>11</v>
      </c>
      <c r="I15" s="8" t="s">
        <v>12</v>
      </c>
      <c r="J15" s="7" t="s">
        <v>13</v>
      </c>
      <c r="K15" s="7" t="s">
        <v>14</v>
      </c>
      <c r="L15" s="7" t="s">
        <v>15</v>
      </c>
      <c r="M15" s="7" t="s">
        <v>16</v>
      </c>
      <c r="N15" s="7" t="s">
        <v>17</v>
      </c>
      <c r="O15" s="7" t="s">
        <v>18</v>
      </c>
      <c r="P15" s="7" t="s">
        <v>19</v>
      </c>
      <c r="Q15" s="7" t="s">
        <v>20</v>
      </c>
      <c r="R15" s="7" t="s">
        <v>21</v>
      </c>
      <c r="S15" s="7" t="s">
        <v>22</v>
      </c>
      <c r="T15" s="7" t="s">
        <v>23</v>
      </c>
      <c r="U15" s="7" t="s">
        <v>24</v>
      </c>
      <c r="V15" s="7" t="s">
        <v>25</v>
      </c>
    </row>
    <row r="16" customFormat="false" ht="13.8" hidden="false" customHeight="false" outlineLevel="0" collapsed="false">
      <c r="A16" s="0" t="s">
        <v>40</v>
      </c>
      <c r="B16" s="0" t="n">
        <v>3</v>
      </c>
      <c r="C16" s="0" t="n">
        <v>5</v>
      </c>
      <c r="H16" s="0" t="n">
        <f aca="false">Tabla35108131536101415[[#This Row],[no_efec_cor]]+Tabla35108131536101415[[#This Row],[efec_cor]]</f>
        <v>0</v>
      </c>
      <c r="I16" s="0" t="n">
        <f aca="false">Tabla35108131536101415[[#This Row],[no_efec_inc]]+Tabla35108131536101415[[#This Row],[efect_inc]]</f>
        <v>0</v>
      </c>
      <c r="J16" s="9" t="e">
        <f aca="false">Tabla35108131536101415[[#This Row],[Correctos]]/Tabla35108131536101415[[#This Row],[total_sec]]</f>
        <v>#DIV/0!</v>
      </c>
      <c r="K16" s="9" t="e">
        <f aca="false">Tabla35108131536101415[[#This Row],[efec_cor]]/Tabla35108131536101415[[#This Row],[efec]]</f>
        <v>#DIV/0!</v>
      </c>
      <c r="L16" s="9" t="e">
        <f aca="false">Tabla35108131536101415[[#This Row],[efect_inc]]/Tabla35108131536101415[[#This Row],[efec]]</f>
        <v>#DIV/0!</v>
      </c>
      <c r="M16" s="9" t="e">
        <f aca="false">Tabla35108131536101415[[#This Row],[no_efec_cor]]/Tabla35108131536101415[[#This Row],[no_efe]]</f>
        <v>#DIV/0!</v>
      </c>
      <c r="N16" s="9" t="e">
        <f aca="false">Tabla35108131536101415[[#This Row],[no_efec_inc]]/Tabla35108131536101415[[#This Row],[no_efe]]</f>
        <v>#DIV/0!</v>
      </c>
      <c r="O16" s="9" t="e">
        <f aca="false">(Tabla35108131536101415[[#This Row],[% efe_cor]]+Tabla35108131536101415[[#This Row],[% no_efe_cor]])/2</f>
        <v>#DIV/0!</v>
      </c>
      <c r="P16" s="10" t="e">
        <f aca="false">(Tabla35108131536101415[[#This Row],[% efe_inc]]+Tabla35108131536101415[[#This Row],[% no_efect_inc]])/2</f>
        <v>#DIV/0!</v>
      </c>
      <c r="Q16" s="11" t="e">
        <f aca="false">Tabla35108131536101415[[#This Row],[no_efec_cor]]/(Tabla35108131536101415[[#This Row],[efect_inc]]+Tabla35108131536101415[[#This Row],[no_efec_cor]])</f>
        <v>#DIV/0!</v>
      </c>
      <c r="R16" s="11" t="e">
        <f aca="false">Tabla35108131536101415[[#This Row],[efec_cor]]/(Tabla35108131536101415[[#This Row],[efec_cor]]+Tabla35108131536101415[[#This Row],[no_efec_inc]])</f>
        <v>#DIV/0!</v>
      </c>
      <c r="S16" s="11" t="e">
        <f aca="false">(Tabla35108131536101415[[#This Row],[PNE]]+Tabla35108131536101415[[#This Row],[PE]])/2</f>
        <v>#DIV/0!</v>
      </c>
      <c r="V16" s="0" t="n">
        <f aca="false">Tabla35108131536101415[[#This Row],[efec]]+Tabla35108131536101415[[#This Row],[no_efe]]</f>
        <v>0</v>
      </c>
    </row>
    <row r="17" customFormat="false" ht="13.8" hidden="false" customHeight="false" outlineLevel="0" collapsed="false">
      <c r="A17" s="0" t="s">
        <v>41</v>
      </c>
      <c r="B17" s="0" t="n">
        <v>2</v>
      </c>
      <c r="C17" s="0" t="n">
        <v>5</v>
      </c>
      <c r="H17" s="0" t="n">
        <f aca="false">Tabla35108131536101415[[#This Row],[no_efec_cor]]+Tabla35108131536101415[[#This Row],[efec_cor]]</f>
        <v>0</v>
      </c>
      <c r="I17" s="0" t="n">
        <f aca="false">Tabla35108131536101415[[#This Row],[no_efec_inc]]+Tabla35108131536101415[[#This Row],[efect_inc]]</f>
        <v>0</v>
      </c>
      <c r="J17" s="9" t="e">
        <f aca="false">Tabla35108131536101415[[#This Row],[Correctos]]/Tabla35108131536101415[[#This Row],[total_sec]]</f>
        <v>#DIV/0!</v>
      </c>
      <c r="K17" s="9" t="e">
        <f aca="false">Tabla35108131536101415[[#This Row],[efec_cor]]/Tabla35108131536101415[[#This Row],[efec]]</f>
        <v>#DIV/0!</v>
      </c>
      <c r="L17" s="9" t="e">
        <f aca="false">Tabla35108131536101415[[#This Row],[efect_inc]]/Tabla35108131536101415[[#This Row],[efec]]</f>
        <v>#DIV/0!</v>
      </c>
      <c r="M17" s="9" t="e">
        <f aca="false">Tabla35108131536101415[[#This Row],[no_efec_cor]]/Tabla35108131536101415[[#This Row],[no_efe]]</f>
        <v>#DIV/0!</v>
      </c>
      <c r="N17" s="9" t="e">
        <f aca="false">Tabla35108131536101415[[#This Row],[no_efec_inc]]/Tabla35108131536101415[[#This Row],[no_efe]]</f>
        <v>#DIV/0!</v>
      </c>
      <c r="O17" s="9" t="e">
        <f aca="false">(Tabla35108131536101415[[#This Row],[% efe_cor]]+Tabla35108131536101415[[#This Row],[% no_efe_cor]])/2</f>
        <v>#DIV/0!</v>
      </c>
      <c r="P17" s="10" t="e">
        <f aca="false">(Tabla35108131536101415[[#This Row],[% efe_inc]]+Tabla35108131536101415[[#This Row],[% no_efect_inc]])/2</f>
        <v>#DIV/0!</v>
      </c>
      <c r="Q17" s="11" t="e">
        <f aca="false">Tabla35108131536101415[[#This Row],[no_efec_cor]]/(Tabla35108131536101415[[#This Row],[efect_inc]]+Tabla35108131536101415[[#This Row],[no_efec_cor]])</f>
        <v>#DIV/0!</v>
      </c>
      <c r="R17" s="11" t="e">
        <f aca="false">Tabla35108131536101415[[#This Row],[efec_cor]]/(Tabla35108131536101415[[#This Row],[efec_cor]]+Tabla35108131536101415[[#This Row],[no_efec_inc]])</f>
        <v>#DIV/0!</v>
      </c>
      <c r="S17" s="11" t="e">
        <f aca="false">(Tabla35108131536101415[[#This Row],[PNE]]+Tabla35108131536101415[[#This Row],[PE]])/2</f>
        <v>#DIV/0!</v>
      </c>
      <c r="V17" s="0" t="n">
        <f aca="false">Tabla35108131536101415[[#This Row],[efec]]+Tabla35108131536101415[[#This Row],[no_efe]]</f>
        <v>0</v>
      </c>
    </row>
    <row r="18" customFormat="false" ht="13.8" hidden="false" customHeight="false" outlineLevel="0" collapsed="false">
      <c r="A18" s="0" t="s">
        <v>42</v>
      </c>
      <c r="B18" s="0" t="n">
        <v>2</v>
      </c>
      <c r="C18" s="0" t="n">
        <v>5</v>
      </c>
      <c r="H18" s="0" t="n">
        <f aca="false">Tabla35108131536101415[[#This Row],[no_efec_cor]]+Tabla35108131536101415[[#This Row],[efec_cor]]</f>
        <v>0</v>
      </c>
      <c r="I18" s="0" t="n">
        <f aca="false">Tabla35108131536101415[[#This Row],[no_efec_inc]]+Tabla35108131536101415[[#This Row],[efect_inc]]</f>
        <v>0</v>
      </c>
      <c r="J18" s="9" t="e">
        <f aca="false">Tabla35108131536101415[[#This Row],[Correctos]]/Tabla35108131536101415[[#This Row],[total_sec]]</f>
        <v>#DIV/0!</v>
      </c>
      <c r="K18" s="9" t="e">
        <f aca="false">Tabla35108131536101415[[#This Row],[efec_cor]]/Tabla35108131536101415[[#This Row],[efec]]</f>
        <v>#DIV/0!</v>
      </c>
      <c r="L18" s="9" t="e">
        <f aca="false">Tabla35108131536101415[[#This Row],[efect_inc]]/Tabla35108131536101415[[#This Row],[efec]]</f>
        <v>#DIV/0!</v>
      </c>
      <c r="M18" s="9" t="e">
        <f aca="false">Tabla35108131536101415[[#This Row],[no_efec_cor]]/Tabla35108131536101415[[#This Row],[no_efe]]</f>
        <v>#DIV/0!</v>
      </c>
      <c r="N18" s="9" t="e">
        <f aca="false">Tabla35108131536101415[[#This Row],[no_efec_inc]]/Tabla35108131536101415[[#This Row],[no_efe]]</f>
        <v>#DIV/0!</v>
      </c>
      <c r="O18" s="9" t="e">
        <f aca="false">(Tabla35108131536101415[[#This Row],[% efe_cor]]+Tabla35108131536101415[[#This Row],[% no_efe_cor]])/2</f>
        <v>#DIV/0!</v>
      </c>
      <c r="P18" s="10" t="e">
        <f aca="false">(Tabla35108131536101415[[#This Row],[% efe_inc]]+Tabla35108131536101415[[#This Row],[% no_efect_inc]])/2</f>
        <v>#DIV/0!</v>
      </c>
      <c r="Q18" s="11" t="e">
        <f aca="false">Tabla35108131536101415[[#This Row],[no_efec_cor]]/(Tabla35108131536101415[[#This Row],[efect_inc]]+Tabla35108131536101415[[#This Row],[no_efec_cor]])</f>
        <v>#DIV/0!</v>
      </c>
      <c r="R18" s="11" t="e">
        <f aca="false">Tabla35108131536101415[[#This Row],[efec_cor]]/(Tabla35108131536101415[[#This Row],[efec_cor]]+Tabla35108131536101415[[#This Row],[no_efec_inc]])</f>
        <v>#DIV/0!</v>
      </c>
      <c r="S18" s="11" t="e">
        <f aca="false">(Tabla35108131536101415[[#This Row],[PNE]]+Tabla35108131536101415[[#This Row],[PE]])/2</f>
        <v>#DIV/0!</v>
      </c>
      <c r="V18" s="0" t="n">
        <f aca="false">Tabla35108131536101415[[#This Row],[efec]]+Tabla35108131536101415[[#This Row],[no_efe]]</f>
        <v>0</v>
      </c>
    </row>
    <row r="19" customFormat="false" ht="13.8" hidden="false" customHeight="false" outlineLevel="0" collapsed="false">
      <c r="A19" s="0" t="s">
        <v>43</v>
      </c>
      <c r="B19" s="0" t="n">
        <v>5</v>
      </c>
      <c r="C19" s="0" t="n">
        <v>5</v>
      </c>
      <c r="H19" s="0" t="n">
        <f aca="false">Tabla35108131536101415[[#This Row],[no_efec_cor]]+Tabla35108131536101415[[#This Row],[efec_cor]]</f>
        <v>0</v>
      </c>
      <c r="I19" s="0" t="n">
        <f aca="false">Tabla35108131536101415[[#This Row],[no_efec_inc]]+Tabla35108131536101415[[#This Row],[efect_inc]]</f>
        <v>0</v>
      </c>
      <c r="J19" s="9" t="e">
        <f aca="false">Tabla35108131536101415[[#This Row],[Correctos]]/Tabla35108131536101415[[#This Row],[total_sec]]</f>
        <v>#DIV/0!</v>
      </c>
      <c r="K19" s="9" t="e">
        <f aca="false">Tabla35108131536101415[[#This Row],[efec_cor]]/Tabla35108131536101415[[#This Row],[efec]]</f>
        <v>#DIV/0!</v>
      </c>
      <c r="L19" s="9" t="e">
        <f aca="false">Tabla35108131536101415[[#This Row],[efect_inc]]/Tabla35108131536101415[[#This Row],[efec]]</f>
        <v>#DIV/0!</v>
      </c>
      <c r="M19" s="9" t="e">
        <f aca="false">Tabla35108131536101415[[#This Row],[no_efec_cor]]/Tabla35108131536101415[[#This Row],[no_efe]]</f>
        <v>#DIV/0!</v>
      </c>
      <c r="N19" s="9" t="e">
        <f aca="false">Tabla35108131536101415[[#This Row],[no_efec_inc]]/Tabla35108131536101415[[#This Row],[no_efe]]</f>
        <v>#DIV/0!</v>
      </c>
      <c r="O19" s="9" t="e">
        <f aca="false">(Tabla35108131536101415[[#This Row],[% efe_cor]]+Tabla35108131536101415[[#This Row],[% no_efe_cor]])/2</f>
        <v>#DIV/0!</v>
      </c>
      <c r="P19" s="10" t="e">
        <f aca="false">(Tabla35108131536101415[[#This Row],[% efe_inc]]+Tabla35108131536101415[[#This Row],[% no_efect_inc]])/2</f>
        <v>#DIV/0!</v>
      </c>
      <c r="Q19" s="11" t="e">
        <f aca="false">Tabla35108131536101415[[#This Row],[no_efec_cor]]/(Tabla35108131536101415[[#This Row],[efect_inc]]+Tabla35108131536101415[[#This Row],[no_efec_cor]])</f>
        <v>#DIV/0!</v>
      </c>
      <c r="R19" s="11" t="e">
        <f aca="false">Tabla35108131536101415[[#This Row],[efec_cor]]/(Tabla35108131536101415[[#This Row],[efec_cor]]+Tabla35108131536101415[[#This Row],[no_efec_inc]])</f>
        <v>#DIV/0!</v>
      </c>
      <c r="S19" s="11" t="e">
        <f aca="false">(Tabla35108131536101415[[#This Row],[PNE]]+Tabla35108131536101415[[#This Row],[PE]])/2</f>
        <v>#DIV/0!</v>
      </c>
      <c r="V19" s="0" t="n">
        <f aca="false">Tabla35108131536101415[[#This Row],[efec]]+Tabla35108131536101415[[#This Row],[no_efe]]</f>
        <v>0</v>
      </c>
    </row>
    <row r="20" customFormat="false" ht="13.8" hidden="false" customHeight="false" outlineLevel="0" collapsed="false">
      <c r="A20" s="0" t="s">
        <v>44</v>
      </c>
      <c r="B20" s="0" t="n">
        <v>1</v>
      </c>
      <c r="C20" s="0" t="n">
        <v>5</v>
      </c>
      <c r="H20" s="0" t="n">
        <f aca="false">Tabla35108131536101415[[#This Row],[no_efec_cor]]+Tabla35108131536101415[[#This Row],[efec_cor]]</f>
        <v>0</v>
      </c>
      <c r="I20" s="0" t="n">
        <f aca="false">Tabla35108131536101415[[#This Row],[no_efec_inc]]+Tabla35108131536101415[[#This Row],[efect_inc]]</f>
        <v>0</v>
      </c>
      <c r="J20" s="9" t="e">
        <f aca="false">Tabla35108131536101415[[#This Row],[Correctos]]/Tabla35108131536101415[[#This Row],[total_sec]]</f>
        <v>#DIV/0!</v>
      </c>
      <c r="K20" s="9" t="e">
        <f aca="false">Tabla35108131536101415[[#This Row],[efec_cor]]/Tabla35108131536101415[[#This Row],[efec]]</f>
        <v>#DIV/0!</v>
      </c>
      <c r="L20" s="9" t="e">
        <f aca="false">Tabla35108131536101415[[#This Row],[efect_inc]]/Tabla35108131536101415[[#This Row],[efec]]</f>
        <v>#DIV/0!</v>
      </c>
      <c r="M20" s="9" t="e">
        <f aca="false">Tabla35108131536101415[[#This Row],[no_efec_cor]]/Tabla35108131536101415[[#This Row],[no_efe]]</f>
        <v>#DIV/0!</v>
      </c>
      <c r="N20" s="9" t="e">
        <f aca="false">Tabla35108131536101415[[#This Row],[no_efec_inc]]/Tabla35108131536101415[[#This Row],[no_efe]]</f>
        <v>#DIV/0!</v>
      </c>
      <c r="O20" s="9" t="e">
        <f aca="false">(Tabla35108131536101415[[#This Row],[% efe_cor]]+Tabla35108131536101415[[#This Row],[% no_efe_cor]])/2</f>
        <v>#DIV/0!</v>
      </c>
      <c r="P20" s="10" t="e">
        <f aca="false">(Tabla35108131536101415[[#This Row],[% efe_inc]]+Tabla35108131536101415[[#This Row],[% no_efect_inc]])/2</f>
        <v>#DIV/0!</v>
      </c>
      <c r="Q20" s="11" t="e">
        <f aca="false">Tabla35108131536101415[[#This Row],[no_efec_cor]]/(Tabla35108131536101415[[#This Row],[efect_inc]]+Tabla35108131536101415[[#This Row],[no_efec_cor]])</f>
        <v>#DIV/0!</v>
      </c>
      <c r="R20" s="11" t="e">
        <f aca="false">Tabla35108131536101415[[#This Row],[efec_cor]]/(Tabla35108131536101415[[#This Row],[efec_cor]]+Tabla35108131536101415[[#This Row],[no_efec_inc]])</f>
        <v>#DIV/0!</v>
      </c>
      <c r="S20" s="11" t="e">
        <f aca="false">(Tabla35108131536101415[[#This Row],[PNE]]+Tabla35108131536101415[[#This Row],[PE]])/2</f>
        <v>#DIV/0!</v>
      </c>
      <c r="V20" s="0" t="n">
        <f aca="false">Tabla35108131536101415[[#This Row],[efec]]+Tabla35108131536101415[[#This Row],[no_efe]]</f>
        <v>0</v>
      </c>
    </row>
    <row r="21" customFormat="false" ht="13.8" hidden="false" customHeight="false" outlineLevel="0" collapsed="false">
      <c r="A21" s="0" t="s">
        <v>45</v>
      </c>
      <c r="B21" s="0" t="n">
        <v>2</v>
      </c>
      <c r="C21" s="0" t="n">
        <v>5</v>
      </c>
      <c r="H21" s="0" t="n">
        <f aca="false">Tabla35108131536101415[[#This Row],[no_efec_cor]]+Tabla35108131536101415[[#This Row],[efec_cor]]</f>
        <v>0</v>
      </c>
      <c r="I21" s="0" t="n">
        <f aca="false">Tabla35108131536101415[[#This Row],[no_efec_inc]]+Tabla35108131536101415[[#This Row],[efect_inc]]</f>
        <v>0</v>
      </c>
      <c r="J21" s="9" t="e">
        <f aca="false">Tabla35108131536101415[[#This Row],[Correctos]]/Tabla35108131536101415[[#This Row],[total_sec]]</f>
        <v>#DIV/0!</v>
      </c>
      <c r="K21" s="9" t="e">
        <f aca="false">Tabla35108131536101415[[#This Row],[efec_cor]]/Tabla35108131536101415[[#This Row],[efec]]</f>
        <v>#DIV/0!</v>
      </c>
      <c r="L21" s="9" t="e">
        <f aca="false">Tabla35108131536101415[[#This Row],[efect_inc]]/Tabla35108131536101415[[#This Row],[efec]]</f>
        <v>#DIV/0!</v>
      </c>
      <c r="M21" s="9" t="e">
        <f aca="false">Tabla35108131536101415[[#This Row],[no_efec_cor]]/Tabla35108131536101415[[#This Row],[no_efe]]</f>
        <v>#DIV/0!</v>
      </c>
      <c r="N21" s="9" t="e">
        <f aca="false">Tabla35108131536101415[[#This Row],[no_efec_inc]]/Tabla35108131536101415[[#This Row],[no_efe]]</f>
        <v>#DIV/0!</v>
      </c>
      <c r="O21" s="9" t="e">
        <f aca="false">(Tabla35108131536101415[[#This Row],[% efe_cor]]+Tabla35108131536101415[[#This Row],[% no_efe_cor]])/2</f>
        <v>#DIV/0!</v>
      </c>
      <c r="P21" s="10" t="e">
        <f aca="false">(Tabla35108131536101415[[#This Row],[% efe_inc]]+Tabla35108131536101415[[#This Row],[% no_efect_inc]])/2</f>
        <v>#DIV/0!</v>
      </c>
      <c r="Q21" s="11" t="e">
        <f aca="false">Tabla35108131536101415[[#This Row],[no_efec_cor]]/(Tabla35108131536101415[[#This Row],[efect_inc]]+Tabla35108131536101415[[#This Row],[no_efec_cor]])</f>
        <v>#DIV/0!</v>
      </c>
      <c r="R21" s="11" t="e">
        <f aca="false">Tabla35108131536101415[[#This Row],[efec_cor]]/(Tabla35108131536101415[[#This Row],[efec_cor]]+Tabla35108131536101415[[#This Row],[no_efec_inc]])</f>
        <v>#DIV/0!</v>
      </c>
      <c r="S21" s="11" t="e">
        <f aca="false">(Tabla35108131536101415[[#This Row],[PNE]]+Tabla35108131536101415[[#This Row],[PE]])/2</f>
        <v>#DIV/0!</v>
      </c>
      <c r="V21" s="0" t="n">
        <f aca="false">Tabla35108131536101415[[#This Row],[efec]]+Tabla35108131536101415[[#This Row],[no_efe]]</f>
        <v>0</v>
      </c>
    </row>
    <row r="24" customFormat="false" ht="15" hidden="false" customHeight="false" outlineLevel="0" collapsed="false">
      <c r="A24" s="23" t="s">
        <v>64</v>
      </c>
      <c r="B24" s="23"/>
      <c r="C24" s="23"/>
      <c r="D24" s="23"/>
      <c r="E24" s="23"/>
      <c r="F24" s="23"/>
      <c r="G24" s="23"/>
    </row>
    <row r="25" customFormat="false" ht="15" hidden="false" customHeight="false" outlineLevel="0" collapsed="false">
      <c r="A25" s="7" t="s">
        <v>39</v>
      </c>
      <c r="B25" s="7" t="s">
        <v>65</v>
      </c>
      <c r="C25" s="7" t="s">
        <v>66</v>
      </c>
      <c r="D25" s="7" t="s">
        <v>67</v>
      </c>
      <c r="E25" s="7" t="s">
        <v>68</v>
      </c>
      <c r="F25" s="7" t="s">
        <v>69</v>
      </c>
      <c r="G25" s="7" t="s">
        <v>70</v>
      </c>
    </row>
    <row r="26" customFormat="false" ht="13.8" hidden="false" customHeight="false" outlineLevel="0" collapsed="false">
      <c r="A26" s="0" t="s">
        <v>40</v>
      </c>
      <c r="B26" s="9"/>
      <c r="C26" s="9"/>
      <c r="D26" s="9"/>
      <c r="E26" s="9"/>
      <c r="F26" s="9"/>
      <c r="G26" s="9"/>
    </row>
    <row r="27" customFormat="false" ht="13.8" hidden="false" customHeight="false" outlineLevel="0" collapsed="false">
      <c r="A27" s="0" t="s">
        <v>41</v>
      </c>
      <c r="B27" s="9"/>
      <c r="C27" s="9"/>
      <c r="D27" s="9"/>
      <c r="E27" s="9"/>
      <c r="F27" s="9"/>
      <c r="G27" s="9"/>
    </row>
    <row r="28" customFormat="false" ht="13.8" hidden="false" customHeight="false" outlineLevel="0" collapsed="false">
      <c r="A28" s="0" t="s">
        <v>42</v>
      </c>
      <c r="B28" s="9"/>
      <c r="C28" s="9"/>
      <c r="D28" s="9"/>
      <c r="E28" s="9"/>
      <c r="F28" s="9"/>
      <c r="G28" s="9"/>
    </row>
    <row r="29" customFormat="false" ht="13.8" hidden="false" customHeight="false" outlineLevel="0" collapsed="false">
      <c r="A29" s="0" t="s">
        <v>43</v>
      </c>
      <c r="B29" s="9"/>
      <c r="C29" s="9"/>
      <c r="D29" s="9"/>
      <c r="E29" s="9"/>
      <c r="F29" s="9"/>
      <c r="G29" s="9"/>
    </row>
    <row r="30" customFormat="false" ht="13.8" hidden="false" customHeight="false" outlineLevel="0" collapsed="false">
      <c r="A30" s="0" t="s">
        <v>44</v>
      </c>
      <c r="B30" s="9"/>
      <c r="C30" s="9"/>
      <c r="D30" s="9"/>
      <c r="E30" s="9"/>
      <c r="F30" s="9"/>
      <c r="G30" s="9"/>
    </row>
    <row r="31" customFormat="false" ht="13.8" hidden="false" customHeight="false" outlineLevel="0" collapsed="false">
      <c r="A31" s="0" t="s">
        <v>45</v>
      </c>
      <c r="B31" s="9"/>
      <c r="C31" s="9"/>
      <c r="D31" s="9"/>
      <c r="E31" s="9"/>
      <c r="F31" s="9"/>
      <c r="G31" s="9"/>
    </row>
  </sheetData>
  <mergeCells count="6">
    <mergeCell ref="A1:V1"/>
    <mergeCell ref="A3:G3"/>
    <mergeCell ref="A4:U4"/>
    <mergeCell ref="A13:G13"/>
    <mergeCell ref="A14:V14"/>
    <mergeCell ref="A24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2525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Ragnarök PC</dc:creator>
  <dc:description/>
  <dc:language>es-MX</dc:language>
  <cp:lastModifiedBy/>
  <dcterms:modified xsi:type="dcterms:W3CDTF">2021-02-13T05:08:58Z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