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8.xml" ContentType="application/vnd.openxmlformats-officedocument.spreadsheetml.table+xml"/>
  <Override PartName="/xl/tables/table14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5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.xml" ContentType="application/vnd.openxmlformats-officedocument.spreadsheetml.table+xml"/>
  <Override PartName="/xl/tables/table22.xml" ContentType="application/vnd.openxmlformats-officedocument.spreadsheetml.table+xml"/>
  <Override PartName="/xl/tables/table19.xml" ContentType="application/vnd.openxmlformats-officedocument.spreadsheetml.table+xml"/>
  <Override PartName="/xl/tables/table21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0.xml" ContentType="application/vnd.openxmlformats-officedocument.spreadsheetml.table+xml"/>
  <Override PartName="/xl/tables/table18.xml" ContentType="application/vnd.openxmlformats-officedocument.spreadsheetml.table+xml"/>
  <Override PartName="/xl/tables/table17.xml" ContentType="application/vnd.openxmlformats-officedocument.spreadsheetml.table+xml"/>
  <Override PartName="/xl/tables/table6.xml" ContentType="application/vnd.openxmlformats-officedocument.spreadsheetml.table+xml"/>
  <Override PartName="/xl/tables/table11.xml" ContentType="application/vnd.openxmlformats-officedocument.spreadsheetml.table+xml"/>
  <Override PartName="/xl/tables/table7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AAC" sheetId="1" state="visible" r:id="rId2"/>
    <sheet name="ACC_hidro" sheetId="2" state="visible" r:id="rId3"/>
    <sheet name="ACC_mass" sheetId="3" state="visible" r:id="rId4"/>
    <sheet name="PseAAC_hidro" sheetId="4" state="visible" r:id="rId5"/>
    <sheet name="PseAAC_hidro_mass" sheetId="5" state="visible" r:id="rId6"/>
    <sheet name="PseAAC_mass" sheetId="6" state="visible" r:id="rId7"/>
    <sheet name="Deep_learning" sheetId="7" state="visible" r:id="rId8"/>
    <sheet name="Comparativa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<sst xmlns="http://schemas.openxmlformats.org/spreadsheetml/2006/main" count="564" uniqueCount="71">
  <si>
    <t xml:space="preserve">Composición de aminoácidos (AAC) archaea ds2</t>
  </si>
  <si>
    <t xml:space="preserve">k -vecinos más cercanos (KNN)</t>
  </si>
  <si>
    <t xml:space="preserve">N° Efectores</t>
  </si>
  <si>
    <t xml:space="preserve">N° No efectores</t>
  </si>
  <si>
    <t xml:space="preserve">Total</t>
  </si>
  <si>
    <t xml:space="preserve">(no_efec_cor = no efectores correctos, efec_cor = efectores correctos, PNE = Precisión no efectores, PE = Precisión efectores).</t>
  </si>
  <si>
    <t xml:space="preserve">KNN</t>
  </si>
  <si>
    <t xml:space="preserve">no_efec_cor</t>
  </si>
  <si>
    <t xml:space="preserve">no_efec_inc</t>
  </si>
  <si>
    <t xml:space="preserve">efec_cor</t>
  </si>
  <si>
    <t xml:space="preserve">efect_inc</t>
  </si>
  <si>
    <t xml:space="preserve">Correctos</t>
  </si>
  <si>
    <t xml:space="preserve">Incorrectos</t>
  </si>
  <si>
    <t xml:space="preserve">Exactitud</t>
  </si>
  <si>
    <t xml:space="preserve">% efe_cor</t>
  </si>
  <si>
    <t xml:space="preserve">% efe_inc</t>
  </si>
  <si>
    <t xml:space="preserve">% no_efe_cor</t>
  </si>
  <si>
    <t xml:space="preserve">% no_efect_inc</t>
  </si>
  <si>
    <t xml:space="preserve">% corectos</t>
  </si>
  <si>
    <t xml:space="preserve">% incorrectos</t>
  </si>
  <si>
    <t xml:space="preserve">PNE</t>
  </si>
  <si>
    <t xml:space="preserve">PE</t>
  </si>
  <si>
    <t xml:space="preserve">Presición</t>
  </si>
  <si>
    <t xml:space="preserve">efec</t>
  </si>
  <si>
    <t xml:space="preserve">no_efe</t>
  </si>
  <si>
    <t xml:space="preserve">total_sec</t>
  </si>
  <si>
    <t xml:space="preserve">Composición de aminoácidos (AAC) archaea_ds2</t>
  </si>
  <si>
    <t xml:space="preserve">Máquinas de vectores de soporte (SVM)</t>
  </si>
  <si>
    <t xml:space="preserve">costo</t>
  </si>
  <si>
    <t xml:space="preserve">gama</t>
  </si>
  <si>
    <t xml:space="preserve">N° efec</t>
  </si>
  <si>
    <t xml:space="preserve">N° no_efe</t>
  </si>
  <si>
    <t xml:space="preserve">Covarianza de auto cruzamiento (ACC) hidro archaea_ds2</t>
  </si>
  <si>
    <t xml:space="preserve">Covarianza de auto cruzamiento (ACC) mass archaea_ds2</t>
  </si>
  <si>
    <t xml:space="preserve">Composición de pseudo aminoácidos (PseAAC) hidro archaea_ds2</t>
  </si>
  <si>
    <t xml:space="preserve">Composición de pseudo aminoácidos (PseAAC) hidro_mass archaea_ds2</t>
  </si>
  <si>
    <t xml:space="preserve">Composición de pseudo aminoácidos (PseAAC) mass archaea_ds2</t>
  </si>
  <si>
    <t xml:space="preserve">Deep learning archaea_ds2</t>
  </si>
  <si>
    <t xml:space="preserve">Modelo [8, 7, 6, 5, 4, 3, 2]</t>
  </si>
  <si>
    <t xml:space="preserve">índice</t>
  </si>
  <si>
    <t xml:space="preserve">AAC</t>
  </si>
  <si>
    <t xml:space="preserve">ACC_hidro</t>
  </si>
  <si>
    <t xml:space="preserve">ACC_mass</t>
  </si>
  <si>
    <t xml:space="preserve">PseAAC_hidro</t>
  </si>
  <si>
    <t xml:space="preserve">PseAAC_hidro_mass</t>
  </si>
  <si>
    <t xml:space="preserve">PseAAC_mass</t>
  </si>
  <si>
    <t xml:space="preserve">Modelo [8, 6, 4, 3, 2]</t>
  </si>
  <si>
    <t xml:space="preserve">Modelo [8, 6, 4, 3]</t>
  </si>
  <si>
    <t xml:space="preserve">Modelo  [8, 6, 4]</t>
  </si>
  <si>
    <t xml:space="preserve">Modelo  [8, 6]</t>
  </si>
  <si>
    <t xml:space="preserve">Modelo 1</t>
  </si>
  <si>
    <t xml:space="preserve">[8, 7, 6, 5, 4, 3, 2]</t>
  </si>
  <si>
    <t xml:space="preserve">Modelo 2</t>
  </si>
  <si>
    <t xml:space="preserve">[8, 6, 4, 3, 2]</t>
  </si>
  <si>
    <t xml:space="preserve">Modelo 3</t>
  </si>
  <si>
    <t xml:space="preserve">[8, 6, 4, 3]</t>
  </si>
  <si>
    <t xml:space="preserve">Modelo 4 </t>
  </si>
  <si>
    <t xml:space="preserve">[8, 6, 4]</t>
  </si>
  <si>
    <t xml:space="preserve">Modelo 5</t>
  </si>
  <si>
    <t xml:space="preserve">[8, 6]</t>
  </si>
  <si>
    <t xml:space="preserve">Modelo 4</t>
  </si>
  <si>
    <t xml:space="preserve">Promedio</t>
  </si>
  <si>
    <t xml:space="preserve">archaea_ds2</t>
  </si>
  <si>
    <t xml:space="preserve">Composición de pseudo aminoácidos (PseAAC)</t>
  </si>
  <si>
    <t xml:space="preserve">Comparativa</t>
  </si>
  <si>
    <t xml:space="preserve">Exact_KNN</t>
  </si>
  <si>
    <t xml:space="preserve">Pres_KNN</t>
  </si>
  <si>
    <t xml:space="preserve">Exact_SVM</t>
  </si>
  <si>
    <t xml:space="preserve">Pres_SVM</t>
  </si>
  <si>
    <t xml:space="preserve">Exact_Deep</t>
  </si>
  <si>
    <t xml:space="preserve">Pres_Deep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</si>
</sst>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0.0000%"/>
    <numFmt numFmtId="167" formatCode="0.000"/>
    <numFmt numFmtId="168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44546A"/>
      <name val="Calibri"/>
      <family val="2"/>
      <charset val="1"/>
    </font>
    <font>
      <b val="true"/>
      <sz val="11"/>
      <color rgb="FF3F3F76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i val="true"/>
      <sz val="10"/>
      <color rgb="FF44546A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006100"/>
      <name val="Calibri"/>
      <family val="2"/>
      <charset val="1"/>
    </font>
    <font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C99"/>
        <bgColor rgb="FFFFFF99"/>
      </patternFill>
    </fill>
    <fill>
      <patternFill patternType="solid">
        <fgColor rgb="FFC6EFCE"/>
        <bgColor rgb="FFDAE3F3"/>
      </patternFill>
    </fill>
    <fill>
      <patternFill patternType="solid">
        <fgColor rgb="FF70AD47"/>
        <bgColor rgb="FF548235"/>
      </patternFill>
    </fill>
    <fill>
      <patternFill patternType="solid">
        <fgColor rgb="FF4472C4"/>
        <bgColor rgb="FF44546A"/>
      </patternFill>
    </fill>
    <fill>
      <patternFill patternType="solid">
        <fgColor rgb="FFB4C7E7"/>
        <bgColor rgb="FF99CCFF"/>
      </patternFill>
    </fill>
    <fill>
      <patternFill patternType="solid">
        <fgColor rgb="FFDAE3F3"/>
        <bgColor rgb="FFC6EFCE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B2B2B2"/>
      </left>
      <right/>
      <top/>
      <bottom/>
      <diagonal/>
    </border>
    <border diagonalUp="false" diagonalDown="false">
      <left style="thin">
        <color rgb="FF7F7F7F"/>
      </left>
      <right/>
      <top/>
      <bottom/>
      <diagonal/>
    </border>
    <border diagonalUp="false" diagonalDown="false">
      <left/>
      <right/>
      <top style="medium">
        <color rgb="FF8EA9DB"/>
      </top>
      <bottom style="medium">
        <color rgb="FF8EA9DB"/>
      </bottom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6" fillId="3" borderId="2" applyFont="true" applyBorder="tru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0"/>
    <cellStyle name="Excel Built-in Input" xfId="21"/>
    <cellStyle name="Excel Built-in Good" xfId="22"/>
    <cellStyle name="Excel Built-in Accent6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B2B2B2"/>
      <rgbColor rgb="FF7F7F7F"/>
      <rgbColor rgb="FF8EA9DB"/>
      <rgbColor rgb="FF7030A0"/>
      <rgbColor rgb="FFFFFFCC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44546A"/>
      <rgbColor rgb="FF70AD47"/>
      <rgbColor rgb="FF003366"/>
      <rgbColor rgb="FF339966"/>
      <rgbColor rgb="FF003300"/>
      <rgbColor rgb="FF333300"/>
      <rgbColor rgb="FF843C0B"/>
      <rgbColor rgb="FF9C5700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1013" displayName="Tabla1013" ref="A25:G31" headerRowCount="1" totalsRowCount="0" totalsRowShown="0">
  <autoFilter ref="A25:G31"/>
  <tableColumns count="7">
    <tableColumn id="1" name="índice"/>
    <tableColumn id="2" name="Exact_KNN"/>
    <tableColumn id="3" name="Pres_KNN"/>
    <tableColumn id="4" name="Exact_SVM"/>
    <tableColumn id="5" name="Pres_SVM"/>
    <tableColumn id="6" name="Exact_Deep"/>
    <tableColumn id="7" name="Pres_Deep"/>
  </tableColumns>
</table>
</file>

<file path=xl/tables/table10.xml><?xml version="1.0" encoding="utf-8"?>
<table xmlns="http://schemas.openxmlformats.org/spreadsheetml/2006/main" id="10" name="Tabla35108131534" displayName="Tabla35108131534" ref="A26:U40" headerRowCount="1" totalsRowCount="0" totalsRowShown="0">
  <autoFilter ref="A26:U40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1.xml><?xml version="1.0" encoding="utf-8"?>
<table xmlns="http://schemas.openxmlformats.org/spreadsheetml/2006/main" id="11" name="Tabla3510813153413" displayName="Tabla3510813153413" ref="A26:U40" headerRowCount="1" totalsRowCount="0" totalsRowShown="0">
  <autoFilter ref="A26:U40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N° efec"/>
    <tableColumn id="20" name="N° no_efe"/>
    <tableColumn id="21" name="total_sec"/>
  </tableColumns>
</table>
</file>

<file path=xl/tables/table12.xml><?xml version="1.0" encoding="utf-8"?>
<table xmlns="http://schemas.openxmlformats.org/spreadsheetml/2006/main" id="12" name="Tabla3510813153420" displayName="Tabla3510813153420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13.xml><?xml version="1.0" encoding="utf-8"?>
<table xmlns="http://schemas.openxmlformats.org/spreadsheetml/2006/main" id="13" name="Tabla3510813153423" displayName="Tabla3510813153423" ref="A25:U39" headerRowCount="1" totalsRowCount="0" totalsRowShown="0">
  <autoFilter ref="A25:U39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4.xml><?xml version="1.0" encoding="utf-8"?>
<table xmlns="http://schemas.openxmlformats.org/spreadsheetml/2006/main" id="14" name="Tabla3510813153424" displayName="Tabla3510813153424" ref="A25:U39" headerRowCount="1" totalsRowCount="0" totalsRowShown="0">
  <autoFilter ref="A25:U39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5.xml><?xml version="1.0" encoding="utf-8"?>
<table xmlns="http://schemas.openxmlformats.org/spreadsheetml/2006/main" id="15" name="Tabla3510813153425" displayName="Tabla3510813153425" ref="A25:U39" headerRowCount="1" totalsRowCount="0" totalsRowShown="0">
  <autoFilter ref="A25:U39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6.xml><?xml version="1.0" encoding="utf-8"?>
<table xmlns="http://schemas.openxmlformats.org/spreadsheetml/2006/main" id="16" name="Tabla3510813153426" displayName="Tabla3510813153426" ref="A25:U39" headerRowCount="1" totalsRowCount="0" totalsRowShown="0">
  <autoFilter ref="A25:U39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7.xml><?xml version="1.0" encoding="utf-8"?>
<table xmlns="http://schemas.openxmlformats.org/spreadsheetml/2006/main" id="17" name="Tabla35108131536" displayName="Tabla35108131536" ref="A19:T25" headerRowCount="1" totalsRowCount="0" totalsRowShown="0">
  <autoFilter ref="A19:T2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18.xml><?xml version="1.0" encoding="utf-8"?>
<table xmlns="http://schemas.openxmlformats.org/spreadsheetml/2006/main" id="18" name="Tabla3510813153610" displayName="Tabla3510813153610" ref="A49:T55" headerRowCount="1" totalsRowCount="0" totalsRowShown="0">
  <autoFilter ref="A49:T5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19.xml><?xml version="1.0" encoding="utf-8"?>
<table xmlns="http://schemas.openxmlformats.org/spreadsheetml/2006/main" id="19" name="Tabla351081315361014" displayName="Tabla351081315361014" ref="A5:U11" headerRowCount="1" totalsRowCount="0" totalsRowShown="0">
  <autoFilter ref="A5:U11"/>
  <tableColumns count="21">
    <tableColumn id="1" name="índice"/>
    <tableColumn id="2" name="KNN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2.xml><?xml version="1.0" encoding="utf-8"?>
<table xmlns="http://schemas.openxmlformats.org/spreadsheetml/2006/main" id="2" name="Tabla1018" displayName="Tabla1018" ref="A65:G72" headerRowCount="1" totalsRowCount="0" totalsRowShown="0">
  <autoFilter ref="A65:G72"/>
  <tableColumns count="7">
    <tableColumn id="1" name="índice"/>
    <tableColumn id="2" name="Modelo 1"/>
    <tableColumn id="3" name="Modelo 2"/>
    <tableColumn id="4" name="Modelo 3"/>
    <tableColumn id="5" name="Modelo 4"/>
    <tableColumn id="6" name="Modelo 5"/>
    <tableColumn id="7" name="Promedio"/>
  </tableColumns>
</table>
</file>

<file path=xl/tables/table20.xml><?xml version="1.0" encoding="utf-8"?>
<table xmlns="http://schemas.openxmlformats.org/spreadsheetml/2006/main" id="20" name="Tabla35108131536101415" displayName="Tabla35108131536101415" ref="A15:V21" headerRowCount="1" totalsRowCount="0" totalsRowShown="0">
  <autoFilter ref="A15:V21"/>
  <tableColumns count="22">
    <tableColumn id="1" name="índice"/>
    <tableColumn id="2" name="costo"/>
    <tableColumn id="3" name="gama"/>
    <tableColumn id="4" name="no_efec_cor"/>
    <tableColumn id="5" name="no_efec_inc"/>
    <tableColumn id="6" name="efec_cor"/>
    <tableColumn id="7" name="efect_inc"/>
    <tableColumn id="8" name="Correctos"/>
    <tableColumn id="9" name="Incorrectos"/>
    <tableColumn id="10" name="Exactitud"/>
    <tableColumn id="11" name="% efe_cor"/>
    <tableColumn id="12" name="% efe_inc"/>
    <tableColumn id="13" name="% no_efe_cor"/>
    <tableColumn id="14" name="% no_efect_inc"/>
    <tableColumn id="15" name="% corectos"/>
    <tableColumn id="16" name="% incorrectos"/>
    <tableColumn id="17" name="PNE"/>
    <tableColumn id="18" name="PE"/>
    <tableColumn id="19" name="Presición"/>
    <tableColumn id="20" name="efec"/>
    <tableColumn id="21" name="no_efe"/>
    <tableColumn id="22" name="total_sec"/>
  </tableColumns>
</table>
</file>

<file path=xl/tables/table21.xml><?xml version="1.0" encoding="utf-8"?>
<table xmlns="http://schemas.openxmlformats.org/spreadsheetml/2006/main" id="21" name="Tabla351081315368" displayName="Tabla351081315368" ref="A29:T35" headerRowCount="1" totalsRowCount="0" totalsRowShown="0">
  <autoFilter ref="A29:T3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22.xml><?xml version="1.0" encoding="utf-8"?>
<table xmlns="http://schemas.openxmlformats.org/spreadsheetml/2006/main" id="22" name="Tabla351081315369" displayName="Tabla351081315369" ref="A39:T45" headerRowCount="1" totalsRowCount="0" totalsRowShown="0">
  <autoFilter ref="A39:T4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3.xml><?xml version="1.0" encoding="utf-8"?>
<table xmlns="http://schemas.openxmlformats.org/spreadsheetml/2006/main" id="3" name="Tabla11" displayName="Tabla11" ref="I65:O72" headerRowCount="1" totalsRowCount="0" totalsRowShown="0">
  <autoFilter ref="I65:O72"/>
  <tableColumns count="7">
    <tableColumn id="1" name="índice"/>
    <tableColumn id="2" name="Modelo 1"/>
    <tableColumn id="3" name="Modelo 2"/>
    <tableColumn id="4" name="Modelo 3"/>
    <tableColumn id="5" name="Modelo 4"/>
    <tableColumn id="6" name="Modelo 5"/>
    <tableColumn id="7" name="Promedio"/>
  </tableColumns>
</table>
</file>

<file path=xl/tables/table4.xml><?xml version="1.0" encoding="utf-8"?>
<table xmlns="http://schemas.openxmlformats.org/spreadsheetml/2006/main" id="4" name="Tabla3510813153" displayName="Tabla3510813153" ref="A9:T15" headerRowCount="1" totalsRowCount="0" totalsRowShown="0">
  <autoFilter ref="A9:T1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5.xml><?xml version="1.0" encoding="utf-8"?>
<table xmlns="http://schemas.openxmlformats.org/spreadsheetml/2006/main" id="5" name="Tabla35108131532" displayName="Tabla35108131532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6.xml><?xml version="1.0" encoding="utf-8"?>
<table xmlns="http://schemas.openxmlformats.org/spreadsheetml/2006/main" id="6" name="Tabla3510813153212" displayName="Tabla3510813153212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7.xml><?xml version="1.0" encoding="utf-8"?>
<table xmlns="http://schemas.openxmlformats.org/spreadsheetml/2006/main" id="7" name="Tabla3510813153221" displayName="Tabla3510813153221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8.xml><?xml version="1.0" encoding="utf-8"?>
<table xmlns="http://schemas.openxmlformats.org/spreadsheetml/2006/main" id="8" name="Tabla351081315325" displayName="Tabla351081315325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9.xml><?xml version="1.0" encoding="utf-8"?>
<table xmlns="http://schemas.openxmlformats.org/spreadsheetml/2006/main" id="9" name="Tabla351081315327" displayName="Tabla351081315327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6.xml"/><Relationship Id="rId2" Type="http://schemas.openxmlformats.org/officeDocument/2006/relationships/table" Target="../tables/table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7.xml"/><Relationship Id="rId2" Type="http://schemas.openxmlformats.org/officeDocument/2006/relationships/table" Target="../tables/table1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2.xml"/><Relationship Id="rId2" Type="http://schemas.openxmlformats.org/officeDocument/2006/relationships/table" Target="../tables/table1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5.xml"/><Relationship Id="rId2" Type="http://schemas.openxmlformats.org/officeDocument/2006/relationships/table" Target="../tables/table10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9.xml"/><Relationship Id="rId2" Type="http://schemas.openxmlformats.org/officeDocument/2006/relationships/table" Target="../tables/table1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8.xml"/><Relationship Id="rId2" Type="http://schemas.openxmlformats.org/officeDocument/2006/relationships/table" Target="../tables/table1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Relationship Id="rId4" Type="http://schemas.openxmlformats.org/officeDocument/2006/relationships/table" Target="../tables/table17.xml"/><Relationship Id="rId5" Type="http://schemas.openxmlformats.org/officeDocument/2006/relationships/table" Target="../tables/table18.xml"/><Relationship Id="rId6" Type="http://schemas.openxmlformats.org/officeDocument/2006/relationships/table" Target="../tables/table21.xml"/><Relationship Id="rId7" Type="http://schemas.openxmlformats.org/officeDocument/2006/relationships/table" Target="../tables/table2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19.xml"/><Relationship Id="rId3" Type="http://schemas.openxmlformats.org/officeDocument/2006/relationships/table" Target="../tables/table20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48235"/>
    <pageSetUpPr fitToPage="false"/>
  </sheetPr>
  <dimension ref="A1:U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8" activeCellId="0" sqref="E58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868</v>
      </c>
    </row>
    <row r="5" customFormat="false" ht="15" hidden="false" customHeight="false" outlineLevel="0" collapsed="false">
      <c r="A5" s="3" t="s">
        <v>3</v>
      </c>
      <c r="B5" s="3"/>
      <c r="C5" s="4" t="n">
        <v>840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1708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  <c r="J8" s="6"/>
      <c r="K8" s="6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584</v>
      </c>
      <c r="C10" s="0" t="n">
        <v>256</v>
      </c>
      <c r="D10" s="0" t="n">
        <v>727</v>
      </c>
      <c r="E10" s="0" t="n">
        <v>141</v>
      </c>
      <c r="F10" s="0" t="n">
        <f aca="false">Tabla3510813153212[[#This Row],[no_efec_cor]]+Tabla3510813153212[[#This Row],[efec_cor]]</f>
        <v>1311</v>
      </c>
      <c r="G10" s="0" t="n">
        <f aca="false">Tabla3510813153212[[#This Row],[no_efec_inc]]+Tabla3510813153212[[#This Row],[efect_inc]]</f>
        <v>397</v>
      </c>
      <c r="H10" s="9" t="n">
        <f aca="false">Tabla3510813153212[[#This Row],[Correctos]]/Tabla3510813153212[[#This Row],[total_sec]]</f>
        <v>0.767564402810304</v>
      </c>
      <c r="I10" s="9" t="n">
        <f aca="false">Tabla3510813153212[[#This Row],[efec_cor]]/Tabla3510813153212[[#This Row],[efec]]</f>
        <v>0.837557603686636</v>
      </c>
      <c r="J10" s="9" t="n">
        <f aca="false">Tabla3510813153212[[#This Row],[efect_inc]]/Tabla3510813153212[[#This Row],[efec]]</f>
        <v>0.162442396313364</v>
      </c>
      <c r="K10" s="9" t="n">
        <f aca="false">Tabla3510813153212[[#This Row],[no_efec_cor]]/Tabla3510813153212[[#This Row],[no_efe]]</f>
        <v>0.695238095238095</v>
      </c>
      <c r="L10" s="9" t="n">
        <f aca="false">Tabla3510813153212[[#This Row],[no_efec_inc]]/Tabla3510813153212[[#This Row],[no_efe]]</f>
        <v>0.304761904761905</v>
      </c>
      <c r="M10" s="9" t="n">
        <f aca="false">(Tabla3510813153212[[#This Row],[% efe_cor]]+Tabla3510813153212[[#This Row],[% no_efe_cor]])/2</f>
        <v>0.766397849462366</v>
      </c>
      <c r="N10" s="10" t="n">
        <f aca="false">(Tabla3510813153212[[#This Row],[% efe_inc]]+Tabla3510813153212[[#This Row],[% no_efect_inc]])/2</f>
        <v>0.233602150537634</v>
      </c>
      <c r="O10" s="11" t="n">
        <f aca="false">Tabla3510813153212[[#This Row],[no_efec_cor]]/(Tabla3510813153212[[#This Row],[efect_inc]]+Tabla3510813153212[[#This Row],[no_efec_cor]])</f>
        <v>0.80551724137931</v>
      </c>
      <c r="P10" s="11" t="n">
        <f aca="false">Tabla3510813153212[[#This Row],[efec_cor]]/(Tabla3510813153212[[#This Row],[efec_cor]]+Tabla3510813153212[[#This Row],[no_efec_inc]])</f>
        <v>0.739572736520855</v>
      </c>
      <c r="Q10" s="11" t="n">
        <f aca="false">(Tabla3510813153212[[#This Row],[PNE]]+Tabla3510813153212[[#This Row],[PE]])/2</f>
        <v>0.772544988950082</v>
      </c>
      <c r="R10" s="0" t="n">
        <v>868</v>
      </c>
      <c r="S10" s="0" t="n">
        <v>840</v>
      </c>
      <c r="T10" s="0" t="n">
        <f aca="false">Tabla3510813153212[[#This Row],[efec]]+Tabla3510813153212[[#This Row],[no_efe]]</f>
        <v>1708</v>
      </c>
    </row>
    <row r="11" customFormat="false" ht="13.8" hidden="false" customHeight="false" outlineLevel="0" collapsed="false">
      <c r="A11" s="0" t="n">
        <v>5</v>
      </c>
      <c r="B11" s="0" t="n">
        <v>600</v>
      </c>
      <c r="C11" s="0" t="n">
        <v>240</v>
      </c>
      <c r="D11" s="0" t="n">
        <v>735</v>
      </c>
      <c r="E11" s="0" t="n">
        <v>133</v>
      </c>
      <c r="F11" s="0" t="n">
        <f aca="false">Tabla3510813153212[[#This Row],[no_efec_cor]]+Tabla3510813153212[[#This Row],[efec_cor]]</f>
        <v>1335</v>
      </c>
      <c r="G11" s="0" t="n">
        <f aca="false">Tabla3510813153212[[#This Row],[no_efec_inc]]+Tabla3510813153212[[#This Row],[efect_inc]]</f>
        <v>373</v>
      </c>
      <c r="H11" s="9" t="n">
        <f aca="false">Tabla3510813153212[[#This Row],[Correctos]]/Tabla3510813153212[[#This Row],[total_sec]]</f>
        <v>0.781615925058548</v>
      </c>
      <c r="I11" s="9" t="n">
        <f aca="false">Tabla3510813153212[[#This Row],[efec_cor]]/Tabla3510813153212[[#This Row],[efec]]</f>
        <v>0.846774193548387</v>
      </c>
      <c r="J11" s="9" t="n">
        <f aca="false">Tabla3510813153212[[#This Row],[efect_inc]]/Tabla3510813153212[[#This Row],[efec]]</f>
        <v>0.153225806451613</v>
      </c>
      <c r="K11" s="9" t="n">
        <f aca="false">Tabla3510813153212[[#This Row],[no_efec_cor]]/Tabla3510813153212[[#This Row],[no_efe]]</f>
        <v>0.714285714285714</v>
      </c>
      <c r="L11" s="9" t="n">
        <f aca="false">Tabla3510813153212[[#This Row],[no_efec_inc]]/Tabla3510813153212[[#This Row],[no_efe]]</f>
        <v>0.285714285714286</v>
      </c>
      <c r="M11" s="9" t="n">
        <f aca="false">(Tabla3510813153212[[#This Row],[% efe_cor]]+Tabla3510813153212[[#This Row],[% no_efe_cor]])/2</f>
        <v>0.780529953917051</v>
      </c>
      <c r="N11" s="10" t="n">
        <f aca="false">(Tabla3510813153212[[#This Row],[% efe_inc]]+Tabla3510813153212[[#This Row],[% no_efect_inc]])/2</f>
        <v>0.219470046082949</v>
      </c>
      <c r="O11" s="11" t="n">
        <f aca="false">Tabla3510813153212[[#This Row],[no_efec_cor]]/(Tabla3510813153212[[#This Row],[efect_inc]]+Tabla3510813153212[[#This Row],[no_efec_cor]])</f>
        <v>0.818553888130969</v>
      </c>
      <c r="P11" s="11" t="n">
        <f aca="false">Tabla3510813153212[[#This Row],[efec_cor]]/(Tabla3510813153212[[#This Row],[efec_cor]]+Tabla3510813153212[[#This Row],[no_efec_inc]])</f>
        <v>0.753846153846154</v>
      </c>
      <c r="Q11" s="11" t="n">
        <f aca="false">(Tabla3510813153212[[#This Row],[PNE]]+Tabla3510813153212[[#This Row],[PE]])/2</f>
        <v>0.786200020988561</v>
      </c>
      <c r="R11" s="0" t="n">
        <v>868</v>
      </c>
      <c r="S11" s="0" t="n">
        <v>840</v>
      </c>
      <c r="T11" s="0" t="n">
        <f aca="false">Tabla3510813153212[[#This Row],[efec]]+Tabla3510813153212[[#This Row],[no_efe]]</f>
        <v>1708</v>
      </c>
    </row>
    <row r="12" customFormat="false" ht="13.8" hidden="false" customHeight="false" outlineLevel="0" collapsed="false">
      <c r="A12" s="0" t="n">
        <v>10</v>
      </c>
      <c r="B12" s="0" t="n">
        <v>554</v>
      </c>
      <c r="C12" s="0" t="n">
        <v>286</v>
      </c>
      <c r="D12" s="0" t="n">
        <v>750</v>
      </c>
      <c r="E12" s="0" t="n">
        <v>118</v>
      </c>
      <c r="F12" s="0" t="n">
        <f aca="false">Tabla3510813153212[[#This Row],[no_efec_cor]]+Tabla3510813153212[[#This Row],[efec_cor]]</f>
        <v>1304</v>
      </c>
      <c r="G12" s="0" t="n">
        <f aca="false">Tabla3510813153212[[#This Row],[no_efec_inc]]+Tabla3510813153212[[#This Row],[efect_inc]]</f>
        <v>404</v>
      </c>
      <c r="H12" s="9" t="n">
        <f aca="false">Tabla3510813153212[[#This Row],[Correctos]]/Tabla3510813153212[[#This Row],[total_sec]]</f>
        <v>0.763466042154567</v>
      </c>
      <c r="I12" s="9" t="n">
        <f aca="false">Tabla3510813153212[[#This Row],[efec_cor]]/Tabla3510813153212[[#This Row],[efec]]</f>
        <v>0.86405529953917</v>
      </c>
      <c r="J12" s="9" t="n">
        <f aca="false">Tabla3510813153212[[#This Row],[efect_inc]]/Tabla3510813153212[[#This Row],[efec]]</f>
        <v>0.135944700460829</v>
      </c>
      <c r="K12" s="9" t="n">
        <f aca="false">Tabla3510813153212[[#This Row],[no_efec_cor]]/Tabla3510813153212[[#This Row],[no_efe]]</f>
        <v>0.65952380952381</v>
      </c>
      <c r="L12" s="9" t="n">
        <f aca="false">Tabla3510813153212[[#This Row],[no_efec_inc]]/Tabla3510813153212[[#This Row],[no_efe]]</f>
        <v>0.34047619047619</v>
      </c>
      <c r="M12" s="9" t="n">
        <f aca="false">(Tabla3510813153212[[#This Row],[% efe_cor]]+Tabla3510813153212[[#This Row],[% no_efe_cor]])/2</f>
        <v>0.76178955453149</v>
      </c>
      <c r="N12" s="10" t="n">
        <f aca="false">(Tabla3510813153212[[#This Row],[% efe_inc]]+Tabla3510813153212[[#This Row],[% no_efect_inc]])/2</f>
        <v>0.23821044546851</v>
      </c>
      <c r="O12" s="11" t="n">
        <f aca="false">Tabla3510813153212[[#This Row],[no_efec_cor]]/(Tabla3510813153212[[#This Row],[efect_inc]]+Tabla3510813153212[[#This Row],[no_efec_cor]])</f>
        <v>0.824404761904762</v>
      </c>
      <c r="P12" s="11" t="n">
        <f aca="false">Tabla3510813153212[[#This Row],[efec_cor]]/(Tabla3510813153212[[#This Row],[efec_cor]]+Tabla3510813153212[[#This Row],[no_efec_inc]])</f>
        <v>0.723938223938224</v>
      </c>
      <c r="Q12" s="11" t="n">
        <f aca="false">(Tabla3510813153212[[#This Row],[PNE]]+Tabla3510813153212[[#This Row],[PE]])/2</f>
        <v>0.774171492921493</v>
      </c>
      <c r="R12" s="0" t="n">
        <v>868</v>
      </c>
      <c r="S12" s="0" t="n">
        <v>840</v>
      </c>
      <c r="T12" s="0" t="n">
        <f aca="false">Tabla3510813153212[[#This Row],[efec]]+Tabla3510813153212[[#This Row],[no_efe]]</f>
        <v>1708</v>
      </c>
    </row>
    <row r="13" customFormat="false" ht="13.8" hidden="false" customHeight="false" outlineLevel="0" collapsed="false">
      <c r="A13" s="0" t="n">
        <v>15</v>
      </c>
      <c r="B13" s="0" t="n">
        <v>595</v>
      </c>
      <c r="C13" s="0" t="n">
        <v>245</v>
      </c>
      <c r="D13" s="0" t="n">
        <v>719</v>
      </c>
      <c r="E13" s="0" t="n">
        <v>149</v>
      </c>
      <c r="F13" s="0" t="n">
        <f aca="false">Tabla3510813153212[[#This Row],[no_efec_cor]]+Tabla3510813153212[[#This Row],[efec_cor]]</f>
        <v>1314</v>
      </c>
      <c r="G13" s="0" t="n">
        <f aca="false">Tabla3510813153212[[#This Row],[no_efec_inc]]+Tabla3510813153212[[#This Row],[efect_inc]]</f>
        <v>394</v>
      </c>
      <c r="H13" s="9" t="n">
        <f aca="false">Tabla3510813153212[[#This Row],[Correctos]]/Tabla3510813153212[[#This Row],[total_sec]]</f>
        <v>0.769320843091335</v>
      </c>
      <c r="I13" s="9" t="n">
        <f aca="false">Tabla3510813153212[[#This Row],[efec_cor]]/Tabla3510813153212[[#This Row],[efec]]</f>
        <v>0.828341013824885</v>
      </c>
      <c r="J13" s="9" t="n">
        <f aca="false">Tabla3510813153212[[#This Row],[efect_inc]]/Tabla3510813153212[[#This Row],[efec]]</f>
        <v>0.171658986175115</v>
      </c>
      <c r="K13" s="9" t="n">
        <f aca="false">Tabla3510813153212[[#This Row],[no_efec_cor]]/Tabla3510813153212[[#This Row],[no_efe]]</f>
        <v>0.708333333333333</v>
      </c>
      <c r="L13" s="9" t="n">
        <f aca="false">Tabla3510813153212[[#This Row],[no_efec_inc]]/Tabla3510813153212[[#This Row],[no_efe]]</f>
        <v>0.291666666666667</v>
      </c>
      <c r="M13" s="9" t="n">
        <f aca="false">(Tabla3510813153212[[#This Row],[% efe_cor]]+Tabla3510813153212[[#This Row],[% no_efe_cor]])/2</f>
        <v>0.768337173579109</v>
      </c>
      <c r="N13" s="10" t="n">
        <f aca="false">(Tabla3510813153212[[#This Row],[% efe_inc]]+Tabla3510813153212[[#This Row],[% no_efect_inc]])/2</f>
        <v>0.231662826420891</v>
      </c>
      <c r="O13" s="11" t="n">
        <f aca="false">Tabla3510813153212[[#This Row],[no_efec_cor]]/(Tabla3510813153212[[#This Row],[efect_inc]]+Tabla3510813153212[[#This Row],[no_efec_cor]])</f>
        <v>0.799731182795699</v>
      </c>
      <c r="P13" s="11" t="n">
        <f aca="false">Tabla3510813153212[[#This Row],[efec_cor]]/(Tabla3510813153212[[#This Row],[efec_cor]]+Tabla3510813153212[[#This Row],[no_efec_inc]])</f>
        <v>0.745850622406639</v>
      </c>
      <c r="Q13" s="11" t="n">
        <f aca="false">(Tabla3510813153212[[#This Row],[PNE]]+Tabla3510813153212[[#This Row],[PE]])/2</f>
        <v>0.772790902601169</v>
      </c>
      <c r="R13" s="0" t="n">
        <v>868</v>
      </c>
      <c r="S13" s="0" t="n">
        <v>840</v>
      </c>
      <c r="T13" s="0" t="n">
        <f aca="false">Tabla3510813153212[[#This Row],[efec]]+Tabla3510813153212[[#This Row],[no_efe]]</f>
        <v>1708</v>
      </c>
    </row>
    <row r="14" customFormat="false" ht="13.8" hidden="false" customHeight="false" outlineLevel="0" collapsed="false">
      <c r="A14" s="0" t="n">
        <v>20</v>
      </c>
      <c r="B14" s="0" t="n">
        <v>576</v>
      </c>
      <c r="C14" s="0" t="n">
        <v>264</v>
      </c>
      <c r="D14" s="0" t="n">
        <v>717</v>
      </c>
      <c r="E14" s="0" t="n">
        <v>151</v>
      </c>
      <c r="F14" s="0" t="n">
        <f aca="false">Tabla3510813153212[[#This Row],[no_efec_cor]]+Tabla3510813153212[[#This Row],[efec_cor]]</f>
        <v>1293</v>
      </c>
      <c r="G14" s="0" t="n">
        <f aca="false">Tabla3510813153212[[#This Row],[no_efec_inc]]+Tabla3510813153212[[#This Row],[efect_inc]]</f>
        <v>415</v>
      </c>
      <c r="H14" s="9" t="n">
        <f aca="false">Tabla3510813153212[[#This Row],[Correctos]]/Tabla3510813153212[[#This Row],[total_sec]]</f>
        <v>0.757025761124122</v>
      </c>
      <c r="I14" s="9" t="n">
        <f aca="false">Tabla3510813153212[[#This Row],[efec_cor]]/Tabla3510813153212[[#This Row],[efec]]</f>
        <v>0.826036866359447</v>
      </c>
      <c r="J14" s="9" t="n">
        <f aca="false">Tabla3510813153212[[#This Row],[efect_inc]]/Tabla3510813153212[[#This Row],[efec]]</f>
        <v>0.173963133640553</v>
      </c>
      <c r="K14" s="9" t="n">
        <f aca="false">Tabla3510813153212[[#This Row],[no_efec_cor]]/Tabla3510813153212[[#This Row],[no_efe]]</f>
        <v>0.685714285714286</v>
      </c>
      <c r="L14" s="9" t="n">
        <f aca="false">Tabla3510813153212[[#This Row],[no_efec_inc]]/Tabla3510813153212[[#This Row],[no_efe]]</f>
        <v>0.314285714285714</v>
      </c>
      <c r="M14" s="9" t="n">
        <f aca="false">(Tabla3510813153212[[#This Row],[% efe_cor]]+Tabla3510813153212[[#This Row],[% no_efe_cor]])/2</f>
        <v>0.755875576036866</v>
      </c>
      <c r="N14" s="10" t="n">
        <f aca="false">(Tabla3510813153212[[#This Row],[% efe_inc]]+Tabla3510813153212[[#This Row],[% no_efect_inc]])/2</f>
        <v>0.244124423963134</v>
      </c>
      <c r="O14" s="11" t="n">
        <f aca="false">Tabla3510813153212[[#This Row],[no_efec_cor]]/(Tabla3510813153212[[#This Row],[efect_inc]]+Tabla3510813153212[[#This Row],[no_efec_cor]])</f>
        <v>0.792297111416781</v>
      </c>
      <c r="P14" s="11" t="n">
        <f aca="false">Tabla3510813153212[[#This Row],[efec_cor]]/(Tabla3510813153212[[#This Row],[efec_cor]]+Tabla3510813153212[[#This Row],[no_efec_inc]])</f>
        <v>0.730886850152905</v>
      </c>
      <c r="Q14" s="11" t="n">
        <f aca="false">(Tabla3510813153212[[#This Row],[PNE]]+Tabla3510813153212[[#This Row],[PE]])/2</f>
        <v>0.761591980784843</v>
      </c>
      <c r="R14" s="0" t="n">
        <v>868</v>
      </c>
      <c r="S14" s="0" t="n">
        <v>840</v>
      </c>
      <c r="T14" s="0" t="n">
        <f aca="false">Tabla3510813153212[[#This Row],[efec]]+Tabla3510813153212[[#This Row],[no_efe]]</f>
        <v>1708</v>
      </c>
    </row>
    <row r="15" customFormat="false" ht="13.8" hidden="false" customHeight="false" outlineLevel="0" collapsed="false">
      <c r="A15" s="0" t="n">
        <v>25</v>
      </c>
      <c r="B15" s="0" t="n">
        <v>596</v>
      </c>
      <c r="C15" s="0" t="n">
        <v>24</v>
      </c>
      <c r="D15" s="0" t="n">
        <v>692</v>
      </c>
      <c r="E15" s="0" t="n">
        <v>176</v>
      </c>
      <c r="F15" s="0" t="n">
        <f aca="false">Tabla3510813153212[[#This Row],[no_efec_cor]]+Tabla3510813153212[[#This Row],[efec_cor]]</f>
        <v>1288</v>
      </c>
      <c r="G15" s="0" t="n">
        <f aca="false">Tabla3510813153212[[#This Row],[no_efec_inc]]+Tabla3510813153212[[#This Row],[efect_inc]]</f>
        <v>200</v>
      </c>
      <c r="H15" s="9" t="n">
        <f aca="false">Tabla3510813153212[[#This Row],[Correctos]]/Tabla3510813153212[[#This Row],[total_sec]]</f>
        <v>0.754098360655738</v>
      </c>
      <c r="I15" s="9" t="n">
        <f aca="false">Tabla3510813153212[[#This Row],[efec_cor]]/Tabla3510813153212[[#This Row],[efec]]</f>
        <v>0.797235023041475</v>
      </c>
      <c r="J15" s="9" t="n">
        <f aca="false">Tabla3510813153212[[#This Row],[efect_inc]]/Tabla3510813153212[[#This Row],[efec]]</f>
        <v>0.202764976958525</v>
      </c>
      <c r="K15" s="9" t="n">
        <f aca="false">Tabla3510813153212[[#This Row],[no_efec_cor]]/Tabla3510813153212[[#This Row],[no_efe]]</f>
        <v>0.70952380952381</v>
      </c>
      <c r="L15" s="9" t="n">
        <f aca="false">Tabla3510813153212[[#This Row],[no_efec_inc]]/Tabla3510813153212[[#This Row],[no_efe]]</f>
        <v>0.0285714285714286</v>
      </c>
      <c r="M15" s="9" t="n">
        <f aca="false">(Tabla3510813153212[[#This Row],[% efe_cor]]+Tabla3510813153212[[#This Row],[% no_efe_cor]])/2</f>
        <v>0.753379416282642</v>
      </c>
      <c r="N15" s="10" t="n">
        <f aca="false">(Tabla3510813153212[[#This Row],[% efe_inc]]+Tabla3510813153212[[#This Row],[% no_efect_inc]])/2</f>
        <v>0.115668202764977</v>
      </c>
      <c r="O15" s="11" t="n">
        <f aca="false">Tabla3510813153212[[#This Row],[no_efec_cor]]/(Tabla3510813153212[[#This Row],[efect_inc]]+Tabla3510813153212[[#This Row],[no_efec_cor]])</f>
        <v>0.772020725388601</v>
      </c>
      <c r="P15" s="11" t="n">
        <f aca="false">Tabla3510813153212[[#This Row],[efec_cor]]/(Tabla3510813153212[[#This Row],[efec_cor]]+Tabla3510813153212[[#This Row],[no_efec_inc]])</f>
        <v>0.966480446927374</v>
      </c>
      <c r="Q15" s="11" t="n">
        <f aca="false">(Tabla3510813153212[[#This Row],[PNE]]+Tabla3510813153212[[#This Row],[PE]])/2</f>
        <v>0.869250586157988</v>
      </c>
      <c r="R15" s="0" t="n">
        <v>868</v>
      </c>
      <c r="S15" s="0" t="n">
        <v>840</v>
      </c>
      <c r="T15" s="0" t="n">
        <f aca="false">Tabla3510813153212[[#This Row],[efec]]+Tabla3510813153212[[#This Row],[no_efe]]</f>
        <v>1708</v>
      </c>
    </row>
    <row r="16" customFormat="false" ht="13.8" hidden="false" customHeight="false" outlineLevel="0" collapsed="false">
      <c r="A16" s="0" t="n">
        <v>30</v>
      </c>
      <c r="B16" s="0" t="n">
        <v>590</v>
      </c>
      <c r="C16" s="0" t="n">
        <v>250</v>
      </c>
      <c r="D16" s="0" t="n">
        <v>705</v>
      </c>
      <c r="E16" s="0" t="n">
        <v>163</v>
      </c>
      <c r="F16" s="0" t="n">
        <f aca="false">Tabla3510813153212[[#This Row],[no_efec_cor]]+Tabla3510813153212[[#This Row],[efec_cor]]</f>
        <v>1295</v>
      </c>
      <c r="G16" s="0" t="n">
        <f aca="false">Tabla3510813153212[[#This Row],[no_efec_inc]]+Tabla3510813153212[[#This Row],[efect_inc]]</f>
        <v>413</v>
      </c>
      <c r="H16" s="9" t="n">
        <f aca="false">Tabla3510813153212[[#This Row],[Correctos]]/Tabla3510813153212[[#This Row],[total_sec]]</f>
        <v>0.758196721311475</v>
      </c>
      <c r="I16" s="9" t="n">
        <f aca="false">Tabla3510813153212[[#This Row],[efec_cor]]/Tabla3510813153212[[#This Row],[efec]]</f>
        <v>0.81221198156682</v>
      </c>
      <c r="J16" s="9" t="n">
        <f aca="false">Tabla3510813153212[[#This Row],[efect_inc]]/Tabla3510813153212[[#This Row],[efec]]</f>
        <v>0.18778801843318</v>
      </c>
      <c r="K16" s="9" t="n">
        <f aca="false">Tabla3510813153212[[#This Row],[no_efec_cor]]/Tabla3510813153212[[#This Row],[no_efe]]</f>
        <v>0.702380952380952</v>
      </c>
      <c r="L16" s="9" t="n">
        <f aca="false">Tabla3510813153212[[#This Row],[no_efec_inc]]/Tabla3510813153212[[#This Row],[no_efe]]</f>
        <v>0.297619047619048</v>
      </c>
      <c r="M16" s="9" t="n">
        <f aca="false">(Tabla3510813153212[[#This Row],[% efe_cor]]+Tabla3510813153212[[#This Row],[% no_efe_cor]])/2</f>
        <v>0.757296466973886</v>
      </c>
      <c r="N16" s="10" t="n">
        <f aca="false">(Tabla3510813153212[[#This Row],[% efe_inc]]+Tabla3510813153212[[#This Row],[% no_efect_inc]])/2</f>
        <v>0.242703533026114</v>
      </c>
      <c r="O16" s="11" t="n">
        <f aca="false">Tabla3510813153212[[#This Row],[no_efec_cor]]/(Tabla3510813153212[[#This Row],[efect_inc]]+Tabla3510813153212[[#This Row],[no_efec_cor]])</f>
        <v>0.783532536520584</v>
      </c>
      <c r="P16" s="11" t="n">
        <f aca="false">Tabla3510813153212[[#This Row],[efec_cor]]/(Tabla3510813153212[[#This Row],[efec_cor]]+Tabla3510813153212[[#This Row],[no_efec_inc]])</f>
        <v>0.738219895287958</v>
      </c>
      <c r="Q16" s="11" t="n">
        <f aca="false">(Tabla3510813153212[[#This Row],[PNE]]+Tabla3510813153212[[#This Row],[PE]])/2</f>
        <v>0.760876215904271</v>
      </c>
      <c r="R16" s="0" t="n">
        <v>868</v>
      </c>
      <c r="S16" s="0" t="n">
        <v>840</v>
      </c>
      <c r="T16" s="0" t="n">
        <f aca="false">Tabla3510813153212[[#This Row],[efec]]+Tabla3510813153212[[#This Row],[no_efe]]</f>
        <v>1708</v>
      </c>
    </row>
    <row r="17" customFormat="false" ht="13.8" hidden="false" customHeight="false" outlineLevel="0" collapsed="false">
      <c r="A17" s="0" t="n">
        <v>35</v>
      </c>
      <c r="B17" s="0" t="n">
        <v>620</v>
      </c>
      <c r="C17" s="0" t="n">
        <v>220</v>
      </c>
      <c r="D17" s="0" t="n">
        <v>663</v>
      </c>
      <c r="E17" s="0" t="n">
        <v>205</v>
      </c>
      <c r="F17" s="0" t="n">
        <f aca="false">Tabla3510813153212[[#This Row],[no_efec_cor]]+Tabla3510813153212[[#This Row],[efec_cor]]</f>
        <v>1283</v>
      </c>
      <c r="G17" s="0" t="n">
        <f aca="false">Tabla3510813153212[[#This Row],[no_efec_inc]]+Tabla3510813153212[[#This Row],[efect_inc]]</f>
        <v>425</v>
      </c>
      <c r="H17" s="9" t="n">
        <f aca="false">Tabla3510813153212[[#This Row],[Correctos]]/Tabla3510813153212[[#This Row],[total_sec]]</f>
        <v>0.751170960187354</v>
      </c>
      <c r="I17" s="9" t="n">
        <f aca="false">Tabla3510813153212[[#This Row],[efec_cor]]/Tabla3510813153212[[#This Row],[efec]]</f>
        <v>0.763824884792627</v>
      </c>
      <c r="J17" s="9" t="n">
        <f aca="false">Tabla3510813153212[[#This Row],[efect_inc]]/Tabla3510813153212[[#This Row],[efec]]</f>
        <v>0.236175115207373</v>
      </c>
      <c r="K17" s="9" t="n">
        <f aca="false">Tabla3510813153212[[#This Row],[no_efec_cor]]/Tabla3510813153212[[#This Row],[no_efe]]</f>
        <v>0.738095238095238</v>
      </c>
      <c r="L17" s="9" t="n">
        <f aca="false">Tabla3510813153212[[#This Row],[no_efec_inc]]/Tabla3510813153212[[#This Row],[no_efe]]</f>
        <v>0.261904761904762</v>
      </c>
      <c r="M17" s="9" t="n">
        <f aca="false">(Tabla3510813153212[[#This Row],[% efe_cor]]+Tabla3510813153212[[#This Row],[% no_efe_cor]])/2</f>
        <v>0.750960061443932</v>
      </c>
      <c r="N17" s="10" t="n">
        <f aca="false">(Tabla3510813153212[[#This Row],[% efe_inc]]+Tabla3510813153212[[#This Row],[% no_efect_inc]])/2</f>
        <v>0.249039938556068</v>
      </c>
      <c r="O17" s="11" t="n">
        <f aca="false">Tabla3510813153212[[#This Row],[no_efec_cor]]/(Tabla3510813153212[[#This Row],[efect_inc]]+Tabla3510813153212[[#This Row],[no_efec_cor]])</f>
        <v>0.751515151515152</v>
      </c>
      <c r="P17" s="11" t="n">
        <f aca="false">Tabla3510813153212[[#This Row],[efec_cor]]/(Tabla3510813153212[[#This Row],[efec_cor]]+Tabla3510813153212[[#This Row],[no_efec_inc]])</f>
        <v>0.750849377123443</v>
      </c>
      <c r="Q17" s="11" t="n">
        <f aca="false">(Tabla3510813153212[[#This Row],[PNE]]+Tabla3510813153212[[#This Row],[PE]])/2</f>
        <v>0.751182264319297</v>
      </c>
      <c r="R17" s="0" t="n">
        <v>868</v>
      </c>
      <c r="S17" s="0" t="n">
        <v>840</v>
      </c>
      <c r="T17" s="0" t="n">
        <f aca="false">Tabla3510813153212[[#This Row],[efec]]+Tabla3510813153212[[#This Row],[no_efe]]</f>
        <v>1708</v>
      </c>
    </row>
    <row r="18" customFormat="false" ht="13.8" hidden="false" customHeight="false" outlineLevel="0" collapsed="false">
      <c r="A18" s="0" t="n">
        <v>39</v>
      </c>
      <c r="B18" s="0" t="n">
        <v>622</v>
      </c>
      <c r="C18" s="0" t="n">
        <v>218</v>
      </c>
      <c r="D18" s="0" t="n">
        <v>657</v>
      </c>
      <c r="E18" s="0" t="n">
        <v>211</v>
      </c>
      <c r="F18" s="0" t="n">
        <f aca="false">Tabla3510813153212[[#This Row],[no_efec_cor]]+Tabla3510813153212[[#This Row],[efec_cor]]</f>
        <v>1279</v>
      </c>
      <c r="G18" s="0" t="n">
        <f aca="false">Tabla3510813153212[[#This Row],[no_efec_inc]]+Tabla3510813153212[[#This Row],[efect_inc]]</f>
        <v>429</v>
      </c>
      <c r="H18" s="9" t="n">
        <f aca="false">Tabla3510813153212[[#This Row],[Correctos]]/Tabla3510813153212[[#This Row],[total_sec]]</f>
        <v>0.748829039812646</v>
      </c>
      <c r="I18" s="9" t="n">
        <f aca="false">Tabla3510813153212[[#This Row],[efec_cor]]/Tabla3510813153212[[#This Row],[efec]]</f>
        <v>0.756912442396313</v>
      </c>
      <c r="J18" s="9" t="n">
        <f aca="false">Tabla3510813153212[[#This Row],[efect_inc]]/Tabla3510813153212[[#This Row],[efec]]</f>
        <v>0.243087557603687</v>
      </c>
      <c r="K18" s="9" t="n">
        <f aca="false">Tabla3510813153212[[#This Row],[no_efec_cor]]/Tabla3510813153212[[#This Row],[no_efe]]</f>
        <v>0.740476190476191</v>
      </c>
      <c r="L18" s="9" t="n">
        <f aca="false">Tabla3510813153212[[#This Row],[no_efec_inc]]/Tabla3510813153212[[#This Row],[no_efe]]</f>
        <v>0.25952380952381</v>
      </c>
      <c r="M18" s="9" t="n">
        <f aca="false">(Tabla3510813153212[[#This Row],[% efe_cor]]+Tabla3510813153212[[#This Row],[% no_efe_cor]])/2</f>
        <v>0.748694316436252</v>
      </c>
      <c r="N18" s="10" t="n">
        <f aca="false">(Tabla3510813153212[[#This Row],[% efe_inc]]+Tabla3510813153212[[#This Row],[% no_efect_inc]])/2</f>
        <v>0.251305683563748</v>
      </c>
      <c r="O18" s="11" t="n">
        <f aca="false">Tabla3510813153212[[#This Row],[no_efec_cor]]/(Tabla3510813153212[[#This Row],[efect_inc]]+Tabla3510813153212[[#This Row],[no_efec_cor]])</f>
        <v>0.746698679471789</v>
      </c>
      <c r="P18" s="11" t="n">
        <f aca="false">Tabla3510813153212[[#This Row],[efec_cor]]/(Tabla3510813153212[[#This Row],[efec_cor]]+Tabla3510813153212[[#This Row],[no_efec_inc]])</f>
        <v>0.750857142857143</v>
      </c>
      <c r="Q18" s="11" t="n">
        <f aca="false">(Tabla3510813153212[[#This Row],[PNE]]+Tabla3510813153212[[#This Row],[PE]])/2</f>
        <v>0.748777911164466</v>
      </c>
      <c r="R18" s="0" t="n">
        <v>868</v>
      </c>
      <c r="S18" s="0" t="n">
        <v>840</v>
      </c>
      <c r="T18" s="0" t="n">
        <f aca="false">Tabla3510813153212[[#This Row],[efec]]+Tabla3510813153212[[#This Row],[no_efe]]</f>
        <v>1708</v>
      </c>
    </row>
    <row r="21" customFormat="false" ht="19.5" hidden="false" customHeight="false" outlineLevel="0" collapsed="false">
      <c r="A21" s="1" t="s">
        <v>26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customFormat="false" ht="15" hidden="false" customHeight="false" outlineLevel="0" collapsed="false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4" customFormat="false" ht="15" hidden="false" customHeight="false" outlineLevel="0" collapsed="false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customFormat="false" ht="15.75" hidden="false" customHeight="false" outlineLevel="0" collapsed="false">
      <c r="A25" s="5" t="s">
        <v>5</v>
      </c>
      <c r="B25" s="5"/>
      <c r="C25" s="5"/>
      <c r="D25" s="5"/>
      <c r="E25" s="5"/>
      <c r="F25" s="5"/>
      <c r="G25" s="5"/>
      <c r="H25" s="5"/>
      <c r="I25" s="5"/>
      <c r="J25" s="6"/>
      <c r="K25" s="6"/>
    </row>
    <row r="26" customFormat="false" ht="15.75" hidden="false" customHeight="false" outlineLevel="0" collapsed="false">
      <c r="A26" s="7" t="s">
        <v>28</v>
      </c>
      <c r="B26" s="7" t="s">
        <v>29</v>
      </c>
      <c r="C26" s="8" t="s">
        <v>7</v>
      </c>
      <c r="D26" s="8" t="s">
        <v>8</v>
      </c>
      <c r="E26" s="8" t="s">
        <v>9</v>
      </c>
      <c r="F26" s="8" t="s">
        <v>10</v>
      </c>
      <c r="G26" s="8" t="s">
        <v>11</v>
      </c>
      <c r="H26" s="8" t="s">
        <v>12</v>
      </c>
      <c r="I26" s="7" t="s">
        <v>13</v>
      </c>
      <c r="J26" s="7" t="s">
        <v>14</v>
      </c>
      <c r="K26" s="7" t="s">
        <v>15</v>
      </c>
      <c r="L26" s="7" t="s">
        <v>16</v>
      </c>
      <c r="M26" s="7" t="s">
        <v>17</v>
      </c>
      <c r="N26" s="7" t="s">
        <v>18</v>
      </c>
      <c r="O26" s="7" t="s">
        <v>19</v>
      </c>
      <c r="P26" s="7" t="s">
        <v>20</v>
      </c>
      <c r="Q26" s="7" t="s">
        <v>21</v>
      </c>
      <c r="R26" s="7" t="s">
        <v>22</v>
      </c>
      <c r="S26" s="7" t="s">
        <v>30</v>
      </c>
      <c r="T26" s="7" t="s">
        <v>31</v>
      </c>
      <c r="U26" s="7" t="s">
        <v>25</v>
      </c>
    </row>
    <row r="27" customFormat="false" ht="13.8" hidden="false" customHeight="false" outlineLevel="0" collapsed="false">
      <c r="A27" s="0" t="n">
        <v>1</v>
      </c>
      <c r="B27" s="0" t="n">
        <v>0</v>
      </c>
      <c r="C27" s="0" t="n">
        <v>606</v>
      </c>
      <c r="D27" s="0" t="n">
        <v>234</v>
      </c>
      <c r="E27" s="0" t="n">
        <v>637</v>
      </c>
      <c r="F27" s="0" t="n">
        <v>231</v>
      </c>
      <c r="G27" s="0" t="n">
        <f aca="false">Tabla3510813153413[[#This Row],[no_efec_cor]]+Tabla3510813153413[[#This Row],[efec_cor]]</f>
        <v>1243</v>
      </c>
      <c r="H27" s="0" t="n">
        <f aca="false">Tabla3510813153413[[#This Row],[no_efec_inc]]+Tabla3510813153413[[#This Row],[efect_inc]]</f>
        <v>465</v>
      </c>
      <c r="I27" s="9" t="n">
        <f aca="false">Tabla3510813153413[[#This Row],[Correctos]]/Tabla3510813153413[[#This Row],[total_sec]]</f>
        <v>0.727751756440281</v>
      </c>
      <c r="J27" s="9" t="n">
        <f aca="false">Tabla3510813153413[[#This Row],[efec_cor]]/Tabla3510813153413[[#This Row],[N° efec]]</f>
        <v>0.733870967741936</v>
      </c>
      <c r="K27" s="9" t="n">
        <f aca="false">Tabla3510813153413[[#This Row],[efect_inc]]/Tabla3510813153413[[#This Row],[N° efec]]</f>
        <v>0.266129032258064</v>
      </c>
      <c r="L27" s="9" t="n">
        <f aca="false">Tabla3510813153413[[#This Row],[no_efec_cor]]/Tabla3510813153413[[#This Row],[N° no_efe]]</f>
        <v>0.721428571428571</v>
      </c>
      <c r="M27" s="9" t="n">
        <f aca="false">Tabla3510813153413[[#This Row],[no_efec_inc]]/Tabla3510813153413[[#This Row],[N° no_efe]]</f>
        <v>0.278571428571429</v>
      </c>
      <c r="N27" s="9" t="n">
        <f aca="false">(Tabla3510813153413[[#This Row],[% efe_cor]]+Tabla3510813153413[[#This Row],[% no_efe_cor]])/2</f>
        <v>0.727649769585254</v>
      </c>
      <c r="O27" s="10" t="n">
        <f aca="false">(Tabla3510813153413[[#This Row],[% efe_inc]]+Tabla3510813153413[[#This Row],[% no_efect_inc]])/2</f>
        <v>0.272350230414747</v>
      </c>
      <c r="P27" s="11" t="n">
        <f aca="false">Tabla3510813153413[[#This Row],[no_efec_cor]]/(Tabla3510813153413[[#This Row],[efect_inc]]+Tabla3510813153413[[#This Row],[no_efec_cor]])</f>
        <v>0.724014336917563</v>
      </c>
      <c r="Q27" s="11" t="n">
        <f aca="false">Tabla3510813153413[[#This Row],[efec_cor]]/(Tabla3510813153413[[#This Row],[efec_cor]]+Tabla3510813153413[[#This Row],[no_efec_inc]])</f>
        <v>0.73134328358209</v>
      </c>
      <c r="R27" s="11" t="n">
        <f aca="false">(Tabla3510813153413[[#This Row],[PNE]]+Tabla3510813153413[[#This Row],[PE]])/2</f>
        <v>0.727678810249826</v>
      </c>
      <c r="S27" s="0" t="n">
        <v>868</v>
      </c>
      <c r="T27" s="0" t="n">
        <v>840</v>
      </c>
      <c r="U27" s="0" t="n">
        <f aca="false">Tabla3510813153413[[#This Row],[N° efec]]+Tabla3510813153413[[#This Row],[N° no_efe]]</f>
        <v>1708</v>
      </c>
    </row>
    <row r="28" customFormat="false" ht="13.8" hidden="false" customHeight="false" outlineLevel="0" collapsed="false">
      <c r="A28" s="0" t="n">
        <v>1</v>
      </c>
      <c r="B28" s="0" t="n">
        <v>0.1</v>
      </c>
      <c r="C28" s="0" t="n">
        <v>603</v>
      </c>
      <c r="D28" s="0" t="n">
        <v>237</v>
      </c>
      <c r="E28" s="0" t="n">
        <v>654</v>
      </c>
      <c r="F28" s="0" t="n">
        <v>214</v>
      </c>
      <c r="G28" s="0" t="n">
        <f aca="false">Tabla3510813153413[[#This Row],[no_efec_cor]]+Tabla3510813153413[[#This Row],[efec_cor]]</f>
        <v>1257</v>
      </c>
      <c r="H28" s="0" t="n">
        <f aca="false">Tabla3510813153413[[#This Row],[no_efec_inc]]+Tabla3510813153413[[#This Row],[efect_inc]]</f>
        <v>451</v>
      </c>
      <c r="I28" s="9" t="n">
        <f aca="false">Tabla3510813153413[[#This Row],[Correctos]]/Tabla3510813153413[[#This Row],[total_sec]]</f>
        <v>0.735948477751756</v>
      </c>
      <c r="J28" s="9" t="n">
        <f aca="false">Tabla3510813153413[[#This Row],[efec_cor]]/Tabla3510813153413[[#This Row],[N° efec]]</f>
        <v>0.753456221198157</v>
      </c>
      <c r="K28" s="9" t="n">
        <f aca="false">Tabla3510813153413[[#This Row],[efect_inc]]/Tabla3510813153413[[#This Row],[N° efec]]</f>
        <v>0.246543778801843</v>
      </c>
      <c r="L28" s="9" t="n">
        <f aca="false">Tabla3510813153413[[#This Row],[no_efec_cor]]/Tabla3510813153413[[#This Row],[N° no_efe]]</f>
        <v>0.717857142857143</v>
      </c>
      <c r="M28" s="9" t="n">
        <f aca="false">Tabla3510813153413[[#This Row],[no_efec_inc]]/Tabla3510813153413[[#This Row],[N° no_efe]]</f>
        <v>0.282142857142857</v>
      </c>
      <c r="N28" s="9" t="n">
        <f aca="false">(Tabla3510813153413[[#This Row],[% efe_cor]]+Tabla3510813153413[[#This Row],[% no_efe_cor]])/2</f>
        <v>0.73565668202765</v>
      </c>
      <c r="O28" s="10" t="n">
        <f aca="false">(Tabla3510813153413[[#This Row],[% efe_inc]]+Tabla3510813153413[[#This Row],[% no_efect_inc]])/2</f>
        <v>0.26434331797235</v>
      </c>
      <c r="P28" s="11" t="n">
        <f aca="false">Tabla3510813153413[[#This Row],[no_efec_cor]]/(Tabla3510813153413[[#This Row],[efect_inc]]+Tabla3510813153413[[#This Row],[no_efec_cor]])</f>
        <v>0.738066095471236</v>
      </c>
      <c r="Q28" s="11" t="n">
        <f aca="false">Tabla3510813153413[[#This Row],[efec_cor]]/(Tabla3510813153413[[#This Row],[efec_cor]]+Tabla3510813153413[[#This Row],[no_efec_inc]])</f>
        <v>0.734006734006734</v>
      </c>
      <c r="R28" s="11" t="n">
        <f aca="false">(Tabla3510813153413[[#This Row],[PNE]]+Tabla3510813153413[[#This Row],[PE]])/2</f>
        <v>0.736036414738985</v>
      </c>
      <c r="S28" s="0" t="n">
        <v>868</v>
      </c>
      <c r="T28" s="0" t="n">
        <v>840</v>
      </c>
      <c r="U28" s="0" t="n">
        <f aca="false">Tabla3510813153413[[#This Row],[N° efec]]+Tabla3510813153413[[#This Row],[N° no_efe]]</f>
        <v>1708</v>
      </c>
    </row>
    <row r="29" customFormat="false" ht="13.8" hidden="false" customHeight="false" outlineLevel="0" collapsed="false">
      <c r="A29" s="0" t="n">
        <v>1</v>
      </c>
      <c r="B29" s="0" t="n">
        <v>0.5</v>
      </c>
      <c r="C29" s="0" t="n">
        <v>619</v>
      </c>
      <c r="D29" s="0" t="n">
        <v>221</v>
      </c>
      <c r="E29" s="0" t="n">
        <v>673</v>
      </c>
      <c r="F29" s="0" t="n">
        <v>195</v>
      </c>
      <c r="G29" s="0" t="n">
        <f aca="false">Tabla3510813153413[[#This Row],[no_efec_cor]]+Tabla3510813153413[[#This Row],[efec_cor]]</f>
        <v>1292</v>
      </c>
      <c r="H29" s="0" t="n">
        <f aca="false">Tabla3510813153413[[#This Row],[no_efec_inc]]+Tabla3510813153413[[#This Row],[efect_inc]]</f>
        <v>416</v>
      </c>
      <c r="I29" s="9" t="n">
        <f aca="false">Tabla3510813153413[[#This Row],[Correctos]]/Tabla3510813153413[[#This Row],[total_sec]]</f>
        <v>0.756440281030445</v>
      </c>
      <c r="J29" s="9" t="n">
        <f aca="false">Tabla3510813153413[[#This Row],[efec_cor]]/Tabla3510813153413[[#This Row],[N° efec]]</f>
        <v>0.775345622119816</v>
      </c>
      <c r="K29" s="9" t="n">
        <f aca="false">Tabla3510813153413[[#This Row],[efect_inc]]/Tabla3510813153413[[#This Row],[N° efec]]</f>
        <v>0.224654377880184</v>
      </c>
      <c r="L29" s="9" t="n">
        <f aca="false">Tabla3510813153413[[#This Row],[no_efec_cor]]/Tabla3510813153413[[#This Row],[N° no_efe]]</f>
        <v>0.736904761904762</v>
      </c>
      <c r="M29" s="9" t="n">
        <f aca="false">Tabla3510813153413[[#This Row],[no_efec_inc]]/Tabla3510813153413[[#This Row],[N° no_efe]]</f>
        <v>0.263095238095238</v>
      </c>
      <c r="N29" s="9" t="n">
        <f aca="false">(Tabla3510813153413[[#This Row],[% efe_cor]]+Tabla3510813153413[[#This Row],[% no_efe_cor]])/2</f>
        <v>0.756125192012289</v>
      </c>
      <c r="O29" s="10" t="n">
        <f aca="false">(Tabla3510813153413[[#This Row],[% efe_inc]]+Tabla3510813153413[[#This Row],[% no_efect_inc]])/2</f>
        <v>0.243874807987711</v>
      </c>
      <c r="P29" s="11" t="n">
        <f aca="false">Tabla3510813153413[[#This Row],[no_efec_cor]]/(Tabla3510813153413[[#This Row],[efect_inc]]+Tabla3510813153413[[#This Row],[no_efec_cor]])</f>
        <v>0.760442260442261</v>
      </c>
      <c r="Q29" s="11" t="n">
        <f aca="false">Tabla3510813153413[[#This Row],[efec_cor]]/(Tabla3510813153413[[#This Row],[efec_cor]]+Tabla3510813153413[[#This Row],[no_efec_inc]])</f>
        <v>0.752796420581656</v>
      </c>
      <c r="R29" s="11" t="n">
        <f aca="false">(Tabla3510813153413[[#This Row],[PNE]]+Tabla3510813153413[[#This Row],[PE]])/2</f>
        <v>0.756619340511958</v>
      </c>
      <c r="S29" s="0" t="n">
        <v>868</v>
      </c>
      <c r="T29" s="0" t="n">
        <v>840</v>
      </c>
      <c r="U29" s="0" t="n">
        <f aca="false">Tabla3510813153413[[#This Row],[N° efec]]+Tabla3510813153413[[#This Row],[N° no_efe]]</f>
        <v>1708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645</v>
      </c>
      <c r="D30" s="0" t="n">
        <v>195</v>
      </c>
      <c r="E30" s="0" t="n">
        <v>693</v>
      </c>
      <c r="F30" s="0" t="n">
        <v>175</v>
      </c>
      <c r="G30" s="0" t="n">
        <f aca="false">Tabla3510813153413[[#This Row],[no_efec_cor]]+Tabla3510813153413[[#This Row],[efec_cor]]</f>
        <v>1338</v>
      </c>
      <c r="H30" s="0" t="n">
        <f aca="false">Tabla3510813153413[[#This Row],[no_efec_inc]]+Tabla3510813153413[[#This Row],[efect_inc]]</f>
        <v>370</v>
      </c>
      <c r="I30" s="9" t="n">
        <f aca="false">Tabla3510813153413[[#This Row],[Correctos]]/Tabla3510813153413[[#This Row],[total_sec]]</f>
        <v>0.783372365339578</v>
      </c>
      <c r="J30" s="9" t="n">
        <f aca="false">Tabla3510813153413[[#This Row],[efec_cor]]/Tabla3510813153413[[#This Row],[N° efec]]</f>
        <v>0.798387096774194</v>
      </c>
      <c r="K30" s="9" t="n">
        <f aca="false">Tabla3510813153413[[#This Row],[efect_inc]]/Tabla3510813153413[[#This Row],[N° efec]]</f>
        <v>0.201612903225806</v>
      </c>
      <c r="L30" s="9" t="n">
        <f aca="false">Tabla3510813153413[[#This Row],[no_efec_cor]]/Tabla3510813153413[[#This Row],[N° no_efe]]</f>
        <v>0.767857142857143</v>
      </c>
      <c r="M30" s="9" t="n">
        <f aca="false">Tabla3510813153413[[#This Row],[no_efec_inc]]/Tabla3510813153413[[#This Row],[N° no_efe]]</f>
        <v>0.232142857142857</v>
      </c>
      <c r="N30" s="9" t="n">
        <f aca="false">(Tabla3510813153413[[#This Row],[% efe_cor]]+Tabla3510813153413[[#This Row],[% no_efe_cor]])/2</f>
        <v>0.783122119815668</v>
      </c>
      <c r="O30" s="10" t="n">
        <f aca="false">(Tabla3510813153413[[#This Row],[% efe_inc]]+Tabla3510813153413[[#This Row],[% no_efect_inc]])/2</f>
        <v>0.216877880184332</v>
      </c>
      <c r="P30" s="11" t="n">
        <f aca="false">Tabla3510813153413[[#This Row],[no_efec_cor]]/(Tabla3510813153413[[#This Row],[efect_inc]]+Tabla3510813153413[[#This Row],[no_efec_cor]])</f>
        <v>0.786585365853659</v>
      </c>
      <c r="Q30" s="11" t="n">
        <f aca="false">Tabla3510813153413[[#This Row],[efec_cor]]/(Tabla3510813153413[[#This Row],[efec_cor]]+Tabla3510813153413[[#This Row],[no_efec_inc]])</f>
        <v>0.780405405405405</v>
      </c>
      <c r="R30" s="11" t="n">
        <f aca="false">(Tabla3510813153413[[#This Row],[PNE]]+Tabla3510813153413[[#This Row],[PE]])/2</f>
        <v>0.783495385629532</v>
      </c>
      <c r="S30" s="0" t="n">
        <v>868</v>
      </c>
      <c r="T30" s="0" t="n">
        <v>840</v>
      </c>
      <c r="U30" s="0" t="n">
        <f aca="false">Tabla3510813153413[[#This Row],[N° efec]]+Tabla3510813153413[[#This Row],[N° no_efe]]</f>
        <v>1708</v>
      </c>
    </row>
    <row r="31" customFormat="false" ht="13.8" hidden="false" customHeight="false" outlineLevel="0" collapsed="false">
      <c r="A31" s="0" t="n">
        <v>1</v>
      </c>
      <c r="B31" s="0" t="n">
        <v>2</v>
      </c>
      <c r="C31" s="0" t="n">
        <v>652</v>
      </c>
      <c r="D31" s="0" t="n">
        <v>188</v>
      </c>
      <c r="E31" s="0" t="n">
        <v>712</v>
      </c>
      <c r="F31" s="0" t="n">
        <v>156</v>
      </c>
      <c r="G31" s="0" t="n">
        <f aca="false">Tabla3510813153413[[#This Row],[no_efec_cor]]+Tabla3510813153413[[#This Row],[efec_cor]]</f>
        <v>1364</v>
      </c>
      <c r="H31" s="0" t="n">
        <f aca="false">Tabla3510813153413[[#This Row],[no_efec_inc]]+Tabla3510813153413[[#This Row],[efect_inc]]</f>
        <v>344</v>
      </c>
      <c r="I31" s="9" t="n">
        <f aca="false">Tabla3510813153413[[#This Row],[Correctos]]/Tabla3510813153413[[#This Row],[total_sec]]</f>
        <v>0.798594847775176</v>
      </c>
      <c r="J31" s="9" t="n">
        <f aca="false">Tabla3510813153413[[#This Row],[efec_cor]]/Tabla3510813153413[[#This Row],[N° efec]]</f>
        <v>0.820276497695853</v>
      </c>
      <c r="K31" s="9" t="n">
        <f aca="false">Tabla3510813153413[[#This Row],[efect_inc]]/Tabla3510813153413[[#This Row],[N° efec]]</f>
        <v>0.179723502304147</v>
      </c>
      <c r="L31" s="9" t="n">
        <f aca="false">Tabla3510813153413[[#This Row],[no_efec_cor]]/Tabla3510813153413[[#This Row],[N° no_efe]]</f>
        <v>0.776190476190476</v>
      </c>
      <c r="M31" s="9" t="n">
        <f aca="false">Tabla3510813153413[[#This Row],[no_efec_inc]]/Tabla3510813153413[[#This Row],[N° no_efe]]</f>
        <v>0.223809523809524</v>
      </c>
      <c r="N31" s="9" t="n">
        <f aca="false">(Tabla3510813153413[[#This Row],[% efe_cor]]+Tabla3510813153413[[#This Row],[% no_efe_cor]])/2</f>
        <v>0.798233486943164</v>
      </c>
      <c r="O31" s="10" t="n">
        <f aca="false">(Tabla3510813153413[[#This Row],[% efe_inc]]+Tabla3510813153413[[#This Row],[% no_efect_inc]])/2</f>
        <v>0.201766513056836</v>
      </c>
      <c r="P31" s="11" t="n">
        <f aca="false">Tabla3510813153413[[#This Row],[no_efec_cor]]/(Tabla3510813153413[[#This Row],[efect_inc]]+Tabla3510813153413[[#This Row],[no_efec_cor]])</f>
        <v>0.806930693069307</v>
      </c>
      <c r="Q31" s="11" t="n">
        <f aca="false">Tabla3510813153413[[#This Row],[efec_cor]]/(Tabla3510813153413[[#This Row],[efec_cor]]+Tabla3510813153413[[#This Row],[no_efec_inc]])</f>
        <v>0.791111111111111</v>
      </c>
      <c r="R31" s="11" t="n">
        <f aca="false">(Tabla3510813153413[[#This Row],[PNE]]+Tabla3510813153413[[#This Row],[PE]])/2</f>
        <v>0.799020902090209</v>
      </c>
      <c r="S31" s="0" t="n">
        <v>868</v>
      </c>
      <c r="T31" s="0" t="n">
        <v>840</v>
      </c>
      <c r="U31" s="0" t="n">
        <f aca="false">Tabla3510813153413[[#This Row],[N° efec]]+Tabla3510813153413[[#This Row],[N° no_efe]]</f>
        <v>1708</v>
      </c>
    </row>
    <row r="32" customFormat="false" ht="13.8" hidden="false" customHeight="false" outlineLevel="0" collapsed="false">
      <c r="A32" s="0" t="n">
        <v>1</v>
      </c>
      <c r="B32" s="0" t="n">
        <v>3</v>
      </c>
      <c r="C32" s="0" t="n">
        <v>673</v>
      </c>
      <c r="D32" s="0" t="n">
        <v>167</v>
      </c>
      <c r="E32" s="0" t="n">
        <v>714</v>
      </c>
      <c r="F32" s="0" t="n">
        <v>154</v>
      </c>
      <c r="G32" s="0" t="n">
        <f aca="false">Tabla3510813153413[[#This Row],[no_efec_cor]]+Tabla3510813153413[[#This Row],[efec_cor]]</f>
        <v>1387</v>
      </c>
      <c r="H32" s="0" t="n">
        <f aca="false">Tabla3510813153413[[#This Row],[no_efec_inc]]+Tabla3510813153413[[#This Row],[efect_inc]]</f>
        <v>321</v>
      </c>
      <c r="I32" s="9" t="n">
        <f aca="false">Tabla3510813153413[[#This Row],[Correctos]]/Tabla3510813153413[[#This Row],[total_sec]]</f>
        <v>0.812060889929742</v>
      </c>
      <c r="J32" s="9" t="n">
        <f aca="false">Tabla3510813153413[[#This Row],[efec_cor]]/Tabla3510813153413[[#This Row],[N° efec]]</f>
        <v>0.82258064516129</v>
      </c>
      <c r="K32" s="9" t="n">
        <f aca="false">Tabla3510813153413[[#This Row],[efect_inc]]/Tabla3510813153413[[#This Row],[N° efec]]</f>
        <v>0.17741935483871</v>
      </c>
      <c r="L32" s="9" t="n">
        <f aca="false">Tabla3510813153413[[#This Row],[no_efec_cor]]/Tabla3510813153413[[#This Row],[N° no_efe]]</f>
        <v>0.801190476190476</v>
      </c>
      <c r="M32" s="9" t="n">
        <f aca="false">Tabla3510813153413[[#This Row],[no_efec_inc]]/Tabla3510813153413[[#This Row],[N° no_efe]]</f>
        <v>0.198809523809524</v>
      </c>
      <c r="N32" s="9" t="n">
        <f aca="false">(Tabla3510813153413[[#This Row],[% efe_cor]]+Tabla3510813153413[[#This Row],[% no_efe_cor]])/2</f>
        <v>0.811885560675883</v>
      </c>
      <c r="O32" s="10" t="n">
        <f aca="false">(Tabla3510813153413[[#This Row],[% efe_inc]]+Tabla3510813153413[[#This Row],[% no_efect_inc]])/2</f>
        <v>0.188114439324117</v>
      </c>
      <c r="P32" s="11" t="n">
        <f aca="false">Tabla3510813153413[[#This Row],[no_efec_cor]]/(Tabla3510813153413[[#This Row],[efect_inc]]+Tabla3510813153413[[#This Row],[no_efec_cor]])</f>
        <v>0.813784764207981</v>
      </c>
      <c r="Q32" s="11" t="n">
        <f aca="false">Tabla3510813153413[[#This Row],[efec_cor]]/(Tabla3510813153413[[#This Row],[efec_cor]]+Tabla3510813153413[[#This Row],[no_efec_inc]])</f>
        <v>0.81044267877412</v>
      </c>
      <c r="R32" s="11" t="n">
        <f aca="false">(Tabla3510813153413[[#This Row],[PNE]]+Tabla3510813153413[[#This Row],[PE]])/2</f>
        <v>0.81211372149105</v>
      </c>
      <c r="S32" s="0" t="n">
        <v>868</v>
      </c>
      <c r="T32" s="0" t="n">
        <v>840</v>
      </c>
      <c r="U32" s="0" t="n">
        <f aca="false">Tabla3510813153413[[#This Row],[N° efec]]+Tabla3510813153413[[#This Row],[N° no_efe]]</f>
        <v>1708</v>
      </c>
    </row>
    <row r="33" customFormat="false" ht="13.8" hidden="false" customHeight="false" outlineLevel="0" collapsed="false">
      <c r="A33" s="0" t="n">
        <v>1</v>
      </c>
      <c r="B33" s="0" t="n">
        <v>5</v>
      </c>
      <c r="C33" s="0" t="n">
        <v>693</v>
      </c>
      <c r="D33" s="0" t="n">
        <v>147</v>
      </c>
      <c r="E33" s="0" t="n">
        <v>692</v>
      </c>
      <c r="F33" s="0" t="n">
        <v>176</v>
      </c>
      <c r="G33" s="0" t="n">
        <f aca="false">Tabla3510813153413[[#This Row],[no_efec_cor]]+Tabla3510813153413[[#This Row],[efec_cor]]</f>
        <v>1385</v>
      </c>
      <c r="H33" s="0" t="n">
        <f aca="false">Tabla3510813153413[[#This Row],[no_efec_inc]]+Tabla3510813153413[[#This Row],[efect_inc]]</f>
        <v>323</v>
      </c>
      <c r="I33" s="9" t="n">
        <f aca="false">Tabla3510813153413[[#This Row],[Correctos]]/Tabla3510813153413[[#This Row],[total_sec]]</f>
        <v>0.810889929742389</v>
      </c>
      <c r="J33" s="9" t="n">
        <f aca="false">Tabla3510813153413[[#This Row],[efec_cor]]/Tabla3510813153413[[#This Row],[N° efec]]</f>
        <v>0.797235023041475</v>
      </c>
      <c r="K33" s="9" t="n">
        <f aca="false">Tabla3510813153413[[#This Row],[efect_inc]]/Tabla3510813153413[[#This Row],[N° efec]]</f>
        <v>0.202764976958525</v>
      </c>
      <c r="L33" s="9" t="n">
        <f aca="false">Tabla3510813153413[[#This Row],[no_efec_cor]]/Tabla3510813153413[[#This Row],[N° no_efe]]</f>
        <v>0.825</v>
      </c>
      <c r="M33" s="9" t="n">
        <f aca="false">Tabla3510813153413[[#This Row],[no_efec_inc]]/Tabla3510813153413[[#This Row],[N° no_efe]]</f>
        <v>0.175</v>
      </c>
      <c r="N33" s="9" t="n">
        <f aca="false">(Tabla3510813153413[[#This Row],[% efe_cor]]+Tabla3510813153413[[#This Row],[% no_efe_cor]])/2</f>
        <v>0.811117511520737</v>
      </c>
      <c r="O33" s="10" t="n">
        <f aca="false">(Tabla3510813153413[[#This Row],[% efe_inc]]+Tabla3510813153413[[#This Row],[% no_efect_inc]])/2</f>
        <v>0.188882488479263</v>
      </c>
      <c r="P33" s="11" t="n">
        <f aca="false">Tabla3510813153413[[#This Row],[no_efec_cor]]/(Tabla3510813153413[[#This Row],[efect_inc]]+Tabla3510813153413[[#This Row],[no_efec_cor]])</f>
        <v>0.79746835443038</v>
      </c>
      <c r="Q33" s="11" t="n">
        <f aca="false">Tabla3510813153413[[#This Row],[efec_cor]]/(Tabla3510813153413[[#This Row],[efec_cor]]+Tabla3510813153413[[#This Row],[no_efec_inc]])</f>
        <v>0.824791418355185</v>
      </c>
      <c r="R33" s="11" t="n">
        <f aca="false">(Tabla3510813153413[[#This Row],[PNE]]+Tabla3510813153413[[#This Row],[PE]])/2</f>
        <v>0.811129886392782</v>
      </c>
      <c r="S33" s="0" t="n">
        <v>868</v>
      </c>
      <c r="T33" s="0" t="n">
        <v>840</v>
      </c>
      <c r="U33" s="0" t="n">
        <f aca="false">Tabla3510813153413[[#This Row],[N° efec]]+Tabla3510813153413[[#This Row],[N° no_efe]]</f>
        <v>1708</v>
      </c>
    </row>
    <row r="34" customFormat="false" ht="13.8" hidden="false" customHeight="false" outlineLevel="0" collapsed="false">
      <c r="A34" s="0" t="n">
        <v>2</v>
      </c>
      <c r="B34" s="0" t="n">
        <v>0.5</v>
      </c>
      <c r="C34" s="0" t="n">
        <v>628</v>
      </c>
      <c r="D34" s="0" t="n">
        <v>212</v>
      </c>
      <c r="E34" s="0" t="n">
        <v>682</v>
      </c>
      <c r="F34" s="0" t="n">
        <v>186</v>
      </c>
      <c r="G34" s="0" t="n">
        <f aca="false">Tabla3510813153413[[#This Row],[no_efec_cor]]+Tabla3510813153413[[#This Row],[efec_cor]]</f>
        <v>1310</v>
      </c>
      <c r="H34" s="0" t="n">
        <f aca="false">Tabla3510813153413[[#This Row],[no_efec_inc]]+Tabla3510813153413[[#This Row],[efect_inc]]</f>
        <v>398</v>
      </c>
      <c r="I34" s="9" t="n">
        <f aca="false">Tabla3510813153413[[#This Row],[Correctos]]/Tabla3510813153413[[#This Row],[total_sec]]</f>
        <v>0.766978922716628</v>
      </c>
      <c r="J34" s="9" t="n">
        <f aca="false">Tabla3510813153413[[#This Row],[efec_cor]]/Tabla3510813153413[[#This Row],[N° efec]]</f>
        <v>0.785714285714286</v>
      </c>
      <c r="K34" s="9" t="n">
        <f aca="false">Tabla3510813153413[[#This Row],[efect_inc]]/Tabla3510813153413[[#This Row],[N° efec]]</f>
        <v>0.214285714285714</v>
      </c>
      <c r="L34" s="9" t="n">
        <f aca="false">Tabla3510813153413[[#This Row],[no_efec_cor]]/Tabla3510813153413[[#This Row],[N° no_efe]]</f>
        <v>0.747619047619048</v>
      </c>
      <c r="M34" s="9" t="n">
        <f aca="false">Tabla3510813153413[[#This Row],[no_efec_inc]]/Tabla3510813153413[[#This Row],[N° no_efe]]</f>
        <v>0.252380952380952</v>
      </c>
      <c r="N34" s="9" t="n">
        <f aca="false">(Tabla3510813153413[[#This Row],[% efe_cor]]+Tabla3510813153413[[#This Row],[% no_efe_cor]])/2</f>
        <v>0.766666666666667</v>
      </c>
      <c r="O34" s="10" t="n">
        <f aca="false">(Tabla3510813153413[[#This Row],[% efe_inc]]+Tabla3510813153413[[#This Row],[% no_efect_inc]])/2</f>
        <v>0.233333333333333</v>
      </c>
      <c r="P34" s="11" t="n">
        <f aca="false">Tabla3510813153413[[#This Row],[no_efec_cor]]/(Tabla3510813153413[[#This Row],[efect_inc]]+Tabla3510813153413[[#This Row],[no_efec_cor]])</f>
        <v>0.771498771498772</v>
      </c>
      <c r="Q34" s="11" t="n">
        <f aca="false">Tabla3510813153413[[#This Row],[efec_cor]]/(Tabla3510813153413[[#This Row],[efec_cor]]+Tabla3510813153413[[#This Row],[no_efec_inc]])</f>
        <v>0.762863534675615</v>
      </c>
      <c r="R34" s="11" t="n">
        <f aca="false">(Tabla3510813153413[[#This Row],[PNE]]+Tabla3510813153413[[#This Row],[PE]])/2</f>
        <v>0.767181153087193</v>
      </c>
      <c r="S34" s="0" t="n">
        <v>868</v>
      </c>
      <c r="T34" s="0" t="n">
        <v>840</v>
      </c>
      <c r="U34" s="0" t="n">
        <f aca="false">Tabla3510813153413[[#This Row],[N° efec]]+Tabla3510813153413[[#This Row],[N° no_efe]]</f>
        <v>1708</v>
      </c>
    </row>
    <row r="35" customFormat="false" ht="13.8" hidden="false" customHeight="false" outlineLevel="0" collapsed="false">
      <c r="A35" s="0" t="n">
        <v>3</v>
      </c>
      <c r="B35" s="0" t="n">
        <v>0.5</v>
      </c>
      <c r="C35" s="0" t="n">
        <v>637</v>
      </c>
      <c r="D35" s="0" t="n">
        <v>203</v>
      </c>
      <c r="E35" s="0" t="n">
        <v>690</v>
      </c>
      <c r="F35" s="0" t="n">
        <v>178</v>
      </c>
      <c r="G35" s="0" t="n">
        <f aca="false">Tabla3510813153413[[#This Row],[no_efec_cor]]+Tabla3510813153413[[#This Row],[efec_cor]]</f>
        <v>1327</v>
      </c>
      <c r="H35" s="0" t="n">
        <f aca="false">Tabla3510813153413[[#This Row],[no_efec_inc]]+Tabla3510813153413[[#This Row],[efect_inc]]</f>
        <v>381</v>
      </c>
      <c r="I35" s="9" t="n">
        <f aca="false">Tabla3510813153413[[#This Row],[Correctos]]/Tabla3510813153413[[#This Row],[total_sec]]</f>
        <v>0.776932084309134</v>
      </c>
      <c r="J35" s="9" t="n">
        <f aca="false">Tabla3510813153413[[#This Row],[efec_cor]]/Tabla3510813153413[[#This Row],[N° efec]]</f>
        <v>0.794930875576037</v>
      </c>
      <c r="K35" s="9" t="n">
        <f aca="false">Tabla3510813153413[[#This Row],[efect_inc]]/Tabla3510813153413[[#This Row],[N° efec]]</f>
        <v>0.205069124423963</v>
      </c>
      <c r="L35" s="9" t="n">
        <f aca="false">Tabla3510813153413[[#This Row],[no_efec_cor]]/Tabla3510813153413[[#This Row],[N° no_efe]]</f>
        <v>0.758333333333333</v>
      </c>
      <c r="M35" s="9" t="n">
        <f aca="false">Tabla3510813153413[[#This Row],[no_efec_inc]]/Tabla3510813153413[[#This Row],[N° no_efe]]</f>
        <v>0.241666666666667</v>
      </c>
      <c r="N35" s="9" t="n">
        <f aca="false">(Tabla3510813153413[[#This Row],[% efe_cor]]+Tabla3510813153413[[#This Row],[% no_efe_cor]])/2</f>
        <v>0.776632104454685</v>
      </c>
      <c r="O35" s="10" t="n">
        <f aca="false">(Tabla3510813153413[[#This Row],[% efe_inc]]+Tabla3510813153413[[#This Row],[% no_efect_inc]])/2</f>
        <v>0.223367895545315</v>
      </c>
      <c r="P35" s="11" t="n">
        <f aca="false">Tabla3510813153413[[#This Row],[no_efec_cor]]/(Tabla3510813153413[[#This Row],[efect_inc]]+Tabla3510813153413[[#This Row],[no_efec_cor]])</f>
        <v>0.78159509202454</v>
      </c>
      <c r="Q35" s="11" t="n">
        <f aca="false">Tabla3510813153413[[#This Row],[efec_cor]]/(Tabla3510813153413[[#This Row],[efec_cor]]+Tabla3510813153413[[#This Row],[no_efec_inc]])</f>
        <v>0.772676371780515</v>
      </c>
      <c r="R35" s="11" t="n">
        <f aca="false">(Tabla3510813153413[[#This Row],[PNE]]+Tabla3510813153413[[#This Row],[PE]])/2</f>
        <v>0.777135731902528</v>
      </c>
      <c r="S35" s="0" t="n">
        <v>868</v>
      </c>
      <c r="T35" s="0" t="n">
        <v>840</v>
      </c>
      <c r="U35" s="0" t="n">
        <f aca="false">Tabla3510813153413[[#This Row],[N° efec]]+Tabla3510813153413[[#This Row],[N° no_efe]]</f>
        <v>1708</v>
      </c>
    </row>
    <row r="36" customFormat="false" ht="13.8" hidden="false" customHeight="false" outlineLevel="0" collapsed="false">
      <c r="A36" s="0" t="n">
        <v>5</v>
      </c>
      <c r="B36" s="0" t="n">
        <v>0.5</v>
      </c>
      <c r="C36" s="0" t="n">
        <v>642</v>
      </c>
      <c r="D36" s="0" t="n">
        <v>198</v>
      </c>
      <c r="E36" s="0" t="n">
        <v>684</v>
      </c>
      <c r="F36" s="0" t="n">
        <v>184</v>
      </c>
      <c r="G36" s="0" t="n">
        <f aca="false">Tabla3510813153413[[#This Row],[no_efec_cor]]+Tabla3510813153413[[#This Row],[efec_cor]]</f>
        <v>1326</v>
      </c>
      <c r="H36" s="0" t="n">
        <f aca="false">Tabla3510813153413[[#This Row],[no_efec_inc]]+Tabla3510813153413[[#This Row],[efect_inc]]</f>
        <v>382</v>
      </c>
      <c r="I36" s="9" t="n">
        <f aca="false">Tabla3510813153413[[#This Row],[Correctos]]/Tabla3510813153413[[#This Row],[total_sec]]</f>
        <v>0.776346604215457</v>
      </c>
      <c r="J36" s="9" t="n">
        <f aca="false">Tabla3510813153413[[#This Row],[efec_cor]]/Tabla3510813153413[[#This Row],[N° efec]]</f>
        <v>0.788018433179724</v>
      </c>
      <c r="K36" s="9" t="n">
        <f aca="false">Tabla3510813153413[[#This Row],[efect_inc]]/Tabla3510813153413[[#This Row],[N° efec]]</f>
        <v>0.211981566820276</v>
      </c>
      <c r="L36" s="9" t="n">
        <f aca="false">Tabla3510813153413[[#This Row],[no_efec_cor]]/Tabla3510813153413[[#This Row],[N° no_efe]]</f>
        <v>0.764285714285714</v>
      </c>
      <c r="M36" s="9" t="n">
        <f aca="false">Tabla3510813153413[[#This Row],[no_efec_inc]]/Tabla3510813153413[[#This Row],[N° no_efe]]</f>
        <v>0.235714285714286</v>
      </c>
      <c r="N36" s="9" t="n">
        <f aca="false">(Tabla3510813153413[[#This Row],[% efe_cor]]+Tabla3510813153413[[#This Row],[% no_efe_cor]])/2</f>
        <v>0.776152073732719</v>
      </c>
      <c r="O36" s="10" t="n">
        <f aca="false">(Tabla3510813153413[[#This Row],[% efe_inc]]+Tabla3510813153413[[#This Row],[% no_efect_inc]])/2</f>
        <v>0.223847926267281</v>
      </c>
      <c r="P36" s="11" t="n">
        <f aca="false">Tabla3510813153413[[#This Row],[no_efec_cor]]/(Tabla3510813153413[[#This Row],[efect_inc]]+Tabla3510813153413[[#This Row],[no_efec_cor]])</f>
        <v>0.777239709443099</v>
      </c>
      <c r="Q36" s="11" t="n">
        <f aca="false">Tabla3510813153413[[#This Row],[efec_cor]]/(Tabla3510813153413[[#This Row],[efec_cor]]+Tabla3510813153413[[#This Row],[no_efec_inc]])</f>
        <v>0.775510204081633</v>
      </c>
      <c r="R36" s="11" t="n">
        <f aca="false">(Tabla3510813153413[[#This Row],[PNE]]+Tabla3510813153413[[#This Row],[PE]])/2</f>
        <v>0.776374956762366</v>
      </c>
      <c r="S36" s="0" t="n">
        <v>868</v>
      </c>
      <c r="T36" s="0" t="n">
        <v>840</v>
      </c>
      <c r="U36" s="0" t="n">
        <f aca="false">Tabla3510813153413[[#This Row],[N° efec]]+Tabla3510813153413[[#This Row],[N° no_efe]]</f>
        <v>1708</v>
      </c>
    </row>
    <row r="37" customFormat="false" ht="13.8" hidden="false" customHeight="false" outlineLevel="0" collapsed="false">
      <c r="A37" s="0" t="n">
        <v>5</v>
      </c>
      <c r="B37" s="0" t="n">
        <v>1</v>
      </c>
      <c r="C37" s="0" t="n">
        <v>656</v>
      </c>
      <c r="D37" s="0" t="n">
        <v>184</v>
      </c>
      <c r="E37" s="0" t="n">
        <v>710</v>
      </c>
      <c r="F37" s="0" t="n">
        <v>158</v>
      </c>
      <c r="G37" s="0" t="n">
        <f aca="false">Tabla3510813153413[[#This Row],[no_efec_cor]]+Tabla3510813153413[[#This Row],[efec_cor]]</f>
        <v>1366</v>
      </c>
      <c r="H37" s="0" t="n">
        <f aca="false">Tabla3510813153413[[#This Row],[no_efec_inc]]+Tabla3510813153413[[#This Row],[efect_inc]]</f>
        <v>342</v>
      </c>
      <c r="I37" s="9" t="n">
        <f aca="false">Tabla3510813153413[[#This Row],[Correctos]]/Tabla3510813153413[[#This Row],[total_sec]]</f>
        <v>0.799765807962529</v>
      </c>
      <c r="J37" s="9" t="n">
        <f aca="false">Tabla3510813153413[[#This Row],[efec_cor]]/Tabla3510813153413[[#This Row],[N° efec]]</f>
        <v>0.817972350230415</v>
      </c>
      <c r="K37" s="9" t="n">
        <f aca="false">Tabla3510813153413[[#This Row],[efect_inc]]/Tabla3510813153413[[#This Row],[N° efec]]</f>
        <v>0.182027649769585</v>
      </c>
      <c r="L37" s="9" t="n">
        <f aca="false">Tabla3510813153413[[#This Row],[no_efec_cor]]/Tabla3510813153413[[#This Row],[N° no_efe]]</f>
        <v>0.780952380952381</v>
      </c>
      <c r="M37" s="9" t="n">
        <f aca="false">Tabla3510813153413[[#This Row],[no_efec_inc]]/Tabla3510813153413[[#This Row],[N° no_efe]]</f>
        <v>0.219047619047619</v>
      </c>
      <c r="N37" s="9" t="n">
        <f aca="false">(Tabla3510813153413[[#This Row],[% efe_cor]]+Tabla3510813153413[[#This Row],[% no_efe_cor]])/2</f>
        <v>0.799462365591398</v>
      </c>
      <c r="O37" s="10" t="n">
        <f aca="false">(Tabla3510813153413[[#This Row],[% efe_inc]]+Tabla3510813153413[[#This Row],[% no_efect_inc]])/2</f>
        <v>0.200537634408602</v>
      </c>
      <c r="P37" s="11" t="n">
        <f aca="false">Tabla3510813153413[[#This Row],[no_efec_cor]]/(Tabla3510813153413[[#This Row],[efect_inc]]+Tabla3510813153413[[#This Row],[no_efec_cor]])</f>
        <v>0.805896805896806</v>
      </c>
      <c r="Q37" s="11" t="n">
        <f aca="false">Tabla3510813153413[[#This Row],[efec_cor]]/(Tabla3510813153413[[#This Row],[efec_cor]]+Tabla3510813153413[[#This Row],[no_efec_inc]])</f>
        <v>0.794183445190157</v>
      </c>
      <c r="R37" s="11" t="n">
        <f aca="false">(Tabla3510813153413[[#This Row],[PNE]]+Tabla3510813153413[[#This Row],[PE]])/2</f>
        <v>0.800040125543481</v>
      </c>
      <c r="S37" s="0" t="n">
        <v>868</v>
      </c>
      <c r="T37" s="0" t="n">
        <v>840</v>
      </c>
      <c r="U37" s="0" t="n">
        <f aca="false">Tabla3510813153413[[#This Row],[N° efec]]+Tabla3510813153413[[#This Row],[N° no_efe]]</f>
        <v>1708</v>
      </c>
    </row>
    <row r="38" customFormat="false" ht="13.8" hidden="false" customHeight="false" outlineLevel="0" collapsed="false">
      <c r="A38" s="0" t="n">
        <v>0.5</v>
      </c>
      <c r="B38" s="0" t="n">
        <v>1</v>
      </c>
      <c r="C38" s="0" t="n">
        <v>628</v>
      </c>
      <c r="D38" s="0" t="n">
        <v>212</v>
      </c>
      <c r="E38" s="0" t="n">
        <v>675</v>
      </c>
      <c r="F38" s="0" t="n">
        <v>193</v>
      </c>
      <c r="G38" s="0" t="n">
        <f aca="false">Tabla3510813153413[[#This Row],[no_efec_cor]]+Tabla3510813153413[[#This Row],[efec_cor]]</f>
        <v>1303</v>
      </c>
      <c r="H38" s="0" t="n">
        <f aca="false">Tabla3510813153413[[#This Row],[no_efec_inc]]+Tabla3510813153413[[#This Row],[efect_inc]]</f>
        <v>405</v>
      </c>
      <c r="I38" s="9" t="n">
        <f aca="false">Tabla3510813153413[[#This Row],[Correctos]]/Tabla3510813153413[[#This Row],[total_sec]]</f>
        <v>0.76288056206089</v>
      </c>
      <c r="J38" s="9" t="n">
        <f aca="false">Tabla3510813153413[[#This Row],[efec_cor]]/Tabla3510813153413[[#This Row],[N° efec]]</f>
        <v>0.777649769585253</v>
      </c>
      <c r="K38" s="9" t="n">
        <f aca="false">Tabla3510813153413[[#This Row],[efect_inc]]/Tabla3510813153413[[#This Row],[N° efec]]</f>
        <v>0.222350230414747</v>
      </c>
      <c r="L38" s="9" t="n">
        <f aca="false">Tabla3510813153413[[#This Row],[no_efec_cor]]/Tabla3510813153413[[#This Row],[N° no_efe]]</f>
        <v>0.747619047619048</v>
      </c>
      <c r="M38" s="9" t="n">
        <f aca="false">Tabla3510813153413[[#This Row],[no_efec_inc]]/Tabla3510813153413[[#This Row],[N° no_efe]]</f>
        <v>0.252380952380952</v>
      </c>
      <c r="N38" s="9" t="n">
        <f aca="false">(Tabla3510813153413[[#This Row],[% efe_cor]]+Tabla3510813153413[[#This Row],[% no_efe_cor]])/2</f>
        <v>0.762634408602151</v>
      </c>
      <c r="O38" s="10" t="n">
        <f aca="false">(Tabla3510813153413[[#This Row],[% efe_inc]]+Tabla3510813153413[[#This Row],[% no_efect_inc]])/2</f>
        <v>0.237365591397849</v>
      </c>
      <c r="P38" s="11" t="n">
        <f aca="false">Tabla3510813153413[[#This Row],[no_efec_cor]]/(Tabla3510813153413[[#This Row],[efect_inc]]+Tabla3510813153413[[#This Row],[no_efec_cor]])</f>
        <v>0.764920828258222</v>
      </c>
      <c r="Q38" s="11" t="n">
        <f aca="false">Tabla3510813153413[[#This Row],[efec_cor]]/(Tabla3510813153413[[#This Row],[efec_cor]]+Tabla3510813153413[[#This Row],[no_efec_inc]])</f>
        <v>0.760992108229989</v>
      </c>
      <c r="R38" s="11" t="n">
        <f aca="false">(Tabla3510813153413[[#This Row],[PNE]]+Tabla3510813153413[[#This Row],[PE]])/2</f>
        <v>0.762956468244105</v>
      </c>
      <c r="S38" s="0" t="n">
        <v>868</v>
      </c>
      <c r="T38" s="0" t="n">
        <v>840</v>
      </c>
      <c r="U38" s="0" t="n">
        <f aca="false">Tabla3510813153413[[#This Row],[N° efec]]+Tabla3510813153413[[#This Row],[N° no_efe]]</f>
        <v>1708</v>
      </c>
    </row>
    <row r="39" customFormat="false" ht="13.8" hidden="false" customHeight="false" outlineLevel="0" collapsed="false">
      <c r="A39" s="0" t="n">
        <v>0.1</v>
      </c>
      <c r="B39" s="0" t="n">
        <v>1</v>
      </c>
      <c r="C39" s="0" t="n">
        <v>603</v>
      </c>
      <c r="D39" s="0" t="n">
        <v>237</v>
      </c>
      <c r="E39" s="0" t="n">
        <v>653</v>
      </c>
      <c r="F39" s="0" t="n">
        <v>215</v>
      </c>
      <c r="G39" s="0" t="n">
        <f aca="false">Tabla3510813153413[[#This Row],[no_efec_cor]]+Tabla3510813153413[[#This Row],[efec_cor]]</f>
        <v>1256</v>
      </c>
      <c r="H39" s="0" t="n">
        <f aca="false">Tabla3510813153413[[#This Row],[no_efec_inc]]+Tabla3510813153413[[#This Row],[efect_inc]]</f>
        <v>452</v>
      </c>
      <c r="I39" s="9" t="n">
        <f aca="false">Tabla3510813153413[[#This Row],[Correctos]]/Tabla3510813153413[[#This Row],[total_sec]]</f>
        <v>0.73536299765808</v>
      </c>
      <c r="J39" s="9" t="n">
        <f aca="false">Tabla3510813153413[[#This Row],[efec_cor]]/Tabla3510813153413[[#This Row],[N° efec]]</f>
        <v>0.752304147465438</v>
      </c>
      <c r="K39" s="9" t="n">
        <f aca="false">Tabla3510813153413[[#This Row],[efect_inc]]/Tabla3510813153413[[#This Row],[N° efec]]</f>
        <v>0.247695852534562</v>
      </c>
      <c r="L39" s="9" t="n">
        <f aca="false">Tabla3510813153413[[#This Row],[no_efec_cor]]/Tabla3510813153413[[#This Row],[N° no_efe]]</f>
        <v>0.717857142857143</v>
      </c>
      <c r="M39" s="9" t="n">
        <f aca="false">Tabla3510813153413[[#This Row],[no_efec_inc]]/Tabla3510813153413[[#This Row],[N° no_efe]]</f>
        <v>0.282142857142857</v>
      </c>
      <c r="N39" s="9" t="n">
        <f aca="false">(Tabla3510813153413[[#This Row],[% efe_cor]]+Tabla3510813153413[[#This Row],[% no_efe_cor]])/2</f>
        <v>0.73508064516129</v>
      </c>
      <c r="O39" s="10" t="n">
        <f aca="false">(Tabla3510813153413[[#This Row],[% efe_inc]]+Tabla3510813153413[[#This Row],[% no_efect_inc]])/2</f>
        <v>0.26491935483871</v>
      </c>
      <c r="P39" s="11" t="n">
        <f aca="false">Tabla3510813153413[[#This Row],[no_efec_cor]]/(Tabla3510813153413[[#This Row],[efect_inc]]+Tabla3510813153413[[#This Row],[no_efec_cor]])</f>
        <v>0.737163814180929</v>
      </c>
      <c r="Q39" s="11" t="n">
        <f aca="false">Tabla3510813153413[[#This Row],[efec_cor]]/(Tabla3510813153413[[#This Row],[efec_cor]]+Tabla3510813153413[[#This Row],[no_efec_inc]])</f>
        <v>0.733707865168539</v>
      </c>
      <c r="R39" s="11" t="n">
        <f aca="false">(Tabla3510813153413[[#This Row],[PNE]]+Tabla3510813153413[[#This Row],[PE]])/2</f>
        <v>0.735435839674734</v>
      </c>
      <c r="S39" s="0" t="n">
        <v>868</v>
      </c>
      <c r="T39" s="0" t="n">
        <v>840</v>
      </c>
      <c r="U39" s="0" t="n">
        <f aca="false">Tabla3510813153413[[#This Row],[N° efec]]+Tabla3510813153413[[#This Row],[N° no_efe]]</f>
        <v>1708</v>
      </c>
    </row>
    <row r="40" customFormat="false" ht="13.8" hidden="false" customHeight="false" outlineLevel="0" collapsed="false">
      <c r="A40" s="0" t="n">
        <v>0.5</v>
      </c>
      <c r="B40" s="0" t="n">
        <v>0.5</v>
      </c>
      <c r="C40" s="0" t="n">
        <v>607</v>
      </c>
      <c r="D40" s="0" t="n">
        <v>233</v>
      </c>
      <c r="E40" s="0" t="n">
        <v>670</v>
      </c>
      <c r="F40" s="0" t="n">
        <v>198</v>
      </c>
      <c r="G40" s="0" t="n">
        <f aca="false">Tabla3510813153413[[#This Row],[no_efec_cor]]+Tabla3510813153413[[#This Row],[efec_cor]]</f>
        <v>1277</v>
      </c>
      <c r="H40" s="0" t="n">
        <f aca="false">Tabla3510813153413[[#This Row],[no_efec_inc]]+Tabla3510813153413[[#This Row],[efect_inc]]</f>
        <v>431</v>
      </c>
      <c r="I40" s="9" t="n">
        <f aca="false">Tabla3510813153413[[#This Row],[Correctos]]/Tabla3510813153413[[#This Row],[total_sec]]</f>
        <v>0.747658079625293</v>
      </c>
      <c r="J40" s="9" t="n">
        <f aca="false">Tabla3510813153413[[#This Row],[efec_cor]]/Tabla3510813153413[[#This Row],[N° efec]]</f>
        <v>0.771889400921659</v>
      </c>
      <c r="K40" s="9" t="n">
        <f aca="false">Tabla3510813153413[[#This Row],[efect_inc]]/Tabla3510813153413[[#This Row],[N° efec]]</f>
        <v>0.228110599078341</v>
      </c>
      <c r="L40" s="9" t="n">
        <f aca="false">Tabla3510813153413[[#This Row],[no_efec_cor]]/Tabla3510813153413[[#This Row],[N° no_efe]]</f>
        <v>0.722619047619048</v>
      </c>
      <c r="M40" s="9" t="n">
        <f aca="false">Tabla3510813153413[[#This Row],[no_efec_inc]]/Tabla3510813153413[[#This Row],[N° no_efe]]</f>
        <v>0.277380952380952</v>
      </c>
      <c r="N40" s="9" t="n">
        <f aca="false">(Tabla3510813153413[[#This Row],[% efe_cor]]+Tabla3510813153413[[#This Row],[% no_efe_cor]])/2</f>
        <v>0.747254224270353</v>
      </c>
      <c r="O40" s="10" t="n">
        <f aca="false">(Tabla3510813153413[[#This Row],[% efe_inc]]+Tabla3510813153413[[#This Row],[% no_efect_inc]])/2</f>
        <v>0.252745775729647</v>
      </c>
      <c r="P40" s="11" t="n">
        <f aca="false">Tabla3510813153413[[#This Row],[no_efec_cor]]/(Tabla3510813153413[[#This Row],[efect_inc]]+Tabla3510813153413[[#This Row],[no_efec_cor]])</f>
        <v>0.754037267080745</v>
      </c>
      <c r="Q40" s="11" t="n">
        <f aca="false">Tabla3510813153413[[#This Row],[efec_cor]]/(Tabla3510813153413[[#This Row],[efec_cor]]+Tabla3510813153413[[#This Row],[no_efec_inc]])</f>
        <v>0.741971207087486</v>
      </c>
      <c r="R40" s="11" t="n">
        <f aca="false">(Tabla3510813153413[[#This Row],[PNE]]+Tabla3510813153413[[#This Row],[PE]])/2</f>
        <v>0.748004237084116</v>
      </c>
      <c r="S40" s="0" t="n">
        <v>868</v>
      </c>
      <c r="T40" s="0" t="n">
        <v>840</v>
      </c>
      <c r="U40" s="0" t="n">
        <f aca="false">Tabla3510813153413[[#This Row],[N° efec]]+Tabla3510813153413[[#This Row],[N° no_efe]]</f>
        <v>1708</v>
      </c>
    </row>
    <row r="41" customFormat="false" ht="13.8" hidden="false" customHeight="false" outlineLevel="0" collapsed="false">
      <c r="A41" s="0" t="n">
        <v>2</v>
      </c>
      <c r="B41" s="0" t="n">
        <v>3</v>
      </c>
      <c r="C41" s="0" t="n">
        <v>670</v>
      </c>
      <c r="D41" s="0" t="n">
        <v>170</v>
      </c>
      <c r="E41" s="0" t="n">
        <v>716</v>
      </c>
      <c r="F41" s="0" t="n">
        <v>152</v>
      </c>
      <c r="G41" s="0" t="e">
        <f aca="false">Tabla3510813153413[[#This Row],[no_efec_cor]]+Tabla3510813153413[[#This Row],[efec_cor]]</f>
        <v>#VALUE!</v>
      </c>
      <c r="H41" s="0" t="e">
        <f aca="false">Tabla3510813153413[[#This Row],[no_efec_inc]]+Tabla3510813153413[[#This Row],[efect_inc]]</f>
        <v>#VALUE!</v>
      </c>
      <c r="I41" s="9" t="e">
        <f aca="false">Tabla3510813153413[[#This Row],[Correctos]]/Tabla3510813153413[[#This Row],[total_sec]]</f>
        <v>#VALUE!</v>
      </c>
      <c r="J41" s="9" t="e">
        <f aca="false">Tabla3510813153413[[#This Row],[efec_cor]]/Tabla3510813153413[[#This Row],[N° efec]]</f>
        <v>#VALUE!</v>
      </c>
      <c r="K41" s="9" t="e">
        <f aca="false">Tabla3510813153413[[#This Row],[efect_inc]]/Tabla3510813153413[[#This Row],[N° efec]]</f>
        <v>#VALUE!</v>
      </c>
      <c r="L41" s="9" t="e">
        <f aca="false">Tabla3510813153413[[#This Row],[no_efec_cor]]/Tabla3510813153413[[#This Row],[N° no_efe]]</f>
        <v>#VALUE!</v>
      </c>
      <c r="M41" s="9" t="e">
        <f aca="false">Tabla3510813153413[[#This Row],[no_efec_inc]]/Tabla3510813153413[[#This Row],[N° no_efe]]</f>
        <v>#VALUE!</v>
      </c>
      <c r="N41" s="9" t="e">
        <f aca="false">(Tabla3510813153413[[#This Row],[% efe_cor]]+Tabla3510813153413[[#This Row],[% no_efe_cor]])/2</f>
        <v>#VALUE!</v>
      </c>
      <c r="O41" s="10" t="e">
        <f aca="false">(Tabla3510813153413[[#This Row],[% efe_inc]]+Tabla3510813153413[[#This Row],[% no_efect_inc]])/2</f>
        <v>#VALUE!</v>
      </c>
      <c r="P41" s="11" t="e">
        <f aca="false">Tabla3510813153413[[#This Row],[no_efec_cor]]/(Tabla3510813153413[[#This Row],[efect_inc]]+Tabla3510813153413[[#This Row],[no_efec_cor]])</f>
        <v>#VALUE!</v>
      </c>
      <c r="Q41" s="11" t="e">
        <f aca="false">Tabla3510813153413[[#This Row],[efec_cor]]/(Tabla3510813153413[[#This Row],[efec_cor]]+Tabla3510813153413[[#This Row],[no_efec_inc]])</f>
        <v>#VALUE!</v>
      </c>
      <c r="R41" s="11" t="e">
        <f aca="false">(Tabla3510813153413[[#This Row],[PNE]]+Tabla3510813153413[[#This Row],[PE]])/2</f>
        <v>#VALUE!</v>
      </c>
      <c r="S41" s="0" t="n">
        <v>868</v>
      </c>
      <c r="T41" s="0" t="n">
        <v>840</v>
      </c>
      <c r="U41" s="0" t="e">
        <f aca="false">Tabla3510813153413[[#This Row],[N° efec]]+Tabla3510813153413[[#This Row],[N° no_efe]]</f>
        <v>#VALUE!</v>
      </c>
    </row>
    <row r="42" customFormat="false" ht="13.8" hidden="false" customHeight="false" outlineLevel="0" collapsed="false">
      <c r="A42" s="0" t="n">
        <v>5</v>
      </c>
      <c r="B42" s="0" t="n">
        <v>3</v>
      </c>
      <c r="C42" s="0" t="n">
        <v>675</v>
      </c>
      <c r="D42" s="0" t="n">
        <v>165</v>
      </c>
      <c r="E42" s="0" t="n">
        <v>709</v>
      </c>
      <c r="F42" s="0" t="n">
        <v>159</v>
      </c>
      <c r="G42" s="0" t="e">
        <f aca="false">Tabla3510813153413[[#This Row],[no_efec_cor]]+Tabla3510813153413[[#This Row],[efec_cor]]</f>
        <v>#VALUE!</v>
      </c>
      <c r="H42" s="0" t="e">
        <f aca="false">Tabla3510813153413[[#This Row],[no_efec_inc]]+Tabla3510813153413[[#This Row],[efect_inc]]</f>
        <v>#VALUE!</v>
      </c>
      <c r="I42" s="9" t="e">
        <f aca="false">Tabla3510813153413[[#This Row],[Correctos]]/Tabla3510813153413[[#This Row],[total_sec]]</f>
        <v>#VALUE!</v>
      </c>
      <c r="J42" s="9" t="e">
        <f aca="false">Tabla3510813153413[[#This Row],[efec_cor]]/Tabla3510813153413[[#This Row],[N° efec]]</f>
        <v>#VALUE!</v>
      </c>
      <c r="K42" s="9" t="e">
        <f aca="false">Tabla3510813153413[[#This Row],[efect_inc]]/Tabla3510813153413[[#This Row],[N° efec]]</f>
        <v>#VALUE!</v>
      </c>
      <c r="L42" s="9" t="e">
        <f aca="false">Tabla3510813153413[[#This Row],[no_efec_cor]]/Tabla3510813153413[[#This Row],[N° no_efe]]</f>
        <v>#VALUE!</v>
      </c>
      <c r="M42" s="9" t="e">
        <f aca="false">Tabla3510813153413[[#This Row],[no_efec_inc]]/Tabla3510813153413[[#This Row],[N° no_efe]]</f>
        <v>#VALUE!</v>
      </c>
      <c r="N42" s="9" t="e">
        <f aca="false">(Tabla3510813153413[[#This Row],[% efe_cor]]+Tabla3510813153413[[#This Row],[% no_efe_cor]])/2</f>
        <v>#VALUE!</v>
      </c>
      <c r="O42" s="10" t="e">
        <f aca="false">(Tabla3510813153413[[#This Row],[% efe_inc]]+Tabla3510813153413[[#This Row],[% no_efect_inc]])/2</f>
        <v>#VALUE!</v>
      </c>
      <c r="P42" s="11" t="e">
        <f aca="false">Tabla3510813153413[[#This Row],[no_efec_cor]]/(Tabla3510813153413[[#This Row],[efect_inc]]+Tabla3510813153413[[#This Row],[no_efec_cor]])</f>
        <v>#VALUE!</v>
      </c>
      <c r="Q42" s="11" t="e">
        <f aca="false">Tabla3510813153413[[#This Row],[efec_cor]]/(Tabla3510813153413[[#This Row],[efec_cor]]+Tabla3510813153413[[#This Row],[no_efec_inc]])</f>
        <v>#VALUE!</v>
      </c>
      <c r="R42" s="11" t="e">
        <f aca="false">(Tabla3510813153413[[#This Row],[PNE]]+Tabla3510813153413[[#This Row],[PE]])/2</f>
        <v>#VALUE!</v>
      </c>
      <c r="S42" s="0" t="n">
        <v>868</v>
      </c>
      <c r="T42" s="0" t="n">
        <v>840</v>
      </c>
      <c r="U42" s="0" t="e">
        <f aca="false">Tabla3510813153413[[#This Row],[N° efec]]+Tabla3510813153413[[#This Row],[N° no_efe]]</f>
        <v>#VALUE!</v>
      </c>
    </row>
    <row r="43" customFormat="false" ht="13.8" hidden="false" customHeight="false" outlineLevel="0" collapsed="false">
      <c r="A43" s="0" t="n">
        <v>10</v>
      </c>
      <c r="B43" s="0" t="n">
        <v>3</v>
      </c>
      <c r="C43" s="0" t="n">
        <v>671</v>
      </c>
      <c r="D43" s="0" t="n">
        <v>169</v>
      </c>
      <c r="E43" s="0" t="n">
        <v>709</v>
      </c>
      <c r="F43" s="0" t="n">
        <v>159</v>
      </c>
      <c r="G43" s="0" t="e">
        <f aca="false">Tabla3510813153413[[#This Row],[no_efec_cor]]+Tabla3510813153413[[#This Row],[efec_cor]]</f>
        <v>#VALUE!</v>
      </c>
      <c r="H43" s="0" t="e">
        <f aca="false">Tabla3510813153413[[#This Row],[no_efec_inc]]+Tabla3510813153413[[#This Row],[efect_inc]]</f>
        <v>#VALUE!</v>
      </c>
      <c r="I43" s="9" t="e">
        <f aca="false">Tabla3510813153413[[#This Row],[Correctos]]/Tabla3510813153413[[#This Row],[total_sec]]</f>
        <v>#VALUE!</v>
      </c>
      <c r="J43" s="9" t="e">
        <f aca="false">Tabla3510813153413[[#This Row],[efec_cor]]/Tabla3510813153413[[#This Row],[N° efec]]</f>
        <v>#VALUE!</v>
      </c>
      <c r="K43" s="9" t="e">
        <f aca="false">Tabla3510813153413[[#This Row],[efect_inc]]/Tabla3510813153413[[#This Row],[N° efec]]</f>
        <v>#VALUE!</v>
      </c>
      <c r="L43" s="9" t="e">
        <f aca="false">Tabla3510813153413[[#This Row],[no_efec_cor]]/Tabla3510813153413[[#This Row],[N° no_efe]]</f>
        <v>#VALUE!</v>
      </c>
      <c r="M43" s="9" t="e">
        <f aca="false">Tabla3510813153413[[#This Row],[no_efec_inc]]/Tabla3510813153413[[#This Row],[N° no_efe]]</f>
        <v>#VALUE!</v>
      </c>
      <c r="N43" s="9" t="e">
        <f aca="false">(Tabla3510813153413[[#This Row],[% efe_cor]]+Tabla3510813153413[[#This Row],[% no_efe_cor]])/2</f>
        <v>#VALUE!</v>
      </c>
      <c r="O43" s="10" t="e">
        <f aca="false">(Tabla3510813153413[[#This Row],[% efe_inc]]+Tabla3510813153413[[#This Row],[% no_efect_inc]])/2</f>
        <v>#VALUE!</v>
      </c>
      <c r="P43" s="11" t="e">
        <f aca="false">Tabla3510813153413[[#This Row],[no_efec_cor]]/(Tabla3510813153413[[#This Row],[efect_inc]]+Tabla3510813153413[[#This Row],[no_efec_cor]])</f>
        <v>#VALUE!</v>
      </c>
      <c r="Q43" s="11" t="e">
        <f aca="false">Tabla3510813153413[[#This Row],[efec_cor]]/(Tabla3510813153413[[#This Row],[efec_cor]]+Tabla3510813153413[[#This Row],[no_efec_inc]])</f>
        <v>#VALUE!</v>
      </c>
      <c r="R43" s="11" t="e">
        <f aca="false">(Tabla3510813153413[[#This Row],[PNE]]+Tabla3510813153413[[#This Row],[PE]])/2</f>
        <v>#VALUE!</v>
      </c>
      <c r="S43" s="0" t="n">
        <v>868</v>
      </c>
      <c r="T43" s="0" t="n">
        <v>840</v>
      </c>
      <c r="U43" s="0" t="e">
        <f aca="false">Tabla3510813153413[[#This Row],[N° efec]]+Tabla3510813153413[[#This Row],[N° no_efe]]</f>
        <v>#VALUE!</v>
      </c>
    </row>
    <row r="44" customFormat="false" ht="13.8" hidden="false" customHeight="false" outlineLevel="0" collapsed="false">
      <c r="A44" s="0" t="n">
        <v>8</v>
      </c>
      <c r="B44" s="0" t="n">
        <v>1</v>
      </c>
      <c r="C44" s="0" t="n">
        <v>661</v>
      </c>
      <c r="D44" s="0" t="n">
        <v>179</v>
      </c>
      <c r="E44" s="0" t="n">
        <v>714</v>
      </c>
      <c r="F44" s="0" t="n">
        <v>154</v>
      </c>
      <c r="G44" s="0" t="e">
        <f aca="false">Tabla3510813153413[[#This Row],[no_efec_cor]]+Tabla3510813153413[[#This Row],[efec_cor]]</f>
        <v>#VALUE!</v>
      </c>
      <c r="H44" s="0" t="e">
        <f aca="false">Tabla3510813153413[[#This Row],[no_efec_inc]]+Tabla3510813153413[[#This Row],[efect_inc]]</f>
        <v>#VALUE!</v>
      </c>
      <c r="I44" s="9" t="e">
        <f aca="false">Tabla3510813153413[[#This Row],[Correctos]]/Tabla3510813153413[[#This Row],[total_sec]]</f>
        <v>#VALUE!</v>
      </c>
      <c r="J44" s="9" t="e">
        <f aca="false">Tabla3510813153413[[#This Row],[efec_cor]]/Tabla3510813153413[[#This Row],[N° efec]]</f>
        <v>#VALUE!</v>
      </c>
      <c r="K44" s="9" t="e">
        <f aca="false">Tabla3510813153413[[#This Row],[efect_inc]]/Tabla3510813153413[[#This Row],[N° efec]]</f>
        <v>#VALUE!</v>
      </c>
      <c r="L44" s="9" t="e">
        <f aca="false">Tabla3510813153413[[#This Row],[no_efec_cor]]/Tabla3510813153413[[#This Row],[N° no_efe]]</f>
        <v>#VALUE!</v>
      </c>
      <c r="M44" s="9" t="e">
        <f aca="false">Tabla3510813153413[[#This Row],[no_efec_inc]]/Tabla3510813153413[[#This Row],[N° no_efe]]</f>
        <v>#VALUE!</v>
      </c>
      <c r="N44" s="9" t="e">
        <f aca="false">(Tabla3510813153413[[#This Row],[% efe_cor]]+Tabla3510813153413[[#This Row],[% no_efe_cor]])/2</f>
        <v>#VALUE!</v>
      </c>
      <c r="O44" s="10" t="e">
        <f aca="false">(Tabla3510813153413[[#This Row],[% efe_inc]]+Tabla3510813153413[[#This Row],[% no_efect_inc]])/2</f>
        <v>#VALUE!</v>
      </c>
      <c r="P44" s="11" t="e">
        <f aca="false">Tabla3510813153413[[#This Row],[no_efec_cor]]/(Tabla3510813153413[[#This Row],[efect_inc]]+Tabla3510813153413[[#This Row],[no_efec_cor]])</f>
        <v>#VALUE!</v>
      </c>
      <c r="Q44" s="11" t="e">
        <f aca="false">Tabla3510813153413[[#This Row],[efec_cor]]/(Tabla3510813153413[[#This Row],[efec_cor]]+Tabla3510813153413[[#This Row],[no_efec_inc]])</f>
        <v>#VALUE!</v>
      </c>
      <c r="R44" s="11" t="e">
        <f aca="false">(Tabla3510813153413[[#This Row],[PNE]]+Tabla3510813153413[[#This Row],[PE]])/2</f>
        <v>#VALUE!</v>
      </c>
      <c r="S44" s="0" t="n">
        <v>868</v>
      </c>
      <c r="T44" s="0" t="n">
        <v>840</v>
      </c>
      <c r="U44" s="0" t="e">
        <f aca="false">Tabla3510813153413[[#This Row],[N° efec]]+Tabla3510813153413[[#This Row],[N° no_efe]]</f>
        <v>#VALUE!</v>
      </c>
    </row>
    <row r="45" customFormat="false" ht="13.8" hidden="false" customHeight="false" outlineLevel="0" collapsed="false">
      <c r="A45" s="0" t="n">
        <v>8</v>
      </c>
      <c r="B45" s="0" t="n">
        <v>2</v>
      </c>
      <c r="C45" s="0" t="n">
        <v>668</v>
      </c>
      <c r="D45" s="0" t="n">
        <v>172</v>
      </c>
      <c r="E45" s="0" t="n">
        <v>711</v>
      </c>
      <c r="F45" s="0" t="n">
        <v>157</v>
      </c>
      <c r="G45" s="0" t="e">
        <f aca="false">Tabla3510813153413[[#This Row],[no_efec_cor]]+Tabla3510813153413[[#This Row],[efec_cor]]</f>
        <v>#VALUE!</v>
      </c>
      <c r="H45" s="0" t="e">
        <f aca="false">Tabla3510813153413[[#This Row],[no_efec_inc]]+Tabla3510813153413[[#This Row],[efect_inc]]</f>
        <v>#VALUE!</v>
      </c>
      <c r="I45" s="9" t="e">
        <f aca="false">Tabla3510813153413[[#This Row],[Correctos]]/Tabla3510813153413[[#This Row],[total_sec]]</f>
        <v>#VALUE!</v>
      </c>
      <c r="J45" s="9" t="e">
        <f aca="false">Tabla3510813153413[[#This Row],[efec_cor]]/Tabla3510813153413[[#This Row],[N° efec]]</f>
        <v>#VALUE!</v>
      </c>
      <c r="K45" s="9" t="e">
        <f aca="false">Tabla3510813153413[[#This Row],[efect_inc]]/Tabla3510813153413[[#This Row],[N° efec]]</f>
        <v>#VALUE!</v>
      </c>
      <c r="L45" s="9" t="e">
        <f aca="false">Tabla3510813153413[[#This Row],[no_efec_cor]]/Tabla3510813153413[[#This Row],[N° no_efe]]</f>
        <v>#VALUE!</v>
      </c>
      <c r="M45" s="9" t="e">
        <f aca="false">Tabla3510813153413[[#This Row],[no_efec_inc]]/Tabla3510813153413[[#This Row],[N° no_efe]]</f>
        <v>#VALUE!</v>
      </c>
      <c r="N45" s="9" t="e">
        <f aca="false">(Tabla3510813153413[[#This Row],[% efe_cor]]+Tabla3510813153413[[#This Row],[% no_efe_cor]])/2</f>
        <v>#VALUE!</v>
      </c>
      <c r="O45" s="10" t="e">
        <f aca="false">(Tabla3510813153413[[#This Row],[% efe_inc]]+Tabla3510813153413[[#This Row],[% no_efect_inc]])/2</f>
        <v>#VALUE!</v>
      </c>
      <c r="P45" s="11" t="e">
        <f aca="false">Tabla3510813153413[[#This Row],[no_efec_cor]]/(Tabla3510813153413[[#This Row],[efect_inc]]+Tabla3510813153413[[#This Row],[no_efec_cor]])</f>
        <v>#VALUE!</v>
      </c>
      <c r="Q45" s="11" t="e">
        <f aca="false">Tabla3510813153413[[#This Row],[efec_cor]]/(Tabla3510813153413[[#This Row],[efec_cor]]+Tabla3510813153413[[#This Row],[no_efec_inc]])</f>
        <v>#VALUE!</v>
      </c>
      <c r="R45" s="11" t="e">
        <f aca="false">(Tabla3510813153413[[#This Row],[PNE]]+Tabla3510813153413[[#This Row],[PE]])/2</f>
        <v>#VALUE!</v>
      </c>
      <c r="S45" s="0" t="n">
        <v>868</v>
      </c>
      <c r="T45" s="0" t="n">
        <v>840</v>
      </c>
      <c r="U45" s="0" t="e">
        <f aca="false">Tabla3510813153413[[#This Row],[N° efec]]+Tabla3510813153413[[#This Row],[N° no_efe]]</f>
        <v>#VALUE!</v>
      </c>
    </row>
    <row r="46" customFormat="false" ht="13.8" hidden="false" customHeight="false" outlineLevel="0" collapsed="false">
      <c r="A46" s="0" t="n">
        <v>8</v>
      </c>
      <c r="B46" s="0" t="n">
        <v>3</v>
      </c>
      <c r="C46" s="0" t="n">
        <v>675</v>
      </c>
      <c r="D46" s="0" t="n">
        <v>165</v>
      </c>
      <c r="E46" s="0" t="n">
        <v>709</v>
      </c>
      <c r="F46" s="0" t="n">
        <v>159</v>
      </c>
      <c r="G46" s="0" t="e">
        <f aca="false">Tabla3510813153413[[#This Row],[no_efec_cor]]+Tabla3510813153413[[#This Row],[efec_cor]]</f>
        <v>#VALUE!</v>
      </c>
      <c r="H46" s="0" t="e">
        <f aca="false">Tabla3510813153413[[#This Row],[no_efec_inc]]+Tabla3510813153413[[#This Row],[efect_inc]]</f>
        <v>#VALUE!</v>
      </c>
      <c r="I46" s="9" t="e">
        <f aca="false">Tabla3510813153413[[#This Row],[Correctos]]/Tabla3510813153413[[#This Row],[total_sec]]</f>
        <v>#VALUE!</v>
      </c>
      <c r="J46" s="9" t="e">
        <f aca="false">Tabla3510813153413[[#This Row],[efec_cor]]/Tabla3510813153413[[#This Row],[N° efec]]</f>
        <v>#VALUE!</v>
      </c>
      <c r="K46" s="9" t="e">
        <f aca="false">Tabla3510813153413[[#This Row],[efect_inc]]/Tabla3510813153413[[#This Row],[N° efec]]</f>
        <v>#VALUE!</v>
      </c>
      <c r="L46" s="9" t="e">
        <f aca="false">Tabla3510813153413[[#This Row],[no_efec_cor]]/Tabla3510813153413[[#This Row],[N° no_efe]]</f>
        <v>#VALUE!</v>
      </c>
      <c r="M46" s="9" t="e">
        <f aca="false">Tabla3510813153413[[#This Row],[no_efec_inc]]/Tabla3510813153413[[#This Row],[N° no_efe]]</f>
        <v>#VALUE!</v>
      </c>
      <c r="N46" s="9" t="e">
        <f aca="false">(Tabla3510813153413[[#This Row],[% efe_cor]]+Tabla3510813153413[[#This Row],[% no_efe_cor]])/2</f>
        <v>#VALUE!</v>
      </c>
      <c r="O46" s="10" t="e">
        <f aca="false">(Tabla3510813153413[[#This Row],[% efe_inc]]+Tabla3510813153413[[#This Row],[% no_efect_inc]])/2</f>
        <v>#VALUE!</v>
      </c>
      <c r="P46" s="11" t="e">
        <f aca="false">Tabla3510813153413[[#This Row],[no_efec_cor]]/(Tabla3510813153413[[#This Row],[efect_inc]]+Tabla3510813153413[[#This Row],[no_efec_cor]])</f>
        <v>#VALUE!</v>
      </c>
      <c r="Q46" s="11" t="e">
        <f aca="false">Tabla3510813153413[[#This Row],[efec_cor]]/(Tabla3510813153413[[#This Row],[efec_cor]]+Tabla3510813153413[[#This Row],[no_efec_inc]])</f>
        <v>#VALUE!</v>
      </c>
      <c r="R46" s="11" t="e">
        <f aca="false">(Tabla3510813153413[[#This Row],[PNE]]+Tabla3510813153413[[#This Row],[PE]])/2</f>
        <v>#VALUE!</v>
      </c>
      <c r="S46" s="0" t="n">
        <v>868</v>
      </c>
      <c r="T46" s="0" t="n">
        <v>840</v>
      </c>
      <c r="U46" s="0" t="e">
        <f aca="false">Tabla3510813153413[[#This Row],[N° efec]]+Tabla3510813153413[[#This Row],[N° no_efe]]</f>
        <v>#VALUE!</v>
      </c>
    </row>
    <row r="47" customFormat="false" ht="13.8" hidden="false" customHeight="false" outlineLevel="0" collapsed="false">
      <c r="A47" s="0" t="n">
        <v>8</v>
      </c>
      <c r="B47" s="0" t="n">
        <v>2.5</v>
      </c>
      <c r="C47" s="0" t="n">
        <v>660</v>
      </c>
      <c r="D47" s="0" t="n">
        <v>180</v>
      </c>
      <c r="E47" s="0" t="n">
        <v>712</v>
      </c>
      <c r="F47" s="0" t="n">
        <v>156</v>
      </c>
      <c r="G47" s="0" t="e">
        <f aca="false">Tabla3510813153413[[#This Row],[no_efec_cor]]+Tabla3510813153413[[#This Row],[efec_cor]]</f>
        <v>#VALUE!</v>
      </c>
      <c r="H47" s="0" t="e">
        <f aca="false">Tabla3510813153413[[#This Row],[no_efec_inc]]+Tabla3510813153413[[#This Row],[efect_inc]]</f>
        <v>#VALUE!</v>
      </c>
      <c r="I47" s="9" t="e">
        <f aca="false">Tabla3510813153413[[#This Row],[Correctos]]/Tabla3510813153413[[#This Row],[total_sec]]</f>
        <v>#VALUE!</v>
      </c>
      <c r="J47" s="9" t="e">
        <f aca="false">Tabla3510813153413[[#This Row],[efec_cor]]/Tabla3510813153413[[#This Row],[N° efec]]</f>
        <v>#VALUE!</v>
      </c>
      <c r="K47" s="9" t="e">
        <f aca="false">Tabla3510813153413[[#This Row],[efect_inc]]/Tabla3510813153413[[#This Row],[N° efec]]</f>
        <v>#VALUE!</v>
      </c>
      <c r="L47" s="9" t="e">
        <f aca="false">Tabla3510813153413[[#This Row],[no_efec_cor]]/Tabla3510813153413[[#This Row],[N° no_efe]]</f>
        <v>#VALUE!</v>
      </c>
      <c r="M47" s="9" t="e">
        <f aca="false">Tabla3510813153413[[#This Row],[no_efec_inc]]/Tabla3510813153413[[#This Row],[N° no_efe]]</f>
        <v>#VALUE!</v>
      </c>
      <c r="N47" s="9" t="e">
        <f aca="false">(Tabla3510813153413[[#This Row],[% efe_cor]]+Tabla3510813153413[[#This Row],[% no_efe_cor]])/2</f>
        <v>#VALUE!</v>
      </c>
      <c r="O47" s="10" t="e">
        <f aca="false">(Tabla3510813153413[[#This Row],[% efe_inc]]+Tabla3510813153413[[#This Row],[% no_efect_inc]])/2</f>
        <v>#VALUE!</v>
      </c>
      <c r="P47" s="11" t="e">
        <f aca="false">Tabla3510813153413[[#This Row],[no_efec_cor]]/(Tabla3510813153413[[#This Row],[efect_inc]]+Tabla3510813153413[[#This Row],[no_efec_cor]])</f>
        <v>#VALUE!</v>
      </c>
      <c r="Q47" s="11" t="e">
        <f aca="false">Tabla3510813153413[[#This Row],[efec_cor]]/(Tabla3510813153413[[#This Row],[efec_cor]]+Tabla3510813153413[[#This Row],[no_efec_inc]])</f>
        <v>#VALUE!</v>
      </c>
      <c r="R47" s="11" t="e">
        <f aca="false">(Tabla3510813153413[[#This Row],[PNE]]+Tabla3510813153413[[#This Row],[PE]])/2</f>
        <v>#VALUE!</v>
      </c>
      <c r="S47" s="0" t="n">
        <v>868</v>
      </c>
      <c r="T47" s="0" t="n">
        <v>840</v>
      </c>
      <c r="U47" s="0" t="e">
        <f aca="false">Tabla3510813153413[[#This Row],[N° efec]]+Tabla3510813153413[[#This Row],[N° no_efe]]</f>
        <v>#VALUE!</v>
      </c>
    </row>
    <row r="48" customFormat="false" ht="13.8" hidden="false" customHeight="false" outlineLevel="0" collapsed="false">
      <c r="A48" s="0" t="n">
        <v>10</v>
      </c>
      <c r="B48" s="0" t="n">
        <v>2</v>
      </c>
      <c r="C48" s="0" t="n">
        <v>657</v>
      </c>
      <c r="D48" s="0" t="n">
        <v>183</v>
      </c>
      <c r="E48" s="0" t="n">
        <v>715</v>
      </c>
      <c r="F48" s="0" t="n">
        <v>153</v>
      </c>
      <c r="G48" s="0" t="e">
        <f aca="false">Tabla3510813153413[[#This Row],[no_efec_cor]]+Tabla3510813153413[[#This Row],[efec_cor]]</f>
        <v>#VALUE!</v>
      </c>
      <c r="H48" s="0" t="e">
        <f aca="false">Tabla3510813153413[[#This Row],[no_efec_inc]]+Tabla3510813153413[[#This Row],[efect_inc]]</f>
        <v>#VALUE!</v>
      </c>
      <c r="I48" s="9" t="e">
        <f aca="false">Tabla3510813153413[[#This Row],[Correctos]]/Tabla3510813153413[[#This Row],[total_sec]]</f>
        <v>#VALUE!</v>
      </c>
      <c r="J48" s="9" t="e">
        <f aca="false">Tabla3510813153413[[#This Row],[efec_cor]]/Tabla3510813153413[[#This Row],[N° efec]]</f>
        <v>#VALUE!</v>
      </c>
      <c r="K48" s="9" t="e">
        <f aca="false">Tabla3510813153413[[#This Row],[efect_inc]]/Tabla3510813153413[[#This Row],[N° efec]]</f>
        <v>#VALUE!</v>
      </c>
      <c r="L48" s="9" t="e">
        <f aca="false">Tabla3510813153413[[#This Row],[no_efec_cor]]/Tabla3510813153413[[#This Row],[N° no_efe]]</f>
        <v>#VALUE!</v>
      </c>
      <c r="M48" s="9" t="e">
        <f aca="false">Tabla3510813153413[[#This Row],[no_efec_inc]]/Tabla3510813153413[[#This Row],[N° no_efe]]</f>
        <v>#VALUE!</v>
      </c>
      <c r="N48" s="9" t="e">
        <f aca="false">(Tabla3510813153413[[#This Row],[% efe_cor]]+Tabla3510813153413[[#This Row],[% no_efe_cor]])/2</f>
        <v>#VALUE!</v>
      </c>
      <c r="O48" s="10" t="e">
        <f aca="false">(Tabla3510813153413[[#This Row],[% efe_inc]]+Tabla3510813153413[[#This Row],[% no_efect_inc]])/2</f>
        <v>#VALUE!</v>
      </c>
      <c r="P48" s="11" t="e">
        <f aca="false">Tabla3510813153413[[#This Row],[no_efec_cor]]/(Tabla3510813153413[[#This Row],[efect_inc]]+Tabla3510813153413[[#This Row],[no_efec_cor]])</f>
        <v>#VALUE!</v>
      </c>
      <c r="Q48" s="11" t="e">
        <f aca="false">Tabla3510813153413[[#This Row],[efec_cor]]/(Tabla3510813153413[[#This Row],[efec_cor]]+Tabla3510813153413[[#This Row],[no_efec_inc]])</f>
        <v>#VALUE!</v>
      </c>
      <c r="R48" s="11" t="e">
        <f aca="false">(Tabla3510813153413[[#This Row],[PNE]]+Tabla3510813153413[[#This Row],[PE]])/2</f>
        <v>#VALUE!</v>
      </c>
      <c r="S48" s="0" t="n">
        <v>868</v>
      </c>
      <c r="T48" s="0" t="n">
        <v>840</v>
      </c>
      <c r="U48" s="0" t="e">
        <f aca="false">Tabla3510813153413[[#This Row],[N° efec]]+Tabla3510813153413[[#This Row],[N° no_efe]]</f>
        <v>#VALUE!</v>
      </c>
    </row>
    <row r="49" customFormat="false" ht="13.8" hidden="false" customHeight="false" outlineLevel="0" collapsed="false">
      <c r="A49" s="0" t="n">
        <v>15</v>
      </c>
      <c r="B49" s="0" t="n">
        <v>2</v>
      </c>
      <c r="C49" s="0" t="n">
        <v>650</v>
      </c>
      <c r="D49" s="0" t="n">
        <v>190</v>
      </c>
      <c r="E49" s="0" t="n">
        <v>715</v>
      </c>
      <c r="F49" s="0" t="n">
        <v>153</v>
      </c>
      <c r="G49" s="0" t="e">
        <f aca="false">Tabla3510813153413[[#This Row],[no_efec_cor]]+Tabla3510813153413[[#This Row],[efec_cor]]</f>
        <v>#VALUE!</v>
      </c>
      <c r="H49" s="0" t="e">
        <f aca="false">Tabla3510813153413[[#This Row],[no_efec_inc]]+Tabla3510813153413[[#This Row],[efect_inc]]</f>
        <v>#VALUE!</v>
      </c>
      <c r="I49" s="9" t="e">
        <f aca="false">Tabla3510813153413[[#This Row],[Correctos]]/Tabla3510813153413[[#This Row],[total_sec]]</f>
        <v>#VALUE!</v>
      </c>
      <c r="J49" s="9" t="e">
        <f aca="false">Tabla3510813153413[[#This Row],[efec_cor]]/Tabla3510813153413[[#This Row],[N° efec]]</f>
        <v>#VALUE!</v>
      </c>
      <c r="K49" s="9" t="e">
        <f aca="false">Tabla3510813153413[[#This Row],[efect_inc]]/Tabla3510813153413[[#This Row],[N° efec]]</f>
        <v>#VALUE!</v>
      </c>
      <c r="L49" s="9" t="e">
        <f aca="false">Tabla3510813153413[[#This Row],[no_efec_cor]]/Tabla3510813153413[[#This Row],[N° no_efe]]</f>
        <v>#VALUE!</v>
      </c>
      <c r="M49" s="9" t="e">
        <f aca="false">Tabla3510813153413[[#This Row],[no_efec_inc]]/Tabla3510813153413[[#This Row],[N° no_efe]]</f>
        <v>#VALUE!</v>
      </c>
      <c r="N49" s="9" t="e">
        <f aca="false">(Tabla3510813153413[[#This Row],[% efe_cor]]+Tabla3510813153413[[#This Row],[% no_efe_cor]])/2</f>
        <v>#VALUE!</v>
      </c>
      <c r="O49" s="10" t="e">
        <f aca="false">(Tabla3510813153413[[#This Row],[% efe_inc]]+Tabla3510813153413[[#This Row],[% no_efect_inc]])/2</f>
        <v>#VALUE!</v>
      </c>
      <c r="P49" s="11" t="e">
        <f aca="false">Tabla3510813153413[[#This Row],[no_efec_cor]]/(Tabla3510813153413[[#This Row],[efect_inc]]+Tabla3510813153413[[#This Row],[no_efec_cor]])</f>
        <v>#VALUE!</v>
      </c>
      <c r="Q49" s="11" t="e">
        <f aca="false">Tabla3510813153413[[#This Row],[efec_cor]]/(Tabla3510813153413[[#This Row],[efec_cor]]+Tabla3510813153413[[#This Row],[no_efec_inc]])</f>
        <v>#VALUE!</v>
      </c>
      <c r="R49" s="11" t="e">
        <f aca="false">(Tabla3510813153413[[#This Row],[PNE]]+Tabla3510813153413[[#This Row],[PE]])/2</f>
        <v>#VALUE!</v>
      </c>
      <c r="S49" s="0" t="n">
        <v>868</v>
      </c>
      <c r="T49" s="0" t="n">
        <v>840</v>
      </c>
      <c r="U49" s="0" t="e">
        <f aca="false">Tabla3510813153413[[#This Row],[N° efec]]+Tabla3510813153413[[#This Row],[N° no_efe]]</f>
        <v>#VALUE!</v>
      </c>
    </row>
    <row r="50" customFormat="false" ht="13.8" hidden="false" customHeight="false" outlineLevel="0" collapsed="false">
      <c r="A50" s="0" t="n">
        <v>25</v>
      </c>
      <c r="B50" s="0" t="n">
        <v>2</v>
      </c>
      <c r="C50" s="0" t="n">
        <v>652</v>
      </c>
      <c r="D50" s="0" t="n">
        <v>188</v>
      </c>
      <c r="E50" s="0" t="n">
        <v>717</v>
      </c>
      <c r="F50" s="0" t="n">
        <v>151</v>
      </c>
      <c r="G50" s="0" t="e">
        <f aca="false">Tabla3510813153413[[#This Row],[no_efec_cor]]+Tabla3510813153413[[#This Row],[efec_cor]]</f>
        <v>#VALUE!</v>
      </c>
      <c r="H50" s="0" t="e">
        <f aca="false">Tabla3510813153413[[#This Row],[no_efec_inc]]+Tabla3510813153413[[#This Row],[efect_inc]]</f>
        <v>#VALUE!</v>
      </c>
      <c r="I50" s="9" t="e">
        <f aca="false">Tabla3510813153413[[#This Row],[Correctos]]/Tabla3510813153413[[#This Row],[total_sec]]</f>
        <v>#VALUE!</v>
      </c>
      <c r="J50" s="9" t="e">
        <f aca="false">Tabla3510813153413[[#This Row],[efec_cor]]/Tabla3510813153413[[#This Row],[N° efec]]</f>
        <v>#VALUE!</v>
      </c>
      <c r="K50" s="9" t="e">
        <f aca="false">Tabla3510813153413[[#This Row],[efect_inc]]/Tabla3510813153413[[#This Row],[N° efec]]</f>
        <v>#VALUE!</v>
      </c>
      <c r="L50" s="9" t="e">
        <f aca="false">Tabla3510813153413[[#This Row],[no_efec_cor]]/Tabla3510813153413[[#This Row],[N° no_efe]]</f>
        <v>#VALUE!</v>
      </c>
      <c r="M50" s="9" t="e">
        <f aca="false">Tabla3510813153413[[#This Row],[no_efec_inc]]/Tabla3510813153413[[#This Row],[N° no_efe]]</f>
        <v>#VALUE!</v>
      </c>
      <c r="N50" s="9" t="e">
        <f aca="false">(Tabla3510813153413[[#This Row],[% efe_cor]]+Tabla3510813153413[[#This Row],[% no_efe_cor]])/2</f>
        <v>#VALUE!</v>
      </c>
      <c r="O50" s="10" t="e">
        <f aca="false">(Tabla3510813153413[[#This Row],[% efe_inc]]+Tabla3510813153413[[#This Row],[% no_efect_inc]])/2</f>
        <v>#VALUE!</v>
      </c>
      <c r="P50" s="11" t="e">
        <f aca="false">Tabla3510813153413[[#This Row],[no_efec_cor]]/(Tabla3510813153413[[#This Row],[efect_inc]]+Tabla3510813153413[[#This Row],[no_efec_cor]])</f>
        <v>#VALUE!</v>
      </c>
      <c r="Q50" s="11" t="e">
        <f aca="false">Tabla3510813153413[[#This Row],[efec_cor]]/(Tabla3510813153413[[#This Row],[efec_cor]]+Tabla3510813153413[[#This Row],[no_efec_inc]])</f>
        <v>#VALUE!</v>
      </c>
      <c r="R50" s="11" t="e">
        <f aca="false">(Tabla3510813153413[[#This Row],[PNE]]+Tabla3510813153413[[#This Row],[PE]])/2</f>
        <v>#VALUE!</v>
      </c>
      <c r="S50" s="0" t="n">
        <v>868</v>
      </c>
      <c r="T50" s="0" t="n">
        <v>840</v>
      </c>
      <c r="U50" s="0" t="e">
        <f aca="false">Tabla3510813153413[[#This Row],[N° efec]]+Tabla3510813153413[[#This Row],[N° no_efe]]</f>
        <v>#VALUE!</v>
      </c>
    </row>
    <row r="51" customFormat="false" ht="13.8" hidden="false" customHeight="false" outlineLevel="0" collapsed="false">
      <c r="A51" s="0" t="n">
        <v>25</v>
      </c>
      <c r="B51" s="0" t="n">
        <v>3</v>
      </c>
      <c r="C51" s="0" t="n">
        <v>658</v>
      </c>
      <c r="D51" s="0" t="n">
        <v>182</v>
      </c>
      <c r="E51" s="0" t="n">
        <v>710</v>
      </c>
      <c r="F51" s="0" t="n">
        <v>158</v>
      </c>
      <c r="G51" s="0" t="e">
        <f aca="false">Tabla3510813153413[[#This Row],[no_efec_cor]]+Tabla3510813153413[[#This Row],[efec_cor]]</f>
        <v>#VALUE!</v>
      </c>
      <c r="H51" s="0" t="e">
        <f aca="false">Tabla3510813153413[[#This Row],[no_efec_inc]]+Tabla3510813153413[[#This Row],[efect_inc]]</f>
        <v>#VALUE!</v>
      </c>
      <c r="I51" s="9" t="e">
        <f aca="false">Tabla3510813153413[[#This Row],[Correctos]]/Tabla3510813153413[[#This Row],[total_sec]]</f>
        <v>#VALUE!</v>
      </c>
      <c r="J51" s="9" t="e">
        <f aca="false">Tabla3510813153413[[#This Row],[efec_cor]]/Tabla3510813153413[[#This Row],[N° efec]]</f>
        <v>#VALUE!</v>
      </c>
      <c r="K51" s="9" t="e">
        <f aca="false">Tabla3510813153413[[#This Row],[efect_inc]]/Tabla3510813153413[[#This Row],[N° efec]]</f>
        <v>#VALUE!</v>
      </c>
      <c r="L51" s="9" t="e">
        <f aca="false">Tabla3510813153413[[#This Row],[no_efec_cor]]/Tabla3510813153413[[#This Row],[N° no_efe]]</f>
        <v>#VALUE!</v>
      </c>
      <c r="M51" s="9" t="e">
        <f aca="false">Tabla3510813153413[[#This Row],[no_efec_inc]]/Tabla3510813153413[[#This Row],[N° no_efe]]</f>
        <v>#VALUE!</v>
      </c>
      <c r="N51" s="9" t="e">
        <f aca="false">(Tabla3510813153413[[#This Row],[% efe_cor]]+Tabla3510813153413[[#This Row],[% no_efe_cor]])/2</f>
        <v>#VALUE!</v>
      </c>
      <c r="O51" s="10" t="e">
        <f aca="false">(Tabla3510813153413[[#This Row],[% efe_inc]]+Tabla3510813153413[[#This Row],[% no_efect_inc]])/2</f>
        <v>#VALUE!</v>
      </c>
      <c r="P51" s="11" t="e">
        <f aca="false">Tabla3510813153413[[#This Row],[no_efec_cor]]/(Tabla3510813153413[[#This Row],[efect_inc]]+Tabla3510813153413[[#This Row],[no_efec_cor]])</f>
        <v>#VALUE!</v>
      </c>
      <c r="Q51" s="11" t="e">
        <f aca="false">Tabla3510813153413[[#This Row],[efec_cor]]/(Tabla3510813153413[[#This Row],[efec_cor]]+Tabla3510813153413[[#This Row],[no_efec_inc]])</f>
        <v>#VALUE!</v>
      </c>
      <c r="R51" s="11" t="e">
        <f aca="false">(Tabla3510813153413[[#This Row],[PNE]]+Tabla3510813153413[[#This Row],[PE]])/2</f>
        <v>#VALUE!</v>
      </c>
      <c r="S51" s="0" t="n">
        <v>868</v>
      </c>
      <c r="T51" s="0" t="n">
        <v>840</v>
      </c>
      <c r="U51" s="0" t="e">
        <f aca="false">Tabla3510813153413[[#This Row],[N° efec]]+Tabla3510813153413[[#This Row],[N° no_efe]]</f>
        <v>#VALUE!</v>
      </c>
    </row>
    <row r="52" customFormat="false" ht="13.8" hidden="false" customHeight="false" outlineLevel="0" collapsed="false">
      <c r="A52" s="0" t="n">
        <v>50</v>
      </c>
      <c r="B52" s="0" t="n">
        <v>3</v>
      </c>
      <c r="C52" s="0" t="n">
        <v>659</v>
      </c>
      <c r="D52" s="0" t="n">
        <v>181</v>
      </c>
      <c r="E52" s="0" t="n">
        <v>710</v>
      </c>
      <c r="F52" s="0" t="n">
        <v>158</v>
      </c>
      <c r="G52" s="0" t="e">
        <f aca="false">Tabla3510813153413[[#This Row],[no_efec_cor]]+Tabla3510813153413[[#This Row],[efec_cor]]</f>
        <v>#VALUE!</v>
      </c>
      <c r="H52" s="0" t="e">
        <f aca="false">Tabla3510813153413[[#This Row],[no_efec_inc]]+Tabla3510813153413[[#This Row],[efect_inc]]</f>
        <v>#VALUE!</v>
      </c>
      <c r="I52" s="9" t="e">
        <f aca="false">Tabla3510813153413[[#This Row],[Correctos]]/Tabla3510813153413[[#This Row],[total_sec]]</f>
        <v>#VALUE!</v>
      </c>
      <c r="J52" s="9" t="e">
        <f aca="false">Tabla3510813153413[[#This Row],[efec_cor]]/Tabla3510813153413[[#This Row],[N° efec]]</f>
        <v>#VALUE!</v>
      </c>
      <c r="K52" s="9" t="e">
        <f aca="false">Tabla3510813153413[[#This Row],[efect_inc]]/Tabla3510813153413[[#This Row],[N° efec]]</f>
        <v>#VALUE!</v>
      </c>
      <c r="L52" s="9" t="e">
        <f aca="false">Tabla3510813153413[[#This Row],[no_efec_cor]]/Tabla3510813153413[[#This Row],[N° no_efe]]</f>
        <v>#VALUE!</v>
      </c>
      <c r="M52" s="9" t="e">
        <f aca="false">Tabla3510813153413[[#This Row],[no_efec_inc]]/Tabla3510813153413[[#This Row],[N° no_efe]]</f>
        <v>#VALUE!</v>
      </c>
      <c r="N52" s="9" t="e">
        <f aca="false">(Tabla3510813153413[[#This Row],[% efe_cor]]+Tabla3510813153413[[#This Row],[% no_efe_cor]])/2</f>
        <v>#VALUE!</v>
      </c>
      <c r="O52" s="10" t="e">
        <f aca="false">(Tabla3510813153413[[#This Row],[% efe_inc]]+Tabla3510813153413[[#This Row],[% no_efect_inc]])/2</f>
        <v>#VALUE!</v>
      </c>
      <c r="P52" s="11" t="e">
        <f aca="false">Tabla3510813153413[[#This Row],[no_efec_cor]]/(Tabla3510813153413[[#This Row],[efect_inc]]+Tabla3510813153413[[#This Row],[no_efec_cor]])</f>
        <v>#VALUE!</v>
      </c>
      <c r="Q52" s="11" t="e">
        <f aca="false">Tabla3510813153413[[#This Row],[efec_cor]]/(Tabla3510813153413[[#This Row],[efec_cor]]+Tabla3510813153413[[#This Row],[no_efec_inc]])</f>
        <v>#VALUE!</v>
      </c>
      <c r="R52" s="11" t="e">
        <f aca="false">(Tabla3510813153413[[#This Row],[PNE]]+Tabla3510813153413[[#This Row],[PE]])/2</f>
        <v>#VALUE!</v>
      </c>
      <c r="S52" s="0" t="n">
        <v>868</v>
      </c>
      <c r="T52" s="0" t="n">
        <v>840</v>
      </c>
      <c r="U52" s="0" t="e">
        <f aca="false">Tabla3510813153413[[#This Row],[N° efec]]+Tabla3510813153413[[#This Row],[N° no_efe]]</f>
        <v>#VALUE!</v>
      </c>
    </row>
    <row r="53" customFormat="false" ht="13.8" hidden="false" customHeight="false" outlineLevel="0" collapsed="false">
      <c r="A53" s="0" t="n">
        <v>15</v>
      </c>
      <c r="B53" s="0" t="n">
        <v>1</v>
      </c>
      <c r="C53" s="0" t="n">
        <v>657</v>
      </c>
      <c r="D53" s="0" t="n">
        <v>183</v>
      </c>
      <c r="E53" s="0" t="n">
        <v>709</v>
      </c>
      <c r="F53" s="0" t="n">
        <v>159</v>
      </c>
      <c r="G53" s="0" t="e">
        <f aca="false">Tabla3510813153413[[#This Row],[no_efec_cor]]+Tabla3510813153413[[#This Row],[efec_cor]]</f>
        <v>#VALUE!</v>
      </c>
      <c r="H53" s="0" t="e">
        <f aca="false">Tabla3510813153413[[#This Row],[no_efec_inc]]+Tabla3510813153413[[#This Row],[efect_inc]]</f>
        <v>#VALUE!</v>
      </c>
      <c r="I53" s="9" t="e">
        <f aca="false">Tabla3510813153413[[#This Row],[Correctos]]/Tabla3510813153413[[#This Row],[total_sec]]</f>
        <v>#VALUE!</v>
      </c>
      <c r="J53" s="9" t="e">
        <f aca="false">Tabla3510813153413[[#This Row],[efec_cor]]/Tabla3510813153413[[#This Row],[N° efec]]</f>
        <v>#VALUE!</v>
      </c>
      <c r="K53" s="9" t="e">
        <f aca="false">Tabla3510813153413[[#This Row],[efect_inc]]/Tabla3510813153413[[#This Row],[N° efec]]</f>
        <v>#VALUE!</v>
      </c>
      <c r="L53" s="9" t="e">
        <f aca="false">Tabla3510813153413[[#This Row],[no_efec_cor]]/Tabla3510813153413[[#This Row],[N° no_efe]]</f>
        <v>#VALUE!</v>
      </c>
      <c r="M53" s="9" t="e">
        <f aca="false">Tabla3510813153413[[#This Row],[no_efec_inc]]/Tabla3510813153413[[#This Row],[N° no_efe]]</f>
        <v>#VALUE!</v>
      </c>
      <c r="N53" s="9" t="e">
        <f aca="false">(Tabla3510813153413[[#This Row],[% efe_cor]]+Tabla3510813153413[[#This Row],[% no_efe_cor]])/2</f>
        <v>#VALUE!</v>
      </c>
      <c r="O53" s="10" t="e">
        <f aca="false">(Tabla3510813153413[[#This Row],[% efe_inc]]+Tabla3510813153413[[#This Row],[% no_efect_inc]])/2</f>
        <v>#VALUE!</v>
      </c>
      <c r="P53" s="11" t="e">
        <f aca="false">Tabla3510813153413[[#This Row],[no_efec_cor]]/(Tabla3510813153413[[#This Row],[efect_inc]]+Tabla3510813153413[[#This Row],[no_efec_cor]])</f>
        <v>#VALUE!</v>
      </c>
      <c r="Q53" s="11" t="e">
        <f aca="false">Tabla3510813153413[[#This Row],[efec_cor]]/(Tabla3510813153413[[#This Row],[efec_cor]]+Tabla3510813153413[[#This Row],[no_efec_inc]])</f>
        <v>#VALUE!</v>
      </c>
      <c r="R53" s="11" t="e">
        <f aca="false">(Tabla3510813153413[[#This Row],[PNE]]+Tabla3510813153413[[#This Row],[PE]])/2</f>
        <v>#VALUE!</v>
      </c>
      <c r="S53" s="0" t="n">
        <v>868</v>
      </c>
      <c r="T53" s="0" t="n">
        <v>840</v>
      </c>
      <c r="U53" s="0" t="e">
        <f aca="false">Tabla3510813153413[[#This Row],[N° efec]]+Tabla3510813153413[[#This Row],[N° no_efe]]</f>
        <v>#VALUE!</v>
      </c>
    </row>
    <row r="54" customFormat="false" ht="13.8" hidden="false" customHeight="false" outlineLevel="0" collapsed="false">
      <c r="A54" s="0" t="n">
        <v>15</v>
      </c>
      <c r="B54" s="0" t="n">
        <v>0.5</v>
      </c>
      <c r="C54" s="0" t="n">
        <v>643</v>
      </c>
      <c r="D54" s="0" t="n">
        <v>197</v>
      </c>
      <c r="E54" s="0" t="n">
        <v>696</v>
      </c>
      <c r="F54" s="0" t="n">
        <v>172</v>
      </c>
      <c r="G54" s="0" t="e">
        <f aca="false">Tabla3510813153413[[#This Row],[no_efec_cor]]+Tabla3510813153413[[#This Row],[efec_cor]]</f>
        <v>#VALUE!</v>
      </c>
      <c r="H54" s="0" t="e">
        <f aca="false">Tabla3510813153413[[#This Row],[no_efec_inc]]+Tabla3510813153413[[#This Row],[efect_inc]]</f>
        <v>#VALUE!</v>
      </c>
      <c r="I54" s="9" t="e">
        <f aca="false">Tabla3510813153413[[#This Row],[Correctos]]/Tabla3510813153413[[#This Row],[total_sec]]</f>
        <v>#VALUE!</v>
      </c>
      <c r="J54" s="9" t="e">
        <f aca="false">Tabla3510813153413[[#This Row],[efec_cor]]/Tabla3510813153413[[#This Row],[N° efec]]</f>
        <v>#VALUE!</v>
      </c>
      <c r="K54" s="9" t="e">
        <f aca="false">Tabla3510813153413[[#This Row],[efect_inc]]/Tabla3510813153413[[#This Row],[N° efec]]</f>
        <v>#VALUE!</v>
      </c>
      <c r="L54" s="9" t="e">
        <f aca="false">Tabla3510813153413[[#This Row],[no_efec_cor]]/Tabla3510813153413[[#This Row],[N° no_efe]]</f>
        <v>#VALUE!</v>
      </c>
      <c r="M54" s="9" t="e">
        <f aca="false">Tabla3510813153413[[#This Row],[no_efec_inc]]/Tabla3510813153413[[#This Row],[N° no_efe]]</f>
        <v>#VALUE!</v>
      </c>
      <c r="N54" s="9" t="e">
        <f aca="false">(Tabla3510813153413[[#This Row],[% efe_cor]]+Tabla3510813153413[[#This Row],[% no_efe_cor]])/2</f>
        <v>#VALUE!</v>
      </c>
      <c r="O54" s="10" t="e">
        <f aca="false">(Tabla3510813153413[[#This Row],[% efe_inc]]+Tabla3510813153413[[#This Row],[% no_efect_inc]])/2</f>
        <v>#VALUE!</v>
      </c>
      <c r="P54" s="11" t="e">
        <f aca="false">Tabla3510813153413[[#This Row],[no_efec_cor]]/(Tabla3510813153413[[#This Row],[efect_inc]]+Tabla3510813153413[[#This Row],[no_efec_cor]])</f>
        <v>#VALUE!</v>
      </c>
      <c r="Q54" s="11" t="e">
        <f aca="false">Tabla3510813153413[[#This Row],[efec_cor]]/(Tabla3510813153413[[#This Row],[efec_cor]]+Tabla3510813153413[[#This Row],[no_efec_inc]])</f>
        <v>#VALUE!</v>
      </c>
      <c r="R54" s="11" t="e">
        <f aca="false">(Tabla3510813153413[[#This Row],[PNE]]+Tabla3510813153413[[#This Row],[PE]])/2</f>
        <v>#VALUE!</v>
      </c>
      <c r="S54" s="0" t="n">
        <v>868</v>
      </c>
      <c r="T54" s="0" t="n">
        <v>840</v>
      </c>
      <c r="U54" s="0" t="e">
        <f aca="false">Tabla3510813153413[[#This Row],[N° efec]]+Tabla3510813153413[[#This Row],[N° no_efe]]</f>
        <v>#VALUE!</v>
      </c>
    </row>
    <row r="55" customFormat="false" ht="13.8" hidden="false" customHeight="false" outlineLevel="0" collapsed="false">
      <c r="A55" s="0" t="n">
        <v>4</v>
      </c>
      <c r="B55" s="0" t="n">
        <v>1</v>
      </c>
      <c r="C55" s="0" t="n">
        <v>646</v>
      </c>
      <c r="D55" s="0" t="n">
        <v>194</v>
      </c>
      <c r="E55" s="0" t="n">
        <v>707</v>
      </c>
      <c r="F55" s="0" t="n">
        <v>161</v>
      </c>
      <c r="G55" s="0" t="e">
        <f aca="false">Tabla3510813153413[[#This Row],[no_efec_cor]]+Tabla3510813153413[[#This Row],[efec_cor]]</f>
        <v>#VALUE!</v>
      </c>
      <c r="H55" s="0" t="e">
        <f aca="false">Tabla3510813153413[[#This Row],[no_efec_inc]]+Tabla3510813153413[[#This Row],[efect_inc]]</f>
        <v>#VALUE!</v>
      </c>
      <c r="I55" s="9" t="e">
        <f aca="false">Tabla3510813153413[[#This Row],[Correctos]]/Tabla3510813153413[[#This Row],[total_sec]]</f>
        <v>#VALUE!</v>
      </c>
      <c r="J55" s="9" t="e">
        <f aca="false">Tabla3510813153413[[#This Row],[efec_cor]]/Tabla3510813153413[[#This Row],[N° efec]]</f>
        <v>#VALUE!</v>
      </c>
      <c r="K55" s="9" t="e">
        <f aca="false">Tabla3510813153413[[#This Row],[efect_inc]]/Tabla3510813153413[[#This Row],[N° efec]]</f>
        <v>#VALUE!</v>
      </c>
      <c r="L55" s="9" t="e">
        <f aca="false">Tabla3510813153413[[#This Row],[no_efec_cor]]/Tabla3510813153413[[#This Row],[N° no_efe]]</f>
        <v>#VALUE!</v>
      </c>
      <c r="M55" s="9" t="e">
        <f aca="false">Tabla3510813153413[[#This Row],[no_efec_inc]]/Tabla3510813153413[[#This Row],[N° no_efe]]</f>
        <v>#VALUE!</v>
      </c>
      <c r="N55" s="9" t="e">
        <f aca="false">(Tabla3510813153413[[#This Row],[% efe_cor]]+Tabla3510813153413[[#This Row],[% no_efe_cor]])/2</f>
        <v>#VALUE!</v>
      </c>
      <c r="O55" s="10" t="e">
        <f aca="false">(Tabla3510813153413[[#This Row],[% efe_inc]]+Tabla3510813153413[[#This Row],[% no_efect_inc]])/2</f>
        <v>#VALUE!</v>
      </c>
      <c r="P55" s="11" t="e">
        <f aca="false">Tabla3510813153413[[#This Row],[no_efec_cor]]/(Tabla3510813153413[[#This Row],[efect_inc]]+Tabla3510813153413[[#This Row],[no_efec_cor]])</f>
        <v>#VALUE!</v>
      </c>
      <c r="Q55" s="11" t="e">
        <f aca="false">Tabla3510813153413[[#This Row],[efec_cor]]/(Tabla3510813153413[[#This Row],[efec_cor]]+Tabla3510813153413[[#This Row],[no_efec_inc]])</f>
        <v>#VALUE!</v>
      </c>
      <c r="R55" s="11" t="e">
        <f aca="false">(Tabla3510813153413[[#This Row],[PNE]]+Tabla3510813153413[[#This Row],[PE]])/2</f>
        <v>#VALUE!</v>
      </c>
      <c r="S55" s="0" t="n">
        <v>868</v>
      </c>
      <c r="T55" s="0" t="n">
        <v>840</v>
      </c>
      <c r="U55" s="0" t="e">
        <f aca="false">Tabla3510813153413[[#This Row],[N° efec]]+Tabla3510813153413[[#This Row],[N° no_efe]]</f>
        <v>#VALUE!</v>
      </c>
    </row>
    <row r="56" customFormat="false" ht="13.8" hidden="false" customHeight="false" outlineLevel="0" collapsed="false">
      <c r="A56" s="0" t="n">
        <v>3</v>
      </c>
      <c r="B56" s="0" t="n">
        <v>1</v>
      </c>
      <c r="C56" s="0" t="n">
        <v>652</v>
      </c>
      <c r="D56" s="0" t="n">
        <v>188</v>
      </c>
      <c r="E56" s="0" t="n">
        <v>699</v>
      </c>
      <c r="F56" s="0" t="n">
        <v>169</v>
      </c>
      <c r="G56" s="0" t="e">
        <f aca="false">Tabla3510813153413[[#This Row],[no_efec_cor]]+Tabla3510813153413[[#This Row],[efec_cor]]</f>
        <v>#VALUE!</v>
      </c>
      <c r="H56" s="0" t="e">
        <f aca="false">Tabla3510813153413[[#This Row],[no_efec_inc]]+Tabla3510813153413[[#This Row],[efect_inc]]</f>
        <v>#VALUE!</v>
      </c>
      <c r="I56" s="9" t="e">
        <f aca="false">Tabla3510813153413[[#This Row],[Correctos]]/Tabla3510813153413[[#This Row],[total_sec]]</f>
        <v>#VALUE!</v>
      </c>
      <c r="J56" s="9" t="e">
        <f aca="false">Tabla3510813153413[[#This Row],[efec_cor]]/Tabla3510813153413[[#This Row],[N° efec]]</f>
        <v>#VALUE!</v>
      </c>
      <c r="K56" s="9" t="e">
        <f aca="false">Tabla3510813153413[[#This Row],[efect_inc]]/Tabla3510813153413[[#This Row],[N° efec]]</f>
        <v>#VALUE!</v>
      </c>
      <c r="L56" s="9" t="e">
        <f aca="false">Tabla3510813153413[[#This Row],[no_efec_cor]]/Tabla3510813153413[[#This Row],[N° no_efe]]</f>
        <v>#VALUE!</v>
      </c>
      <c r="M56" s="9" t="e">
        <f aca="false">Tabla3510813153413[[#This Row],[no_efec_inc]]/Tabla3510813153413[[#This Row],[N° no_efe]]</f>
        <v>#VALUE!</v>
      </c>
      <c r="N56" s="9" t="e">
        <f aca="false">(Tabla3510813153413[[#This Row],[% efe_cor]]+Tabla3510813153413[[#This Row],[% no_efe_cor]])/2</f>
        <v>#VALUE!</v>
      </c>
      <c r="O56" s="10" t="e">
        <f aca="false">(Tabla3510813153413[[#This Row],[% efe_inc]]+Tabla3510813153413[[#This Row],[% no_efect_inc]])/2</f>
        <v>#VALUE!</v>
      </c>
      <c r="P56" s="11" t="e">
        <f aca="false">Tabla3510813153413[[#This Row],[no_efec_cor]]/(Tabla3510813153413[[#This Row],[efect_inc]]+Tabla3510813153413[[#This Row],[no_efec_cor]])</f>
        <v>#VALUE!</v>
      </c>
      <c r="Q56" s="11" t="e">
        <f aca="false">Tabla3510813153413[[#This Row],[efec_cor]]/(Tabla3510813153413[[#This Row],[efec_cor]]+Tabla3510813153413[[#This Row],[no_efec_inc]])</f>
        <v>#VALUE!</v>
      </c>
      <c r="R56" s="11" t="e">
        <f aca="false">(Tabla3510813153413[[#This Row],[PNE]]+Tabla3510813153413[[#This Row],[PE]])/2</f>
        <v>#VALUE!</v>
      </c>
      <c r="S56" s="0" t="n">
        <v>868</v>
      </c>
      <c r="T56" s="0" t="n">
        <v>840</v>
      </c>
      <c r="U56" s="0" t="e">
        <f aca="false">Tabla3510813153413[[#This Row],[N° efec]]+Tabla3510813153413[[#This Row],[N° no_efe]]</f>
        <v>#VALUE!</v>
      </c>
    </row>
    <row r="57" customFormat="false" ht="13.8" hidden="false" customHeight="false" outlineLevel="0" collapsed="false">
      <c r="A57" s="0" t="n">
        <v>3</v>
      </c>
      <c r="B57" s="0" t="n">
        <v>5</v>
      </c>
      <c r="C57" s="0" t="n">
        <v>699</v>
      </c>
      <c r="D57" s="0" t="n">
        <v>141</v>
      </c>
      <c r="E57" s="0" t="n">
        <v>701</v>
      </c>
      <c r="F57" s="0" t="n">
        <v>167</v>
      </c>
      <c r="G57" s="0" t="e">
        <f aca="false">Tabla3510813153413[[#This Row],[no_efec_cor]]+Tabla3510813153413[[#This Row],[efec_cor]]</f>
        <v>#VALUE!</v>
      </c>
      <c r="H57" s="0" t="e">
        <f aca="false">Tabla3510813153413[[#This Row],[no_efec_inc]]+Tabla3510813153413[[#This Row],[efect_inc]]</f>
        <v>#VALUE!</v>
      </c>
      <c r="I57" s="9" t="e">
        <f aca="false">Tabla3510813153413[[#This Row],[Correctos]]/Tabla3510813153413[[#This Row],[total_sec]]</f>
        <v>#VALUE!</v>
      </c>
      <c r="J57" s="9" t="e">
        <f aca="false">Tabla3510813153413[[#This Row],[efec_cor]]/Tabla3510813153413[[#This Row],[N° efec]]</f>
        <v>#VALUE!</v>
      </c>
      <c r="K57" s="9" t="e">
        <f aca="false">Tabla3510813153413[[#This Row],[efect_inc]]/Tabla3510813153413[[#This Row],[N° efec]]</f>
        <v>#VALUE!</v>
      </c>
      <c r="L57" s="9" t="e">
        <f aca="false">Tabla3510813153413[[#This Row],[no_efec_cor]]/Tabla3510813153413[[#This Row],[N° no_efe]]</f>
        <v>#VALUE!</v>
      </c>
      <c r="M57" s="9" t="e">
        <f aca="false">Tabla3510813153413[[#This Row],[no_efec_inc]]/Tabla3510813153413[[#This Row],[N° no_efe]]</f>
        <v>#VALUE!</v>
      </c>
      <c r="N57" s="9" t="e">
        <f aca="false">(Tabla3510813153413[[#This Row],[% efe_cor]]+Tabla3510813153413[[#This Row],[% no_efe_cor]])/2</f>
        <v>#VALUE!</v>
      </c>
      <c r="O57" s="10" t="e">
        <f aca="false">(Tabla3510813153413[[#This Row],[% efe_inc]]+Tabla3510813153413[[#This Row],[% no_efect_inc]])/2</f>
        <v>#VALUE!</v>
      </c>
      <c r="P57" s="11" t="e">
        <f aca="false">Tabla3510813153413[[#This Row],[no_efec_cor]]/(Tabla3510813153413[[#This Row],[efect_inc]]+Tabla3510813153413[[#This Row],[no_efec_cor]])</f>
        <v>#VALUE!</v>
      </c>
      <c r="Q57" s="11" t="e">
        <f aca="false">Tabla3510813153413[[#This Row],[efec_cor]]/(Tabla3510813153413[[#This Row],[efec_cor]]+Tabla3510813153413[[#This Row],[no_efec_inc]])</f>
        <v>#VALUE!</v>
      </c>
      <c r="R57" s="11" t="e">
        <f aca="false">(Tabla3510813153413[[#This Row],[PNE]]+Tabla3510813153413[[#This Row],[PE]])/2</f>
        <v>#VALUE!</v>
      </c>
      <c r="S57" s="0" t="n">
        <v>868</v>
      </c>
      <c r="T57" s="0" t="n">
        <v>840</v>
      </c>
      <c r="U57" s="0" t="e">
        <f aca="false">Tabla3510813153413[[#This Row],[N° efec]]+Tabla3510813153413[[#This Row],[N° no_efe]]</f>
        <v>#VALUE!</v>
      </c>
    </row>
    <row r="58" customFormat="false" ht="13.8" hidden="false" customHeight="false" outlineLevel="0" collapsed="false">
      <c r="A58" s="0" t="n">
        <v>4</v>
      </c>
      <c r="B58" s="0" t="n">
        <v>5</v>
      </c>
      <c r="C58" s="0" t="n">
        <v>700</v>
      </c>
      <c r="D58" s="0" t="n">
        <v>140</v>
      </c>
      <c r="E58" s="0" t="n">
        <v>702</v>
      </c>
      <c r="F58" s="0" t="n">
        <v>166</v>
      </c>
      <c r="G58" s="0" t="e">
        <f aca="false">Tabla3510813153413[[#This Row],[no_efec_cor]]+Tabla3510813153413[[#This Row],[efec_cor]]</f>
        <v>#VALUE!</v>
      </c>
      <c r="H58" s="0" t="e">
        <f aca="false">Tabla3510813153413[[#This Row],[no_efec_inc]]+Tabla3510813153413[[#This Row],[efect_inc]]</f>
        <v>#VALUE!</v>
      </c>
      <c r="I58" s="9" t="e">
        <f aca="false">Tabla3510813153413[[#This Row],[Correctos]]/Tabla3510813153413[[#This Row],[total_sec]]</f>
        <v>#VALUE!</v>
      </c>
      <c r="J58" s="9" t="e">
        <f aca="false">Tabla3510813153413[[#This Row],[efec_cor]]/Tabla3510813153413[[#This Row],[N° efec]]</f>
        <v>#VALUE!</v>
      </c>
      <c r="K58" s="9" t="e">
        <f aca="false">Tabla3510813153413[[#This Row],[efect_inc]]/Tabla3510813153413[[#This Row],[N° efec]]</f>
        <v>#VALUE!</v>
      </c>
      <c r="L58" s="9" t="e">
        <f aca="false">Tabla3510813153413[[#This Row],[no_efec_cor]]/Tabla3510813153413[[#This Row],[N° no_efe]]</f>
        <v>#VALUE!</v>
      </c>
      <c r="M58" s="9" t="e">
        <f aca="false">Tabla3510813153413[[#This Row],[no_efec_inc]]/Tabla3510813153413[[#This Row],[N° no_efe]]</f>
        <v>#VALUE!</v>
      </c>
      <c r="N58" s="9" t="e">
        <f aca="false">(Tabla3510813153413[[#This Row],[% efe_cor]]+Tabla3510813153413[[#This Row],[% no_efe_cor]])/2</f>
        <v>#VALUE!</v>
      </c>
      <c r="O58" s="10" t="e">
        <f aca="false">(Tabla3510813153413[[#This Row],[% efe_inc]]+Tabla3510813153413[[#This Row],[% no_efect_inc]])/2</f>
        <v>#VALUE!</v>
      </c>
      <c r="P58" s="11" t="e">
        <f aca="false">Tabla3510813153413[[#This Row],[no_efec_cor]]/(Tabla3510813153413[[#This Row],[efect_inc]]+Tabla3510813153413[[#This Row],[no_efec_cor]])</f>
        <v>#VALUE!</v>
      </c>
      <c r="Q58" s="11" t="e">
        <f aca="false">Tabla3510813153413[[#This Row],[efec_cor]]/(Tabla3510813153413[[#This Row],[efec_cor]]+Tabla3510813153413[[#This Row],[no_efec_inc]])</f>
        <v>#VALUE!</v>
      </c>
      <c r="R58" s="11" t="e">
        <f aca="false">(Tabla3510813153413[[#This Row],[PNE]]+Tabla3510813153413[[#This Row],[PE]])/2</f>
        <v>#VALUE!</v>
      </c>
      <c r="S58" s="0" t="n">
        <v>868</v>
      </c>
      <c r="T58" s="0" t="n">
        <v>840</v>
      </c>
      <c r="U58" s="0" t="e">
        <f aca="false">Tabla3510813153413[[#This Row],[N° efec]]+Tabla3510813153413[[#This Row],[N° no_efe]]</f>
        <v>#VALUE!</v>
      </c>
    </row>
  </sheetData>
  <mergeCells count="9">
    <mergeCell ref="A1:U1"/>
    <mergeCell ref="A2:U2"/>
    <mergeCell ref="A4:B4"/>
    <mergeCell ref="A5:B5"/>
    <mergeCell ref="A6:B6"/>
    <mergeCell ref="A8:I8"/>
    <mergeCell ref="A21:U21"/>
    <mergeCell ref="A22:U22"/>
    <mergeCell ref="A25:I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U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4" activeCellId="0" sqref="E54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923</v>
      </c>
    </row>
    <row r="5" customFormat="false" ht="15" hidden="false" customHeight="false" outlineLevel="0" collapsed="false">
      <c r="A5" s="3" t="s">
        <v>3</v>
      </c>
      <c r="B5" s="3"/>
      <c r="C5" s="4" t="n">
        <v>897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1820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515</v>
      </c>
      <c r="C10" s="0" t="n">
        <v>382</v>
      </c>
      <c r="D10" s="0" t="n">
        <v>665</v>
      </c>
      <c r="E10" s="0" t="n">
        <v>258</v>
      </c>
      <c r="F10" s="0" t="n">
        <f aca="false">Tabla3510813153221[[#This Row],[no_efec_cor]]+Tabla3510813153221[[#This Row],[efec_cor]]</f>
        <v>1180</v>
      </c>
      <c r="G10" s="0" t="n">
        <f aca="false">Tabla3510813153221[[#This Row],[no_efec_inc]]+Tabla3510813153221[[#This Row],[efect_inc]]</f>
        <v>640</v>
      </c>
      <c r="H10" s="9" t="n">
        <f aca="false">Tabla3510813153221[[#This Row],[Correctos]]/Tabla3510813153221[[#This Row],[total_sec]]</f>
        <v>0.648351648351648</v>
      </c>
      <c r="I10" s="9" t="n">
        <f aca="false">Tabla3510813153221[[#This Row],[efec_cor]]/Tabla3510813153221[[#This Row],[efec]]</f>
        <v>0.720476706392199</v>
      </c>
      <c r="J10" s="9" t="n">
        <f aca="false">Tabla3510813153221[[#This Row],[efect_inc]]/Tabla3510813153221[[#This Row],[efec]]</f>
        <v>0.279523293607801</v>
      </c>
      <c r="K10" s="9" t="n">
        <f aca="false">Tabla3510813153221[[#This Row],[no_efec_cor]]/Tabla3510813153221[[#This Row],[no_efe]]</f>
        <v>0.574136008918618</v>
      </c>
      <c r="L10" s="9" t="n">
        <f aca="false">Tabla3510813153221[[#This Row],[no_efec_inc]]/Tabla3510813153221[[#This Row],[no_efe]]</f>
        <v>0.425863991081382</v>
      </c>
      <c r="M10" s="9" t="n">
        <f aca="false">(Tabla3510813153221[[#This Row],[% efe_cor]]+Tabla3510813153221[[#This Row],[% no_efe_cor]])/2</f>
        <v>0.647306357655408</v>
      </c>
      <c r="N10" s="10" t="n">
        <f aca="false">(Tabla3510813153221[[#This Row],[% efe_inc]]+Tabla3510813153221[[#This Row],[% no_efect_inc]])/2</f>
        <v>0.352693642344592</v>
      </c>
      <c r="O10" s="11" t="n">
        <f aca="false">Tabla3510813153221[[#This Row],[no_efec_cor]]/(Tabla3510813153221[[#This Row],[efect_inc]]+Tabla3510813153221[[#This Row],[no_efec_cor]])</f>
        <v>0.666235446313066</v>
      </c>
      <c r="P10" s="11" t="n">
        <f aca="false">Tabla3510813153221[[#This Row],[efec_cor]]/(Tabla3510813153221[[#This Row],[efec_cor]]+Tabla3510813153221[[#This Row],[no_efec_inc]])</f>
        <v>0.635148042024833</v>
      </c>
      <c r="Q10" s="11" t="n">
        <f aca="false">(Tabla3510813153221[[#This Row],[PNE]]+Tabla3510813153221[[#This Row],[PE]])/2</f>
        <v>0.650691744168949</v>
      </c>
      <c r="R10" s="0" t="n">
        <v>923</v>
      </c>
      <c r="S10" s="0" t="n">
        <v>897</v>
      </c>
      <c r="T10" s="0" t="n">
        <f aca="false">Tabla3510813153221[[#This Row],[efec]]+Tabla3510813153221[[#This Row],[no_efe]]</f>
        <v>1820</v>
      </c>
    </row>
    <row r="11" customFormat="false" ht="13.8" hidden="false" customHeight="false" outlineLevel="0" collapsed="false">
      <c r="A11" s="0" t="n">
        <v>5</v>
      </c>
      <c r="B11" s="0" t="n">
        <v>550</v>
      </c>
      <c r="C11" s="0" t="n">
        <v>347</v>
      </c>
      <c r="D11" s="0" t="n">
        <v>634</v>
      </c>
      <c r="E11" s="0" t="n">
        <v>289</v>
      </c>
      <c r="F11" s="0" t="n">
        <f aca="false">Tabla3510813153221[[#This Row],[no_efec_cor]]+Tabla3510813153221[[#This Row],[efec_cor]]</f>
        <v>1184</v>
      </c>
      <c r="G11" s="0" t="n">
        <f aca="false">Tabla3510813153221[[#This Row],[no_efec_inc]]+Tabla3510813153221[[#This Row],[efect_inc]]</f>
        <v>636</v>
      </c>
      <c r="H11" s="9" t="n">
        <f aca="false">Tabla3510813153221[[#This Row],[Correctos]]/Tabla3510813153221[[#This Row],[total_sec]]</f>
        <v>0.650549450549451</v>
      </c>
      <c r="I11" s="9" t="n">
        <f aca="false">Tabla3510813153221[[#This Row],[efec_cor]]/Tabla3510813153221[[#This Row],[efec]]</f>
        <v>0.686890574214518</v>
      </c>
      <c r="J11" s="9" t="n">
        <f aca="false">Tabla3510813153221[[#This Row],[efect_inc]]/Tabla3510813153221[[#This Row],[efec]]</f>
        <v>0.313109425785482</v>
      </c>
      <c r="K11" s="9" t="n">
        <f aca="false">Tabla3510813153221[[#This Row],[no_efec_cor]]/Tabla3510813153221[[#This Row],[no_efe]]</f>
        <v>0.613154960981048</v>
      </c>
      <c r="L11" s="9" t="n">
        <f aca="false">Tabla3510813153221[[#This Row],[no_efec_inc]]/Tabla3510813153221[[#This Row],[no_efe]]</f>
        <v>0.386845039018952</v>
      </c>
      <c r="M11" s="9" t="n">
        <f aca="false">(Tabla3510813153221[[#This Row],[% efe_cor]]+Tabla3510813153221[[#This Row],[% no_efe_cor]])/2</f>
        <v>0.650022767597783</v>
      </c>
      <c r="N11" s="10" t="n">
        <f aca="false">(Tabla3510813153221[[#This Row],[% efe_inc]]+Tabla3510813153221[[#This Row],[% no_efect_inc]])/2</f>
        <v>0.349977232402217</v>
      </c>
      <c r="O11" s="11" t="n">
        <f aca="false">Tabla3510813153221[[#This Row],[no_efec_cor]]/(Tabla3510813153221[[#This Row],[efect_inc]]+Tabla3510813153221[[#This Row],[no_efec_cor]])</f>
        <v>0.65554231227652</v>
      </c>
      <c r="P11" s="11" t="n">
        <f aca="false">Tabla3510813153221[[#This Row],[efec_cor]]/(Tabla3510813153221[[#This Row],[efec_cor]]+Tabla3510813153221[[#This Row],[no_efec_inc]])</f>
        <v>0.646279306829766</v>
      </c>
      <c r="Q11" s="11" t="n">
        <f aca="false">(Tabla3510813153221[[#This Row],[PNE]]+Tabla3510813153221[[#This Row],[PE]])/2</f>
        <v>0.650910809553143</v>
      </c>
      <c r="R11" s="0" t="n">
        <v>923</v>
      </c>
      <c r="S11" s="0" t="n">
        <v>897</v>
      </c>
      <c r="T11" s="0" t="n">
        <f aca="false">Tabla3510813153221[[#This Row],[efec]]+Tabla3510813153221[[#This Row],[no_efe]]</f>
        <v>1820</v>
      </c>
    </row>
    <row r="12" customFormat="false" ht="13.8" hidden="false" customHeight="false" outlineLevel="0" collapsed="false">
      <c r="A12" s="0" t="n">
        <v>10</v>
      </c>
      <c r="B12" s="0" t="n">
        <v>497</v>
      </c>
      <c r="C12" s="0" t="n">
        <v>400</v>
      </c>
      <c r="D12" s="0" t="n">
        <v>660</v>
      </c>
      <c r="E12" s="0" t="n">
        <v>263</v>
      </c>
      <c r="F12" s="0" t="n">
        <f aca="false">Tabla3510813153221[[#This Row],[no_efec_cor]]+Tabla3510813153221[[#This Row],[efec_cor]]</f>
        <v>1157</v>
      </c>
      <c r="G12" s="0" t="n">
        <f aca="false">Tabla3510813153221[[#This Row],[no_efec_inc]]+Tabla3510813153221[[#This Row],[efect_inc]]</f>
        <v>663</v>
      </c>
      <c r="H12" s="9" t="n">
        <f aca="false">Tabla3510813153221[[#This Row],[Correctos]]/Tabla3510813153221[[#This Row],[total_sec]]</f>
        <v>0.635714285714286</v>
      </c>
      <c r="I12" s="9" t="n">
        <f aca="false">Tabla3510813153221[[#This Row],[efec_cor]]/Tabla3510813153221[[#This Row],[efec]]</f>
        <v>0.715059588299025</v>
      </c>
      <c r="J12" s="9" t="n">
        <f aca="false">Tabla3510813153221[[#This Row],[efect_inc]]/Tabla3510813153221[[#This Row],[efec]]</f>
        <v>0.284940411700975</v>
      </c>
      <c r="K12" s="9" t="n">
        <f aca="false">Tabla3510813153221[[#This Row],[no_efec_cor]]/Tabla3510813153221[[#This Row],[no_efe]]</f>
        <v>0.554069119286511</v>
      </c>
      <c r="L12" s="9" t="n">
        <f aca="false">Tabla3510813153221[[#This Row],[no_efec_inc]]/Tabla3510813153221[[#This Row],[no_efe]]</f>
        <v>0.445930880713489</v>
      </c>
      <c r="M12" s="9" t="n">
        <f aca="false">(Tabla3510813153221[[#This Row],[% efe_cor]]+Tabla3510813153221[[#This Row],[% no_efe_cor]])/2</f>
        <v>0.634564353792768</v>
      </c>
      <c r="N12" s="10" t="n">
        <f aca="false">(Tabla3510813153221[[#This Row],[% efe_inc]]+Tabla3510813153221[[#This Row],[% no_efect_inc]])/2</f>
        <v>0.365435646207232</v>
      </c>
      <c r="O12" s="11" t="n">
        <f aca="false">Tabla3510813153221[[#This Row],[no_efec_cor]]/(Tabla3510813153221[[#This Row],[efect_inc]]+Tabla3510813153221[[#This Row],[no_efec_cor]])</f>
        <v>0.653947368421053</v>
      </c>
      <c r="P12" s="11" t="n">
        <f aca="false">Tabla3510813153221[[#This Row],[efec_cor]]/(Tabla3510813153221[[#This Row],[efec_cor]]+Tabla3510813153221[[#This Row],[no_efec_inc]])</f>
        <v>0.622641509433962</v>
      </c>
      <c r="Q12" s="11" t="n">
        <f aca="false">(Tabla3510813153221[[#This Row],[PNE]]+Tabla3510813153221[[#This Row],[PE]])/2</f>
        <v>0.638294438927507</v>
      </c>
      <c r="R12" s="0" t="n">
        <v>923</v>
      </c>
      <c r="S12" s="0" t="n">
        <v>897</v>
      </c>
      <c r="T12" s="0" t="n">
        <f aca="false">Tabla3510813153221[[#This Row],[efec]]+Tabla3510813153221[[#This Row],[no_efe]]</f>
        <v>1820</v>
      </c>
    </row>
    <row r="13" customFormat="false" ht="13.8" hidden="false" customHeight="false" outlineLevel="0" collapsed="false">
      <c r="A13" s="0" t="n">
        <v>15</v>
      </c>
      <c r="B13" s="0" t="n">
        <v>596</v>
      </c>
      <c r="C13" s="0" t="n">
        <v>301</v>
      </c>
      <c r="D13" s="0" t="n">
        <v>592</v>
      </c>
      <c r="E13" s="0" t="n">
        <v>331</v>
      </c>
      <c r="F13" s="0" t="n">
        <f aca="false">Tabla3510813153221[[#This Row],[no_efec_cor]]+Tabla3510813153221[[#This Row],[efec_cor]]</f>
        <v>1188</v>
      </c>
      <c r="G13" s="0" t="n">
        <f aca="false">Tabla3510813153221[[#This Row],[no_efec_inc]]+Tabla3510813153221[[#This Row],[efect_inc]]</f>
        <v>632</v>
      </c>
      <c r="H13" s="9" t="n">
        <f aca="false">Tabla3510813153221[[#This Row],[Correctos]]/Tabla3510813153221[[#This Row],[total_sec]]</f>
        <v>0.652747252747253</v>
      </c>
      <c r="I13" s="9" t="n">
        <f aca="false">Tabla3510813153221[[#This Row],[efec_cor]]/Tabla3510813153221[[#This Row],[efec]]</f>
        <v>0.641386782231853</v>
      </c>
      <c r="J13" s="9" t="n">
        <f aca="false">Tabla3510813153221[[#This Row],[efect_inc]]/Tabla3510813153221[[#This Row],[efec]]</f>
        <v>0.358613217768147</v>
      </c>
      <c r="K13" s="9" t="n">
        <f aca="false">Tabla3510813153221[[#This Row],[no_efec_cor]]/Tabla3510813153221[[#This Row],[no_efe]]</f>
        <v>0.664437012263099</v>
      </c>
      <c r="L13" s="9" t="n">
        <f aca="false">Tabla3510813153221[[#This Row],[no_efec_inc]]/Tabla3510813153221[[#This Row],[no_efe]]</f>
        <v>0.335562987736901</v>
      </c>
      <c r="M13" s="9" t="n">
        <f aca="false">(Tabla3510813153221[[#This Row],[% efe_cor]]+Tabla3510813153221[[#This Row],[% no_efe_cor]])/2</f>
        <v>0.652911897247476</v>
      </c>
      <c r="N13" s="10" t="n">
        <f aca="false">(Tabla3510813153221[[#This Row],[% efe_inc]]+Tabla3510813153221[[#This Row],[% no_efect_inc]])/2</f>
        <v>0.347088102752524</v>
      </c>
      <c r="O13" s="11" t="n">
        <f aca="false">Tabla3510813153221[[#This Row],[no_efec_cor]]/(Tabla3510813153221[[#This Row],[efect_inc]]+Tabla3510813153221[[#This Row],[no_efec_cor]])</f>
        <v>0.642934196332255</v>
      </c>
      <c r="P13" s="11" t="n">
        <f aca="false">Tabla3510813153221[[#This Row],[efec_cor]]/(Tabla3510813153221[[#This Row],[efec_cor]]+Tabla3510813153221[[#This Row],[no_efec_inc]])</f>
        <v>0.662933930571109</v>
      </c>
      <c r="Q13" s="11" t="n">
        <f aca="false">(Tabla3510813153221[[#This Row],[PNE]]+Tabla3510813153221[[#This Row],[PE]])/2</f>
        <v>0.652934063451682</v>
      </c>
      <c r="R13" s="0" t="n">
        <v>923</v>
      </c>
      <c r="S13" s="0" t="n">
        <v>897</v>
      </c>
      <c r="T13" s="0" t="n">
        <f aca="false">Tabla3510813153221[[#This Row],[efec]]+Tabla3510813153221[[#This Row],[no_efe]]</f>
        <v>1820</v>
      </c>
    </row>
    <row r="14" customFormat="false" ht="13.8" hidden="false" customHeight="false" outlineLevel="0" collapsed="false">
      <c r="A14" s="0" t="n">
        <v>20</v>
      </c>
      <c r="B14" s="0" t="n">
        <v>548</v>
      </c>
      <c r="C14" s="0" t="n">
        <v>349</v>
      </c>
      <c r="D14" s="0" t="n">
        <v>637</v>
      </c>
      <c r="E14" s="0" t="n">
        <v>286</v>
      </c>
      <c r="F14" s="0" t="n">
        <f aca="false">Tabla3510813153221[[#This Row],[no_efec_cor]]+Tabla3510813153221[[#This Row],[efec_cor]]</f>
        <v>1185</v>
      </c>
      <c r="G14" s="0" t="n">
        <f aca="false">Tabla3510813153221[[#This Row],[no_efec_inc]]+Tabla3510813153221[[#This Row],[efect_inc]]</f>
        <v>635</v>
      </c>
      <c r="H14" s="9" t="n">
        <f aca="false">Tabla3510813153221[[#This Row],[Correctos]]/Tabla3510813153221[[#This Row],[total_sec]]</f>
        <v>0.651098901098901</v>
      </c>
      <c r="I14" s="9" t="n">
        <f aca="false">Tabla3510813153221[[#This Row],[efec_cor]]/Tabla3510813153221[[#This Row],[efec]]</f>
        <v>0.690140845070423</v>
      </c>
      <c r="J14" s="9" t="n">
        <f aca="false">Tabla3510813153221[[#This Row],[efect_inc]]/Tabla3510813153221[[#This Row],[efec]]</f>
        <v>0.309859154929577</v>
      </c>
      <c r="K14" s="9" t="n">
        <f aca="false">Tabla3510813153221[[#This Row],[no_efec_cor]]/Tabla3510813153221[[#This Row],[no_efe]]</f>
        <v>0.61092530657748</v>
      </c>
      <c r="L14" s="9" t="n">
        <f aca="false">Tabla3510813153221[[#This Row],[no_efec_inc]]/Tabla3510813153221[[#This Row],[no_efe]]</f>
        <v>0.389074693422519</v>
      </c>
      <c r="M14" s="9" t="n">
        <f aca="false">(Tabla3510813153221[[#This Row],[% efe_cor]]+Tabla3510813153221[[#This Row],[% no_efe_cor]])/2</f>
        <v>0.650533075823951</v>
      </c>
      <c r="N14" s="10" t="n">
        <f aca="false">(Tabla3510813153221[[#This Row],[% efe_inc]]+Tabla3510813153221[[#This Row],[% no_efect_inc]])/2</f>
        <v>0.349466924176048</v>
      </c>
      <c r="O14" s="11" t="n">
        <f aca="false">Tabla3510813153221[[#This Row],[no_efec_cor]]/(Tabla3510813153221[[#This Row],[efect_inc]]+Tabla3510813153221[[#This Row],[no_efec_cor]])</f>
        <v>0.657074340527578</v>
      </c>
      <c r="P14" s="11" t="n">
        <f aca="false">Tabla3510813153221[[#This Row],[efec_cor]]/(Tabla3510813153221[[#This Row],[efec_cor]]+Tabla3510813153221[[#This Row],[no_efec_inc]])</f>
        <v>0.64604462474645</v>
      </c>
      <c r="Q14" s="11" t="n">
        <f aca="false">(Tabla3510813153221[[#This Row],[PNE]]+Tabla3510813153221[[#This Row],[PE]])/2</f>
        <v>0.651559482637014</v>
      </c>
      <c r="R14" s="0" t="n">
        <v>923</v>
      </c>
      <c r="S14" s="0" t="n">
        <v>897</v>
      </c>
      <c r="T14" s="0" t="n">
        <f aca="false">Tabla3510813153221[[#This Row],[efec]]+Tabla3510813153221[[#This Row],[no_efe]]</f>
        <v>1820</v>
      </c>
    </row>
    <row r="15" customFormat="false" ht="13.8" hidden="false" customHeight="false" outlineLevel="0" collapsed="false">
      <c r="A15" s="0" t="n">
        <v>25</v>
      </c>
      <c r="B15" s="0" t="n">
        <v>617</v>
      </c>
      <c r="C15" s="0" t="n">
        <v>280</v>
      </c>
      <c r="D15" s="0" t="n">
        <v>589</v>
      </c>
      <c r="E15" s="0" t="n">
        <v>334</v>
      </c>
      <c r="F15" s="0" t="n">
        <f aca="false">Tabla3510813153221[[#This Row],[no_efec_cor]]+Tabla3510813153221[[#This Row],[efec_cor]]</f>
        <v>1206</v>
      </c>
      <c r="G15" s="0" t="n">
        <f aca="false">Tabla3510813153221[[#This Row],[no_efec_inc]]+Tabla3510813153221[[#This Row],[efect_inc]]</f>
        <v>614</v>
      </c>
      <c r="H15" s="9" t="n">
        <f aca="false">Tabla3510813153221[[#This Row],[Correctos]]/Tabla3510813153221[[#This Row],[total_sec]]</f>
        <v>0.662637362637363</v>
      </c>
      <c r="I15" s="9" t="n">
        <f aca="false">Tabla3510813153221[[#This Row],[efec_cor]]/Tabla3510813153221[[#This Row],[efec]]</f>
        <v>0.638136511375948</v>
      </c>
      <c r="J15" s="9" t="n">
        <f aca="false">Tabla3510813153221[[#This Row],[efect_inc]]/Tabla3510813153221[[#This Row],[efec]]</f>
        <v>0.361863488624052</v>
      </c>
      <c r="K15" s="9" t="n">
        <f aca="false">Tabla3510813153221[[#This Row],[no_efec_cor]]/Tabla3510813153221[[#This Row],[no_efe]]</f>
        <v>0.687848383500557</v>
      </c>
      <c r="L15" s="9" t="n">
        <f aca="false">Tabla3510813153221[[#This Row],[no_efec_inc]]/Tabla3510813153221[[#This Row],[no_efe]]</f>
        <v>0.312151616499443</v>
      </c>
      <c r="M15" s="9" t="n">
        <f aca="false">(Tabla3510813153221[[#This Row],[% efe_cor]]+Tabla3510813153221[[#This Row],[% no_efe_cor]])/2</f>
        <v>0.662992447438253</v>
      </c>
      <c r="N15" s="10" t="n">
        <f aca="false">(Tabla3510813153221[[#This Row],[% efe_inc]]+Tabla3510813153221[[#This Row],[% no_efect_inc]])/2</f>
        <v>0.337007552561747</v>
      </c>
      <c r="O15" s="11" t="n">
        <f aca="false">Tabla3510813153221[[#This Row],[no_efec_cor]]/(Tabla3510813153221[[#This Row],[efect_inc]]+Tabla3510813153221[[#This Row],[no_efec_cor]])</f>
        <v>0.648790746582545</v>
      </c>
      <c r="P15" s="11" t="n">
        <f aca="false">Tabla3510813153221[[#This Row],[efec_cor]]/(Tabla3510813153221[[#This Row],[efec_cor]]+Tabla3510813153221[[#This Row],[no_efec_inc]])</f>
        <v>0.677790563866513</v>
      </c>
      <c r="Q15" s="11" t="n">
        <f aca="false">(Tabla3510813153221[[#This Row],[PNE]]+Tabla3510813153221[[#This Row],[PE]])/2</f>
        <v>0.663290655224529</v>
      </c>
      <c r="R15" s="0" t="n">
        <v>923</v>
      </c>
      <c r="S15" s="0" t="n">
        <v>897</v>
      </c>
      <c r="T15" s="0" t="n">
        <f aca="false">Tabla3510813153221[[#This Row],[efec]]+Tabla3510813153221[[#This Row],[no_efe]]</f>
        <v>1820</v>
      </c>
    </row>
    <row r="16" customFormat="false" ht="13.8" hidden="false" customHeight="false" outlineLevel="0" collapsed="false">
      <c r="A16" s="0" t="n">
        <v>30</v>
      </c>
      <c r="B16" s="0" t="n">
        <v>583</v>
      </c>
      <c r="C16" s="0" t="n">
        <v>314</v>
      </c>
      <c r="D16" s="0" t="n">
        <v>614</v>
      </c>
      <c r="E16" s="0" t="n">
        <v>309</v>
      </c>
      <c r="F16" s="0" t="n">
        <f aca="false">Tabla3510813153221[[#This Row],[no_efec_cor]]+Tabla3510813153221[[#This Row],[efec_cor]]</f>
        <v>1197</v>
      </c>
      <c r="G16" s="0" t="n">
        <f aca="false">Tabla3510813153221[[#This Row],[no_efec_inc]]+Tabla3510813153221[[#This Row],[efect_inc]]</f>
        <v>623</v>
      </c>
      <c r="H16" s="9" t="n">
        <f aca="false">Tabla3510813153221[[#This Row],[Correctos]]/Tabla3510813153221[[#This Row],[total_sec]]</f>
        <v>0.657692307692308</v>
      </c>
      <c r="I16" s="9" t="n">
        <f aca="false">Tabla3510813153221[[#This Row],[efec_cor]]/Tabla3510813153221[[#This Row],[efec]]</f>
        <v>0.66522210184182</v>
      </c>
      <c r="J16" s="9" t="n">
        <f aca="false">Tabla3510813153221[[#This Row],[efect_inc]]/Tabla3510813153221[[#This Row],[efec]]</f>
        <v>0.33477789815818</v>
      </c>
      <c r="K16" s="9" t="n">
        <f aca="false">Tabla3510813153221[[#This Row],[no_efec_cor]]/Tabla3510813153221[[#This Row],[no_efe]]</f>
        <v>0.649944258639911</v>
      </c>
      <c r="L16" s="9" t="n">
        <f aca="false">Tabla3510813153221[[#This Row],[no_efec_inc]]/Tabla3510813153221[[#This Row],[no_efe]]</f>
        <v>0.350055741360089</v>
      </c>
      <c r="M16" s="9" t="n">
        <f aca="false">(Tabla3510813153221[[#This Row],[% efe_cor]]+Tabla3510813153221[[#This Row],[% no_efe_cor]])/2</f>
        <v>0.657583180240865</v>
      </c>
      <c r="N16" s="10" t="n">
        <f aca="false">(Tabla3510813153221[[#This Row],[% efe_inc]]+Tabla3510813153221[[#This Row],[% no_efect_inc]])/2</f>
        <v>0.342416819759134</v>
      </c>
      <c r="O16" s="11" t="n">
        <f aca="false">Tabla3510813153221[[#This Row],[no_efec_cor]]/(Tabla3510813153221[[#This Row],[efect_inc]]+Tabla3510813153221[[#This Row],[no_efec_cor]])</f>
        <v>0.653587443946188</v>
      </c>
      <c r="P16" s="11" t="n">
        <f aca="false">Tabla3510813153221[[#This Row],[efec_cor]]/(Tabla3510813153221[[#This Row],[efec_cor]]+Tabla3510813153221[[#This Row],[no_efec_inc]])</f>
        <v>0.661637931034483</v>
      </c>
      <c r="Q16" s="11" t="n">
        <f aca="false">(Tabla3510813153221[[#This Row],[PNE]]+Tabla3510813153221[[#This Row],[PE]])/2</f>
        <v>0.657612687490336</v>
      </c>
      <c r="R16" s="0" t="n">
        <v>923</v>
      </c>
      <c r="S16" s="0" t="n">
        <v>897</v>
      </c>
      <c r="T16" s="0" t="n">
        <f aca="false">Tabla3510813153221[[#This Row],[efec]]+Tabla3510813153221[[#This Row],[no_efe]]</f>
        <v>1820</v>
      </c>
    </row>
    <row r="17" customFormat="false" ht="13.8" hidden="false" customHeight="false" outlineLevel="0" collapsed="false">
      <c r="A17" s="0" t="n">
        <v>35</v>
      </c>
      <c r="B17" s="0" t="n">
        <v>625</v>
      </c>
      <c r="C17" s="0" t="n">
        <v>272</v>
      </c>
      <c r="D17" s="0" t="n">
        <v>583</v>
      </c>
      <c r="E17" s="0" t="n">
        <v>340</v>
      </c>
      <c r="F17" s="0" t="n">
        <f aca="false">Tabla3510813153221[[#This Row],[no_efec_cor]]+Tabla3510813153221[[#This Row],[efec_cor]]</f>
        <v>1208</v>
      </c>
      <c r="G17" s="0" t="n">
        <f aca="false">Tabla3510813153221[[#This Row],[no_efec_inc]]+Tabla3510813153221[[#This Row],[efect_inc]]</f>
        <v>612</v>
      </c>
      <c r="H17" s="9" t="n">
        <f aca="false">Tabla3510813153221[[#This Row],[Correctos]]/Tabla3510813153221[[#This Row],[total_sec]]</f>
        <v>0.663736263736264</v>
      </c>
      <c r="I17" s="9" t="n">
        <f aca="false">Tabla3510813153221[[#This Row],[efec_cor]]/Tabla3510813153221[[#This Row],[efec]]</f>
        <v>0.631635969664139</v>
      </c>
      <c r="J17" s="9" t="n">
        <f aca="false">Tabla3510813153221[[#This Row],[efect_inc]]/Tabla3510813153221[[#This Row],[efec]]</f>
        <v>0.368364030335861</v>
      </c>
      <c r="K17" s="9" t="n">
        <f aca="false">Tabla3510813153221[[#This Row],[no_efec_cor]]/Tabla3510813153221[[#This Row],[no_efe]]</f>
        <v>0.696767001114827</v>
      </c>
      <c r="L17" s="9" t="n">
        <f aca="false">Tabla3510813153221[[#This Row],[no_efec_inc]]/Tabla3510813153221[[#This Row],[no_efe]]</f>
        <v>0.303232998885173</v>
      </c>
      <c r="M17" s="9" t="n">
        <f aca="false">(Tabla3510813153221[[#This Row],[% efe_cor]]+Tabla3510813153221[[#This Row],[% no_efe_cor]])/2</f>
        <v>0.664201485389483</v>
      </c>
      <c r="N17" s="10" t="n">
        <f aca="false">(Tabla3510813153221[[#This Row],[% efe_inc]]+Tabla3510813153221[[#This Row],[% no_efect_inc]])/2</f>
        <v>0.335798514610517</v>
      </c>
      <c r="O17" s="11" t="n">
        <f aca="false">Tabla3510813153221[[#This Row],[no_efec_cor]]/(Tabla3510813153221[[#This Row],[efect_inc]]+Tabla3510813153221[[#This Row],[no_efec_cor]])</f>
        <v>0.647668393782383</v>
      </c>
      <c r="P17" s="11" t="n">
        <f aca="false">Tabla3510813153221[[#This Row],[efec_cor]]/(Tabla3510813153221[[#This Row],[efec_cor]]+Tabla3510813153221[[#This Row],[no_efec_inc]])</f>
        <v>0.68187134502924</v>
      </c>
      <c r="Q17" s="11" t="n">
        <f aca="false">(Tabla3510813153221[[#This Row],[PNE]]+Tabla3510813153221[[#This Row],[PE]])/2</f>
        <v>0.664769869405812</v>
      </c>
      <c r="R17" s="0" t="n">
        <v>923</v>
      </c>
      <c r="S17" s="0" t="n">
        <v>897</v>
      </c>
      <c r="T17" s="0" t="n">
        <f aca="false">Tabla3510813153221[[#This Row],[efec]]+Tabla3510813153221[[#This Row],[no_efe]]</f>
        <v>1820</v>
      </c>
    </row>
    <row r="18" customFormat="false" ht="13.8" hidden="false" customHeight="false" outlineLevel="0" collapsed="false">
      <c r="A18" s="0" t="n">
        <v>39</v>
      </c>
      <c r="B18" s="0" t="n">
        <v>625</v>
      </c>
      <c r="C18" s="0" t="n">
        <v>272</v>
      </c>
      <c r="D18" s="0" t="n">
        <v>570</v>
      </c>
      <c r="E18" s="0" t="n">
        <v>353</v>
      </c>
      <c r="F18" s="0" t="n">
        <f aca="false">Tabla3510813153221[[#This Row],[no_efec_cor]]+Tabla3510813153221[[#This Row],[efec_cor]]</f>
        <v>1195</v>
      </c>
      <c r="G18" s="0" t="n">
        <f aca="false">Tabla3510813153221[[#This Row],[no_efec_inc]]+Tabla3510813153221[[#This Row],[efect_inc]]</f>
        <v>625</v>
      </c>
      <c r="H18" s="9" t="n">
        <f aca="false">Tabla3510813153221[[#This Row],[Correctos]]/Tabla3510813153221[[#This Row],[total_sec]]</f>
        <v>0.656593406593407</v>
      </c>
      <c r="I18" s="9" t="n">
        <f aca="false">Tabla3510813153221[[#This Row],[efec_cor]]/Tabla3510813153221[[#This Row],[efec]]</f>
        <v>0.617551462621885</v>
      </c>
      <c r="J18" s="9" t="n">
        <f aca="false">Tabla3510813153221[[#This Row],[efect_inc]]/Tabla3510813153221[[#This Row],[efec]]</f>
        <v>0.382448537378115</v>
      </c>
      <c r="K18" s="9" t="n">
        <f aca="false">Tabla3510813153221[[#This Row],[no_efec_cor]]/Tabla3510813153221[[#This Row],[no_efe]]</f>
        <v>0.696767001114827</v>
      </c>
      <c r="L18" s="9" t="n">
        <f aca="false">Tabla3510813153221[[#This Row],[no_efec_inc]]/Tabla3510813153221[[#This Row],[no_efe]]</f>
        <v>0.303232998885173</v>
      </c>
      <c r="M18" s="9" t="n">
        <f aca="false">(Tabla3510813153221[[#This Row],[% efe_cor]]+Tabla3510813153221[[#This Row],[% no_efe_cor]])/2</f>
        <v>0.657159231868356</v>
      </c>
      <c r="N18" s="10" t="n">
        <f aca="false">(Tabla3510813153221[[#This Row],[% efe_inc]]+Tabla3510813153221[[#This Row],[% no_efect_inc]])/2</f>
        <v>0.342840768131644</v>
      </c>
      <c r="O18" s="11" t="n">
        <f aca="false">Tabla3510813153221[[#This Row],[no_efec_cor]]/(Tabla3510813153221[[#This Row],[efect_inc]]+Tabla3510813153221[[#This Row],[no_efec_cor]])</f>
        <v>0.639059304703476</v>
      </c>
      <c r="P18" s="11" t="n">
        <f aca="false">Tabla3510813153221[[#This Row],[efec_cor]]/(Tabla3510813153221[[#This Row],[efec_cor]]+Tabla3510813153221[[#This Row],[no_efec_inc]])</f>
        <v>0.676959619952494</v>
      </c>
      <c r="Q18" s="11" t="n">
        <f aca="false">(Tabla3510813153221[[#This Row],[PNE]]+Tabla3510813153221[[#This Row],[PE]])/2</f>
        <v>0.658009462327985</v>
      </c>
      <c r="R18" s="0" t="n">
        <v>923</v>
      </c>
      <c r="S18" s="0" t="n">
        <v>897</v>
      </c>
      <c r="T18" s="0" t="n">
        <f aca="false">Tabla3510813153221[[#This Row],[efec]]+Tabla3510813153221[[#This Row],[no_efe]]</f>
        <v>1820</v>
      </c>
    </row>
    <row r="20" customFormat="false" ht="19.5" hidden="false" customHeight="false" outlineLevel="0" collapsed="false">
      <c r="A20" s="1" t="s">
        <v>32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15" hidden="false" customHeight="false" outlineLevel="0" collapsed="false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4" customFormat="false" ht="15.75" hidden="false" customHeight="false" outlineLevel="0" collapsed="false">
      <c r="A24" s="5" t="s">
        <v>5</v>
      </c>
      <c r="B24" s="5"/>
      <c r="C24" s="5"/>
      <c r="D24" s="5"/>
      <c r="E24" s="5"/>
      <c r="F24" s="5"/>
      <c r="G24" s="5"/>
      <c r="H24" s="5"/>
      <c r="I24" s="5"/>
    </row>
    <row r="25" customFormat="false" ht="15.75" hidden="false" customHeight="false" outlineLevel="0" collapsed="false">
      <c r="A25" s="7" t="s">
        <v>28</v>
      </c>
      <c r="B25" s="7" t="s">
        <v>29</v>
      </c>
      <c r="C25" s="8" t="s">
        <v>7</v>
      </c>
      <c r="D25" s="8" t="s">
        <v>8</v>
      </c>
      <c r="E25" s="8" t="s">
        <v>9</v>
      </c>
      <c r="F25" s="8" t="s">
        <v>10</v>
      </c>
      <c r="G25" s="8" t="s">
        <v>11</v>
      </c>
      <c r="H25" s="8" t="s">
        <v>12</v>
      </c>
      <c r="I25" s="7" t="s">
        <v>13</v>
      </c>
      <c r="J25" s="7" t="s">
        <v>14</v>
      </c>
      <c r="K25" s="7" t="s">
        <v>15</v>
      </c>
      <c r="L25" s="7" t="s">
        <v>16</v>
      </c>
      <c r="M25" s="7" t="s">
        <v>17</v>
      </c>
      <c r="N25" s="7" t="s">
        <v>18</v>
      </c>
      <c r="O25" s="7" t="s">
        <v>19</v>
      </c>
      <c r="P25" s="7" t="s">
        <v>20</v>
      </c>
      <c r="Q25" s="7" t="s">
        <v>21</v>
      </c>
      <c r="R25" s="7" t="s">
        <v>22</v>
      </c>
      <c r="S25" s="7" t="s">
        <v>23</v>
      </c>
      <c r="T25" s="7" t="s">
        <v>24</v>
      </c>
      <c r="U25" s="7" t="s">
        <v>25</v>
      </c>
    </row>
    <row r="26" customFormat="false" ht="13.8" hidden="false" customHeight="false" outlineLevel="0" collapsed="false">
      <c r="A26" s="0" t="n">
        <v>1</v>
      </c>
      <c r="B26" s="0" t="n">
        <v>0</v>
      </c>
      <c r="C26" s="0" t="n">
        <v>578</v>
      </c>
      <c r="D26" s="0" t="n">
        <v>319</v>
      </c>
      <c r="E26" s="0" t="n">
        <v>558</v>
      </c>
      <c r="F26" s="0" t="n">
        <v>365</v>
      </c>
      <c r="G26" s="0" t="n">
        <f aca="false">Tabla3510813153426[[#This Row],[no_efec_cor]]+Tabla3510813153426[[#This Row],[efec_cor]]</f>
        <v>1136</v>
      </c>
      <c r="H26" s="0" t="n">
        <f aca="false">Tabla3510813153426[[#This Row],[no_efec_inc]]+Tabla3510813153426[[#This Row],[efect_inc]]</f>
        <v>684</v>
      </c>
      <c r="I26" s="9" t="n">
        <f aca="false">Tabla3510813153426[[#This Row],[Correctos]]/Tabla3510813153426[[#This Row],[total_sec]]</f>
        <v>0.624175824175824</v>
      </c>
      <c r="J26" s="9" t="n">
        <f aca="false">Tabla3510813153426[[#This Row],[efec_cor]]/Tabla3510813153426[[#This Row],[efec]]</f>
        <v>0.604550379198266</v>
      </c>
      <c r="K26" s="9" t="n">
        <f aca="false">Tabla3510813153426[[#This Row],[efect_inc]]/Tabla3510813153426[[#This Row],[efec]]</f>
        <v>0.395449620801733</v>
      </c>
      <c r="L26" s="9" t="n">
        <f aca="false">Tabla3510813153426[[#This Row],[no_efec_cor]]/Tabla3510813153426[[#This Row],[no_efe]]</f>
        <v>0.644370122630992</v>
      </c>
      <c r="M26" s="9" t="n">
        <f aca="false">Tabla3510813153426[[#This Row],[no_efec_inc]]/Tabla3510813153426[[#This Row],[no_efe]]</f>
        <v>0.355629877369008</v>
      </c>
      <c r="N26" s="9" t="n">
        <f aca="false">(Tabla3510813153426[[#This Row],[% efe_cor]]+Tabla3510813153426[[#This Row],[% no_efe_cor]])/2</f>
        <v>0.624460250914629</v>
      </c>
      <c r="O26" s="10" t="n">
        <f aca="false">(Tabla3510813153426[[#This Row],[% efe_inc]]+Tabla3510813153426[[#This Row],[% no_efect_inc]])/2</f>
        <v>0.375539749085371</v>
      </c>
      <c r="P26" s="11" t="n">
        <f aca="false">Tabla3510813153426[[#This Row],[no_efec_cor]]/(Tabla3510813153426[[#This Row],[efect_inc]]+Tabla3510813153426[[#This Row],[no_efec_cor]])</f>
        <v>0.612937433722163</v>
      </c>
      <c r="Q26" s="11" t="n">
        <f aca="false">Tabla3510813153426[[#This Row],[efec_cor]]/(Tabla3510813153426[[#This Row],[efec_cor]]+Tabla3510813153426[[#This Row],[no_efec_inc]])</f>
        <v>0.636259977194983</v>
      </c>
      <c r="R26" s="11" t="n">
        <f aca="false">(Tabla3510813153426[[#This Row],[PNE]]+Tabla3510813153426[[#This Row],[PE]])/2</f>
        <v>0.624598705458573</v>
      </c>
      <c r="S26" s="0" t="n">
        <v>923</v>
      </c>
      <c r="T26" s="0" t="n">
        <v>897</v>
      </c>
      <c r="U26" s="0" t="n">
        <f aca="false">Tabla3510813153426[[#This Row],[efec]]+Tabla3510813153426[[#This Row],[no_efe]]</f>
        <v>1820</v>
      </c>
    </row>
    <row r="27" customFormat="false" ht="13.8" hidden="false" customHeight="false" outlineLevel="0" collapsed="false">
      <c r="A27" s="0" t="n">
        <v>1</v>
      </c>
      <c r="B27" s="0" t="n">
        <v>0.1</v>
      </c>
      <c r="C27" s="0" t="n">
        <v>592</v>
      </c>
      <c r="D27" s="0" t="n">
        <v>305</v>
      </c>
      <c r="E27" s="0" t="n">
        <v>543</v>
      </c>
      <c r="F27" s="0" t="n">
        <v>380</v>
      </c>
      <c r="G27" s="0" t="n">
        <f aca="false">Tabla3510813153426[[#This Row],[no_efec_cor]]+Tabla3510813153426[[#This Row],[efec_cor]]</f>
        <v>1135</v>
      </c>
      <c r="H27" s="0" t="n">
        <f aca="false">Tabla3510813153426[[#This Row],[no_efec_inc]]+Tabla3510813153426[[#This Row],[efect_inc]]</f>
        <v>685</v>
      </c>
      <c r="I27" s="9" t="n">
        <f aca="false">Tabla3510813153426[[#This Row],[Correctos]]/Tabla3510813153426[[#This Row],[total_sec]]</f>
        <v>0.623626373626374</v>
      </c>
      <c r="J27" s="9" t="n">
        <f aca="false">Tabla3510813153426[[#This Row],[efec_cor]]/Tabla3510813153426[[#This Row],[efec]]</f>
        <v>0.588299024918743</v>
      </c>
      <c r="K27" s="9" t="n">
        <f aca="false">Tabla3510813153426[[#This Row],[efect_inc]]/Tabla3510813153426[[#This Row],[efec]]</f>
        <v>0.411700975081257</v>
      </c>
      <c r="L27" s="9" t="n">
        <f aca="false">Tabla3510813153426[[#This Row],[no_efec_cor]]/Tabla3510813153426[[#This Row],[no_efe]]</f>
        <v>0.659977703455964</v>
      </c>
      <c r="M27" s="9" t="n">
        <f aca="false">Tabla3510813153426[[#This Row],[no_efec_inc]]/Tabla3510813153426[[#This Row],[no_efe]]</f>
        <v>0.340022296544036</v>
      </c>
      <c r="N27" s="9" t="n">
        <f aca="false">(Tabla3510813153426[[#This Row],[% efe_cor]]+Tabla3510813153426[[#This Row],[% no_efe_cor]])/2</f>
        <v>0.624138364187354</v>
      </c>
      <c r="O27" s="10" t="n">
        <f aca="false">(Tabla3510813153426[[#This Row],[% efe_inc]]+Tabla3510813153426[[#This Row],[% no_efect_inc]])/2</f>
        <v>0.375861635812646</v>
      </c>
      <c r="P27" s="11" t="n">
        <f aca="false">Tabla3510813153426[[#This Row],[no_efec_cor]]/(Tabla3510813153426[[#This Row],[efect_inc]]+Tabla3510813153426[[#This Row],[no_efec_cor]])</f>
        <v>0.609053497942387</v>
      </c>
      <c r="Q27" s="11" t="n">
        <f aca="false">Tabla3510813153426[[#This Row],[efec_cor]]/(Tabla3510813153426[[#This Row],[efec_cor]]+Tabla3510813153426[[#This Row],[no_efec_inc]])</f>
        <v>0.640330188679245</v>
      </c>
      <c r="R27" s="11" t="n">
        <f aca="false">(Tabla3510813153426[[#This Row],[PNE]]+Tabla3510813153426[[#This Row],[PE]])/2</f>
        <v>0.624691843310816</v>
      </c>
      <c r="S27" s="0" t="n">
        <v>923</v>
      </c>
      <c r="T27" s="0" t="n">
        <v>897</v>
      </c>
      <c r="U27" s="0" t="n">
        <f aca="false">Tabla3510813153426[[#This Row],[efec]]+Tabla3510813153426[[#This Row],[no_efe]]</f>
        <v>1820</v>
      </c>
    </row>
    <row r="28" customFormat="false" ht="13.8" hidden="false" customHeight="false" outlineLevel="0" collapsed="false">
      <c r="A28" s="0" t="n">
        <v>1</v>
      </c>
      <c r="B28" s="0" t="n">
        <v>0.5</v>
      </c>
      <c r="C28" s="0" t="n">
        <v>605</v>
      </c>
      <c r="D28" s="0" t="n">
        <v>292</v>
      </c>
      <c r="E28" s="0" t="n">
        <v>551</v>
      </c>
      <c r="F28" s="0" t="n">
        <v>372</v>
      </c>
      <c r="G28" s="0" t="n">
        <f aca="false">Tabla3510813153426[[#This Row],[no_efec_cor]]+Tabla3510813153426[[#This Row],[efec_cor]]</f>
        <v>1156</v>
      </c>
      <c r="H28" s="0" t="n">
        <f aca="false">Tabla3510813153426[[#This Row],[no_efec_inc]]+Tabla3510813153426[[#This Row],[efect_inc]]</f>
        <v>664</v>
      </c>
      <c r="I28" s="9" t="n">
        <f aca="false">Tabla3510813153426[[#This Row],[Correctos]]/Tabla3510813153426[[#This Row],[total_sec]]</f>
        <v>0.635164835164835</v>
      </c>
      <c r="J28" s="9" t="n">
        <f aca="false">Tabla3510813153426[[#This Row],[efec_cor]]/Tabla3510813153426[[#This Row],[efec]]</f>
        <v>0.596966413867822</v>
      </c>
      <c r="K28" s="9" t="n">
        <f aca="false">Tabla3510813153426[[#This Row],[efect_inc]]/Tabla3510813153426[[#This Row],[efec]]</f>
        <v>0.403033586132178</v>
      </c>
      <c r="L28" s="9" t="n">
        <f aca="false">Tabla3510813153426[[#This Row],[no_efec_cor]]/Tabla3510813153426[[#This Row],[no_efe]]</f>
        <v>0.674470457079153</v>
      </c>
      <c r="M28" s="9" t="n">
        <f aca="false">Tabla3510813153426[[#This Row],[no_efec_inc]]/Tabla3510813153426[[#This Row],[no_efe]]</f>
        <v>0.325529542920847</v>
      </c>
      <c r="N28" s="9" t="n">
        <f aca="false">(Tabla3510813153426[[#This Row],[% efe_cor]]+Tabla3510813153426[[#This Row],[% no_efe_cor]])/2</f>
        <v>0.635718435473487</v>
      </c>
      <c r="O28" s="10" t="n">
        <f aca="false">(Tabla3510813153426[[#This Row],[% efe_inc]]+Tabla3510813153426[[#This Row],[% no_efect_inc]])/2</f>
        <v>0.364281564526512</v>
      </c>
      <c r="P28" s="11" t="n">
        <f aca="false">Tabla3510813153426[[#This Row],[no_efec_cor]]/(Tabla3510813153426[[#This Row],[efect_inc]]+Tabla3510813153426[[#This Row],[no_efec_cor]])</f>
        <v>0.619242579324463</v>
      </c>
      <c r="Q28" s="11" t="n">
        <f aca="false">Tabla3510813153426[[#This Row],[efec_cor]]/(Tabla3510813153426[[#This Row],[efec_cor]]+Tabla3510813153426[[#This Row],[no_efec_inc]])</f>
        <v>0.65361803084223</v>
      </c>
      <c r="R28" s="11" t="n">
        <f aca="false">(Tabla3510813153426[[#This Row],[PNE]]+Tabla3510813153426[[#This Row],[PE]])/2</f>
        <v>0.636430305083346</v>
      </c>
      <c r="S28" s="0" t="n">
        <v>923</v>
      </c>
      <c r="T28" s="0" t="n">
        <v>897</v>
      </c>
      <c r="U28" s="0" t="n">
        <f aca="false">Tabla3510813153426[[#This Row],[efec]]+Tabla3510813153426[[#This Row],[no_efe]]</f>
        <v>1820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621</v>
      </c>
      <c r="D29" s="0" t="n">
        <v>276</v>
      </c>
      <c r="E29" s="0" t="n">
        <v>555</v>
      </c>
      <c r="F29" s="0" t="n">
        <v>368</v>
      </c>
      <c r="G29" s="0" t="n">
        <f aca="false">Tabla3510813153426[[#This Row],[no_efec_cor]]+Tabla3510813153426[[#This Row],[efec_cor]]</f>
        <v>1176</v>
      </c>
      <c r="H29" s="0" t="n">
        <f aca="false">Tabla3510813153426[[#This Row],[no_efec_inc]]+Tabla3510813153426[[#This Row],[efect_inc]]</f>
        <v>644</v>
      </c>
      <c r="I29" s="9" t="n">
        <f aca="false">Tabla3510813153426[[#This Row],[Correctos]]/Tabla3510813153426[[#This Row],[total_sec]]</f>
        <v>0.646153846153846</v>
      </c>
      <c r="J29" s="9" t="n">
        <f aca="false">Tabla3510813153426[[#This Row],[efec_cor]]/Tabla3510813153426[[#This Row],[efec]]</f>
        <v>0.601300108342362</v>
      </c>
      <c r="K29" s="9" t="n">
        <f aca="false">Tabla3510813153426[[#This Row],[efect_inc]]/Tabla3510813153426[[#This Row],[efec]]</f>
        <v>0.398699891657638</v>
      </c>
      <c r="L29" s="9" t="n">
        <f aca="false">Tabla3510813153426[[#This Row],[no_efec_cor]]/Tabla3510813153426[[#This Row],[no_efe]]</f>
        <v>0.692307692307692</v>
      </c>
      <c r="M29" s="9" t="n">
        <f aca="false">Tabla3510813153426[[#This Row],[no_efec_inc]]/Tabla3510813153426[[#This Row],[no_efe]]</f>
        <v>0.307692307692308</v>
      </c>
      <c r="N29" s="9" t="n">
        <f aca="false">(Tabla3510813153426[[#This Row],[% efe_cor]]+Tabla3510813153426[[#This Row],[% no_efe_cor]])/2</f>
        <v>0.646803900325027</v>
      </c>
      <c r="O29" s="10" t="n">
        <f aca="false">(Tabla3510813153426[[#This Row],[% efe_inc]]+Tabla3510813153426[[#This Row],[% no_efect_inc]])/2</f>
        <v>0.353196099674973</v>
      </c>
      <c r="P29" s="11" t="n">
        <f aca="false">Tabla3510813153426[[#This Row],[no_efec_cor]]/(Tabla3510813153426[[#This Row],[efect_inc]]+Tabla3510813153426[[#This Row],[no_efec_cor]])</f>
        <v>0.627906976744186</v>
      </c>
      <c r="Q29" s="11" t="n">
        <f aca="false">Tabla3510813153426[[#This Row],[efec_cor]]/(Tabla3510813153426[[#This Row],[efec_cor]]+Tabla3510813153426[[#This Row],[no_efec_inc]])</f>
        <v>0.667870036101083</v>
      </c>
      <c r="R29" s="11" t="n">
        <f aca="false">(Tabla3510813153426[[#This Row],[PNE]]+Tabla3510813153426[[#This Row],[PE]])/2</f>
        <v>0.647888506422635</v>
      </c>
      <c r="S29" s="0" t="n">
        <v>923</v>
      </c>
      <c r="T29" s="0" t="n">
        <v>897</v>
      </c>
      <c r="U29" s="0" t="n">
        <f aca="false">Tabla3510813153426[[#This Row],[efec]]+Tabla3510813153426[[#This Row],[no_efe]]</f>
        <v>1820</v>
      </c>
    </row>
    <row r="30" customFormat="false" ht="13.8" hidden="false" customHeight="false" outlineLevel="0" collapsed="false">
      <c r="A30" s="0" t="n">
        <v>1</v>
      </c>
      <c r="B30" s="0" t="n">
        <v>2</v>
      </c>
      <c r="C30" s="0" t="n">
        <v>633</v>
      </c>
      <c r="D30" s="0" t="n">
        <v>264</v>
      </c>
      <c r="E30" s="0" t="n">
        <v>582</v>
      </c>
      <c r="F30" s="0" t="n">
        <v>341</v>
      </c>
      <c r="G30" s="0" t="n">
        <f aca="false">Tabla3510813153426[[#This Row],[no_efec_cor]]+Tabla3510813153426[[#This Row],[efec_cor]]</f>
        <v>1215</v>
      </c>
      <c r="H30" s="0" t="n">
        <f aca="false">Tabla3510813153426[[#This Row],[no_efec_inc]]+Tabla3510813153426[[#This Row],[efect_inc]]</f>
        <v>605</v>
      </c>
      <c r="I30" s="9" t="n">
        <f aca="false">Tabla3510813153426[[#This Row],[Correctos]]/Tabla3510813153426[[#This Row],[total_sec]]</f>
        <v>0.667582417582418</v>
      </c>
      <c r="J30" s="9" t="n">
        <f aca="false">Tabla3510813153426[[#This Row],[efec_cor]]/Tabla3510813153426[[#This Row],[efec]]</f>
        <v>0.630552546045504</v>
      </c>
      <c r="K30" s="9" t="n">
        <f aca="false">Tabla3510813153426[[#This Row],[efect_inc]]/Tabla3510813153426[[#This Row],[efec]]</f>
        <v>0.369447453954496</v>
      </c>
      <c r="L30" s="9" t="n">
        <f aca="false">Tabla3510813153426[[#This Row],[no_efec_cor]]/Tabla3510813153426[[#This Row],[no_efe]]</f>
        <v>0.705685618729097</v>
      </c>
      <c r="M30" s="9" t="n">
        <f aca="false">Tabla3510813153426[[#This Row],[no_efec_inc]]/Tabla3510813153426[[#This Row],[no_efe]]</f>
        <v>0.294314381270903</v>
      </c>
      <c r="N30" s="9" t="n">
        <f aca="false">(Tabla3510813153426[[#This Row],[% efe_cor]]+Tabla3510813153426[[#This Row],[% no_efe_cor]])/2</f>
        <v>0.6681190823873</v>
      </c>
      <c r="O30" s="10" t="n">
        <f aca="false">(Tabla3510813153426[[#This Row],[% efe_inc]]+Tabla3510813153426[[#This Row],[% no_efect_inc]])/2</f>
        <v>0.3318809176127</v>
      </c>
      <c r="P30" s="11" t="n">
        <f aca="false">Tabla3510813153426[[#This Row],[no_efec_cor]]/(Tabla3510813153426[[#This Row],[efect_inc]]+Tabla3510813153426[[#This Row],[no_efec_cor]])</f>
        <v>0.649897330595482</v>
      </c>
      <c r="Q30" s="11" t="n">
        <f aca="false">Tabla3510813153426[[#This Row],[efec_cor]]/(Tabla3510813153426[[#This Row],[efec_cor]]+Tabla3510813153426[[#This Row],[no_efec_inc]])</f>
        <v>0.687943262411348</v>
      </c>
      <c r="R30" s="11" t="n">
        <f aca="false">(Tabla3510813153426[[#This Row],[PNE]]+Tabla3510813153426[[#This Row],[PE]])/2</f>
        <v>0.668920296503415</v>
      </c>
      <c r="S30" s="0" t="n">
        <v>923</v>
      </c>
      <c r="T30" s="0" t="n">
        <v>897</v>
      </c>
      <c r="U30" s="0" t="n">
        <f aca="false">Tabla3510813153426[[#This Row],[efec]]+Tabla3510813153426[[#This Row],[no_efe]]</f>
        <v>1820</v>
      </c>
    </row>
    <row r="31" customFormat="false" ht="13.8" hidden="false" customHeight="false" outlineLevel="0" collapsed="false">
      <c r="A31" s="0" t="n">
        <v>1</v>
      </c>
      <c r="B31" s="0" t="n">
        <v>3</v>
      </c>
      <c r="C31" s="0" t="n">
        <v>634</v>
      </c>
      <c r="D31" s="0" t="n">
        <v>263</v>
      </c>
      <c r="E31" s="0" t="n">
        <v>588</v>
      </c>
      <c r="F31" s="0" t="n">
        <v>335</v>
      </c>
      <c r="G31" s="0" t="n">
        <f aca="false">Tabla3510813153426[[#This Row],[no_efec_cor]]+Tabla3510813153426[[#This Row],[efec_cor]]</f>
        <v>1222</v>
      </c>
      <c r="H31" s="0" t="n">
        <f aca="false">Tabla3510813153426[[#This Row],[no_efec_inc]]+Tabla3510813153426[[#This Row],[efect_inc]]</f>
        <v>598</v>
      </c>
      <c r="I31" s="9" t="n">
        <f aca="false">Tabla3510813153426[[#This Row],[Correctos]]/Tabla3510813153426[[#This Row],[total_sec]]</f>
        <v>0.671428571428571</v>
      </c>
      <c r="J31" s="9" t="n">
        <f aca="false">Tabla3510813153426[[#This Row],[efec_cor]]/Tabla3510813153426[[#This Row],[efec]]</f>
        <v>0.637053087757313</v>
      </c>
      <c r="K31" s="9" t="n">
        <f aca="false">Tabla3510813153426[[#This Row],[efect_inc]]/Tabla3510813153426[[#This Row],[efec]]</f>
        <v>0.362946912242687</v>
      </c>
      <c r="L31" s="9" t="n">
        <f aca="false">Tabla3510813153426[[#This Row],[no_efec_cor]]/Tabla3510813153426[[#This Row],[no_efe]]</f>
        <v>0.706800445930881</v>
      </c>
      <c r="M31" s="9" t="n">
        <f aca="false">Tabla3510813153426[[#This Row],[no_efec_inc]]/Tabla3510813153426[[#This Row],[no_efe]]</f>
        <v>0.293199554069119</v>
      </c>
      <c r="N31" s="9" t="n">
        <f aca="false">(Tabla3510813153426[[#This Row],[% efe_cor]]+Tabla3510813153426[[#This Row],[% no_efe_cor]])/2</f>
        <v>0.671926766844097</v>
      </c>
      <c r="O31" s="10" t="n">
        <f aca="false">(Tabla3510813153426[[#This Row],[% efe_inc]]+Tabla3510813153426[[#This Row],[% no_efect_inc]])/2</f>
        <v>0.328073233155903</v>
      </c>
      <c r="P31" s="11" t="n">
        <f aca="false">Tabla3510813153426[[#This Row],[no_efec_cor]]/(Tabla3510813153426[[#This Row],[efect_inc]]+Tabla3510813153426[[#This Row],[no_efec_cor]])</f>
        <v>0.654282765737874</v>
      </c>
      <c r="Q31" s="11" t="n">
        <f aca="false">Tabla3510813153426[[#This Row],[efec_cor]]/(Tabla3510813153426[[#This Row],[efec_cor]]+Tabla3510813153426[[#This Row],[no_efec_inc]])</f>
        <v>0.690951821386604</v>
      </c>
      <c r="R31" s="11" t="n">
        <f aca="false">(Tabla3510813153426[[#This Row],[PNE]]+Tabla3510813153426[[#This Row],[PE]])/2</f>
        <v>0.672617293562239</v>
      </c>
      <c r="S31" s="0" t="n">
        <v>923</v>
      </c>
      <c r="T31" s="0" t="n">
        <v>897</v>
      </c>
      <c r="U31" s="0" t="n">
        <f aca="false">Tabla3510813153426[[#This Row],[efec]]+Tabla3510813153426[[#This Row],[no_efe]]</f>
        <v>1820</v>
      </c>
    </row>
    <row r="32" customFormat="false" ht="13.8" hidden="false" customHeight="false" outlineLevel="0" collapsed="false">
      <c r="A32" s="0" t="n">
        <v>1</v>
      </c>
      <c r="B32" s="0" t="n">
        <v>5</v>
      </c>
      <c r="C32" s="0" t="n">
        <v>640</v>
      </c>
      <c r="D32" s="0" t="n">
        <v>257</v>
      </c>
      <c r="E32" s="0" t="n">
        <v>607</v>
      </c>
      <c r="F32" s="0" t="n">
        <v>316</v>
      </c>
      <c r="G32" s="0" t="n">
        <f aca="false">Tabla3510813153426[[#This Row],[no_efec_cor]]+Tabla3510813153426[[#This Row],[efec_cor]]</f>
        <v>1247</v>
      </c>
      <c r="H32" s="0" t="n">
        <f aca="false">Tabla3510813153426[[#This Row],[no_efec_inc]]+Tabla3510813153426[[#This Row],[efect_inc]]</f>
        <v>573</v>
      </c>
      <c r="I32" s="9" t="n">
        <f aca="false">Tabla3510813153426[[#This Row],[Correctos]]/Tabla3510813153426[[#This Row],[total_sec]]</f>
        <v>0.685164835164835</v>
      </c>
      <c r="J32" s="9" t="n">
        <f aca="false">Tabla3510813153426[[#This Row],[efec_cor]]/Tabla3510813153426[[#This Row],[efec]]</f>
        <v>0.657638136511376</v>
      </c>
      <c r="K32" s="9" t="n">
        <f aca="false">Tabla3510813153426[[#This Row],[efect_inc]]/Tabla3510813153426[[#This Row],[efec]]</f>
        <v>0.342361863488624</v>
      </c>
      <c r="L32" s="9" t="n">
        <f aca="false">Tabla3510813153426[[#This Row],[no_efec_cor]]/Tabla3510813153426[[#This Row],[no_efe]]</f>
        <v>0.713489409141583</v>
      </c>
      <c r="M32" s="9" t="n">
        <f aca="false">Tabla3510813153426[[#This Row],[no_efec_inc]]/Tabla3510813153426[[#This Row],[no_efe]]</f>
        <v>0.286510590858417</v>
      </c>
      <c r="N32" s="9" t="n">
        <f aca="false">(Tabla3510813153426[[#This Row],[% efe_cor]]+Tabla3510813153426[[#This Row],[% no_efe_cor]])/2</f>
        <v>0.68556377282648</v>
      </c>
      <c r="O32" s="10" t="n">
        <f aca="false">(Tabla3510813153426[[#This Row],[% efe_inc]]+Tabla3510813153426[[#This Row],[% no_efect_inc]])/2</f>
        <v>0.31443622717352</v>
      </c>
      <c r="P32" s="11" t="n">
        <f aca="false">Tabla3510813153426[[#This Row],[no_efec_cor]]/(Tabla3510813153426[[#This Row],[efect_inc]]+Tabla3510813153426[[#This Row],[no_efec_cor]])</f>
        <v>0.669456066945607</v>
      </c>
      <c r="Q32" s="11" t="n">
        <f aca="false">Tabla3510813153426[[#This Row],[efec_cor]]/(Tabla3510813153426[[#This Row],[efec_cor]]+Tabla3510813153426[[#This Row],[no_efec_inc]])</f>
        <v>0.702546296296296</v>
      </c>
      <c r="R32" s="11" t="n">
        <f aca="false">(Tabla3510813153426[[#This Row],[PNE]]+Tabla3510813153426[[#This Row],[PE]])/2</f>
        <v>0.686001181620951</v>
      </c>
      <c r="S32" s="0" t="n">
        <v>923</v>
      </c>
      <c r="T32" s="0" t="n">
        <v>897</v>
      </c>
      <c r="U32" s="0" t="n">
        <f aca="false">Tabla3510813153426[[#This Row],[efec]]+Tabla3510813153426[[#This Row],[no_efe]]</f>
        <v>1820</v>
      </c>
    </row>
    <row r="33" customFormat="false" ht="13.8" hidden="false" customHeight="false" outlineLevel="0" collapsed="false">
      <c r="A33" s="0" t="n">
        <v>2</v>
      </c>
      <c r="B33" s="0" t="n">
        <v>0.5</v>
      </c>
      <c r="C33" s="0" t="n">
        <v>615</v>
      </c>
      <c r="D33" s="0" t="n">
        <v>282</v>
      </c>
      <c r="E33" s="0" t="n">
        <v>552</v>
      </c>
      <c r="F33" s="0" t="n">
        <v>371</v>
      </c>
      <c r="G33" s="0" t="n">
        <f aca="false">Tabla3510813153426[[#This Row],[no_efec_cor]]+Tabla3510813153426[[#This Row],[efec_cor]]</f>
        <v>1167</v>
      </c>
      <c r="H33" s="0" t="n">
        <f aca="false">Tabla3510813153426[[#This Row],[no_efec_inc]]+Tabla3510813153426[[#This Row],[efect_inc]]</f>
        <v>653</v>
      </c>
      <c r="I33" s="9" t="n">
        <f aca="false">Tabla3510813153426[[#This Row],[Correctos]]/Tabla3510813153426[[#This Row],[total_sec]]</f>
        <v>0.641208791208791</v>
      </c>
      <c r="J33" s="9" t="n">
        <f aca="false">Tabla3510813153426[[#This Row],[efec_cor]]/Tabla3510813153426[[#This Row],[efec]]</f>
        <v>0.598049837486457</v>
      </c>
      <c r="K33" s="9" t="n">
        <f aca="false">Tabla3510813153426[[#This Row],[efect_inc]]/Tabla3510813153426[[#This Row],[efec]]</f>
        <v>0.401950162513543</v>
      </c>
      <c r="L33" s="9" t="n">
        <f aca="false">Tabla3510813153426[[#This Row],[no_efec_cor]]/Tabla3510813153426[[#This Row],[no_efe]]</f>
        <v>0.68561872909699</v>
      </c>
      <c r="M33" s="9" t="n">
        <f aca="false">Tabla3510813153426[[#This Row],[no_efec_inc]]/Tabla3510813153426[[#This Row],[no_efe]]</f>
        <v>0.31438127090301</v>
      </c>
      <c r="N33" s="9" t="n">
        <f aca="false">(Tabla3510813153426[[#This Row],[% efe_cor]]+Tabla3510813153426[[#This Row],[% no_efe_cor]])/2</f>
        <v>0.641834283291724</v>
      </c>
      <c r="O33" s="10" t="n">
        <f aca="false">(Tabla3510813153426[[#This Row],[% efe_inc]]+Tabla3510813153426[[#This Row],[% no_efect_inc]])/2</f>
        <v>0.358165716708276</v>
      </c>
      <c r="P33" s="11" t="n">
        <f aca="false">Tabla3510813153426[[#This Row],[no_efec_cor]]/(Tabla3510813153426[[#This Row],[efect_inc]]+Tabla3510813153426[[#This Row],[no_efec_cor]])</f>
        <v>0.623732251521298</v>
      </c>
      <c r="Q33" s="11" t="n">
        <f aca="false">Tabla3510813153426[[#This Row],[efec_cor]]/(Tabla3510813153426[[#This Row],[efec_cor]]+Tabla3510813153426[[#This Row],[no_efec_inc]])</f>
        <v>0.661870503597122</v>
      </c>
      <c r="R33" s="11" t="n">
        <f aca="false">(Tabla3510813153426[[#This Row],[PNE]]+Tabla3510813153426[[#This Row],[PE]])/2</f>
        <v>0.64280137755921</v>
      </c>
      <c r="S33" s="0" t="n">
        <v>923</v>
      </c>
      <c r="T33" s="0" t="n">
        <v>897</v>
      </c>
      <c r="U33" s="0" t="n">
        <f aca="false">Tabla3510813153426[[#This Row],[efec]]+Tabla3510813153426[[#This Row],[no_efe]]</f>
        <v>1820</v>
      </c>
    </row>
    <row r="34" customFormat="false" ht="13.8" hidden="false" customHeight="false" outlineLevel="0" collapsed="false">
      <c r="A34" s="0" t="n">
        <v>3</v>
      </c>
      <c r="B34" s="0" t="n">
        <v>0.5</v>
      </c>
      <c r="C34" s="0" t="n">
        <v>629</v>
      </c>
      <c r="D34" s="0" t="n">
        <v>268</v>
      </c>
      <c r="E34" s="0" t="n">
        <v>547</v>
      </c>
      <c r="F34" s="0" t="n">
        <v>376</v>
      </c>
      <c r="G34" s="0" t="n">
        <f aca="false">Tabla3510813153426[[#This Row],[no_efec_cor]]+Tabla3510813153426[[#This Row],[efec_cor]]</f>
        <v>1176</v>
      </c>
      <c r="H34" s="0" t="n">
        <f aca="false">Tabla3510813153426[[#This Row],[no_efec_inc]]+Tabla3510813153426[[#This Row],[efect_inc]]</f>
        <v>644</v>
      </c>
      <c r="I34" s="9" t="n">
        <f aca="false">Tabla3510813153426[[#This Row],[Correctos]]/Tabla3510813153426[[#This Row],[total_sec]]</f>
        <v>0.646153846153846</v>
      </c>
      <c r="J34" s="9" t="n">
        <f aca="false">Tabla3510813153426[[#This Row],[efec_cor]]/Tabla3510813153426[[#This Row],[efec]]</f>
        <v>0.592632719393283</v>
      </c>
      <c r="K34" s="9" t="n">
        <f aca="false">Tabla3510813153426[[#This Row],[efect_inc]]/Tabla3510813153426[[#This Row],[efec]]</f>
        <v>0.407367280606717</v>
      </c>
      <c r="L34" s="9" t="n">
        <f aca="false">Tabla3510813153426[[#This Row],[no_efec_cor]]/Tabla3510813153426[[#This Row],[no_efe]]</f>
        <v>0.701226309921962</v>
      </c>
      <c r="M34" s="9" t="n">
        <f aca="false">Tabla3510813153426[[#This Row],[no_efec_inc]]/Tabla3510813153426[[#This Row],[no_efe]]</f>
        <v>0.298773690078038</v>
      </c>
      <c r="N34" s="9" t="n">
        <f aca="false">(Tabla3510813153426[[#This Row],[% efe_cor]]+Tabla3510813153426[[#This Row],[% no_efe_cor]])/2</f>
        <v>0.646929514657622</v>
      </c>
      <c r="O34" s="10" t="n">
        <f aca="false">(Tabla3510813153426[[#This Row],[% efe_inc]]+Tabla3510813153426[[#This Row],[% no_efect_inc]])/2</f>
        <v>0.353070485342378</v>
      </c>
      <c r="P34" s="11" t="n">
        <f aca="false">Tabla3510813153426[[#This Row],[no_efec_cor]]/(Tabla3510813153426[[#This Row],[efect_inc]]+Tabla3510813153426[[#This Row],[no_efec_cor]])</f>
        <v>0.625870646766169</v>
      </c>
      <c r="Q34" s="11" t="n">
        <f aca="false">Tabla3510813153426[[#This Row],[efec_cor]]/(Tabla3510813153426[[#This Row],[efec_cor]]+Tabla3510813153426[[#This Row],[no_efec_inc]])</f>
        <v>0.671165644171779</v>
      </c>
      <c r="R34" s="11" t="n">
        <f aca="false">(Tabla3510813153426[[#This Row],[PNE]]+Tabla3510813153426[[#This Row],[PE]])/2</f>
        <v>0.648518145468974</v>
      </c>
      <c r="S34" s="0" t="n">
        <v>923</v>
      </c>
      <c r="T34" s="0" t="n">
        <v>897</v>
      </c>
      <c r="U34" s="0" t="n">
        <f aca="false">Tabla3510813153426[[#This Row],[efec]]+Tabla3510813153426[[#This Row],[no_efe]]</f>
        <v>1820</v>
      </c>
    </row>
    <row r="35" customFormat="false" ht="13.8" hidden="false" customHeight="false" outlineLevel="0" collapsed="false">
      <c r="A35" s="0" t="n">
        <v>5</v>
      </c>
      <c r="B35" s="0" t="n">
        <v>0.5</v>
      </c>
      <c r="C35" s="0" t="n">
        <v>633</v>
      </c>
      <c r="D35" s="0" t="n">
        <v>264</v>
      </c>
      <c r="E35" s="0" t="n">
        <v>551</v>
      </c>
      <c r="F35" s="0" t="n">
        <v>372</v>
      </c>
      <c r="G35" s="0" t="n">
        <f aca="false">Tabla3510813153426[[#This Row],[no_efec_cor]]+Tabla3510813153426[[#This Row],[efec_cor]]</f>
        <v>1184</v>
      </c>
      <c r="H35" s="0" t="n">
        <f aca="false">Tabla3510813153426[[#This Row],[no_efec_inc]]+Tabla3510813153426[[#This Row],[efect_inc]]</f>
        <v>636</v>
      </c>
      <c r="I35" s="9" t="n">
        <f aca="false">Tabla3510813153426[[#This Row],[Correctos]]/Tabla3510813153426[[#This Row],[total_sec]]</f>
        <v>0.650549450549451</v>
      </c>
      <c r="J35" s="9" t="n">
        <f aca="false">Tabla3510813153426[[#This Row],[efec_cor]]/Tabla3510813153426[[#This Row],[efec]]</f>
        <v>0.596966413867822</v>
      </c>
      <c r="K35" s="9" t="n">
        <f aca="false">Tabla3510813153426[[#This Row],[efect_inc]]/Tabla3510813153426[[#This Row],[efec]]</f>
        <v>0.403033586132178</v>
      </c>
      <c r="L35" s="9" t="n">
        <f aca="false">Tabla3510813153426[[#This Row],[no_efec_cor]]/Tabla3510813153426[[#This Row],[no_efe]]</f>
        <v>0.705685618729097</v>
      </c>
      <c r="M35" s="9" t="n">
        <f aca="false">Tabla3510813153426[[#This Row],[no_efec_inc]]/Tabla3510813153426[[#This Row],[no_efe]]</f>
        <v>0.294314381270903</v>
      </c>
      <c r="N35" s="9" t="n">
        <f aca="false">(Tabla3510813153426[[#This Row],[% efe_cor]]+Tabla3510813153426[[#This Row],[% no_efe_cor]])/2</f>
        <v>0.65132601629846</v>
      </c>
      <c r="O35" s="10" t="n">
        <f aca="false">(Tabla3510813153426[[#This Row],[% efe_inc]]+Tabla3510813153426[[#This Row],[% no_efect_inc]])/2</f>
        <v>0.34867398370154</v>
      </c>
      <c r="P35" s="11" t="n">
        <f aca="false">Tabla3510813153426[[#This Row],[no_efec_cor]]/(Tabla3510813153426[[#This Row],[efect_inc]]+Tabla3510813153426[[#This Row],[no_efec_cor]])</f>
        <v>0.629850746268657</v>
      </c>
      <c r="Q35" s="11" t="n">
        <f aca="false">Tabla3510813153426[[#This Row],[efec_cor]]/(Tabla3510813153426[[#This Row],[efec_cor]]+Tabla3510813153426[[#This Row],[no_efec_inc]])</f>
        <v>0.676073619631902</v>
      </c>
      <c r="R35" s="11" t="n">
        <f aca="false">(Tabla3510813153426[[#This Row],[PNE]]+Tabla3510813153426[[#This Row],[PE]])/2</f>
        <v>0.652962182950279</v>
      </c>
      <c r="S35" s="0" t="n">
        <v>923</v>
      </c>
      <c r="T35" s="0" t="n">
        <v>897</v>
      </c>
      <c r="U35" s="0" t="n">
        <f aca="false">Tabla3510813153426[[#This Row],[efec]]+Tabla3510813153426[[#This Row],[no_efe]]</f>
        <v>1820</v>
      </c>
    </row>
    <row r="36" customFormat="false" ht="13.8" hidden="false" customHeight="false" outlineLevel="0" collapsed="false">
      <c r="A36" s="0" t="n">
        <v>5</v>
      </c>
      <c r="B36" s="0" t="n">
        <v>1</v>
      </c>
      <c r="C36" s="0" t="n">
        <v>626</v>
      </c>
      <c r="D36" s="0" t="n">
        <v>271</v>
      </c>
      <c r="E36" s="0" t="n">
        <v>570</v>
      </c>
      <c r="F36" s="0" t="n">
        <v>353</v>
      </c>
      <c r="G36" s="0" t="n">
        <f aca="false">Tabla3510813153426[[#This Row],[no_efec_cor]]+Tabla3510813153426[[#This Row],[efec_cor]]</f>
        <v>1196</v>
      </c>
      <c r="H36" s="0" t="n">
        <f aca="false">Tabla3510813153426[[#This Row],[no_efec_inc]]+Tabla3510813153426[[#This Row],[efect_inc]]</f>
        <v>624</v>
      </c>
      <c r="I36" s="9" t="n">
        <f aca="false">Tabla3510813153426[[#This Row],[Correctos]]/Tabla3510813153426[[#This Row],[total_sec]]</f>
        <v>0.657142857142857</v>
      </c>
      <c r="J36" s="9" t="n">
        <f aca="false">Tabla3510813153426[[#This Row],[efec_cor]]/Tabla3510813153426[[#This Row],[efec]]</f>
        <v>0.617551462621885</v>
      </c>
      <c r="K36" s="9" t="n">
        <f aca="false">Tabla3510813153426[[#This Row],[efect_inc]]/Tabla3510813153426[[#This Row],[efec]]</f>
        <v>0.382448537378115</v>
      </c>
      <c r="L36" s="9" t="n">
        <f aca="false">Tabla3510813153426[[#This Row],[no_efec_cor]]/Tabla3510813153426[[#This Row],[no_efe]]</f>
        <v>0.697881828316611</v>
      </c>
      <c r="M36" s="9" t="n">
        <f aca="false">Tabla3510813153426[[#This Row],[no_efec_inc]]/Tabla3510813153426[[#This Row],[no_efe]]</f>
        <v>0.302118171683389</v>
      </c>
      <c r="N36" s="9" t="n">
        <f aca="false">(Tabla3510813153426[[#This Row],[% efe_cor]]+Tabla3510813153426[[#This Row],[% no_efe_cor]])/2</f>
        <v>0.657716645469248</v>
      </c>
      <c r="O36" s="10" t="n">
        <f aca="false">(Tabla3510813153426[[#This Row],[% efe_inc]]+Tabla3510813153426[[#This Row],[% no_efect_inc]])/2</f>
        <v>0.342283354530752</v>
      </c>
      <c r="P36" s="11" t="n">
        <f aca="false">Tabla3510813153426[[#This Row],[no_efec_cor]]/(Tabla3510813153426[[#This Row],[efect_inc]]+Tabla3510813153426[[#This Row],[no_efec_cor]])</f>
        <v>0.639427987742594</v>
      </c>
      <c r="Q36" s="11" t="n">
        <f aca="false">Tabla3510813153426[[#This Row],[efec_cor]]/(Tabla3510813153426[[#This Row],[efec_cor]]+Tabla3510813153426[[#This Row],[no_efec_inc]])</f>
        <v>0.677764565992866</v>
      </c>
      <c r="R36" s="11" t="n">
        <f aca="false">(Tabla3510813153426[[#This Row],[PNE]]+Tabla3510813153426[[#This Row],[PE]])/2</f>
        <v>0.65859627686773</v>
      </c>
      <c r="S36" s="0" t="n">
        <v>923</v>
      </c>
      <c r="T36" s="0" t="n">
        <v>897</v>
      </c>
      <c r="U36" s="0" t="n">
        <f aca="false">Tabla3510813153426[[#This Row],[efec]]+Tabla3510813153426[[#This Row],[no_efe]]</f>
        <v>1820</v>
      </c>
    </row>
    <row r="37" customFormat="false" ht="13.8" hidden="false" customHeight="false" outlineLevel="0" collapsed="false">
      <c r="A37" s="0" t="n">
        <v>0.5</v>
      </c>
      <c r="B37" s="0" t="n">
        <v>1</v>
      </c>
      <c r="C37" s="0" t="n">
        <v>611</v>
      </c>
      <c r="D37" s="0" t="n">
        <v>286</v>
      </c>
      <c r="E37" s="0" t="n">
        <v>554</v>
      </c>
      <c r="F37" s="0" t="n">
        <v>369</v>
      </c>
      <c r="G37" s="0" t="n">
        <f aca="false">Tabla3510813153426[[#This Row],[no_efec_cor]]+Tabla3510813153426[[#This Row],[efec_cor]]</f>
        <v>1165</v>
      </c>
      <c r="H37" s="0" t="n">
        <f aca="false">Tabla3510813153426[[#This Row],[no_efec_inc]]+Tabla3510813153426[[#This Row],[efect_inc]]</f>
        <v>655</v>
      </c>
      <c r="I37" s="9" t="n">
        <f aca="false">Tabla3510813153426[[#This Row],[Correctos]]/Tabla3510813153426[[#This Row],[total_sec]]</f>
        <v>0.64010989010989</v>
      </c>
      <c r="J37" s="9" t="n">
        <f aca="false">Tabla3510813153426[[#This Row],[efec_cor]]/Tabla3510813153426[[#This Row],[efec]]</f>
        <v>0.600216684723727</v>
      </c>
      <c r="K37" s="9" t="n">
        <f aca="false">Tabla3510813153426[[#This Row],[efect_inc]]/Tabla3510813153426[[#This Row],[efec]]</f>
        <v>0.399783315276273</v>
      </c>
      <c r="L37" s="9" t="n">
        <f aca="false">Tabla3510813153426[[#This Row],[no_efec_cor]]/Tabla3510813153426[[#This Row],[no_efe]]</f>
        <v>0.681159420289855</v>
      </c>
      <c r="M37" s="9" t="n">
        <f aca="false">Tabla3510813153426[[#This Row],[no_efec_inc]]/Tabla3510813153426[[#This Row],[no_efe]]</f>
        <v>0.318840579710145</v>
      </c>
      <c r="N37" s="9" t="n">
        <f aca="false">(Tabla3510813153426[[#This Row],[% efe_cor]]+Tabla3510813153426[[#This Row],[% no_efe_cor]])/2</f>
        <v>0.640688052506791</v>
      </c>
      <c r="O37" s="10" t="n">
        <f aca="false">(Tabla3510813153426[[#This Row],[% efe_inc]]+Tabla3510813153426[[#This Row],[% no_efect_inc]])/2</f>
        <v>0.359311947493209</v>
      </c>
      <c r="P37" s="11" t="n">
        <f aca="false">Tabla3510813153426[[#This Row],[no_efec_cor]]/(Tabla3510813153426[[#This Row],[efect_inc]]+Tabla3510813153426[[#This Row],[no_efec_cor]])</f>
        <v>0.623469387755102</v>
      </c>
      <c r="Q37" s="11" t="n">
        <f aca="false">Tabla3510813153426[[#This Row],[efec_cor]]/(Tabla3510813153426[[#This Row],[efec_cor]]+Tabla3510813153426[[#This Row],[no_efec_inc]])</f>
        <v>0.65952380952381</v>
      </c>
      <c r="R37" s="11" t="n">
        <f aca="false">(Tabla3510813153426[[#This Row],[PNE]]+Tabla3510813153426[[#This Row],[PE]])/2</f>
        <v>0.641496598639456</v>
      </c>
      <c r="S37" s="0" t="n">
        <v>923</v>
      </c>
      <c r="T37" s="0" t="n">
        <v>897</v>
      </c>
      <c r="U37" s="0" t="n">
        <f aca="false">Tabla3510813153426[[#This Row],[efec]]+Tabla3510813153426[[#This Row],[no_efe]]</f>
        <v>1820</v>
      </c>
    </row>
    <row r="38" customFormat="false" ht="13.8" hidden="false" customHeight="false" outlineLevel="0" collapsed="false">
      <c r="A38" s="0" t="n">
        <v>0.1</v>
      </c>
      <c r="B38" s="0" t="n">
        <v>1</v>
      </c>
      <c r="C38" s="0" t="n">
        <v>611</v>
      </c>
      <c r="D38" s="0" t="n">
        <v>286</v>
      </c>
      <c r="E38" s="0" t="n">
        <v>534</v>
      </c>
      <c r="F38" s="0" t="n">
        <v>389</v>
      </c>
      <c r="G38" s="0" t="n">
        <f aca="false">Tabla3510813153426[[#This Row],[no_efec_cor]]+Tabla3510813153426[[#This Row],[efec_cor]]</f>
        <v>1145</v>
      </c>
      <c r="H38" s="0" t="n">
        <f aca="false">Tabla3510813153426[[#This Row],[no_efec_inc]]+Tabla3510813153426[[#This Row],[efect_inc]]</f>
        <v>675</v>
      </c>
      <c r="I38" s="9" t="n">
        <f aca="false">Tabla3510813153426[[#This Row],[Correctos]]/Tabla3510813153426[[#This Row],[total_sec]]</f>
        <v>0.629120879120879</v>
      </c>
      <c r="J38" s="9" t="n">
        <f aca="false">Tabla3510813153426[[#This Row],[efec_cor]]/Tabla3510813153426[[#This Row],[efec]]</f>
        <v>0.578548212351029</v>
      </c>
      <c r="K38" s="9" t="n">
        <f aca="false">Tabla3510813153426[[#This Row],[efect_inc]]/Tabla3510813153426[[#This Row],[efec]]</f>
        <v>0.421451787648971</v>
      </c>
      <c r="L38" s="9" t="n">
        <f aca="false">Tabla3510813153426[[#This Row],[no_efec_cor]]/Tabla3510813153426[[#This Row],[no_efe]]</f>
        <v>0.681159420289855</v>
      </c>
      <c r="M38" s="9" t="n">
        <f aca="false">Tabla3510813153426[[#This Row],[no_efec_inc]]/Tabla3510813153426[[#This Row],[no_efe]]</f>
        <v>0.318840579710145</v>
      </c>
      <c r="N38" s="9" t="n">
        <f aca="false">(Tabla3510813153426[[#This Row],[% efe_cor]]+Tabla3510813153426[[#This Row],[% no_efe_cor]])/2</f>
        <v>0.629853816320442</v>
      </c>
      <c r="O38" s="10" t="n">
        <f aca="false">(Tabla3510813153426[[#This Row],[% efe_inc]]+Tabla3510813153426[[#This Row],[% no_efect_inc]])/2</f>
        <v>0.370146183679558</v>
      </c>
      <c r="P38" s="11" t="n">
        <f aca="false">Tabla3510813153426[[#This Row],[no_efec_cor]]/(Tabla3510813153426[[#This Row],[efect_inc]]+Tabla3510813153426[[#This Row],[no_efec_cor]])</f>
        <v>0.611</v>
      </c>
      <c r="Q38" s="11" t="n">
        <f aca="false">Tabla3510813153426[[#This Row],[efec_cor]]/(Tabla3510813153426[[#This Row],[efec_cor]]+Tabla3510813153426[[#This Row],[no_efec_inc]])</f>
        <v>0.651219512195122</v>
      </c>
      <c r="R38" s="11" t="n">
        <f aca="false">(Tabla3510813153426[[#This Row],[PNE]]+Tabla3510813153426[[#This Row],[PE]])/2</f>
        <v>0.631109756097561</v>
      </c>
      <c r="S38" s="0" t="n">
        <v>923</v>
      </c>
      <c r="T38" s="0" t="n">
        <v>897</v>
      </c>
      <c r="U38" s="0" t="n">
        <f aca="false">Tabla3510813153426[[#This Row],[efec]]+Tabla3510813153426[[#This Row],[no_efe]]</f>
        <v>1820</v>
      </c>
    </row>
    <row r="39" customFormat="false" ht="13.8" hidden="false" customHeight="false" outlineLevel="0" collapsed="false">
      <c r="A39" s="0" t="n">
        <v>0.5</v>
      </c>
      <c r="B39" s="0" t="n">
        <v>0.5</v>
      </c>
      <c r="C39" s="0" t="n">
        <v>608</v>
      </c>
      <c r="D39" s="0" t="n">
        <v>289</v>
      </c>
      <c r="E39" s="0" t="n">
        <v>542</v>
      </c>
      <c r="F39" s="0" t="n">
        <v>381</v>
      </c>
      <c r="G39" s="0" t="n">
        <f aca="false">Tabla3510813153426[[#This Row],[no_efec_cor]]+Tabla3510813153426[[#This Row],[efec_cor]]</f>
        <v>1150</v>
      </c>
      <c r="H39" s="0" t="n">
        <f aca="false">Tabla3510813153426[[#This Row],[no_efec_inc]]+Tabla3510813153426[[#This Row],[efect_inc]]</f>
        <v>670</v>
      </c>
      <c r="I39" s="9" t="n">
        <f aca="false">Tabla3510813153426[[#This Row],[Correctos]]/Tabla3510813153426[[#This Row],[total_sec]]</f>
        <v>0.631868131868132</v>
      </c>
      <c r="J39" s="9" t="n">
        <f aca="false">Tabla3510813153426[[#This Row],[efec_cor]]/Tabla3510813153426[[#This Row],[efec]]</f>
        <v>0.587215601300108</v>
      </c>
      <c r="K39" s="9" t="n">
        <f aca="false">Tabla3510813153426[[#This Row],[efect_inc]]/Tabla3510813153426[[#This Row],[efec]]</f>
        <v>0.412784398699892</v>
      </c>
      <c r="L39" s="9" t="n">
        <f aca="false">Tabla3510813153426[[#This Row],[no_efec_cor]]/Tabla3510813153426[[#This Row],[no_efe]]</f>
        <v>0.677814938684504</v>
      </c>
      <c r="M39" s="9" t="n">
        <f aca="false">Tabla3510813153426[[#This Row],[no_efec_inc]]/Tabla3510813153426[[#This Row],[no_efe]]</f>
        <v>0.322185061315496</v>
      </c>
      <c r="N39" s="9" t="n">
        <f aca="false">(Tabla3510813153426[[#This Row],[% efe_cor]]+Tabla3510813153426[[#This Row],[% no_efe_cor]])/2</f>
        <v>0.632515269992306</v>
      </c>
      <c r="O39" s="10" t="n">
        <f aca="false">(Tabla3510813153426[[#This Row],[% efe_inc]]+Tabla3510813153426[[#This Row],[% no_efect_inc]])/2</f>
        <v>0.367484730007694</v>
      </c>
      <c r="P39" s="11" t="n">
        <f aca="false">Tabla3510813153426[[#This Row],[no_efec_cor]]/(Tabla3510813153426[[#This Row],[efect_inc]]+Tabla3510813153426[[#This Row],[no_efec_cor]])</f>
        <v>0.614762386248736</v>
      </c>
      <c r="Q39" s="11" t="n">
        <f aca="false">Tabla3510813153426[[#This Row],[efec_cor]]/(Tabla3510813153426[[#This Row],[efec_cor]]+Tabla3510813153426[[#This Row],[no_efec_inc]])</f>
        <v>0.65222623345367</v>
      </c>
      <c r="R39" s="11" t="n">
        <f aca="false">(Tabla3510813153426[[#This Row],[PNE]]+Tabla3510813153426[[#This Row],[PE]])/2</f>
        <v>0.633494309851203</v>
      </c>
      <c r="S39" s="0" t="n">
        <v>923</v>
      </c>
      <c r="T39" s="0" t="n">
        <v>897</v>
      </c>
      <c r="U39" s="0" t="n">
        <f aca="false">Tabla3510813153426[[#This Row],[efec]]+Tabla3510813153426[[#This Row],[no_efe]]</f>
        <v>1820</v>
      </c>
    </row>
    <row r="40" customFormat="false" ht="13.8" hidden="false" customHeight="false" outlineLevel="0" collapsed="false">
      <c r="A40" s="0" t="n">
        <v>8</v>
      </c>
      <c r="B40" s="0" t="n">
        <v>1</v>
      </c>
      <c r="C40" s="0" t="n">
        <v>617</v>
      </c>
      <c r="D40" s="0" t="n">
        <v>280</v>
      </c>
      <c r="E40" s="0" t="n">
        <v>579</v>
      </c>
      <c r="F40" s="0" t="n">
        <v>344</v>
      </c>
      <c r="G40" s="0" t="e">
        <f aca="false">Tabla3510813153426[[#This Row],[no_efec_cor]]+Tabla3510813153426[[#This Row],[efec_cor]]</f>
        <v>#VALUE!</v>
      </c>
      <c r="H40" s="0" t="e">
        <f aca="false">Tabla3510813153426[[#This Row],[no_efec_inc]]+Tabla3510813153426[[#This Row],[efect_inc]]</f>
        <v>#VALUE!</v>
      </c>
      <c r="I40" s="9" t="e">
        <f aca="false">Tabla3510813153426[[#This Row],[Correctos]]/Tabla3510813153426[[#This Row],[total_sec]]</f>
        <v>#VALUE!</v>
      </c>
      <c r="J40" s="9" t="e">
        <f aca="false">Tabla3510813153426[[#This Row],[efec_cor]]/Tabla3510813153426[[#This Row],[efec]]</f>
        <v>#VALUE!</v>
      </c>
      <c r="K40" s="9" t="e">
        <f aca="false">Tabla3510813153426[[#This Row],[efect_inc]]/Tabla3510813153426[[#This Row],[efec]]</f>
        <v>#VALUE!</v>
      </c>
      <c r="L40" s="9" t="e">
        <f aca="false">Tabla3510813153426[[#This Row],[no_efec_cor]]/Tabla3510813153426[[#This Row],[no_efe]]</f>
        <v>#VALUE!</v>
      </c>
      <c r="M40" s="9" t="e">
        <f aca="false">Tabla3510813153426[[#This Row],[no_efec_inc]]/Tabla3510813153426[[#This Row],[no_efe]]</f>
        <v>#VALUE!</v>
      </c>
      <c r="N40" s="9" t="e">
        <f aca="false">(Tabla3510813153426[[#This Row],[% efe_cor]]+Tabla3510813153426[[#This Row],[% no_efe_cor]])/2</f>
        <v>#VALUE!</v>
      </c>
      <c r="O40" s="10" t="e">
        <f aca="false">(Tabla3510813153426[[#This Row],[% efe_inc]]+Tabla3510813153426[[#This Row],[% no_efect_inc]])/2</f>
        <v>#VALUE!</v>
      </c>
      <c r="P40" s="11" t="e">
        <f aca="false">Tabla3510813153426[[#This Row],[no_efec_cor]]/(Tabla3510813153426[[#This Row],[efect_inc]]+Tabla3510813153426[[#This Row],[no_efec_cor]])</f>
        <v>#VALUE!</v>
      </c>
      <c r="Q40" s="11" t="e">
        <f aca="false">Tabla3510813153426[[#This Row],[efec_cor]]/(Tabla3510813153426[[#This Row],[efec_cor]]+Tabla3510813153426[[#This Row],[no_efec_inc]])</f>
        <v>#VALUE!</v>
      </c>
      <c r="R40" s="11" t="e">
        <f aca="false">(Tabla3510813153426[[#This Row],[PNE]]+Tabla3510813153426[[#This Row],[PE]])/2</f>
        <v>#VALUE!</v>
      </c>
      <c r="S40" s="0" t="n">
        <v>923</v>
      </c>
      <c r="T40" s="0" t="n">
        <v>897</v>
      </c>
      <c r="U40" s="0" t="e">
        <f aca="false">Tabla3510813153426[[#This Row],[efec]]+Tabla3510813153426[[#This Row],[no_efe]]</f>
        <v>#VALUE!</v>
      </c>
    </row>
    <row r="41" customFormat="false" ht="13.8" hidden="false" customHeight="false" outlineLevel="0" collapsed="false">
      <c r="A41" s="0" t="n">
        <v>8</v>
      </c>
      <c r="B41" s="0" t="n">
        <v>2</v>
      </c>
      <c r="C41" s="0" t="n">
        <v>612</v>
      </c>
      <c r="D41" s="0" t="n">
        <v>285</v>
      </c>
      <c r="E41" s="0" t="n">
        <v>613</v>
      </c>
      <c r="F41" s="0" t="n">
        <v>310</v>
      </c>
      <c r="G41" s="0" t="e">
        <f aca="false">Tabla3510813153426[[#This Row],[no_efec_cor]]+Tabla3510813153426[[#This Row],[efec_cor]]</f>
        <v>#VALUE!</v>
      </c>
      <c r="H41" s="0" t="e">
        <f aca="false">Tabla3510813153426[[#This Row],[no_efec_inc]]+Tabla3510813153426[[#This Row],[efect_inc]]</f>
        <v>#VALUE!</v>
      </c>
      <c r="I41" s="9" t="e">
        <f aca="false">Tabla3510813153426[[#This Row],[Correctos]]/Tabla3510813153426[[#This Row],[total_sec]]</f>
        <v>#VALUE!</v>
      </c>
      <c r="J41" s="9" t="e">
        <f aca="false">Tabla3510813153426[[#This Row],[efec_cor]]/Tabla3510813153426[[#This Row],[efec]]</f>
        <v>#VALUE!</v>
      </c>
      <c r="K41" s="9" t="e">
        <f aca="false">Tabla3510813153426[[#This Row],[efect_inc]]/Tabla3510813153426[[#This Row],[efec]]</f>
        <v>#VALUE!</v>
      </c>
      <c r="L41" s="9" t="e">
        <f aca="false">Tabla3510813153426[[#This Row],[no_efec_cor]]/Tabla3510813153426[[#This Row],[no_efe]]</f>
        <v>#VALUE!</v>
      </c>
      <c r="M41" s="9" t="e">
        <f aca="false">Tabla3510813153426[[#This Row],[no_efec_inc]]/Tabla3510813153426[[#This Row],[no_efe]]</f>
        <v>#VALUE!</v>
      </c>
      <c r="N41" s="9" t="e">
        <f aca="false">(Tabla3510813153426[[#This Row],[% efe_cor]]+Tabla3510813153426[[#This Row],[% no_efe_cor]])/2</f>
        <v>#VALUE!</v>
      </c>
      <c r="O41" s="10" t="e">
        <f aca="false">(Tabla3510813153426[[#This Row],[% efe_inc]]+Tabla3510813153426[[#This Row],[% no_efect_inc]])/2</f>
        <v>#VALUE!</v>
      </c>
      <c r="P41" s="11" t="e">
        <f aca="false">Tabla3510813153426[[#This Row],[no_efec_cor]]/(Tabla3510813153426[[#This Row],[efect_inc]]+Tabla3510813153426[[#This Row],[no_efec_cor]])</f>
        <v>#VALUE!</v>
      </c>
      <c r="Q41" s="11" t="e">
        <f aca="false">Tabla3510813153426[[#This Row],[efec_cor]]/(Tabla3510813153426[[#This Row],[efec_cor]]+Tabla3510813153426[[#This Row],[no_efec_inc]])</f>
        <v>#VALUE!</v>
      </c>
      <c r="R41" s="11" t="e">
        <f aca="false">(Tabla3510813153426[[#This Row],[PNE]]+Tabla3510813153426[[#This Row],[PE]])/2</f>
        <v>#VALUE!</v>
      </c>
      <c r="S41" s="0" t="n">
        <v>923</v>
      </c>
      <c r="T41" s="0" t="n">
        <v>897</v>
      </c>
      <c r="U41" s="0" t="e">
        <f aca="false">Tabla3510813153426[[#This Row],[efec]]+Tabla3510813153426[[#This Row],[no_efe]]</f>
        <v>#VALUE!</v>
      </c>
    </row>
    <row r="42" customFormat="false" ht="13.8" hidden="false" customHeight="false" outlineLevel="0" collapsed="false">
      <c r="A42" s="0" t="n">
        <v>8</v>
      </c>
      <c r="B42" s="0" t="n">
        <v>3</v>
      </c>
      <c r="C42" s="0" t="n">
        <v>599</v>
      </c>
      <c r="D42" s="0" t="n">
        <v>298</v>
      </c>
      <c r="E42" s="0" t="n">
        <v>612</v>
      </c>
      <c r="F42" s="0" t="n">
        <v>311</v>
      </c>
      <c r="G42" s="0" t="e">
        <f aca="false">Tabla3510813153426[[#This Row],[no_efec_cor]]+Tabla3510813153426[[#This Row],[efec_cor]]</f>
        <v>#VALUE!</v>
      </c>
      <c r="H42" s="0" t="e">
        <f aca="false">Tabla3510813153426[[#This Row],[no_efec_inc]]+Tabla3510813153426[[#This Row],[efect_inc]]</f>
        <v>#VALUE!</v>
      </c>
      <c r="I42" s="9" t="e">
        <f aca="false">Tabla3510813153426[[#This Row],[Correctos]]/Tabla3510813153426[[#This Row],[total_sec]]</f>
        <v>#VALUE!</v>
      </c>
      <c r="J42" s="9" t="e">
        <f aca="false">Tabla3510813153426[[#This Row],[efec_cor]]/Tabla3510813153426[[#This Row],[efec]]</f>
        <v>#VALUE!</v>
      </c>
      <c r="K42" s="9" t="e">
        <f aca="false">Tabla3510813153426[[#This Row],[efect_inc]]/Tabla3510813153426[[#This Row],[efec]]</f>
        <v>#VALUE!</v>
      </c>
      <c r="L42" s="9" t="e">
        <f aca="false">Tabla3510813153426[[#This Row],[no_efec_cor]]/Tabla3510813153426[[#This Row],[no_efe]]</f>
        <v>#VALUE!</v>
      </c>
      <c r="M42" s="9" t="e">
        <f aca="false">Tabla3510813153426[[#This Row],[no_efec_inc]]/Tabla3510813153426[[#This Row],[no_efe]]</f>
        <v>#VALUE!</v>
      </c>
      <c r="N42" s="9" t="e">
        <f aca="false">(Tabla3510813153426[[#This Row],[% efe_cor]]+Tabla3510813153426[[#This Row],[% no_efe_cor]])/2</f>
        <v>#VALUE!</v>
      </c>
      <c r="O42" s="10" t="e">
        <f aca="false">(Tabla3510813153426[[#This Row],[% efe_inc]]+Tabla3510813153426[[#This Row],[% no_efect_inc]])/2</f>
        <v>#VALUE!</v>
      </c>
      <c r="P42" s="11" t="e">
        <f aca="false">Tabla3510813153426[[#This Row],[no_efec_cor]]/(Tabla3510813153426[[#This Row],[efect_inc]]+Tabla3510813153426[[#This Row],[no_efec_cor]])</f>
        <v>#VALUE!</v>
      </c>
      <c r="Q42" s="11" t="e">
        <f aca="false">Tabla3510813153426[[#This Row],[efec_cor]]/(Tabla3510813153426[[#This Row],[efec_cor]]+Tabla3510813153426[[#This Row],[no_efec_inc]])</f>
        <v>#VALUE!</v>
      </c>
      <c r="R42" s="11" t="e">
        <f aca="false">(Tabla3510813153426[[#This Row],[PNE]]+Tabla3510813153426[[#This Row],[PE]])/2</f>
        <v>#VALUE!</v>
      </c>
      <c r="S42" s="0" t="n">
        <v>923</v>
      </c>
      <c r="T42" s="0" t="n">
        <v>897</v>
      </c>
      <c r="U42" s="0" t="e">
        <f aca="false">Tabla3510813153426[[#This Row],[efec]]+Tabla3510813153426[[#This Row],[no_efe]]</f>
        <v>#VALUE!</v>
      </c>
    </row>
    <row r="43" customFormat="false" ht="13.8" hidden="false" customHeight="false" outlineLevel="0" collapsed="false">
      <c r="A43" s="0" t="n">
        <v>8</v>
      </c>
      <c r="B43" s="0" t="n">
        <v>2.5</v>
      </c>
      <c r="C43" s="0" t="n">
        <v>609</v>
      </c>
      <c r="D43" s="0" t="n">
        <v>288</v>
      </c>
      <c r="E43" s="0" t="n">
        <v>613</v>
      </c>
      <c r="F43" s="0" t="n">
        <v>310</v>
      </c>
      <c r="G43" s="0" t="e">
        <f aca="false">Tabla3510813153426[[#This Row],[no_efec_cor]]+Tabla3510813153426[[#This Row],[efec_cor]]</f>
        <v>#VALUE!</v>
      </c>
      <c r="H43" s="0" t="e">
        <f aca="false">Tabla3510813153426[[#This Row],[no_efec_inc]]+Tabla3510813153426[[#This Row],[efect_inc]]</f>
        <v>#VALUE!</v>
      </c>
      <c r="I43" s="9" t="e">
        <f aca="false">Tabla3510813153426[[#This Row],[Correctos]]/Tabla3510813153426[[#This Row],[total_sec]]</f>
        <v>#VALUE!</v>
      </c>
      <c r="J43" s="9" t="e">
        <f aca="false">Tabla3510813153426[[#This Row],[efec_cor]]/Tabla3510813153426[[#This Row],[efec]]</f>
        <v>#VALUE!</v>
      </c>
      <c r="K43" s="9" t="e">
        <f aca="false">Tabla3510813153426[[#This Row],[efect_inc]]/Tabla3510813153426[[#This Row],[efec]]</f>
        <v>#VALUE!</v>
      </c>
      <c r="L43" s="9" t="e">
        <f aca="false">Tabla3510813153426[[#This Row],[no_efec_cor]]/Tabla3510813153426[[#This Row],[no_efe]]</f>
        <v>#VALUE!</v>
      </c>
      <c r="M43" s="9" t="e">
        <f aca="false">Tabla3510813153426[[#This Row],[no_efec_inc]]/Tabla3510813153426[[#This Row],[no_efe]]</f>
        <v>#VALUE!</v>
      </c>
      <c r="N43" s="9" t="e">
        <f aca="false">(Tabla3510813153426[[#This Row],[% efe_cor]]+Tabla3510813153426[[#This Row],[% no_efe_cor]])/2</f>
        <v>#VALUE!</v>
      </c>
      <c r="O43" s="10" t="e">
        <f aca="false">(Tabla3510813153426[[#This Row],[% efe_inc]]+Tabla3510813153426[[#This Row],[% no_efect_inc]])/2</f>
        <v>#VALUE!</v>
      </c>
      <c r="P43" s="11" t="e">
        <f aca="false">Tabla3510813153426[[#This Row],[no_efec_cor]]/(Tabla3510813153426[[#This Row],[efect_inc]]+Tabla3510813153426[[#This Row],[no_efec_cor]])</f>
        <v>#VALUE!</v>
      </c>
      <c r="Q43" s="11" t="e">
        <f aca="false">Tabla3510813153426[[#This Row],[efec_cor]]/(Tabla3510813153426[[#This Row],[efec_cor]]+Tabla3510813153426[[#This Row],[no_efec_inc]])</f>
        <v>#VALUE!</v>
      </c>
      <c r="R43" s="11" t="e">
        <f aca="false">(Tabla3510813153426[[#This Row],[PNE]]+Tabla3510813153426[[#This Row],[PE]])/2</f>
        <v>#VALUE!</v>
      </c>
      <c r="S43" s="0" t="n">
        <v>923</v>
      </c>
      <c r="T43" s="0" t="n">
        <v>897</v>
      </c>
      <c r="U43" s="0" t="e">
        <f aca="false">Tabla3510813153426[[#This Row],[efec]]+Tabla3510813153426[[#This Row],[no_efe]]</f>
        <v>#VALUE!</v>
      </c>
    </row>
    <row r="44" customFormat="false" ht="13.8" hidden="false" customHeight="false" outlineLevel="0" collapsed="false">
      <c r="A44" s="0" t="n">
        <v>10</v>
      </c>
      <c r="B44" s="0" t="n">
        <v>2</v>
      </c>
      <c r="C44" s="0" t="n">
        <v>605</v>
      </c>
      <c r="D44" s="0" t="n">
        <v>292</v>
      </c>
      <c r="E44" s="0" t="n">
        <v>614</v>
      </c>
      <c r="F44" s="0" t="n">
        <v>309</v>
      </c>
      <c r="G44" s="0" t="e">
        <f aca="false">Tabla3510813153426[[#This Row],[no_efec_cor]]+Tabla3510813153426[[#This Row],[efec_cor]]</f>
        <v>#VALUE!</v>
      </c>
      <c r="H44" s="0" t="e">
        <f aca="false">Tabla3510813153426[[#This Row],[no_efec_inc]]+Tabla3510813153426[[#This Row],[efect_inc]]</f>
        <v>#VALUE!</v>
      </c>
      <c r="I44" s="9" t="e">
        <f aca="false">Tabla3510813153426[[#This Row],[Correctos]]/Tabla3510813153426[[#This Row],[total_sec]]</f>
        <v>#VALUE!</v>
      </c>
      <c r="J44" s="9" t="e">
        <f aca="false">Tabla3510813153426[[#This Row],[efec_cor]]/Tabla3510813153426[[#This Row],[efec]]</f>
        <v>#VALUE!</v>
      </c>
      <c r="K44" s="9" t="e">
        <f aca="false">Tabla3510813153426[[#This Row],[efect_inc]]/Tabla3510813153426[[#This Row],[efec]]</f>
        <v>#VALUE!</v>
      </c>
      <c r="L44" s="9" t="e">
        <f aca="false">Tabla3510813153426[[#This Row],[no_efec_cor]]/Tabla3510813153426[[#This Row],[no_efe]]</f>
        <v>#VALUE!</v>
      </c>
      <c r="M44" s="9" t="e">
        <f aca="false">Tabla3510813153426[[#This Row],[no_efec_inc]]/Tabla3510813153426[[#This Row],[no_efe]]</f>
        <v>#VALUE!</v>
      </c>
      <c r="N44" s="9" t="e">
        <f aca="false">(Tabla3510813153426[[#This Row],[% efe_cor]]+Tabla3510813153426[[#This Row],[% no_efe_cor]])/2</f>
        <v>#VALUE!</v>
      </c>
      <c r="O44" s="10" t="e">
        <f aca="false">(Tabla3510813153426[[#This Row],[% efe_inc]]+Tabla3510813153426[[#This Row],[% no_efect_inc]])/2</f>
        <v>#VALUE!</v>
      </c>
      <c r="P44" s="11" t="e">
        <f aca="false">Tabla3510813153426[[#This Row],[no_efec_cor]]/(Tabla3510813153426[[#This Row],[efect_inc]]+Tabla3510813153426[[#This Row],[no_efec_cor]])</f>
        <v>#VALUE!</v>
      </c>
      <c r="Q44" s="11" t="e">
        <f aca="false">Tabla3510813153426[[#This Row],[efec_cor]]/(Tabla3510813153426[[#This Row],[efec_cor]]+Tabla3510813153426[[#This Row],[no_efec_inc]])</f>
        <v>#VALUE!</v>
      </c>
      <c r="R44" s="11" t="e">
        <f aca="false">(Tabla3510813153426[[#This Row],[PNE]]+Tabla3510813153426[[#This Row],[PE]])/2</f>
        <v>#VALUE!</v>
      </c>
      <c r="S44" s="0" t="n">
        <v>923</v>
      </c>
      <c r="T44" s="0" t="n">
        <v>897</v>
      </c>
      <c r="U44" s="0" t="e">
        <f aca="false">Tabla3510813153426[[#This Row],[efec]]+Tabla3510813153426[[#This Row],[no_efe]]</f>
        <v>#VALUE!</v>
      </c>
    </row>
    <row r="45" customFormat="false" ht="13.8" hidden="false" customHeight="false" outlineLevel="0" collapsed="false">
      <c r="A45" s="0" t="n">
        <v>15</v>
      </c>
      <c r="B45" s="0" t="n">
        <v>2</v>
      </c>
      <c r="C45" s="0" t="n">
        <v>603</v>
      </c>
      <c r="D45" s="0" t="n">
        <v>294</v>
      </c>
      <c r="E45" s="0" t="n">
        <v>605</v>
      </c>
      <c r="F45" s="0" t="n">
        <v>318</v>
      </c>
      <c r="G45" s="0" t="e">
        <f aca="false">Tabla3510813153426[[#This Row],[no_efec_cor]]+Tabla3510813153426[[#This Row],[efec_cor]]</f>
        <v>#VALUE!</v>
      </c>
      <c r="H45" s="0" t="e">
        <f aca="false">Tabla3510813153426[[#This Row],[no_efec_inc]]+Tabla3510813153426[[#This Row],[efect_inc]]</f>
        <v>#VALUE!</v>
      </c>
      <c r="I45" s="9" t="e">
        <f aca="false">Tabla3510813153426[[#This Row],[Correctos]]/Tabla3510813153426[[#This Row],[total_sec]]</f>
        <v>#VALUE!</v>
      </c>
      <c r="J45" s="9" t="e">
        <f aca="false">Tabla3510813153426[[#This Row],[efec_cor]]/Tabla3510813153426[[#This Row],[efec]]</f>
        <v>#VALUE!</v>
      </c>
      <c r="K45" s="9" t="e">
        <f aca="false">Tabla3510813153426[[#This Row],[efect_inc]]/Tabla3510813153426[[#This Row],[efec]]</f>
        <v>#VALUE!</v>
      </c>
      <c r="L45" s="9" t="e">
        <f aca="false">Tabla3510813153426[[#This Row],[no_efec_cor]]/Tabla3510813153426[[#This Row],[no_efe]]</f>
        <v>#VALUE!</v>
      </c>
      <c r="M45" s="9" t="e">
        <f aca="false">Tabla3510813153426[[#This Row],[no_efec_inc]]/Tabla3510813153426[[#This Row],[no_efe]]</f>
        <v>#VALUE!</v>
      </c>
      <c r="N45" s="9" t="e">
        <f aca="false">(Tabla3510813153426[[#This Row],[% efe_cor]]+Tabla3510813153426[[#This Row],[% no_efe_cor]])/2</f>
        <v>#VALUE!</v>
      </c>
      <c r="O45" s="10" t="e">
        <f aca="false">(Tabla3510813153426[[#This Row],[% efe_inc]]+Tabla3510813153426[[#This Row],[% no_efect_inc]])/2</f>
        <v>#VALUE!</v>
      </c>
      <c r="P45" s="11" t="e">
        <f aca="false">Tabla3510813153426[[#This Row],[no_efec_cor]]/(Tabla3510813153426[[#This Row],[efect_inc]]+Tabla3510813153426[[#This Row],[no_efec_cor]])</f>
        <v>#VALUE!</v>
      </c>
      <c r="Q45" s="11" t="e">
        <f aca="false">Tabla3510813153426[[#This Row],[efec_cor]]/(Tabla3510813153426[[#This Row],[efec_cor]]+Tabla3510813153426[[#This Row],[no_efec_inc]])</f>
        <v>#VALUE!</v>
      </c>
      <c r="R45" s="11" t="e">
        <f aca="false">(Tabla3510813153426[[#This Row],[PNE]]+Tabla3510813153426[[#This Row],[PE]])/2</f>
        <v>#VALUE!</v>
      </c>
      <c r="S45" s="0" t="n">
        <v>923</v>
      </c>
      <c r="T45" s="0" t="n">
        <v>897</v>
      </c>
      <c r="U45" s="0" t="e">
        <f aca="false">Tabla3510813153426[[#This Row],[efec]]+Tabla3510813153426[[#This Row],[no_efe]]</f>
        <v>#VALUE!</v>
      </c>
    </row>
    <row r="46" customFormat="false" ht="13.8" hidden="false" customHeight="false" outlineLevel="0" collapsed="false">
      <c r="A46" s="0" t="n">
        <v>25</v>
      </c>
      <c r="B46" s="0" t="n">
        <v>2</v>
      </c>
      <c r="C46" s="0" t="n">
        <v>596</v>
      </c>
      <c r="D46" s="0" t="n">
        <v>301</v>
      </c>
      <c r="E46" s="0" t="n">
        <v>604</v>
      </c>
      <c r="F46" s="0" t="n">
        <v>319</v>
      </c>
      <c r="G46" s="0" t="e">
        <f aca="false">Tabla3510813153426[[#This Row],[no_efec_cor]]+Tabla3510813153426[[#This Row],[efec_cor]]</f>
        <v>#VALUE!</v>
      </c>
      <c r="H46" s="0" t="e">
        <f aca="false">Tabla3510813153426[[#This Row],[no_efec_inc]]+Tabla3510813153426[[#This Row],[efect_inc]]</f>
        <v>#VALUE!</v>
      </c>
      <c r="I46" s="9" t="e">
        <f aca="false">Tabla3510813153426[[#This Row],[Correctos]]/Tabla3510813153426[[#This Row],[total_sec]]</f>
        <v>#VALUE!</v>
      </c>
      <c r="J46" s="9" t="e">
        <f aca="false">Tabla3510813153426[[#This Row],[efec_cor]]/Tabla3510813153426[[#This Row],[efec]]</f>
        <v>#VALUE!</v>
      </c>
      <c r="K46" s="9" t="e">
        <f aca="false">Tabla3510813153426[[#This Row],[efect_inc]]/Tabla3510813153426[[#This Row],[efec]]</f>
        <v>#VALUE!</v>
      </c>
      <c r="L46" s="9" t="e">
        <f aca="false">Tabla3510813153426[[#This Row],[no_efec_cor]]/Tabla3510813153426[[#This Row],[no_efe]]</f>
        <v>#VALUE!</v>
      </c>
      <c r="M46" s="9" t="e">
        <f aca="false">Tabla3510813153426[[#This Row],[no_efec_inc]]/Tabla3510813153426[[#This Row],[no_efe]]</f>
        <v>#VALUE!</v>
      </c>
      <c r="N46" s="9" t="e">
        <f aca="false">(Tabla3510813153426[[#This Row],[% efe_cor]]+Tabla3510813153426[[#This Row],[% no_efe_cor]])/2</f>
        <v>#VALUE!</v>
      </c>
      <c r="O46" s="10" t="e">
        <f aca="false">(Tabla3510813153426[[#This Row],[% efe_inc]]+Tabla3510813153426[[#This Row],[% no_efect_inc]])/2</f>
        <v>#VALUE!</v>
      </c>
      <c r="P46" s="11" t="e">
        <f aca="false">Tabla3510813153426[[#This Row],[no_efec_cor]]/(Tabla3510813153426[[#This Row],[efect_inc]]+Tabla3510813153426[[#This Row],[no_efec_cor]])</f>
        <v>#VALUE!</v>
      </c>
      <c r="Q46" s="11" t="e">
        <f aca="false">Tabla3510813153426[[#This Row],[efec_cor]]/(Tabla3510813153426[[#This Row],[efec_cor]]+Tabla3510813153426[[#This Row],[no_efec_inc]])</f>
        <v>#VALUE!</v>
      </c>
      <c r="R46" s="11" t="e">
        <f aca="false">(Tabla3510813153426[[#This Row],[PNE]]+Tabla3510813153426[[#This Row],[PE]])/2</f>
        <v>#VALUE!</v>
      </c>
      <c r="S46" s="0" t="n">
        <v>923</v>
      </c>
      <c r="T46" s="0" t="n">
        <v>897</v>
      </c>
      <c r="U46" s="0" t="e">
        <f aca="false">Tabla3510813153426[[#This Row],[efec]]+Tabla3510813153426[[#This Row],[no_efe]]</f>
        <v>#VALUE!</v>
      </c>
    </row>
    <row r="47" customFormat="false" ht="13.8" hidden="false" customHeight="false" outlineLevel="0" collapsed="false">
      <c r="A47" s="0" t="n">
        <v>25</v>
      </c>
      <c r="B47" s="0" t="n">
        <v>3</v>
      </c>
      <c r="C47" s="0" t="n">
        <v>579</v>
      </c>
      <c r="D47" s="0" t="n">
        <v>318</v>
      </c>
      <c r="E47" s="0" t="n">
        <v>619</v>
      </c>
      <c r="F47" s="0" t="n">
        <v>304</v>
      </c>
      <c r="G47" s="0" t="e">
        <f aca="false">Tabla3510813153426[[#This Row],[no_efec_cor]]+Tabla3510813153426[[#This Row],[efec_cor]]</f>
        <v>#VALUE!</v>
      </c>
      <c r="H47" s="0" t="e">
        <f aca="false">Tabla3510813153426[[#This Row],[no_efec_inc]]+Tabla3510813153426[[#This Row],[efect_inc]]</f>
        <v>#VALUE!</v>
      </c>
      <c r="I47" s="9" t="e">
        <f aca="false">Tabla3510813153426[[#This Row],[Correctos]]/Tabla3510813153426[[#This Row],[total_sec]]</f>
        <v>#VALUE!</v>
      </c>
      <c r="J47" s="9" t="e">
        <f aca="false">Tabla3510813153426[[#This Row],[efec_cor]]/Tabla3510813153426[[#This Row],[efec]]</f>
        <v>#VALUE!</v>
      </c>
      <c r="K47" s="9" t="e">
        <f aca="false">Tabla3510813153426[[#This Row],[efect_inc]]/Tabla3510813153426[[#This Row],[efec]]</f>
        <v>#VALUE!</v>
      </c>
      <c r="L47" s="9" t="e">
        <f aca="false">Tabla3510813153426[[#This Row],[no_efec_cor]]/Tabla3510813153426[[#This Row],[no_efe]]</f>
        <v>#VALUE!</v>
      </c>
      <c r="M47" s="9" t="e">
        <f aca="false">Tabla3510813153426[[#This Row],[no_efec_inc]]/Tabla3510813153426[[#This Row],[no_efe]]</f>
        <v>#VALUE!</v>
      </c>
      <c r="N47" s="9" t="e">
        <f aca="false">(Tabla3510813153426[[#This Row],[% efe_cor]]+Tabla3510813153426[[#This Row],[% no_efe_cor]])/2</f>
        <v>#VALUE!</v>
      </c>
      <c r="O47" s="10" t="e">
        <f aca="false">(Tabla3510813153426[[#This Row],[% efe_inc]]+Tabla3510813153426[[#This Row],[% no_efect_inc]])/2</f>
        <v>#VALUE!</v>
      </c>
      <c r="P47" s="11" t="e">
        <f aca="false">Tabla3510813153426[[#This Row],[no_efec_cor]]/(Tabla3510813153426[[#This Row],[efect_inc]]+Tabla3510813153426[[#This Row],[no_efec_cor]])</f>
        <v>#VALUE!</v>
      </c>
      <c r="Q47" s="11" t="e">
        <f aca="false">Tabla3510813153426[[#This Row],[efec_cor]]/(Tabla3510813153426[[#This Row],[efec_cor]]+Tabla3510813153426[[#This Row],[no_efec_inc]])</f>
        <v>#VALUE!</v>
      </c>
      <c r="R47" s="11" t="e">
        <f aca="false">(Tabla3510813153426[[#This Row],[PNE]]+Tabla3510813153426[[#This Row],[PE]])/2</f>
        <v>#VALUE!</v>
      </c>
      <c r="S47" s="0" t="n">
        <v>923</v>
      </c>
      <c r="T47" s="0" t="n">
        <v>897</v>
      </c>
      <c r="U47" s="0" t="e">
        <f aca="false">Tabla3510813153426[[#This Row],[efec]]+Tabla3510813153426[[#This Row],[no_efe]]</f>
        <v>#VALUE!</v>
      </c>
    </row>
    <row r="48" customFormat="false" ht="13.8" hidden="false" customHeight="false" outlineLevel="0" collapsed="false">
      <c r="A48" s="0" t="n">
        <v>50</v>
      </c>
      <c r="B48" s="0" t="n">
        <v>3</v>
      </c>
      <c r="C48" s="0" t="n">
        <v>569</v>
      </c>
      <c r="D48" s="0" t="n">
        <v>328</v>
      </c>
      <c r="E48" s="0" t="n">
        <v>609</v>
      </c>
      <c r="F48" s="0" t="n">
        <v>314</v>
      </c>
      <c r="G48" s="0" t="e">
        <f aca="false">Tabla3510813153426[[#This Row],[no_efec_cor]]+Tabla3510813153426[[#This Row],[efec_cor]]</f>
        <v>#VALUE!</v>
      </c>
      <c r="H48" s="0" t="e">
        <f aca="false">Tabla3510813153426[[#This Row],[no_efec_inc]]+Tabla3510813153426[[#This Row],[efect_inc]]</f>
        <v>#VALUE!</v>
      </c>
      <c r="I48" s="9" t="e">
        <f aca="false">Tabla3510813153426[[#This Row],[Correctos]]/Tabla3510813153426[[#This Row],[total_sec]]</f>
        <v>#VALUE!</v>
      </c>
      <c r="J48" s="9" t="e">
        <f aca="false">Tabla3510813153426[[#This Row],[efec_cor]]/Tabla3510813153426[[#This Row],[efec]]</f>
        <v>#VALUE!</v>
      </c>
      <c r="K48" s="9" t="e">
        <f aca="false">Tabla3510813153426[[#This Row],[efect_inc]]/Tabla3510813153426[[#This Row],[efec]]</f>
        <v>#VALUE!</v>
      </c>
      <c r="L48" s="9" t="e">
        <f aca="false">Tabla3510813153426[[#This Row],[no_efec_cor]]/Tabla3510813153426[[#This Row],[no_efe]]</f>
        <v>#VALUE!</v>
      </c>
      <c r="M48" s="9" t="e">
        <f aca="false">Tabla3510813153426[[#This Row],[no_efec_inc]]/Tabla3510813153426[[#This Row],[no_efe]]</f>
        <v>#VALUE!</v>
      </c>
      <c r="N48" s="9" t="e">
        <f aca="false">(Tabla3510813153426[[#This Row],[% efe_cor]]+Tabla3510813153426[[#This Row],[% no_efe_cor]])/2</f>
        <v>#VALUE!</v>
      </c>
      <c r="O48" s="10" t="e">
        <f aca="false">(Tabla3510813153426[[#This Row],[% efe_inc]]+Tabla3510813153426[[#This Row],[% no_efect_inc]])/2</f>
        <v>#VALUE!</v>
      </c>
      <c r="P48" s="11" t="e">
        <f aca="false">Tabla3510813153426[[#This Row],[no_efec_cor]]/(Tabla3510813153426[[#This Row],[efect_inc]]+Tabla3510813153426[[#This Row],[no_efec_cor]])</f>
        <v>#VALUE!</v>
      </c>
      <c r="Q48" s="11" t="e">
        <f aca="false">Tabla3510813153426[[#This Row],[efec_cor]]/(Tabla3510813153426[[#This Row],[efec_cor]]+Tabla3510813153426[[#This Row],[no_efec_inc]])</f>
        <v>#VALUE!</v>
      </c>
      <c r="R48" s="11" t="e">
        <f aca="false">(Tabla3510813153426[[#This Row],[PNE]]+Tabla3510813153426[[#This Row],[PE]])/2</f>
        <v>#VALUE!</v>
      </c>
      <c r="S48" s="0" t="n">
        <v>923</v>
      </c>
      <c r="T48" s="0" t="n">
        <v>897</v>
      </c>
      <c r="U48" s="0" t="e">
        <f aca="false">Tabla3510813153426[[#This Row],[efec]]+Tabla3510813153426[[#This Row],[no_efe]]</f>
        <v>#VALUE!</v>
      </c>
    </row>
    <row r="49" customFormat="false" ht="13.8" hidden="false" customHeight="false" outlineLevel="0" collapsed="false">
      <c r="A49" s="0" t="n">
        <v>15</v>
      </c>
      <c r="B49" s="0" t="n">
        <v>1</v>
      </c>
      <c r="C49" s="0" t="n">
        <v>621</v>
      </c>
      <c r="D49" s="0" t="n">
        <v>276</v>
      </c>
      <c r="E49" s="0" t="n">
        <v>588</v>
      </c>
      <c r="F49" s="0" t="n">
        <v>335</v>
      </c>
      <c r="G49" s="0" t="e">
        <f aca="false">Tabla3510813153426[[#This Row],[no_efec_cor]]+Tabla3510813153426[[#This Row],[efec_cor]]</f>
        <v>#VALUE!</v>
      </c>
      <c r="H49" s="0" t="e">
        <f aca="false">Tabla3510813153426[[#This Row],[no_efec_inc]]+Tabla3510813153426[[#This Row],[efect_inc]]</f>
        <v>#VALUE!</v>
      </c>
      <c r="I49" s="9" t="e">
        <f aca="false">Tabla3510813153426[[#This Row],[Correctos]]/Tabla3510813153426[[#This Row],[total_sec]]</f>
        <v>#VALUE!</v>
      </c>
      <c r="J49" s="9" t="e">
        <f aca="false">Tabla3510813153426[[#This Row],[efec_cor]]/Tabla3510813153426[[#This Row],[efec]]</f>
        <v>#VALUE!</v>
      </c>
      <c r="K49" s="9" t="e">
        <f aca="false">Tabla3510813153426[[#This Row],[efect_inc]]/Tabla3510813153426[[#This Row],[efec]]</f>
        <v>#VALUE!</v>
      </c>
      <c r="L49" s="9" t="e">
        <f aca="false">Tabla3510813153426[[#This Row],[no_efec_cor]]/Tabla3510813153426[[#This Row],[no_efe]]</f>
        <v>#VALUE!</v>
      </c>
      <c r="M49" s="9" t="e">
        <f aca="false">Tabla3510813153426[[#This Row],[no_efec_inc]]/Tabla3510813153426[[#This Row],[no_efe]]</f>
        <v>#VALUE!</v>
      </c>
      <c r="N49" s="9" t="e">
        <f aca="false">(Tabla3510813153426[[#This Row],[% efe_cor]]+Tabla3510813153426[[#This Row],[% no_efe_cor]])/2</f>
        <v>#VALUE!</v>
      </c>
      <c r="O49" s="10" t="e">
        <f aca="false">(Tabla3510813153426[[#This Row],[% efe_inc]]+Tabla3510813153426[[#This Row],[% no_efect_inc]])/2</f>
        <v>#VALUE!</v>
      </c>
      <c r="P49" s="11" t="e">
        <f aca="false">Tabla3510813153426[[#This Row],[no_efec_cor]]/(Tabla3510813153426[[#This Row],[efect_inc]]+Tabla3510813153426[[#This Row],[no_efec_cor]])</f>
        <v>#VALUE!</v>
      </c>
      <c r="Q49" s="11" t="e">
        <f aca="false">Tabla3510813153426[[#This Row],[efec_cor]]/(Tabla3510813153426[[#This Row],[efec_cor]]+Tabla3510813153426[[#This Row],[no_efec_inc]])</f>
        <v>#VALUE!</v>
      </c>
      <c r="R49" s="11" t="e">
        <f aca="false">(Tabla3510813153426[[#This Row],[PNE]]+Tabla3510813153426[[#This Row],[PE]])/2</f>
        <v>#VALUE!</v>
      </c>
      <c r="S49" s="0" t="n">
        <v>923</v>
      </c>
      <c r="T49" s="0" t="n">
        <v>897</v>
      </c>
      <c r="U49" s="0" t="e">
        <f aca="false">Tabla3510813153426[[#This Row],[efec]]+Tabla3510813153426[[#This Row],[no_efe]]</f>
        <v>#VALUE!</v>
      </c>
    </row>
    <row r="50" customFormat="false" ht="13.8" hidden="false" customHeight="false" outlineLevel="0" collapsed="false">
      <c r="A50" s="0" t="n">
        <v>15</v>
      </c>
      <c r="B50" s="0" t="n">
        <v>0.5</v>
      </c>
      <c r="C50" s="0" t="n">
        <v>630</v>
      </c>
      <c r="D50" s="0" t="n">
        <v>267</v>
      </c>
      <c r="E50" s="0" t="n">
        <v>560</v>
      </c>
      <c r="F50" s="0" t="n">
        <v>363</v>
      </c>
      <c r="G50" s="0" t="e">
        <f aca="false">Tabla3510813153426[[#This Row],[no_efec_cor]]+Tabla3510813153426[[#This Row],[efec_cor]]</f>
        <v>#VALUE!</v>
      </c>
      <c r="H50" s="0" t="e">
        <f aca="false">Tabla3510813153426[[#This Row],[no_efec_inc]]+Tabla3510813153426[[#This Row],[efect_inc]]</f>
        <v>#VALUE!</v>
      </c>
      <c r="I50" s="9" t="e">
        <f aca="false">Tabla3510813153426[[#This Row],[Correctos]]/Tabla3510813153426[[#This Row],[total_sec]]</f>
        <v>#VALUE!</v>
      </c>
      <c r="J50" s="9" t="e">
        <f aca="false">Tabla3510813153426[[#This Row],[efec_cor]]/Tabla3510813153426[[#This Row],[efec]]</f>
        <v>#VALUE!</v>
      </c>
      <c r="K50" s="9" t="e">
        <f aca="false">Tabla3510813153426[[#This Row],[efect_inc]]/Tabla3510813153426[[#This Row],[efec]]</f>
        <v>#VALUE!</v>
      </c>
      <c r="L50" s="9" t="e">
        <f aca="false">Tabla3510813153426[[#This Row],[no_efec_cor]]/Tabla3510813153426[[#This Row],[no_efe]]</f>
        <v>#VALUE!</v>
      </c>
      <c r="M50" s="9" t="e">
        <f aca="false">Tabla3510813153426[[#This Row],[no_efec_inc]]/Tabla3510813153426[[#This Row],[no_efe]]</f>
        <v>#VALUE!</v>
      </c>
      <c r="N50" s="9" t="e">
        <f aca="false">(Tabla3510813153426[[#This Row],[% efe_cor]]+Tabla3510813153426[[#This Row],[% no_efe_cor]])/2</f>
        <v>#VALUE!</v>
      </c>
      <c r="O50" s="10" t="e">
        <f aca="false">(Tabla3510813153426[[#This Row],[% efe_inc]]+Tabla3510813153426[[#This Row],[% no_efect_inc]])/2</f>
        <v>#VALUE!</v>
      </c>
      <c r="P50" s="11" t="e">
        <f aca="false">Tabla3510813153426[[#This Row],[no_efec_cor]]/(Tabla3510813153426[[#This Row],[efect_inc]]+Tabla3510813153426[[#This Row],[no_efec_cor]])</f>
        <v>#VALUE!</v>
      </c>
      <c r="Q50" s="11" t="e">
        <f aca="false">Tabla3510813153426[[#This Row],[efec_cor]]/(Tabla3510813153426[[#This Row],[efec_cor]]+Tabla3510813153426[[#This Row],[no_efec_inc]])</f>
        <v>#VALUE!</v>
      </c>
      <c r="R50" s="11" t="e">
        <f aca="false">(Tabla3510813153426[[#This Row],[PNE]]+Tabla3510813153426[[#This Row],[PE]])/2</f>
        <v>#VALUE!</v>
      </c>
      <c r="S50" s="0" t="n">
        <v>923</v>
      </c>
      <c r="T50" s="0" t="n">
        <v>897</v>
      </c>
      <c r="U50" s="0" t="e">
        <f aca="false">Tabla3510813153426[[#This Row],[efec]]+Tabla3510813153426[[#This Row],[no_efe]]</f>
        <v>#VALUE!</v>
      </c>
    </row>
    <row r="51" customFormat="false" ht="13.8" hidden="false" customHeight="false" outlineLevel="0" collapsed="false">
      <c r="A51" s="0" t="n">
        <v>4</v>
      </c>
      <c r="B51" s="0" t="n">
        <v>1</v>
      </c>
      <c r="C51" s="0" t="n">
        <v>628</v>
      </c>
      <c r="D51" s="0" t="n">
        <v>269</v>
      </c>
      <c r="E51" s="0" t="n">
        <v>571</v>
      </c>
      <c r="F51" s="0" t="n">
        <v>352</v>
      </c>
      <c r="G51" s="0" t="e">
        <f aca="false">Tabla3510813153426[[#This Row],[no_efec_cor]]+Tabla3510813153426[[#This Row],[efec_cor]]</f>
        <v>#VALUE!</v>
      </c>
      <c r="H51" s="0" t="e">
        <f aca="false">Tabla3510813153426[[#This Row],[no_efec_inc]]+Tabla3510813153426[[#This Row],[efect_inc]]</f>
        <v>#VALUE!</v>
      </c>
      <c r="I51" s="9" t="e">
        <f aca="false">Tabla3510813153426[[#This Row],[Correctos]]/Tabla3510813153426[[#This Row],[total_sec]]</f>
        <v>#VALUE!</v>
      </c>
      <c r="J51" s="9" t="e">
        <f aca="false">Tabla3510813153426[[#This Row],[efec_cor]]/Tabla3510813153426[[#This Row],[efec]]</f>
        <v>#VALUE!</v>
      </c>
      <c r="K51" s="9" t="e">
        <f aca="false">Tabla3510813153426[[#This Row],[efect_inc]]/Tabla3510813153426[[#This Row],[efec]]</f>
        <v>#VALUE!</v>
      </c>
      <c r="L51" s="9" t="e">
        <f aca="false">Tabla3510813153426[[#This Row],[no_efec_cor]]/Tabla3510813153426[[#This Row],[no_efe]]</f>
        <v>#VALUE!</v>
      </c>
      <c r="M51" s="9" t="e">
        <f aca="false">Tabla3510813153426[[#This Row],[no_efec_inc]]/Tabla3510813153426[[#This Row],[no_efe]]</f>
        <v>#VALUE!</v>
      </c>
      <c r="N51" s="9" t="e">
        <f aca="false">(Tabla3510813153426[[#This Row],[% efe_cor]]+Tabla3510813153426[[#This Row],[% no_efe_cor]])/2</f>
        <v>#VALUE!</v>
      </c>
      <c r="O51" s="10" t="e">
        <f aca="false">(Tabla3510813153426[[#This Row],[% efe_inc]]+Tabla3510813153426[[#This Row],[% no_efect_inc]])/2</f>
        <v>#VALUE!</v>
      </c>
      <c r="P51" s="11" t="e">
        <f aca="false">Tabla3510813153426[[#This Row],[no_efec_cor]]/(Tabla3510813153426[[#This Row],[efect_inc]]+Tabla3510813153426[[#This Row],[no_efec_cor]])</f>
        <v>#VALUE!</v>
      </c>
      <c r="Q51" s="11" t="e">
        <f aca="false">Tabla3510813153426[[#This Row],[efec_cor]]/(Tabla3510813153426[[#This Row],[efec_cor]]+Tabla3510813153426[[#This Row],[no_efec_inc]])</f>
        <v>#VALUE!</v>
      </c>
      <c r="R51" s="11" t="e">
        <f aca="false">(Tabla3510813153426[[#This Row],[PNE]]+Tabla3510813153426[[#This Row],[PE]])/2</f>
        <v>#VALUE!</v>
      </c>
      <c r="S51" s="0" t="n">
        <v>923</v>
      </c>
      <c r="T51" s="0" t="n">
        <v>897</v>
      </c>
      <c r="U51" s="0" t="e">
        <f aca="false">Tabla3510813153426[[#This Row],[efec]]+Tabla3510813153426[[#This Row],[no_efe]]</f>
        <v>#VALUE!</v>
      </c>
    </row>
    <row r="52" customFormat="false" ht="13.8" hidden="false" customHeight="false" outlineLevel="0" collapsed="false">
      <c r="A52" s="0" t="n">
        <v>3</v>
      </c>
      <c r="B52" s="0" t="n">
        <v>1</v>
      </c>
      <c r="C52" s="0" t="n">
        <v>631</v>
      </c>
      <c r="D52" s="0" t="n">
        <v>266</v>
      </c>
      <c r="E52" s="0" t="n">
        <v>569</v>
      </c>
      <c r="F52" s="0" t="n">
        <v>354</v>
      </c>
      <c r="G52" s="0" t="e">
        <f aca="false">Tabla3510813153426[[#This Row],[no_efec_cor]]+Tabla3510813153426[[#This Row],[efec_cor]]</f>
        <v>#VALUE!</v>
      </c>
      <c r="H52" s="0" t="e">
        <f aca="false">Tabla3510813153426[[#This Row],[no_efec_inc]]+Tabla3510813153426[[#This Row],[efect_inc]]</f>
        <v>#VALUE!</v>
      </c>
      <c r="I52" s="9" t="e">
        <f aca="false">Tabla3510813153426[[#This Row],[Correctos]]/Tabla3510813153426[[#This Row],[total_sec]]</f>
        <v>#VALUE!</v>
      </c>
      <c r="J52" s="9" t="e">
        <f aca="false">Tabla3510813153426[[#This Row],[efec_cor]]/Tabla3510813153426[[#This Row],[efec]]</f>
        <v>#VALUE!</v>
      </c>
      <c r="K52" s="9" t="e">
        <f aca="false">Tabla3510813153426[[#This Row],[efect_inc]]/Tabla3510813153426[[#This Row],[efec]]</f>
        <v>#VALUE!</v>
      </c>
      <c r="L52" s="9" t="e">
        <f aca="false">Tabla3510813153426[[#This Row],[no_efec_cor]]/Tabla3510813153426[[#This Row],[no_efe]]</f>
        <v>#VALUE!</v>
      </c>
      <c r="M52" s="9" t="e">
        <f aca="false">Tabla3510813153426[[#This Row],[no_efec_inc]]/Tabla3510813153426[[#This Row],[no_efe]]</f>
        <v>#VALUE!</v>
      </c>
      <c r="N52" s="9" t="e">
        <f aca="false">(Tabla3510813153426[[#This Row],[% efe_cor]]+Tabla3510813153426[[#This Row],[% no_efe_cor]])/2</f>
        <v>#VALUE!</v>
      </c>
      <c r="O52" s="10" t="e">
        <f aca="false">(Tabla3510813153426[[#This Row],[% efe_inc]]+Tabla3510813153426[[#This Row],[% no_efect_inc]])/2</f>
        <v>#VALUE!</v>
      </c>
      <c r="P52" s="11" t="e">
        <f aca="false">Tabla3510813153426[[#This Row],[no_efec_cor]]/(Tabla3510813153426[[#This Row],[efect_inc]]+Tabla3510813153426[[#This Row],[no_efec_cor]])</f>
        <v>#VALUE!</v>
      </c>
      <c r="Q52" s="11" t="e">
        <f aca="false">Tabla3510813153426[[#This Row],[efec_cor]]/(Tabla3510813153426[[#This Row],[efec_cor]]+Tabla3510813153426[[#This Row],[no_efec_inc]])</f>
        <v>#VALUE!</v>
      </c>
      <c r="R52" s="11" t="e">
        <f aca="false">(Tabla3510813153426[[#This Row],[PNE]]+Tabla3510813153426[[#This Row],[PE]])/2</f>
        <v>#VALUE!</v>
      </c>
      <c r="S52" s="0" t="n">
        <v>923</v>
      </c>
      <c r="T52" s="0" t="n">
        <v>897</v>
      </c>
      <c r="U52" s="0" t="e">
        <f aca="false">Tabla3510813153426[[#This Row],[efec]]+Tabla3510813153426[[#This Row],[no_efe]]</f>
        <v>#VALUE!</v>
      </c>
    </row>
    <row r="53" customFormat="false" ht="13.8" hidden="false" customHeight="false" outlineLevel="0" collapsed="false">
      <c r="A53" s="0" t="n">
        <v>3</v>
      </c>
      <c r="B53" s="0" t="n">
        <v>5</v>
      </c>
      <c r="C53" s="0" t="n">
        <v>612</v>
      </c>
      <c r="D53" s="0" t="n">
        <v>285</v>
      </c>
      <c r="E53" s="0" t="n">
        <v>622</v>
      </c>
      <c r="F53" s="0" t="n">
        <v>301</v>
      </c>
      <c r="G53" s="0" t="e">
        <f aca="false">Tabla3510813153426[[#This Row],[no_efec_cor]]+Tabla3510813153426[[#This Row],[efec_cor]]</f>
        <v>#VALUE!</v>
      </c>
      <c r="H53" s="0" t="e">
        <f aca="false">Tabla3510813153426[[#This Row],[no_efec_inc]]+Tabla3510813153426[[#This Row],[efect_inc]]</f>
        <v>#VALUE!</v>
      </c>
      <c r="I53" s="9" t="e">
        <f aca="false">Tabla3510813153426[[#This Row],[Correctos]]/Tabla3510813153426[[#This Row],[total_sec]]</f>
        <v>#VALUE!</v>
      </c>
      <c r="J53" s="9" t="e">
        <f aca="false">Tabla3510813153426[[#This Row],[efec_cor]]/Tabla3510813153426[[#This Row],[efec]]</f>
        <v>#VALUE!</v>
      </c>
      <c r="K53" s="9" t="e">
        <f aca="false">Tabla3510813153426[[#This Row],[efect_inc]]/Tabla3510813153426[[#This Row],[efec]]</f>
        <v>#VALUE!</v>
      </c>
      <c r="L53" s="9" t="e">
        <f aca="false">Tabla3510813153426[[#This Row],[no_efec_cor]]/Tabla3510813153426[[#This Row],[no_efe]]</f>
        <v>#VALUE!</v>
      </c>
      <c r="M53" s="9" t="e">
        <f aca="false">Tabla3510813153426[[#This Row],[no_efec_inc]]/Tabla3510813153426[[#This Row],[no_efe]]</f>
        <v>#VALUE!</v>
      </c>
      <c r="N53" s="9" t="e">
        <f aca="false">(Tabla3510813153426[[#This Row],[% efe_cor]]+Tabla3510813153426[[#This Row],[% no_efe_cor]])/2</f>
        <v>#VALUE!</v>
      </c>
      <c r="O53" s="10" t="e">
        <f aca="false">(Tabla3510813153426[[#This Row],[% efe_inc]]+Tabla3510813153426[[#This Row],[% no_efect_inc]])/2</f>
        <v>#VALUE!</v>
      </c>
      <c r="P53" s="11" t="e">
        <f aca="false">Tabla3510813153426[[#This Row],[no_efec_cor]]/(Tabla3510813153426[[#This Row],[efect_inc]]+Tabla3510813153426[[#This Row],[no_efec_cor]])</f>
        <v>#VALUE!</v>
      </c>
      <c r="Q53" s="11" t="e">
        <f aca="false">Tabla3510813153426[[#This Row],[efec_cor]]/(Tabla3510813153426[[#This Row],[efec_cor]]+Tabla3510813153426[[#This Row],[no_efec_inc]])</f>
        <v>#VALUE!</v>
      </c>
      <c r="R53" s="11" t="e">
        <f aca="false">(Tabla3510813153426[[#This Row],[PNE]]+Tabla3510813153426[[#This Row],[PE]])/2</f>
        <v>#VALUE!</v>
      </c>
      <c r="S53" s="0" t="n">
        <v>923</v>
      </c>
      <c r="T53" s="0" t="n">
        <v>897</v>
      </c>
      <c r="U53" s="0" t="e">
        <f aca="false">Tabla3510813153426[[#This Row],[efec]]+Tabla3510813153426[[#This Row],[no_efe]]</f>
        <v>#VALUE!</v>
      </c>
    </row>
    <row r="54" customFormat="false" ht="13.8" hidden="false" customHeight="false" outlineLevel="0" collapsed="false">
      <c r="A54" s="0" t="n">
        <v>4</v>
      </c>
      <c r="B54" s="0" t="n">
        <v>5</v>
      </c>
      <c r="C54" s="0" t="n">
        <v>602</v>
      </c>
      <c r="D54" s="0" t="n">
        <v>295</v>
      </c>
      <c r="E54" s="0" t="n">
        <v>621</v>
      </c>
      <c r="F54" s="0" t="n">
        <v>302</v>
      </c>
      <c r="G54" s="0" t="e">
        <f aca="false">Tabla3510813153426[[#This Row],[no_efec_cor]]+Tabla3510813153426[[#This Row],[efec_cor]]</f>
        <v>#VALUE!</v>
      </c>
      <c r="H54" s="0" t="e">
        <f aca="false">Tabla3510813153426[[#This Row],[no_efec_inc]]+Tabla3510813153426[[#This Row],[efect_inc]]</f>
        <v>#VALUE!</v>
      </c>
      <c r="I54" s="9" t="e">
        <f aca="false">Tabla3510813153426[[#This Row],[Correctos]]/Tabla3510813153426[[#This Row],[total_sec]]</f>
        <v>#VALUE!</v>
      </c>
      <c r="J54" s="9" t="e">
        <f aca="false">Tabla3510813153426[[#This Row],[efec_cor]]/Tabla3510813153426[[#This Row],[efec]]</f>
        <v>#VALUE!</v>
      </c>
      <c r="K54" s="9" t="e">
        <f aca="false">Tabla3510813153426[[#This Row],[efect_inc]]/Tabla3510813153426[[#This Row],[efec]]</f>
        <v>#VALUE!</v>
      </c>
      <c r="L54" s="9" t="e">
        <f aca="false">Tabla3510813153426[[#This Row],[no_efec_cor]]/Tabla3510813153426[[#This Row],[no_efe]]</f>
        <v>#VALUE!</v>
      </c>
      <c r="M54" s="9" t="e">
        <f aca="false">Tabla3510813153426[[#This Row],[no_efec_inc]]/Tabla3510813153426[[#This Row],[no_efe]]</f>
        <v>#VALUE!</v>
      </c>
      <c r="N54" s="9" t="e">
        <f aca="false">(Tabla3510813153426[[#This Row],[% efe_cor]]+Tabla3510813153426[[#This Row],[% no_efe_cor]])/2</f>
        <v>#VALUE!</v>
      </c>
      <c r="O54" s="10" t="e">
        <f aca="false">(Tabla3510813153426[[#This Row],[% efe_inc]]+Tabla3510813153426[[#This Row],[% no_efect_inc]])/2</f>
        <v>#VALUE!</v>
      </c>
      <c r="P54" s="11" t="e">
        <f aca="false">Tabla3510813153426[[#This Row],[no_efec_cor]]/(Tabla3510813153426[[#This Row],[efect_inc]]+Tabla3510813153426[[#This Row],[no_efec_cor]])</f>
        <v>#VALUE!</v>
      </c>
      <c r="Q54" s="11" t="e">
        <f aca="false">Tabla3510813153426[[#This Row],[efec_cor]]/(Tabla3510813153426[[#This Row],[efec_cor]]+Tabla3510813153426[[#This Row],[no_efec_inc]])</f>
        <v>#VALUE!</v>
      </c>
      <c r="R54" s="11" t="e">
        <f aca="false">(Tabla3510813153426[[#This Row],[PNE]]+Tabla3510813153426[[#This Row],[PE]])/2</f>
        <v>#VALUE!</v>
      </c>
      <c r="S54" s="0" t="n">
        <v>923</v>
      </c>
      <c r="T54" s="0" t="n">
        <v>897</v>
      </c>
      <c r="U54" s="0" t="e">
        <f aca="false">Tabla3510813153426[[#This Row],[efec]]+Tabla3510813153426[[#This Row],[no_efe]]</f>
        <v>#VALUE!</v>
      </c>
    </row>
  </sheetData>
  <mergeCells count="9">
    <mergeCell ref="A1:U1"/>
    <mergeCell ref="A2:U2"/>
    <mergeCell ref="A4:B4"/>
    <mergeCell ref="A5:B5"/>
    <mergeCell ref="A6:B6"/>
    <mergeCell ref="A8:I8"/>
    <mergeCell ref="A20:U20"/>
    <mergeCell ref="A21:U21"/>
    <mergeCell ref="A24:I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U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6" activeCellId="0" sqref="G56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926</v>
      </c>
    </row>
    <row r="5" customFormat="false" ht="15" hidden="false" customHeight="false" outlineLevel="0" collapsed="false">
      <c r="A5" s="3" t="s">
        <v>3</v>
      </c>
      <c r="B5" s="3"/>
      <c r="C5" s="4" t="n">
        <v>903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1829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501</v>
      </c>
      <c r="C10" s="0" t="n">
        <v>402</v>
      </c>
      <c r="D10" s="0" t="n">
        <v>622</v>
      </c>
      <c r="E10" s="0" t="n">
        <v>304</v>
      </c>
      <c r="F10" s="0" t="n">
        <f aca="false">Tabla3510813153420[[#This Row],[no_efec_cor]]+Tabla3510813153420[[#This Row],[efec_cor]]</f>
        <v>1123</v>
      </c>
      <c r="G10" s="0" t="n">
        <f aca="false">Tabla3510813153420[[#This Row],[no_efec_inc]]+Tabla3510813153420[[#This Row],[efect_inc]]</f>
        <v>706</v>
      </c>
      <c r="H10" s="9" t="n">
        <f aca="false">Tabla3510813153420[[#This Row],[Correctos]]/Tabla3510813153420[[#This Row],[total_sec]]</f>
        <v>0.613996719518863</v>
      </c>
      <c r="I10" s="9" t="n">
        <f aca="false">Tabla3510813153420[[#This Row],[efec_cor]]/Tabla3510813153420[[#This Row],[efec]]</f>
        <v>0.67170626349892</v>
      </c>
      <c r="J10" s="9" t="n">
        <f aca="false">Tabla3510813153420[[#This Row],[efect_inc]]/Tabla3510813153420[[#This Row],[efec]]</f>
        <v>0.32829373650108</v>
      </c>
      <c r="K10" s="9" t="n">
        <f aca="false">Tabla3510813153420[[#This Row],[no_efec_cor]]/Tabla3510813153420[[#This Row],[no_efe]]</f>
        <v>0.554817275747508</v>
      </c>
      <c r="L10" s="9" t="n">
        <f aca="false">Tabla3510813153420[[#This Row],[no_efec_inc]]/Tabla3510813153420[[#This Row],[no_efe]]</f>
        <v>0.445182724252492</v>
      </c>
      <c r="M10" s="9" t="n">
        <f aca="false">(Tabla3510813153420[[#This Row],[% efe_cor]]+Tabla3510813153420[[#This Row],[% no_efe_cor]])/2</f>
        <v>0.613261769623214</v>
      </c>
      <c r="N10" s="10" t="n">
        <f aca="false">(Tabla3510813153420[[#This Row],[% efe_inc]]+Tabla3510813153420[[#This Row],[% no_efect_inc]])/2</f>
        <v>0.386738230376786</v>
      </c>
      <c r="O10" s="11" t="n">
        <f aca="false">Tabla3510813153420[[#This Row],[no_efec_cor]]/(Tabla3510813153420[[#This Row],[efect_inc]]+Tabla3510813153420[[#This Row],[no_efec_cor]])</f>
        <v>0.622360248447205</v>
      </c>
      <c r="P10" s="11" t="n">
        <f aca="false">Tabla3510813153420[[#This Row],[efec_cor]]/(Tabla3510813153420[[#This Row],[efec_cor]]+Tabla3510813153420[[#This Row],[no_efec_inc]])</f>
        <v>0.607421875</v>
      </c>
      <c r="Q10" s="11" t="n">
        <f aca="false">(Tabla3510813153420[[#This Row],[PNE]]+Tabla3510813153420[[#This Row],[PE]])/2</f>
        <v>0.614891061723603</v>
      </c>
      <c r="R10" s="0" t="n">
        <v>926</v>
      </c>
      <c r="S10" s="0" t="n">
        <v>903</v>
      </c>
      <c r="T10" s="0" t="n">
        <f aca="false">Tabla3510813153420[[#This Row],[efec]]+Tabla3510813153420[[#This Row],[no_efe]]</f>
        <v>1829</v>
      </c>
    </row>
    <row r="11" customFormat="false" ht="13.8" hidden="false" customHeight="false" outlineLevel="0" collapsed="false">
      <c r="A11" s="0" t="n">
        <v>5</v>
      </c>
      <c r="B11" s="0" t="n">
        <v>532</v>
      </c>
      <c r="C11" s="0" t="n">
        <v>371</v>
      </c>
      <c r="D11" s="0" t="n">
        <v>562</v>
      </c>
      <c r="E11" s="0" t="n">
        <v>364</v>
      </c>
      <c r="F11" s="0" t="n">
        <f aca="false">Tabla3510813153420[[#This Row],[no_efec_cor]]+Tabla3510813153420[[#This Row],[efec_cor]]</f>
        <v>1094</v>
      </c>
      <c r="G11" s="0" t="n">
        <f aca="false">Tabla3510813153420[[#This Row],[no_efec_inc]]+Tabla3510813153420[[#This Row],[efect_inc]]</f>
        <v>735</v>
      </c>
      <c r="H11" s="9" t="n">
        <f aca="false">Tabla3510813153420[[#This Row],[Correctos]]/Tabla3510813153420[[#This Row],[total_sec]]</f>
        <v>0.598141060688901</v>
      </c>
      <c r="I11" s="9" t="n">
        <f aca="false">Tabla3510813153420[[#This Row],[efec_cor]]/Tabla3510813153420[[#This Row],[efec]]</f>
        <v>0.606911447084233</v>
      </c>
      <c r="J11" s="9" t="n">
        <f aca="false">Tabla3510813153420[[#This Row],[efect_inc]]/Tabla3510813153420[[#This Row],[efec]]</f>
        <v>0.393088552915767</v>
      </c>
      <c r="K11" s="9" t="n">
        <f aca="false">Tabla3510813153420[[#This Row],[no_efec_cor]]/Tabla3510813153420[[#This Row],[no_efe]]</f>
        <v>0.589147286821705</v>
      </c>
      <c r="L11" s="9" t="n">
        <f aca="false">Tabla3510813153420[[#This Row],[no_efec_inc]]/Tabla3510813153420[[#This Row],[no_efe]]</f>
        <v>0.410852713178295</v>
      </c>
      <c r="M11" s="9" t="n">
        <f aca="false">(Tabla3510813153420[[#This Row],[% efe_cor]]+Tabla3510813153420[[#This Row],[% no_efe_cor]])/2</f>
        <v>0.598029366952969</v>
      </c>
      <c r="N11" s="10" t="n">
        <f aca="false">(Tabla3510813153420[[#This Row],[% efe_inc]]+Tabla3510813153420[[#This Row],[% no_efect_inc]])/2</f>
        <v>0.401970633047031</v>
      </c>
      <c r="O11" s="11" t="n">
        <f aca="false">Tabla3510813153420[[#This Row],[no_efec_cor]]/(Tabla3510813153420[[#This Row],[efect_inc]]+Tabla3510813153420[[#This Row],[no_efec_cor]])</f>
        <v>0.59375</v>
      </c>
      <c r="P11" s="11" t="n">
        <f aca="false">Tabla3510813153420[[#This Row],[efec_cor]]/(Tabla3510813153420[[#This Row],[efec_cor]]+Tabla3510813153420[[#This Row],[no_efec_inc]])</f>
        <v>0.602357984994641</v>
      </c>
      <c r="Q11" s="11" t="n">
        <f aca="false">(Tabla3510813153420[[#This Row],[PNE]]+Tabla3510813153420[[#This Row],[PE]])/2</f>
        <v>0.598053992497321</v>
      </c>
      <c r="R11" s="0" t="n">
        <v>926</v>
      </c>
      <c r="S11" s="0" t="n">
        <v>903</v>
      </c>
      <c r="T11" s="0" t="n">
        <f aca="false">Tabla3510813153420[[#This Row],[efec]]+Tabla3510813153420[[#This Row],[no_efe]]</f>
        <v>1829</v>
      </c>
    </row>
    <row r="12" customFormat="false" ht="13.8" hidden="false" customHeight="false" outlineLevel="0" collapsed="false">
      <c r="A12" s="0" t="n">
        <v>10</v>
      </c>
      <c r="B12" s="0" t="n">
        <v>459</v>
      </c>
      <c r="C12" s="0" t="n">
        <v>444</v>
      </c>
      <c r="D12" s="0" t="n">
        <v>630</v>
      </c>
      <c r="E12" s="0" t="n">
        <v>296</v>
      </c>
      <c r="F12" s="0" t="n">
        <f aca="false">Tabla3510813153420[[#This Row],[no_efec_cor]]+Tabla3510813153420[[#This Row],[efec_cor]]</f>
        <v>1089</v>
      </c>
      <c r="G12" s="0" t="n">
        <f aca="false">Tabla3510813153420[[#This Row],[no_efec_inc]]+Tabla3510813153420[[#This Row],[efect_inc]]</f>
        <v>740</v>
      </c>
      <c r="H12" s="9" t="n">
        <f aca="false">Tabla3510813153420[[#This Row],[Correctos]]/Tabla3510813153420[[#This Row],[total_sec]]</f>
        <v>0.595407326407873</v>
      </c>
      <c r="I12" s="9" t="n">
        <f aca="false">Tabla3510813153420[[#This Row],[efec_cor]]/Tabla3510813153420[[#This Row],[efec]]</f>
        <v>0.680345572354212</v>
      </c>
      <c r="J12" s="9" t="n">
        <f aca="false">Tabla3510813153420[[#This Row],[efect_inc]]/Tabla3510813153420[[#This Row],[efec]]</f>
        <v>0.319654427645788</v>
      </c>
      <c r="K12" s="9" t="n">
        <f aca="false">Tabla3510813153420[[#This Row],[no_efec_cor]]/Tabla3510813153420[[#This Row],[no_efe]]</f>
        <v>0.508305647840532</v>
      </c>
      <c r="L12" s="9" t="n">
        <f aca="false">Tabla3510813153420[[#This Row],[no_efec_inc]]/Tabla3510813153420[[#This Row],[no_efe]]</f>
        <v>0.491694352159468</v>
      </c>
      <c r="M12" s="9" t="n">
        <f aca="false">(Tabla3510813153420[[#This Row],[% efe_cor]]+Tabla3510813153420[[#This Row],[% no_efe_cor]])/2</f>
        <v>0.594325610097372</v>
      </c>
      <c r="N12" s="10" t="n">
        <f aca="false">(Tabla3510813153420[[#This Row],[% efe_inc]]+Tabla3510813153420[[#This Row],[% no_efect_inc]])/2</f>
        <v>0.405674389902628</v>
      </c>
      <c r="O12" s="11" t="n">
        <f aca="false">Tabla3510813153420[[#This Row],[no_efec_cor]]/(Tabla3510813153420[[#This Row],[efect_inc]]+Tabla3510813153420[[#This Row],[no_efec_cor]])</f>
        <v>0.60794701986755</v>
      </c>
      <c r="P12" s="11" t="n">
        <f aca="false">Tabla3510813153420[[#This Row],[efec_cor]]/(Tabla3510813153420[[#This Row],[efec_cor]]+Tabla3510813153420[[#This Row],[no_efec_inc]])</f>
        <v>0.58659217877095</v>
      </c>
      <c r="Q12" s="11" t="n">
        <f aca="false">(Tabla3510813153420[[#This Row],[PNE]]+Tabla3510813153420[[#This Row],[PE]])/2</f>
        <v>0.59726959931925</v>
      </c>
      <c r="R12" s="0" t="n">
        <v>926</v>
      </c>
      <c r="S12" s="0" t="n">
        <v>903</v>
      </c>
      <c r="T12" s="0" t="n">
        <f aca="false">Tabla3510813153420[[#This Row],[efec]]+Tabla3510813153420[[#This Row],[no_efe]]</f>
        <v>1829</v>
      </c>
    </row>
    <row r="13" customFormat="false" ht="13.8" hidden="false" customHeight="false" outlineLevel="0" collapsed="false">
      <c r="A13" s="0" t="n">
        <v>15</v>
      </c>
      <c r="B13" s="0" t="n">
        <v>548</v>
      </c>
      <c r="C13" s="0" t="n">
        <v>355</v>
      </c>
      <c r="D13" s="0" t="n">
        <v>521</v>
      </c>
      <c r="E13" s="0" t="n">
        <v>405</v>
      </c>
      <c r="F13" s="0" t="n">
        <f aca="false">Tabla3510813153420[[#This Row],[no_efec_cor]]+Tabla3510813153420[[#This Row],[efec_cor]]</f>
        <v>1069</v>
      </c>
      <c r="G13" s="0" t="n">
        <f aca="false">Tabla3510813153420[[#This Row],[no_efec_inc]]+Tabla3510813153420[[#This Row],[efect_inc]]</f>
        <v>760</v>
      </c>
      <c r="H13" s="9" t="n">
        <f aca="false">Tabla3510813153420[[#This Row],[Correctos]]/Tabla3510813153420[[#This Row],[total_sec]]</f>
        <v>0.584472389283762</v>
      </c>
      <c r="I13" s="9" t="n">
        <f aca="false">Tabla3510813153420[[#This Row],[efec_cor]]/Tabla3510813153420[[#This Row],[efec]]</f>
        <v>0.562634989200864</v>
      </c>
      <c r="J13" s="9" t="n">
        <f aca="false">Tabla3510813153420[[#This Row],[efect_inc]]/Tabla3510813153420[[#This Row],[efec]]</f>
        <v>0.437365010799136</v>
      </c>
      <c r="K13" s="9" t="n">
        <f aca="false">Tabla3510813153420[[#This Row],[no_efec_cor]]/Tabla3510813153420[[#This Row],[no_efe]]</f>
        <v>0.606866002214839</v>
      </c>
      <c r="L13" s="9" t="n">
        <f aca="false">Tabla3510813153420[[#This Row],[no_efec_inc]]/Tabla3510813153420[[#This Row],[no_efe]]</f>
        <v>0.393133997785161</v>
      </c>
      <c r="M13" s="9" t="n">
        <f aca="false">(Tabla3510813153420[[#This Row],[% efe_cor]]+Tabla3510813153420[[#This Row],[% no_efe_cor]])/2</f>
        <v>0.584750495707852</v>
      </c>
      <c r="N13" s="10" t="n">
        <f aca="false">(Tabla3510813153420[[#This Row],[% efe_inc]]+Tabla3510813153420[[#This Row],[% no_efect_inc]])/2</f>
        <v>0.415249504292148</v>
      </c>
      <c r="O13" s="11" t="n">
        <f aca="false">Tabla3510813153420[[#This Row],[no_efec_cor]]/(Tabla3510813153420[[#This Row],[efect_inc]]+Tabla3510813153420[[#This Row],[no_efec_cor]])</f>
        <v>0.575026232948583</v>
      </c>
      <c r="P13" s="11" t="n">
        <f aca="false">Tabla3510813153420[[#This Row],[efec_cor]]/(Tabla3510813153420[[#This Row],[efec_cor]]+Tabla3510813153420[[#This Row],[no_efec_inc]])</f>
        <v>0.594748858447489</v>
      </c>
      <c r="Q13" s="11" t="n">
        <f aca="false">(Tabla3510813153420[[#This Row],[PNE]]+Tabla3510813153420[[#This Row],[PE]])/2</f>
        <v>0.584887545698036</v>
      </c>
      <c r="R13" s="0" t="n">
        <v>926</v>
      </c>
      <c r="S13" s="0" t="n">
        <v>903</v>
      </c>
      <c r="T13" s="0" t="n">
        <f aca="false">Tabla3510813153420[[#This Row],[efec]]+Tabla3510813153420[[#This Row],[no_efe]]</f>
        <v>1829</v>
      </c>
    </row>
    <row r="14" customFormat="false" ht="13.8" hidden="false" customHeight="false" outlineLevel="0" collapsed="false">
      <c r="A14" s="0" t="n">
        <v>20</v>
      </c>
      <c r="B14" s="0" t="n">
        <v>498</v>
      </c>
      <c r="C14" s="0" t="n">
        <v>405</v>
      </c>
      <c r="D14" s="0" t="n">
        <v>563</v>
      </c>
      <c r="E14" s="0" t="n">
        <v>363</v>
      </c>
      <c r="F14" s="0" t="n">
        <f aca="false">Tabla3510813153420[[#This Row],[no_efec_cor]]+Tabla3510813153420[[#This Row],[efec_cor]]</f>
        <v>1061</v>
      </c>
      <c r="G14" s="0" t="n">
        <f aca="false">Tabla3510813153420[[#This Row],[no_efec_inc]]+Tabla3510813153420[[#This Row],[efect_inc]]</f>
        <v>768</v>
      </c>
      <c r="H14" s="9" t="n">
        <f aca="false">Tabla3510813153420[[#This Row],[Correctos]]/Tabla3510813153420[[#This Row],[total_sec]]</f>
        <v>0.580098414434117</v>
      </c>
      <c r="I14" s="9" t="n">
        <f aca="false">Tabla3510813153420[[#This Row],[efec_cor]]/Tabla3510813153420[[#This Row],[efec]]</f>
        <v>0.607991360691145</v>
      </c>
      <c r="J14" s="9" t="n">
        <f aca="false">Tabla3510813153420[[#This Row],[efect_inc]]/Tabla3510813153420[[#This Row],[efec]]</f>
        <v>0.392008639308855</v>
      </c>
      <c r="K14" s="9" t="n">
        <f aca="false">Tabla3510813153420[[#This Row],[no_efec_cor]]/Tabla3510813153420[[#This Row],[no_efe]]</f>
        <v>0.551495016611296</v>
      </c>
      <c r="L14" s="9" t="n">
        <f aca="false">Tabla3510813153420[[#This Row],[no_efec_inc]]/Tabla3510813153420[[#This Row],[no_efe]]</f>
        <v>0.448504983388704</v>
      </c>
      <c r="M14" s="9" t="n">
        <f aca="false">(Tabla3510813153420[[#This Row],[% efe_cor]]+Tabla3510813153420[[#This Row],[% no_efe_cor]])/2</f>
        <v>0.57974318865122</v>
      </c>
      <c r="N14" s="10" t="n">
        <f aca="false">(Tabla3510813153420[[#This Row],[% efe_inc]]+Tabla3510813153420[[#This Row],[% no_efect_inc]])/2</f>
        <v>0.42025681134878</v>
      </c>
      <c r="O14" s="11" t="n">
        <f aca="false">Tabla3510813153420[[#This Row],[no_efec_cor]]/(Tabla3510813153420[[#This Row],[efect_inc]]+Tabla3510813153420[[#This Row],[no_efec_cor]])</f>
        <v>0.578397212543554</v>
      </c>
      <c r="P14" s="11" t="n">
        <f aca="false">Tabla3510813153420[[#This Row],[efec_cor]]/(Tabla3510813153420[[#This Row],[efec_cor]]+Tabla3510813153420[[#This Row],[no_efec_inc]])</f>
        <v>0.581611570247934</v>
      </c>
      <c r="Q14" s="11" t="n">
        <f aca="false">(Tabla3510813153420[[#This Row],[PNE]]+Tabla3510813153420[[#This Row],[PE]])/2</f>
        <v>0.580004391395744</v>
      </c>
      <c r="R14" s="0" t="n">
        <v>926</v>
      </c>
      <c r="S14" s="0" t="n">
        <v>903</v>
      </c>
      <c r="T14" s="0" t="n">
        <f aca="false">Tabla3510813153420[[#This Row],[efec]]+Tabla3510813153420[[#This Row],[no_efe]]</f>
        <v>1829</v>
      </c>
    </row>
    <row r="15" customFormat="false" ht="13.8" hidden="false" customHeight="false" outlineLevel="0" collapsed="false">
      <c r="A15" s="0" t="n">
        <v>25</v>
      </c>
      <c r="B15" s="0" t="n">
        <v>582</v>
      </c>
      <c r="C15" s="0" t="n">
        <v>321</v>
      </c>
      <c r="D15" s="0" t="n">
        <v>493</v>
      </c>
      <c r="E15" s="0" t="n">
        <v>433</v>
      </c>
      <c r="F15" s="0" t="n">
        <f aca="false">Tabla3510813153420[[#This Row],[no_efec_cor]]+Tabla3510813153420[[#This Row],[efec_cor]]</f>
        <v>1075</v>
      </c>
      <c r="G15" s="0" t="n">
        <f aca="false">Tabla3510813153420[[#This Row],[no_efec_inc]]+Tabla3510813153420[[#This Row],[efect_inc]]</f>
        <v>754</v>
      </c>
      <c r="H15" s="9" t="n">
        <f aca="false">Tabla3510813153420[[#This Row],[Correctos]]/Tabla3510813153420[[#This Row],[total_sec]]</f>
        <v>0.587752870420995</v>
      </c>
      <c r="I15" s="9" t="n">
        <f aca="false">Tabla3510813153420[[#This Row],[efec_cor]]/Tabla3510813153420[[#This Row],[efec]]</f>
        <v>0.532397408207343</v>
      </c>
      <c r="J15" s="9" t="n">
        <f aca="false">Tabla3510813153420[[#This Row],[efect_inc]]/Tabla3510813153420[[#This Row],[efec]]</f>
        <v>0.467602591792657</v>
      </c>
      <c r="K15" s="9" t="n">
        <f aca="false">Tabla3510813153420[[#This Row],[no_efec_cor]]/Tabla3510813153420[[#This Row],[no_efe]]</f>
        <v>0.644518272425249</v>
      </c>
      <c r="L15" s="9" t="n">
        <f aca="false">Tabla3510813153420[[#This Row],[no_efec_inc]]/Tabla3510813153420[[#This Row],[no_efe]]</f>
        <v>0.355481727574751</v>
      </c>
      <c r="M15" s="9" t="n">
        <f aca="false">(Tabla3510813153420[[#This Row],[% efe_cor]]+Tabla3510813153420[[#This Row],[% no_efe_cor]])/2</f>
        <v>0.588457840316296</v>
      </c>
      <c r="N15" s="10" t="n">
        <f aca="false">(Tabla3510813153420[[#This Row],[% efe_inc]]+Tabla3510813153420[[#This Row],[% no_efect_inc]])/2</f>
        <v>0.411542159683704</v>
      </c>
      <c r="O15" s="11" t="n">
        <f aca="false">Tabla3510813153420[[#This Row],[no_efec_cor]]/(Tabla3510813153420[[#This Row],[efect_inc]]+Tabla3510813153420[[#This Row],[no_efec_cor]])</f>
        <v>0.573399014778325</v>
      </c>
      <c r="P15" s="11" t="n">
        <f aca="false">Tabla3510813153420[[#This Row],[efec_cor]]/(Tabla3510813153420[[#This Row],[efec_cor]]+Tabla3510813153420[[#This Row],[no_efec_inc]])</f>
        <v>0.605651105651106</v>
      </c>
      <c r="Q15" s="11" t="n">
        <f aca="false">(Tabla3510813153420[[#This Row],[PNE]]+Tabla3510813153420[[#This Row],[PE]])/2</f>
        <v>0.589525060214715</v>
      </c>
      <c r="R15" s="0" t="n">
        <v>926</v>
      </c>
      <c r="S15" s="0" t="n">
        <v>903</v>
      </c>
      <c r="T15" s="0" t="n">
        <f aca="false">Tabla3510813153420[[#This Row],[efec]]+Tabla3510813153420[[#This Row],[no_efe]]</f>
        <v>1829</v>
      </c>
    </row>
    <row r="16" customFormat="false" ht="13.8" hidden="false" customHeight="false" outlineLevel="0" collapsed="false">
      <c r="A16" s="0" t="n">
        <v>30</v>
      </c>
      <c r="B16" s="0" t="n">
        <v>535</v>
      </c>
      <c r="C16" s="0" t="n">
        <v>368</v>
      </c>
      <c r="D16" s="0" t="n">
        <v>519</v>
      </c>
      <c r="E16" s="0" t="n">
        <v>407</v>
      </c>
      <c r="F16" s="0" t="n">
        <f aca="false">Tabla3510813153420[[#This Row],[no_efec_cor]]+Tabla3510813153420[[#This Row],[efec_cor]]</f>
        <v>1054</v>
      </c>
      <c r="G16" s="0" t="n">
        <f aca="false">Tabla3510813153420[[#This Row],[no_efec_inc]]+Tabla3510813153420[[#This Row],[efect_inc]]</f>
        <v>775</v>
      </c>
      <c r="H16" s="9" t="n">
        <f aca="false">Tabla3510813153420[[#This Row],[Correctos]]/Tabla3510813153420[[#This Row],[total_sec]]</f>
        <v>0.576271186440678</v>
      </c>
      <c r="I16" s="9" t="n">
        <f aca="false">Tabla3510813153420[[#This Row],[efec_cor]]/Tabla3510813153420[[#This Row],[efec]]</f>
        <v>0.560475161987041</v>
      </c>
      <c r="J16" s="9" t="n">
        <f aca="false">Tabla3510813153420[[#This Row],[efect_inc]]/Tabla3510813153420[[#This Row],[efec]]</f>
        <v>0.439524838012959</v>
      </c>
      <c r="K16" s="9" t="n">
        <f aca="false">Tabla3510813153420[[#This Row],[no_efec_cor]]/Tabla3510813153420[[#This Row],[no_efe]]</f>
        <v>0.592469545957918</v>
      </c>
      <c r="L16" s="9" t="n">
        <f aca="false">Tabla3510813153420[[#This Row],[no_efec_inc]]/Tabla3510813153420[[#This Row],[no_efe]]</f>
        <v>0.407530454042082</v>
      </c>
      <c r="M16" s="9" t="n">
        <f aca="false">(Tabla3510813153420[[#This Row],[% efe_cor]]+Tabla3510813153420[[#This Row],[% no_efe_cor]])/2</f>
        <v>0.57647235397248</v>
      </c>
      <c r="N16" s="10" t="n">
        <f aca="false">(Tabla3510813153420[[#This Row],[% efe_inc]]+Tabla3510813153420[[#This Row],[% no_efect_inc]])/2</f>
        <v>0.42352764602752</v>
      </c>
      <c r="O16" s="11" t="n">
        <f aca="false">Tabla3510813153420[[#This Row],[no_efec_cor]]/(Tabla3510813153420[[#This Row],[efect_inc]]+Tabla3510813153420[[#This Row],[no_efec_cor]])</f>
        <v>0.567940552016985</v>
      </c>
      <c r="P16" s="11" t="n">
        <f aca="false">Tabla3510813153420[[#This Row],[efec_cor]]/(Tabla3510813153420[[#This Row],[efec_cor]]+Tabla3510813153420[[#This Row],[no_efec_inc]])</f>
        <v>0.585118376550169</v>
      </c>
      <c r="Q16" s="11" t="n">
        <f aca="false">(Tabla3510813153420[[#This Row],[PNE]]+Tabla3510813153420[[#This Row],[PE]])/2</f>
        <v>0.576529464283577</v>
      </c>
      <c r="R16" s="0" t="n">
        <v>926</v>
      </c>
      <c r="S16" s="0" t="n">
        <v>903</v>
      </c>
      <c r="T16" s="0" t="n">
        <f aca="false">Tabla3510813153420[[#This Row],[efec]]+Tabla3510813153420[[#This Row],[no_efe]]</f>
        <v>1829</v>
      </c>
    </row>
    <row r="17" customFormat="false" ht="13.8" hidden="false" customHeight="false" outlineLevel="0" collapsed="false">
      <c r="A17" s="0" t="n">
        <v>35</v>
      </c>
      <c r="B17" s="0" t="n">
        <v>596</v>
      </c>
      <c r="C17" s="0" t="n">
        <v>307</v>
      </c>
      <c r="D17" s="0" t="n">
        <v>457</v>
      </c>
      <c r="E17" s="0" t="n">
        <v>469</v>
      </c>
      <c r="F17" s="0" t="n">
        <f aca="false">Tabla3510813153420[[#This Row],[no_efec_cor]]+Tabla3510813153420[[#This Row],[efec_cor]]</f>
        <v>1053</v>
      </c>
      <c r="G17" s="0" t="n">
        <f aca="false">Tabla3510813153420[[#This Row],[no_efec_inc]]+Tabla3510813153420[[#This Row],[efect_inc]]</f>
        <v>776</v>
      </c>
      <c r="H17" s="9" t="n">
        <f aca="false">Tabla3510813153420[[#This Row],[Correctos]]/Tabla3510813153420[[#This Row],[total_sec]]</f>
        <v>0.575724439584472</v>
      </c>
      <c r="I17" s="9" t="n">
        <f aca="false">Tabla3510813153420[[#This Row],[efec_cor]]/Tabla3510813153420[[#This Row],[efec]]</f>
        <v>0.493520518358531</v>
      </c>
      <c r="J17" s="9" t="n">
        <f aca="false">Tabla3510813153420[[#This Row],[efect_inc]]/Tabla3510813153420[[#This Row],[efec]]</f>
        <v>0.506479481641469</v>
      </c>
      <c r="K17" s="9" t="n">
        <f aca="false">Tabla3510813153420[[#This Row],[no_efec_cor]]/Tabla3510813153420[[#This Row],[no_efe]]</f>
        <v>0.660022148394241</v>
      </c>
      <c r="L17" s="9" t="n">
        <f aca="false">Tabla3510813153420[[#This Row],[no_efec_inc]]/Tabla3510813153420[[#This Row],[no_efe]]</f>
        <v>0.339977851605759</v>
      </c>
      <c r="M17" s="9" t="n">
        <f aca="false">(Tabla3510813153420[[#This Row],[% efe_cor]]+Tabla3510813153420[[#This Row],[% no_efe_cor]])/2</f>
        <v>0.576771333376386</v>
      </c>
      <c r="N17" s="10" t="n">
        <f aca="false">(Tabla3510813153420[[#This Row],[% efe_inc]]+Tabla3510813153420[[#This Row],[% no_efect_inc]])/2</f>
        <v>0.423228666623614</v>
      </c>
      <c r="O17" s="11" t="n">
        <f aca="false">Tabla3510813153420[[#This Row],[no_efec_cor]]/(Tabla3510813153420[[#This Row],[efect_inc]]+Tabla3510813153420[[#This Row],[no_efec_cor]])</f>
        <v>0.55962441314554</v>
      </c>
      <c r="P17" s="11" t="n">
        <f aca="false">Tabla3510813153420[[#This Row],[efec_cor]]/(Tabla3510813153420[[#This Row],[efec_cor]]+Tabla3510813153420[[#This Row],[no_efec_inc]])</f>
        <v>0.598167539267016</v>
      </c>
      <c r="Q17" s="11" t="n">
        <f aca="false">(Tabla3510813153420[[#This Row],[PNE]]+Tabla3510813153420[[#This Row],[PE]])/2</f>
        <v>0.578895976206278</v>
      </c>
      <c r="R17" s="0" t="n">
        <v>926</v>
      </c>
      <c r="S17" s="0" t="n">
        <v>903</v>
      </c>
      <c r="T17" s="0" t="n">
        <f aca="false">Tabla3510813153420[[#This Row],[efec]]+Tabla3510813153420[[#This Row],[no_efe]]</f>
        <v>1829</v>
      </c>
    </row>
    <row r="18" customFormat="false" ht="13.8" hidden="false" customHeight="false" outlineLevel="0" collapsed="false">
      <c r="A18" s="0" t="n">
        <v>39</v>
      </c>
      <c r="B18" s="0" t="n">
        <v>607</v>
      </c>
      <c r="C18" s="0" t="n">
        <v>296</v>
      </c>
      <c r="D18" s="0" t="n">
        <v>448</v>
      </c>
      <c r="E18" s="0" t="n">
        <v>478</v>
      </c>
      <c r="F18" s="0" t="n">
        <f aca="false">Tabla3510813153420[[#This Row],[no_efec_cor]]+Tabla3510813153420[[#This Row],[efec_cor]]</f>
        <v>1055</v>
      </c>
      <c r="G18" s="0" t="n">
        <f aca="false">Tabla3510813153420[[#This Row],[no_efec_inc]]+Tabla3510813153420[[#This Row],[efect_inc]]</f>
        <v>774</v>
      </c>
      <c r="H18" s="9" t="n">
        <f aca="false">Tabla3510813153420[[#This Row],[Correctos]]/Tabla3510813153420[[#This Row],[total_sec]]</f>
        <v>0.576817933296884</v>
      </c>
      <c r="I18" s="9" t="n">
        <f aca="false">Tabla3510813153420[[#This Row],[efec_cor]]/Tabla3510813153420[[#This Row],[efec]]</f>
        <v>0.483801295896328</v>
      </c>
      <c r="J18" s="9" t="n">
        <f aca="false">Tabla3510813153420[[#This Row],[efect_inc]]/Tabla3510813153420[[#This Row],[efec]]</f>
        <v>0.516198704103672</v>
      </c>
      <c r="K18" s="9" t="n">
        <f aca="false">Tabla3510813153420[[#This Row],[no_efec_cor]]/Tabla3510813153420[[#This Row],[no_efe]]</f>
        <v>0.672203765227021</v>
      </c>
      <c r="L18" s="9" t="n">
        <f aca="false">Tabla3510813153420[[#This Row],[no_efec_inc]]/Tabla3510813153420[[#This Row],[no_efe]]</f>
        <v>0.327796234772979</v>
      </c>
      <c r="M18" s="9" t="n">
        <f aca="false">(Tabla3510813153420[[#This Row],[% efe_cor]]+Tabla3510813153420[[#This Row],[% no_efe_cor]])/2</f>
        <v>0.578002530561675</v>
      </c>
      <c r="N18" s="10" t="n">
        <f aca="false">(Tabla3510813153420[[#This Row],[% efe_inc]]+Tabla3510813153420[[#This Row],[% no_efect_inc]])/2</f>
        <v>0.421997469438325</v>
      </c>
      <c r="O18" s="11" t="n">
        <f aca="false">Tabla3510813153420[[#This Row],[no_efec_cor]]/(Tabla3510813153420[[#This Row],[efect_inc]]+Tabla3510813153420[[#This Row],[no_efec_cor]])</f>
        <v>0.559447004608295</v>
      </c>
      <c r="P18" s="11" t="n">
        <f aca="false">Tabla3510813153420[[#This Row],[efec_cor]]/(Tabla3510813153420[[#This Row],[efec_cor]]+Tabla3510813153420[[#This Row],[no_efec_inc]])</f>
        <v>0.602150537634409</v>
      </c>
      <c r="Q18" s="11" t="n">
        <f aca="false">(Tabla3510813153420[[#This Row],[PNE]]+Tabla3510813153420[[#This Row],[PE]])/2</f>
        <v>0.580798771121352</v>
      </c>
      <c r="R18" s="0" t="n">
        <v>926</v>
      </c>
      <c r="S18" s="0" t="n">
        <v>903</v>
      </c>
      <c r="T18" s="0" t="n">
        <f aca="false">Tabla3510813153420[[#This Row],[efec]]+Tabla3510813153420[[#This Row],[no_efe]]</f>
        <v>1829</v>
      </c>
    </row>
    <row r="20" customFormat="false" ht="19.5" hidden="false" customHeight="false" outlineLevel="0" collapsed="false">
      <c r="A20" s="1" t="s">
        <v>33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15" hidden="false" customHeight="false" outlineLevel="0" collapsed="false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4" customFormat="false" ht="15.75" hidden="false" customHeight="false" outlineLevel="0" collapsed="false">
      <c r="A24" s="5" t="s">
        <v>5</v>
      </c>
      <c r="B24" s="5"/>
      <c r="C24" s="5"/>
      <c r="D24" s="5"/>
      <c r="E24" s="5"/>
      <c r="F24" s="5"/>
      <c r="G24" s="5"/>
      <c r="H24" s="5"/>
      <c r="I24" s="5"/>
      <c r="J24" s="9"/>
      <c r="K24" s="9"/>
      <c r="L24" s="9"/>
      <c r="M24" s="9"/>
      <c r="N24" s="10"/>
      <c r="O24" s="11"/>
      <c r="P24" s="11"/>
      <c r="Q24" s="11"/>
    </row>
    <row r="25" customFormat="false" ht="15.75" hidden="false" customHeight="false" outlineLevel="0" collapsed="false">
      <c r="A25" s="7" t="s">
        <v>28</v>
      </c>
      <c r="B25" s="7" t="s">
        <v>29</v>
      </c>
      <c r="C25" s="8" t="s">
        <v>7</v>
      </c>
      <c r="D25" s="8" t="s">
        <v>8</v>
      </c>
      <c r="E25" s="8" t="s">
        <v>9</v>
      </c>
      <c r="F25" s="8" t="s">
        <v>10</v>
      </c>
      <c r="G25" s="8" t="s">
        <v>11</v>
      </c>
      <c r="H25" s="8" t="s">
        <v>12</v>
      </c>
      <c r="I25" s="7" t="s">
        <v>13</v>
      </c>
      <c r="J25" s="7" t="s">
        <v>14</v>
      </c>
      <c r="K25" s="7" t="s">
        <v>15</v>
      </c>
      <c r="L25" s="7" t="s">
        <v>16</v>
      </c>
      <c r="M25" s="7" t="s">
        <v>17</v>
      </c>
      <c r="N25" s="7" t="s">
        <v>18</v>
      </c>
      <c r="O25" s="7" t="s">
        <v>19</v>
      </c>
      <c r="P25" s="7" t="s">
        <v>20</v>
      </c>
      <c r="Q25" s="7" t="s">
        <v>21</v>
      </c>
      <c r="R25" s="7" t="s">
        <v>22</v>
      </c>
      <c r="S25" s="7" t="s">
        <v>23</v>
      </c>
      <c r="T25" s="7" t="s">
        <v>24</v>
      </c>
      <c r="U25" s="7" t="s">
        <v>25</v>
      </c>
    </row>
    <row r="26" customFormat="false" ht="13.8" hidden="false" customHeight="false" outlineLevel="0" collapsed="false">
      <c r="A26" s="0" t="n">
        <v>1</v>
      </c>
      <c r="B26" s="0" t="n">
        <v>0</v>
      </c>
      <c r="C26" s="0" t="n">
        <v>376</v>
      </c>
      <c r="D26" s="0" t="n">
        <v>527</v>
      </c>
      <c r="E26" s="0" t="n">
        <v>604</v>
      </c>
      <c r="F26" s="0" t="n">
        <v>322</v>
      </c>
      <c r="G26" s="0" t="n">
        <f aca="false">Tabla3510813153425[[#This Row],[no_efec_cor]]+Tabla3510813153425[[#This Row],[efec_cor]]</f>
        <v>980</v>
      </c>
      <c r="H26" s="0" t="n">
        <f aca="false">Tabla3510813153425[[#This Row],[no_efec_inc]]+Tabla3510813153425[[#This Row],[efect_inc]]</f>
        <v>849</v>
      </c>
      <c r="I26" s="9" t="n">
        <f aca="false">Tabla3510813153425[[#This Row],[Correctos]]/Tabla3510813153425[[#This Row],[total_sec]]</f>
        <v>0.535811919081465</v>
      </c>
      <c r="J26" s="9" t="n">
        <f aca="false">Tabla3510813153425[[#This Row],[efec_cor]]/Tabla3510813153425[[#This Row],[efec]]</f>
        <v>0.652267818574514</v>
      </c>
      <c r="K26" s="9" t="n">
        <f aca="false">Tabla3510813153425[[#This Row],[efect_inc]]/Tabla3510813153425[[#This Row],[efec]]</f>
        <v>0.347732181425486</v>
      </c>
      <c r="L26" s="9" t="n">
        <f aca="false">Tabla3510813153425[[#This Row],[no_efec_cor]]/Tabla3510813153425[[#This Row],[no_efe]]</f>
        <v>0.416389811738649</v>
      </c>
      <c r="M26" s="9" t="n">
        <f aca="false">Tabla3510813153425[[#This Row],[no_efec_inc]]/Tabla3510813153425[[#This Row],[no_efe]]</f>
        <v>0.583610188261351</v>
      </c>
      <c r="N26" s="9" t="n">
        <f aca="false">(Tabla3510813153425[[#This Row],[% efe_cor]]+Tabla3510813153425[[#This Row],[% no_efe_cor]])/2</f>
        <v>0.534328815156581</v>
      </c>
      <c r="O26" s="10" t="n">
        <f aca="false">(Tabla3510813153425[[#This Row],[% efe_inc]]+Tabla3510813153425[[#This Row],[% no_efect_inc]])/2</f>
        <v>0.465671184843419</v>
      </c>
      <c r="P26" s="11" t="n">
        <f aca="false">Tabla3510813153425[[#This Row],[no_efec_cor]]/(Tabla3510813153425[[#This Row],[efect_inc]]+Tabla3510813153425[[#This Row],[no_efec_cor]])</f>
        <v>0.538681948424069</v>
      </c>
      <c r="Q26" s="11" t="n">
        <f aca="false">Tabla3510813153425[[#This Row],[efec_cor]]/(Tabla3510813153425[[#This Row],[efec_cor]]+Tabla3510813153425[[#This Row],[no_efec_inc]])</f>
        <v>0.534040671971706</v>
      </c>
      <c r="R26" s="11" t="n">
        <f aca="false">(Tabla3510813153425[[#This Row],[PNE]]+Tabla3510813153425[[#This Row],[PE]])/2</f>
        <v>0.536361310197888</v>
      </c>
      <c r="S26" s="0" t="n">
        <v>926</v>
      </c>
      <c r="T26" s="0" t="n">
        <v>903</v>
      </c>
      <c r="U26" s="0" t="n">
        <f aca="false">Tabla3510813153425[[#This Row],[efec]]+Tabla3510813153425[[#This Row],[no_efe]]</f>
        <v>1829</v>
      </c>
    </row>
    <row r="27" customFormat="false" ht="13.8" hidden="false" customHeight="false" outlineLevel="0" collapsed="false">
      <c r="A27" s="0" t="n">
        <v>1</v>
      </c>
      <c r="B27" s="0" t="n">
        <v>0.1</v>
      </c>
      <c r="C27" s="0" t="n">
        <v>399</v>
      </c>
      <c r="D27" s="0" t="n">
        <v>504</v>
      </c>
      <c r="E27" s="0" t="n">
        <v>578</v>
      </c>
      <c r="F27" s="0" t="n">
        <v>348</v>
      </c>
      <c r="G27" s="0" t="n">
        <f aca="false">Tabla3510813153425[[#This Row],[no_efec_cor]]+Tabla3510813153425[[#This Row],[efec_cor]]</f>
        <v>977</v>
      </c>
      <c r="H27" s="0" t="n">
        <f aca="false">Tabla3510813153425[[#This Row],[no_efec_inc]]+Tabla3510813153425[[#This Row],[efect_inc]]</f>
        <v>852</v>
      </c>
      <c r="I27" s="9" t="n">
        <f aca="false">Tabla3510813153425[[#This Row],[Correctos]]/Tabla3510813153425[[#This Row],[total_sec]]</f>
        <v>0.534171678512849</v>
      </c>
      <c r="J27" s="9" t="n">
        <f aca="false">Tabla3510813153425[[#This Row],[efec_cor]]/Tabla3510813153425[[#This Row],[efec]]</f>
        <v>0.624190064794816</v>
      </c>
      <c r="K27" s="9" t="n">
        <f aca="false">Tabla3510813153425[[#This Row],[efect_inc]]/Tabla3510813153425[[#This Row],[efec]]</f>
        <v>0.375809935205184</v>
      </c>
      <c r="L27" s="9" t="n">
        <f aca="false">Tabla3510813153425[[#This Row],[no_efec_cor]]/Tabla3510813153425[[#This Row],[no_efe]]</f>
        <v>0.441860465116279</v>
      </c>
      <c r="M27" s="9" t="n">
        <f aca="false">Tabla3510813153425[[#This Row],[no_efec_inc]]/Tabla3510813153425[[#This Row],[no_efe]]</f>
        <v>0.558139534883721</v>
      </c>
      <c r="N27" s="9" t="n">
        <f aca="false">(Tabla3510813153425[[#This Row],[% efe_cor]]+Tabla3510813153425[[#This Row],[% no_efe_cor]])/2</f>
        <v>0.533025264955548</v>
      </c>
      <c r="O27" s="10" t="n">
        <f aca="false">(Tabla3510813153425[[#This Row],[% efe_inc]]+Tabla3510813153425[[#This Row],[% no_efect_inc]])/2</f>
        <v>0.466974735044452</v>
      </c>
      <c r="P27" s="11" t="n">
        <f aca="false">Tabla3510813153425[[#This Row],[no_efec_cor]]/(Tabla3510813153425[[#This Row],[efect_inc]]+Tabla3510813153425[[#This Row],[no_efec_cor]])</f>
        <v>0.534136546184739</v>
      </c>
      <c r="Q27" s="11" t="n">
        <f aca="false">Tabla3510813153425[[#This Row],[efec_cor]]/(Tabla3510813153425[[#This Row],[efec_cor]]+Tabla3510813153425[[#This Row],[no_efec_inc]])</f>
        <v>0.534195933456562</v>
      </c>
      <c r="R27" s="11" t="n">
        <f aca="false">(Tabla3510813153425[[#This Row],[PNE]]+Tabla3510813153425[[#This Row],[PE]])/2</f>
        <v>0.53416623982065</v>
      </c>
      <c r="S27" s="0" t="n">
        <v>926</v>
      </c>
      <c r="T27" s="0" t="n">
        <v>903</v>
      </c>
      <c r="U27" s="0" t="n">
        <f aca="false">Tabla3510813153425[[#This Row],[efec]]+Tabla3510813153425[[#This Row],[no_efe]]</f>
        <v>1829</v>
      </c>
    </row>
    <row r="28" customFormat="false" ht="13.8" hidden="false" customHeight="false" outlineLevel="0" collapsed="false">
      <c r="A28" s="0" t="n">
        <v>1</v>
      </c>
      <c r="B28" s="0" t="n">
        <v>0.5</v>
      </c>
      <c r="C28" s="0" t="n">
        <v>490</v>
      </c>
      <c r="D28" s="0" t="n">
        <v>413</v>
      </c>
      <c r="E28" s="0" t="n">
        <v>493</v>
      </c>
      <c r="F28" s="0" t="n">
        <v>433</v>
      </c>
      <c r="G28" s="0" t="n">
        <f aca="false">Tabla3510813153425[[#This Row],[no_efec_cor]]+Tabla3510813153425[[#This Row],[efec_cor]]</f>
        <v>983</v>
      </c>
      <c r="H28" s="0" t="n">
        <f aca="false">Tabla3510813153425[[#This Row],[no_efec_inc]]+Tabla3510813153425[[#This Row],[efect_inc]]</f>
        <v>846</v>
      </c>
      <c r="I28" s="9" t="n">
        <f aca="false">Tabla3510813153425[[#This Row],[Correctos]]/Tabla3510813153425[[#This Row],[total_sec]]</f>
        <v>0.537452159650082</v>
      </c>
      <c r="J28" s="9" t="n">
        <f aca="false">Tabla3510813153425[[#This Row],[efec_cor]]/Tabla3510813153425[[#This Row],[efec]]</f>
        <v>0.532397408207343</v>
      </c>
      <c r="K28" s="9" t="n">
        <f aca="false">Tabla3510813153425[[#This Row],[efect_inc]]/Tabla3510813153425[[#This Row],[efec]]</f>
        <v>0.467602591792657</v>
      </c>
      <c r="L28" s="9" t="n">
        <f aca="false">Tabla3510813153425[[#This Row],[no_efec_cor]]/Tabla3510813153425[[#This Row],[no_efe]]</f>
        <v>0.542635658914729</v>
      </c>
      <c r="M28" s="9" t="n">
        <f aca="false">Tabla3510813153425[[#This Row],[no_efec_inc]]/Tabla3510813153425[[#This Row],[no_efe]]</f>
        <v>0.457364341085271</v>
      </c>
      <c r="N28" s="9" t="n">
        <f aca="false">(Tabla3510813153425[[#This Row],[% efe_cor]]+Tabla3510813153425[[#This Row],[% no_efe_cor]])/2</f>
        <v>0.537516533561036</v>
      </c>
      <c r="O28" s="10" t="n">
        <f aca="false">(Tabla3510813153425[[#This Row],[% efe_inc]]+Tabla3510813153425[[#This Row],[% no_efect_inc]])/2</f>
        <v>0.462483466438964</v>
      </c>
      <c r="P28" s="11" t="n">
        <f aca="false">Tabla3510813153425[[#This Row],[no_efec_cor]]/(Tabla3510813153425[[#This Row],[efect_inc]]+Tabla3510813153425[[#This Row],[no_efec_cor]])</f>
        <v>0.530877573131094</v>
      </c>
      <c r="Q28" s="11" t="n">
        <f aca="false">Tabla3510813153425[[#This Row],[efec_cor]]/(Tabla3510813153425[[#This Row],[efec_cor]]+Tabla3510813153425[[#This Row],[no_efec_inc]])</f>
        <v>0.544150110375276</v>
      </c>
      <c r="R28" s="11" t="n">
        <f aca="false">(Tabla3510813153425[[#This Row],[PNE]]+Tabla3510813153425[[#This Row],[PE]])/2</f>
        <v>0.537513841753185</v>
      </c>
      <c r="S28" s="0" t="n">
        <v>926</v>
      </c>
      <c r="T28" s="0" t="n">
        <v>903</v>
      </c>
      <c r="U28" s="0" t="n">
        <f aca="false">Tabla3510813153425[[#This Row],[efec]]+Tabla3510813153425[[#This Row],[no_efe]]</f>
        <v>1829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571</v>
      </c>
      <c r="D29" s="0" t="n">
        <v>332</v>
      </c>
      <c r="E29" s="0" t="n">
        <v>476</v>
      </c>
      <c r="F29" s="0" t="n">
        <v>450</v>
      </c>
      <c r="G29" s="0" t="n">
        <f aca="false">Tabla3510813153425[[#This Row],[no_efec_cor]]+Tabla3510813153425[[#This Row],[efec_cor]]</f>
        <v>1047</v>
      </c>
      <c r="H29" s="0" t="n">
        <f aca="false">Tabla3510813153425[[#This Row],[no_efec_inc]]+Tabla3510813153425[[#This Row],[efect_inc]]</f>
        <v>782</v>
      </c>
      <c r="I29" s="9" t="n">
        <f aca="false">Tabla3510813153425[[#This Row],[Correctos]]/Tabla3510813153425[[#This Row],[total_sec]]</f>
        <v>0.572443958447239</v>
      </c>
      <c r="J29" s="9" t="n">
        <f aca="false">Tabla3510813153425[[#This Row],[efec_cor]]/Tabla3510813153425[[#This Row],[efec]]</f>
        <v>0.514038876889849</v>
      </c>
      <c r="K29" s="9" t="n">
        <f aca="false">Tabla3510813153425[[#This Row],[efect_inc]]/Tabla3510813153425[[#This Row],[efec]]</f>
        <v>0.485961123110151</v>
      </c>
      <c r="L29" s="9" t="n">
        <f aca="false">Tabla3510813153425[[#This Row],[no_efec_cor]]/Tabla3510813153425[[#This Row],[no_efe]]</f>
        <v>0.63233665559247</v>
      </c>
      <c r="M29" s="9" t="n">
        <f aca="false">Tabla3510813153425[[#This Row],[no_efec_inc]]/Tabla3510813153425[[#This Row],[no_efe]]</f>
        <v>0.36766334440753</v>
      </c>
      <c r="N29" s="9" t="n">
        <f aca="false">(Tabla3510813153425[[#This Row],[% efe_cor]]+Tabla3510813153425[[#This Row],[% no_efe_cor]])/2</f>
        <v>0.573187766241159</v>
      </c>
      <c r="O29" s="10" t="n">
        <f aca="false">(Tabla3510813153425[[#This Row],[% efe_inc]]+Tabla3510813153425[[#This Row],[% no_efect_inc]])/2</f>
        <v>0.426812233758841</v>
      </c>
      <c r="P29" s="11" t="n">
        <f aca="false">Tabla3510813153425[[#This Row],[no_efec_cor]]/(Tabla3510813153425[[#This Row],[efect_inc]]+Tabla3510813153425[[#This Row],[no_efec_cor]])</f>
        <v>0.559255631733594</v>
      </c>
      <c r="Q29" s="11" t="n">
        <f aca="false">Tabla3510813153425[[#This Row],[efec_cor]]/(Tabla3510813153425[[#This Row],[efec_cor]]+Tabla3510813153425[[#This Row],[no_efec_inc]])</f>
        <v>0.589108910891089</v>
      </c>
      <c r="R29" s="11" t="n">
        <f aca="false">(Tabla3510813153425[[#This Row],[PNE]]+Tabla3510813153425[[#This Row],[PE]])/2</f>
        <v>0.574182271312342</v>
      </c>
      <c r="S29" s="0" t="n">
        <v>926</v>
      </c>
      <c r="T29" s="0" t="n">
        <v>903</v>
      </c>
      <c r="U29" s="0" t="n">
        <f aca="false">Tabla3510813153425[[#This Row],[efec]]+Tabla3510813153425[[#This Row],[no_efe]]</f>
        <v>1829</v>
      </c>
    </row>
    <row r="30" customFormat="false" ht="13.8" hidden="false" customHeight="false" outlineLevel="0" collapsed="false">
      <c r="A30" s="0" t="n">
        <v>1</v>
      </c>
      <c r="B30" s="0" t="n">
        <v>2</v>
      </c>
      <c r="C30" s="0" t="n">
        <v>604</v>
      </c>
      <c r="D30" s="0" t="n">
        <v>299</v>
      </c>
      <c r="E30" s="0" t="n">
        <v>500</v>
      </c>
      <c r="F30" s="0" t="n">
        <v>426</v>
      </c>
      <c r="G30" s="0" t="n">
        <f aca="false">Tabla3510813153425[[#This Row],[no_efec_cor]]+Tabla3510813153425[[#This Row],[efec_cor]]</f>
        <v>1104</v>
      </c>
      <c r="H30" s="0" t="n">
        <f aca="false">Tabla3510813153425[[#This Row],[no_efec_inc]]+Tabla3510813153425[[#This Row],[efect_inc]]</f>
        <v>725</v>
      </c>
      <c r="I30" s="9" t="n">
        <f aca="false">Tabla3510813153425[[#This Row],[Correctos]]/Tabla3510813153425[[#This Row],[total_sec]]</f>
        <v>0.603608529250957</v>
      </c>
      <c r="J30" s="9" t="n">
        <f aca="false">Tabla3510813153425[[#This Row],[efec_cor]]/Tabla3510813153425[[#This Row],[efec]]</f>
        <v>0.539956803455724</v>
      </c>
      <c r="K30" s="9" t="n">
        <f aca="false">Tabla3510813153425[[#This Row],[efect_inc]]/Tabla3510813153425[[#This Row],[efec]]</f>
        <v>0.460043196544276</v>
      </c>
      <c r="L30" s="9" t="n">
        <f aca="false">Tabla3510813153425[[#This Row],[no_efec_cor]]/Tabla3510813153425[[#This Row],[no_efe]]</f>
        <v>0.668881506090808</v>
      </c>
      <c r="M30" s="9" t="n">
        <f aca="false">Tabla3510813153425[[#This Row],[no_efec_inc]]/Tabla3510813153425[[#This Row],[no_efe]]</f>
        <v>0.331118493909192</v>
      </c>
      <c r="N30" s="9" t="n">
        <f aca="false">(Tabla3510813153425[[#This Row],[% efe_cor]]+Tabla3510813153425[[#This Row],[% no_efe_cor]])/2</f>
        <v>0.604419154773266</v>
      </c>
      <c r="O30" s="10" t="n">
        <f aca="false">(Tabla3510813153425[[#This Row],[% efe_inc]]+Tabla3510813153425[[#This Row],[% no_efect_inc]])/2</f>
        <v>0.395580845226734</v>
      </c>
      <c r="P30" s="11" t="n">
        <f aca="false">Tabla3510813153425[[#This Row],[no_efec_cor]]/(Tabla3510813153425[[#This Row],[efect_inc]]+Tabla3510813153425[[#This Row],[no_efec_cor]])</f>
        <v>0.586407766990291</v>
      </c>
      <c r="Q30" s="11" t="n">
        <f aca="false">Tabla3510813153425[[#This Row],[efec_cor]]/(Tabla3510813153425[[#This Row],[efec_cor]]+Tabla3510813153425[[#This Row],[no_efec_inc]])</f>
        <v>0.625782227784731</v>
      </c>
      <c r="R30" s="11" t="n">
        <f aca="false">(Tabla3510813153425[[#This Row],[PNE]]+Tabla3510813153425[[#This Row],[PE]])/2</f>
        <v>0.606094997387511</v>
      </c>
      <c r="S30" s="0" t="n">
        <v>926</v>
      </c>
      <c r="T30" s="0" t="n">
        <v>903</v>
      </c>
      <c r="U30" s="0" t="n">
        <f aca="false">Tabla3510813153425[[#This Row],[efec]]+Tabla3510813153425[[#This Row],[no_efe]]</f>
        <v>1829</v>
      </c>
    </row>
    <row r="31" customFormat="false" ht="13.8" hidden="false" customHeight="false" outlineLevel="0" collapsed="false">
      <c r="A31" s="0" t="n">
        <v>1</v>
      </c>
      <c r="B31" s="0" t="n">
        <v>3</v>
      </c>
      <c r="C31" s="0" t="n">
        <v>615</v>
      </c>
      <c r="D31" s="0" t="n">
        <v>288</v>
      </c>
      <c r="E31" s="0" t="n">
        <v>520</v>
      </c>
      <c r="F31" s="0" t="n">
        <v>406</v>
      </c>
      <c r="G31" s="0" t="n">
        <f aca="false">Tabla3510813153425[[#This Row],[no_efec_cor]]+Tabla3510813153425[[#This Row],[efec_cor]]</f>
        <v>1135</v>
      </c>
      <c r="H31" s="0" t="n">
        <f aca="false">Tabla3510813153425[[#This Row],[no_efec_inc]]+Tabla3510813153425[[#This Row],[efect_inc]]</f>
        <v>694</v>
      </c>
      <c r="I31" s="9" t="n">
        <f aca="false">Tabla3510813153425[[#This Row],[Correctos]]/Tabla3510813153425[[#This Row],[total_sec]]</f>
        <v>0.62055768179333</v>
      </c>
      <c r="J31" s="9" t="n">
        <f aca="false">Tabla3510813153425[[#This Row],[efec_cor]]/Tabla3510813153425[[#This Row],[efec]]</f>
        <v>0.561555075593952</v>
      </c>
      <c r="K31" s="9" t="n">
        <f aca="false">Tabla3510813153425[[#This Row],[efect_inc]]/Tabla3510813153425[[#This Row],[efec]]</f>
        <v>0.438444924406048</v>
      </c>
      <c r="L31" s="9" t="n">
        <f aca="false">Tabla3510813153425[[#This Row],[no_efec_cor]]/Tabla3510813153425[[#This Row],[no_efe]]</f>
        <v>0.681063122923588</v>
      </c>
      <c r="M31" s="9" t="n">
        <f aca="false">Tabla3510813153425[[#This Row],[no_efec_inc]]/Tabla3510813153425[[#This Row],[no_efe]]</f>
        <v>0.318936877076412</v>
      </c>
      <c r="N31" s="9" t="n">
        <f aca="false">(Tabla3510813153425[[#This Row],[% efe_cor]]+Tabla3510813153425[[#This Row],[% no_efe_cor]])/2</f>
        <v>0.62130909925877</v>
      </c>
      <c r="O31" s="10" t="n">
        <f aca="false">(Tabla3510813153425[[#This Row],[% efe_inc]]+Tabla3510813153425[[#This Row],[% no_efect_inc]])/2</f>
        <v>0.37869090074123</v>
      </c>
      <c r="P31" s="11" t="n">
        <f aca="false">Tabla3510813153425[[#This Row],[no_efec_cor]]/(Tabla3510813153425[[#This Row],[efect_inc]]+Tabla3510813153425[[#This Row],[no_efec_cor]])</f>
        <v>0.602350636630754</v>
      </c>
      <c r="Q31" s="11" t="n">
        <f aca="false">Tabla3510813153425[[#This Row],[efec_cor]]/(Tabla3510813153425[[#This Row],[efec_cor]]+Tabla3510813153425[[#This Row],[no_efec_inc]])</f>
        <v>0.643564356435644</v>
      </c>
      <c r="R31" s="11" t="n">
        <f aca="false">(Tabla3510813153425[[#This Row],[PNE]]+Tabla3510813153425[[#This Row],[PE]])/2</f>
        <v>0.622957496533199</v>
      </c>
      <c r="S31" s="0" t="n">
        <v>926</v>
      </c>
      <c r="T31" s="0" t="n">
        <v>903</v>
      </c>
      <c r="U31" s="0" t="n">
        <f aca="false">Tabla3510813153425[[#This Row],[efec]]+Tabla3510813153425[[#This Row],[no_efe]]</f>
        <v>1829</v>
      </c>
    </row>
    <row r="32" customFormat="false" ht="13.8" hidden="false" customHeight="false" outlineLevel="0" collapsed="false">
      <c r="A32" s="0" t="n">
        <v>1</v>
      </c>
      <c r="B32" s="0" t="n">
        <v>5</v>
      </c>
      <c r="C32" s="0" t="n">
        <v>633</v>
      </c>
      <c r="D32" s="0" t="n">
        <v>270</v>
      </c>
      <c r="E32" s="0" t="n">
        <v>544</v>
      </c>
      <c r="F32" s="0" t="n">
        <v>382</v>
      </c>
      <c r="G32" s="0" t="n">
        <f aca="false">Tabla3510813153425[[#This Row],[no_efec_cor]]+Tabla3510813153425[[#This Row],[efec_cor]]</f>
        <v>1177</v>
      </c>
      <c r="H32" s="0" t="n">
        <f aca="false">Tabla3510813153425[[#This Row],[no_efec_inc]]+Tabla3510813153425[[#This Row],[efect_inc]]</f>
        <v>652</v>
      </c>
      <c r="I32" s="9" t="n">
        <f aca="false">Tabla3510813153425[[#This Row],[Correctos]]/Tabla3510813153425[[#This Row],[total_sec]]</f>
        <v>0.643521049753964</v>
      </c>
      <c r="J32" s="9" t="n">
        <f aca="false">Tabla3510813153425[[#This Row],[efec_cor]]/Tabla3510813153425[[#This Row],[efec]]</f>
        <v>0.587473002159827</v>
      </c>
      <c r="K32" s="9" t="n">
        <f aca="false">Tabla3510813153425[[#This Row],[efect_inc]]/Tabla3510813153425[[#This Row],[efec]]</f>
        <v>0.412526997840173</v>
      </c>
      <c r="L32" s="9" t="n">
        <f aca="false">Tabla3510813153425[[#This Row],[no_efec_cor]]/Tabla3510813153425[[#This Row],[no_efe]]</f>
        <v>0.700996677740864</v>
      </c>
      <c r="M32" s="9" t="n">
        <f aca="false">Tabla3510813153425[[#This Row],[no_efec_inc]]/Tabla3510813153425[[#This Row],[no_efe]]</f>
        <v>0.299003322259136</v>
      </c>
      <c r="N32" s="9" t="n">
        <f aca="false">(Tabla3510813153425[[#This Row],[% efe_cor]]+Tabla3510813153425[[#This Row],[% no_efe_cor]])/2</f>
        <v>0.644234839950345</v>
      </c>
      <c r="O32" s="10" t="n">
        <f aca="false">(Tabla3510813153425[[#This Row],[% efe_inc]]+Tabla3510813153425[[#This Row],[% no_efect_inc]])/2</f>
        <v>0.355765160049655</v>
      </c>
      <c r="P32" s="11" t="n">
        <f aca="false">Tabla3510813153425[[#This Row],[no_efec_cor]]/(Tabla3510813153425[[#This Row],[efect_inc]]+Tabla3510813153425[[#This Row],[no_efec_cor]])</f>
        <v>0.623645320197044</v>
      </c>
      <c r="Q32" s="11" t="n">
        <f aca="false">Tabla3510813153425[[#This Row],[efec_cor]]/(Tabla3510813153425[[#This Row],[efec_cor]]+Tabla3510813153425[[#This Row],[no_efec_inc]])</f>
        <v>0.668304668304668</v>
      </c>
      <c r="R32" s="11" t="n">
        <f aca="false">(Tabla3510813153425[[#This Row],[PNE]]+Tabla3510813153425[[#This Row],[PE]])/2</f>
        <v>0.645974994250856</v>
      </c>
      <c r="S32" s="0" t="n">
        <v>926</v>
      </c>
      <c r="T32" s="0" t="n">
        <v>903</v>
      </c>
      <c r="U32" s="0" t="n">
        <f aca="false">Tabla3510813153425[[#This Row],[efec]]+Tabla3510813153425[[#This Row],[no_efe]]</f>
        <v>1829</v>
      </c>
    </row>
    <row r="33" customFormat="false" ht="13.8" hidden="false" customHeight="false" outlineLevel="0" collapsed="false">
      <c r="A33" s="0" t="n">
        <v>2</v>
      </c>
      <c r="B33" s="0" t="n">
        <v>0.5</v>
      </c>
      <c r="C33" s="0" t="n">
        <v>531</v>
      </c>
      <c r="D33" s="0" t="n">
        <v>372</v>
      </c>
      <c r="E33" s="0" t="n">
        <v>483</v>
      </c>
      <c r="F33" s="0" t="n">
        <v>443</v>
      </c>
      <c r="G33" s="0" t="n">
        <f aca="false">Tabla3510813153425[[#This Row],[no_efec_cor]]+Tabla3510813153425[[#This Row],[efec_cor]]</f>
        <v>1014</v>
      </c>
      <c r="H33" s="0" t="n">
        <f aca="false">Tabla3510813153425[[#This Row],[no_efec_inc]]+Tabla3510813153425[[#This Row],[efect_inc]]</f>
        <v>815</v>
      </c>
      <c r="I33" s="9" t="n">
        <f aca="false">Tabla3510813153425[[#This Row],[Correctos]]/Tabla3510813153425[[#This Row],[total_sec]]</f>
        <v>0.554401312192455</v>
      </c>
      <c r="J33" s="9" t="n">
        <f aca="false">Tabla3510813153425[[#This Row],[efec_cor]]/Tabla3510813153425[[#This Row],[efec]]</f>
        <v>0.521598272138229</v>
      </c>
      <c r="K33" s="9" t="n">
        <f aca="false">Tabla3510813153425[[#This Row],[efect_inc]]/Tabla3510813153425[[#This Row],[efec]]</f>
        <v>0.478401727861771</v>
      </c>
      <c r="L33" s="9" t="n">
        <f aca="false">Tabla3510813153425[[#This Row],[no_efec_cor]]/Tabla3510813153425[[#This Row],[no_efe]]</f>
        <v>0.588039867109635</v>
      </c>
      <c r="M33" s="9" t="n">
        <f aca="false">Tabla3510813153425[[#This Row],[no_efec_inc]]/Tabla3510813153425[[#This Row],[no_efe]]</f>
        <v>0.411960132890365</v>
      </c>
      <c r="N33" s="9" t="n">
        <f aca="false">(Tabla3510813153425[[#This Row],[% efe_cor]]+Tabla3510813153425[[#This Row],[% no_efe_cor]])/2</f>
        <v>0.554819069623932</v>
      </c>
      <c r="O33" s="10" t="n">
        <f aca="false">(Tabla3510813153425[[#This Row],[% efe_inc]]+Tabla3510813153425[[#This Row],[% no_efect_inc]])/2</f>
        <v>0.445180930376068</v>
      </c>
      <c r="P33" s="11" t="n">
        <f aca="false">Tabla3510813153425[[#This Row],[no_efec_cor]]/(Tabla3510813153425[[#This Row],[efect_inc]]+Tabla3510813153425[[#This Row],[no_efec_cor]])</f>
        <v>0.54517453798768</v>
      </c>
      <c r="Q33" s="11" t="n">
        <f aca="false">Tabla3510813153425[[#This Row],[efec_cor]]/(Tabla3510813153425[[#This Row],[efec_cor]]+Tabla3510813153425[[#This Row],[no_efec_inc]])</f>
        <v>0.564912280701754</v>
      </c>
      <c r="R33" s="11" t="n">
        <f aca="false">(Tabla3510813153425[[#This Row],[PNE]]+Tabla3510813153425[[#This Row],[PE]])/2</f>
        <v>0.555043409344717</v>
      </c>
      <c r="S33" s="0" t="n">
        <v>926</v>
      </c>
      <c r="T33" s="0" t="n">
        <v>903</v>
      </c>
      <c r="U33" s="0" t="n">
        <f aca="false">Tabla3510813153425[[#This Row],[efec]]+Tabla3510813153425[[#This Row],[no_efe]]</f>
        <v>1829</v>
      </c>
    </row>
    <row r="34" customFormat="false" ht="13.8" hidden="false" customHeight="false" outlineLevel="0" collapsed="false">
      <c r="A34" s="0" t="n">
        <v>3</v>
      </c>
      <c r="B34" s="0" t="n">
        <v>0.5</v>
      </c>
      <c r="C34" s="0" t="n">
        <v>556</v>
      </c>
      <c r="D34" s="0" t="n">
        <v>347</v>
      </c>
      <c r="E34" s="0" t="n">
        <v>475</v>
      </c>
      <c r="F34" s="0" t="n">
        <v>451</v>
      </c>
      <c r="G34" s="0" t="n">
        <f aca="false">Tabla3510813153425[[#This Row],[no_efec_cor]]+Tabla3510813153425[[#This Row],[efec_cor]]</f>
        <v>1031</v>
      </c>
      <c r="H34" s="0" t="n">
        <f aca="false">Tabla3510813153425[[#This Row],[no_efec_inc]]+Tabla3510813153425[[#This Row],[efect_inc]]</f>
        <v>798</v>
      </c>
      <c r="I34" s="9" t="n">
        <f aca="false">Tabla3510813153425[[#This Row],[Correctos]]/Tabla3510813153425[[#This Row],[total_sec]]</f>
        <v>0.56369600874795</v>
      </c>
      <c r="J34" s="9" t="n">
        <f aca="false">Tabla3510813153425[[#This Row],[efec_cor]]/Tabla3510813153425[[#This Row],[efec]]</f>
        <v>0.512958963282937</v>
      </c>
      <c r="K34" s="9" t="n">
        <f aca="false">Tabla3510813153425[[#This Row],[efect_inc]]/Tabla3510813153425[[#This Row],[efec]]</f>
        <v>0.487041036717063</v>
      </c>
      <c r="L34" s="9" t="n">
        <f aca="false">Tabla3510813153425[[#This Row],[no_efec_cor]]/Tabla3510813153425[[#This Row],[no_efe]]</f>
        <v>0.615725359911406</v>
      </c>
      <c r="M34" s="9" t="n">
        <f aca="false">Tabla3510813153425[[#This Row],[no_efec_inc]]/Tabla3510813153425[[#This Row],[no_efe]]</f>
        <v>0.384274640088594</v>
      </c>
      <c r="N34" s="9" t="n">
        <f aca="false">(Tabla3510813153425[[#This Row],[% efe_cor]]+Tabla3510813153425[[#This Row],[% no_efe_cor]])/2</f>
        <v>0.564342161597172</v>
      </c>
      <c r="O34" s="10" t="n">
        <f aca="false">(Tabla3510813153425[[#This Row],[% efe_inc]]+Tabla3510813153425[[#This Row],[% no_efect_inc]])/2</f>
        <v>0.435657838402828</v>
      </c>
      <c r="P34" s="11" t="n">
        <f aca="false">Tabla3510813153425[[#This Row],[no_efec_cor]]/(Tabla3510813153425[[#This Row],[efect_inc]]+Tabla3510813153425[[#This Row],[no_efec_cor]])</f>
        <v>0.552135054617676</v>
      </c>
      <c r="Q34" s="11" t="n">
        <f aca="false">Tabla3510813153425[[#This Row],[efec_cor]]/(Tabla3510813153425[[#This Row],[efec_cor]]+Tabla3510813153425[[#This Row],[no_efec_inc]])</f>
        <v>0.577858880778589</v>
      </c>
      <c r="R34" s="11" t="n">
        <f aca="false">(Tabla3510813153425[[#This Row],[PNE]]+Tabla3510813153425[[#This Row],[PE]])/2</f>
        <v>0.564996967698133</v>
      </c>
      <c r="S34" s="0" t="n">
        <v>926</v>
      </c>
      <c r="T34" s="0" t="n">
        <v>903</v>
      </c>
      <c r="U34" s="0" t="n">
        <f aca="false">Tabla3510813153425[[#This Row],[efec]]+Tabla3510813153425[[#This Row],[no_efe]]</f>
        <v>1829</v>
      </c>
    </row>
    <row r="35" customFormat="false" ht="13.8" hidden="false" customHeight="false" outlineLevel="0" collapsed="false">
      <c r="A35" s="0" t="n">
        <v>5</v>
      </c>
      <c r="B35" s="0" t="n">
        <v>0.5</v>
      </c>
      <c r="C35" s="0" t="n">
        <v>575</v>
      </c>
      <c r="D35" s="0" t="n">
        <v>328</v>
      </c>
      <c r="E35" s="0" t="n">
        <v>465</v>
      </c>
      <c r="F35" s="0" t="n">
        <v>461</v>
      </c>
      <c r="G35" s="0" t="n">
        <f aca="false">Tabla3510813153425[[#This Row],[no_efec_cor]]+Tabla3510813153425[[#This Row],[efec_cor]]</f>
        <v>1040</v>
      </c>
      <c r="H35" s="0" t="n">
        <f aca="false">Tabla3510813153425[[#This Row],[no_efec_inc]]+Tabla3510813153425[[#This Row],[efect_inc]]</f>
        <v>789</v>
      </c>
      <c r="I35" s="9" t="n">
        <f aca="false">Tabla3510813153425[[#This Row],[Correctos]]/Tabla3510813153425[[#This Row],[total_sec]]</f>
        <v>0.5686167304538</v>
      </c>
      <c r="J35" s="9" t="n">
        <f aca="false">Tabla3510813153425[[#This Row],[efec_cor]]/Tabla3510813153425[[#This Row],[efec]]</f>
        <v>0.502159827213823</v>
      </c>
      <c r="K35" s="9" t="n">
        <f aca="false">Tabla3510813153425[[#This Row],[efect_inc]]/Tabla3510813153425[[#This Row],[efec]]</f>
        <v>0.497840172786177</v>
      </c>
      <c r="L35" s="9" t="n">
        <f aca="false">Tabla3510813153425[[#This Row],[no_efec_cor]]/Tabla3510813153425[[#This Row],[no_efe]]</f>
        <v>0.636766334440753</v>
      </c>
      <c r="M35" s="9" t="n">
        <f aca="false">Tabla3510813153425[[#This Row],[no_efec_inc]]/Tabla3510813153425[[#This Row],[no_efe]]</f>
        <v>0.363233665559247</v>
      </c>
      <c r="N35" s="9" t="n">
        <f aca="false">(Tabla3510813153425[[#This Row],[% efe_cor]]+Tabla3510813153425[[#This Row],[% no_efe_cor]])/2</f>
        <v>0.569463080827288</v>
      </c>
      <c r="O35" s="10" t="n">
        <f aca="false">(Tabla3510813153425[[#This Row],[% efe_inc]]+Tabla3510813153425[[#This Row],[% no_efect_inc]])/2</f>
        <v>0.430536919172712</v>
      </c>
      <c r="P35" s="11" t="n">
        <f aca="false">Tabla3510813153425[[#This Row],[no_efec_cor]]/(Tabla3510813153425[[#This Row],[efect_inc]]+Tabla3510813153425[[#This Row],[no_efec_cor]])</f>
        <v>0.555019305019305</v>
      </c>
      <c r="Q35" s="11" t="n">
        <f aca="false">Tabla3510813153425[[#This Row],[efec_cor]]/(Tabla3510813153425[[#This Row],[efec_cor]]+Tabla3510813153425[[#This Row],[no_efec_inc]])</f>
        <v>0.586380832282472</v>
      </c>
      <c r="R35" s="11" t="n">
        <f aca="false">(Tabla3510813153425[[#This Row],[PNE]]+Tabla3510813153425[[#This Row],[PE]])/2</f>
        <v>0.570700068650888</v>
      </c>
      <c r="S35" s="0" t="n">
        <v>926</v>
      </c>
      <c r="T35" s="0" t="n">
        <v>903</v>
      </c>
      <c r="U35" s="0" t="n">
        <f aca="false">Tabla3510813153425[[#This Row],[efec]]+Tabla3510813153425[[#This Row],[no_efe]]</f>
        <v>1829</v>
      </c>
    </row>
    <row r="36" customFormat="false" ht="13.8" hidden="false" customHeight="false" outlineLevel="0" collapsed="false">
      <c r="A36" s="0" t="n">
        <v>5</v>
      </c>
      <c r="B36" s="0" t="n">
        <v>1</v>
      </c>
      <c r="C36" s="0" t="n">
        <v>608</v>
      </c>
      <c r="D36" s="0" t="n">
        <v>295</v>
      </c>
      <c r="E36" s="0" t="n">
        <v>478</v>
      </c>
      <c r="F36" s="0" t="n">
        <v>448</v>
      </c>
      <c r="G36" s="0" t="n">
        <f aca="false">Tabla3510813153425[[#This Row],[no_efec_cor]]+Tabla3510813153425[[#This Row],[efec_cor]]</f>
        <v>1086</v>
      </c>
      <c r="H36" s="0" t="n">
        <f aca="false">Tabla3510813153425[[#This Row],[no_efec_inc]]+Tabla3510813153425[[#This Row],[efect_inc]]</f>
        <v>743</v>
      </c>
      <c r="I36" s="9" t="n">
        <f aca="false">Tabla3510813153425[[#This Row],[Correctos]]/Tabla3510813153425[[#This Row],[total_sec]]</f>
        <v>0.593767085839256</v>
      </c>
      <c r="J36" s="9" t="n">
        <f aca="false">Tabla3510813153425[[#This Row],[efec_cor]]/Tabla3510813153425[[#This Row],[efec]]</f>
        <v>0.516198704103672</v>
      </c>
      <c r="K36" s="9" t="n">
        <f aca="false">Tabla3510813153425[[#This Row],[efect_inc]]/Tabla3510813153425[[#This Row],[efec]]</f>
        <v>0.483801295896328</v>
      </c>
      <c r="L36" s="9" t="n">
        <f aca="false">Tabla3510813153425[[#This Row],[no_efec_cor]]/Tabla3510813153425[[#This Row],[no_efe]]</f>
        <v>0.673311184939092</v>
      </c>
      <c r="M36" s="9" t="n">
        <f aca="false">Tabla3510813153425[[#This Row],[no_efec_inc]]/Tabla3510813153425[[#This Row],[no_efe]]</f>
        <v>0.326688815060908</v>
      </c>
      <c r="N36" s="9" t="n">
        <f aca="false">(Tabla3510813153425[[#This Row],[% efe_cor]]+Tabla3510813153425[[#This Row],[% no_efe_cor]])/2</f>
        <v>0.594754944521382</v>
      </c>
      <c r="O36" s="10" t="n">
        <f aca="false">(Tabla3510813153425[[#This Row],[% efe_inc]]+Tabla3510813153425[[#This Row],[% no_efect_inc]])/2</f>
        <v>0.405245055478618</v>
      </c>
      <c r="P36" s="11" t="n">
        <f aca="false">Tabla3510813153425[[#This Row],[no_efec_cor]]/(Tabla3510813153425[[#This Row],[efect_inc]]+Tabla3510813153425[[#This Row],[no_efec_cor]])</f>
        <v>0.575757575757576</v>
      </c>
      <c r="Q36" s="11" t="n">
        <f aca="false">Tabla3510813153425[[#This Row],[efec_cor]]/(Tabla3510813153425[[#This Row],[efec_cor]]+Tabla3510813153425[[#This Row],[no_efec_inc]])</f>
        <v>0.618369987063389</v>
      </c>
      <c r="R36" s="11" t="n">
        <f aca="false">(Tabla3510813153425[[#This Row],[PNE]]+Tabla3510813153425[[#This Row],[PE]])/2</f>
        <v>0.597063781410483</v>
      </c>
      <c r="S36" s="0" t="n">
        <v>926</v>
      </c>
      <c r="T36" s="0" t="n">
        <v>903</v>
      </c>
      <c r="U36" s="0" t="n">
        <f aca="false">Tabla3510813153425[[#This Row],[efec]]+Tabla3510813153425[[#This Row],[no_efe]]</f>
        <v>1829</v>
      </c>
    </row>
    <row r="37" customFormat="false" ht="13.8" hidden="false" customHeight="false" outlineLevel="0" collapsed="false">
      <c r="A37" s="0" t="n">
        <v>0.5</v>
      </c>
      <c r="B37" s="0" t="n">
        <v>1</v>
      </c>
      <c r="C37" s="0" t="n">
        <v>536</v>
      </c>
      <c r="D37" s="0" t="n">
        <v>367</v>
      </c>
      <c r="E37" s="0" t="n">
        <v>481</v>
      </c>
      <c r="F37" s="0" t="n">
        <v>445</v>
      </c>
      <c r="G37" s="0" t="n">
        <f aca="false">Tabla3510813153425[[#This Row],[no_efec_cor]]+Tabla3510813153425[[#This Row],[efec_cor]]</f>
        <v>1017</v>
      </c>
      <c r="H37" s="0" t="n">
        <f aca="false">Tabla3510813153425[[#This Row],[no_efec_inc]]+Tabla3510813153425[[#This Row],[efect_inc]]</f>
        <v>812</v>
      </c>
      <c r="I37" s="9" t="n">
        <f aca="false">Tabla3510813153425[[#This Row],[Correctos]]/Tabla3510813153425[[#This Row],[total_sec]]</f>
        <v>0.556041552761072</v>
      </c>
      <c r="J37" s="9" t="n">
        <f aca="false">Tabla3510813153425[[#This Row],[efec_cor]]/Tabla3510813153425[[#This Row],[efec]]</f>
        <v>0.519438444924406</v>
      </c>
      <c r="K37" s="9" t="n">
        <f aca="false">Tabla3510813153425[[#This Row],[efect_inc]]/Tabla3510813153425[[#This Row],[efec]]</f>
        <v>0.480561555075594</v>
      </c>
      <c r="L37" s="9" t="n">
        <f aca="false">Tabla3510813153425[[#This Row],[no_efec_cor]]/Tabla3510813153425[[#This Row],[no_efe]]</f>
        <v>0.593576965669989</v>
      </c>
      <c r="M37" s="9" t="n">
        <f aca="false">Tabla3510813153425[[#This Row],[no_efec_inc]]/Tabla3510813153425[[#This Row],[no_efe]]</f>
        <v>0.406423034330011</v>
      </c>
      <c r="N37" s="9" t="n">
        <f aca="false">(Tabla3510813153425[[#This Row],[% efe_cor]]+Tabla3510813153425[[#This Row],[% no_efe_cor]])/2</f>
        <v>0.556507705297198</v>
      </c>
      <c r="O37" s="10" t="n">
        <f aca="false">(Tabla3510813153425[[#This Row],[% efe_inc]]+Tabla3510813153425[[#This Row],[% no_efect_inc]])/2</f>
        <v>0.443492294702802</v>
      </c>
      <c r="P37" s="11" t="n">
        <f aca="false">Tabla3510813153425[[#This Row],[no_efec_cor]]/(Tabla3510813153425[[#This Row],[efect_inc]]+Tabla3510813153425[[#This Row],[no_efec_cor]])</f>
        <v>0.54638124362895</v>
      </c>
      <c r="Q37" s="11" t="n">
        <f aca="false">Tabla3510813153425[[#This Row],[efec_cor]]/(Tabla3510813153425[[#This Row],[efec_cor]]+Tabla3510813153425[[#This Row],[no_efec_inc]])</f>
        <v>0.567216981132076</v>
      </c>
      <c r="R37" s="11" t="n">
        <f aca="false">(Tabla3510813153425[[#This Row],[PNE]]+Tabla3510813153425[[#This Row],[PE]])/2</f>
        <v>0.556799112380513</v>
      </c>
      <c r="S37" s="0" t="n">
        <v>926</v>
      </c>
      <c r="T37" s="0" t="n">
        <v>903</v>
      </c>
      <c r="U37" s="0" t="n">
        <f aca="false">Tabla3510813153425[[#This Row],[efec]]+Tabla3510813153425[[#This Row],[no_efe]]</f>
        <v>1829</v>
      </c>
    </row>
    <row r="38" customFormat="false" ht="13.8" hidden="false" customHeight="false" outlineLevel="0" collapsed="false">
      <c r="A38" s="0" t="n">
        <v>0.1</v>
      </c>
      <c r="B38" s="0" t="n">
        <v>1</v>
      </c>
      <c r="C38" s="0" t="n">
        <v>416</v>
      </c>
      <c r="D38" s="0" t="n">
        <v>487</v>
      </c>
      <c r="E38" s="0" t="n">
        <v>559</v>
      </c>
      <c r="F38" s="0" t="n">
        <v>367</v>
      </c>
      <c r="G38" s="0" t="n">
        <f aca="false">Tabla3510813153425[[#This Row],[no_efec_cor]]+Tabla3510813153425[[#This Row],[efec_cor]]</f>
        <v>975</v>
      </c>
      <c r="H38" s="0" t="n">
        <f aca="false">Tabla3510813153425[[#This Row],[no_efec_inc]]+Tabla3510813153425[[#This Row],[efect_inc]]</f>
        <v>854</v>
      </c>
      <c r="I38" s="9" t="n">
        <f aca="false">Tabla3510813153425[[#This Row],[Correctos]]/Tabla3510813153425[[#This Row],[total_sec]]</f>
        <v>0.533078184800437</v>
      </c>
      <c r="J38" s="9" t="n">
        <f aca="false">Tabla3510813153425[[#This Row],[efec_cor]]/Tabla3510813153425[[#This Row],[efec]]</f>
        <v>0.603671706263499</v>
      </c>
      <c r="K38" s="9" t="n">
        <f aca="false">Tabla3510813153425[[#This Row],[efect_inc]]/Tabla3510813153425[[#This Row],[efec]]</f>
        <v>0.396328293736501</v>
      </c>
      <c r="L38" s="9" t="n">
        <f aca="false">Tabla3510813153425[[#This Row],[no_efec_cor]]/Tabla3510813153425[[#This Row],[no_efe]]</f>
        <v>0.460686600221484</v>
      </c>
      <c r="M38" s="9" t="n">
        <f aca="false">Tabla3510813153425[[#This Row],[no_efec_inc]]/Tabla3510813153425[[#This Row],[no_efe]]</f>
        <v>0.539313399778516</v>
      </c>
      <c r="N38" s="9" t="n">
        <f aca="false">(Tabla3510813153425[[#This Row],[% efe_cor]]+Tabla3510813153425[[#This Row],[% no_efe_cor]])/2</f>
        <v>0.532179153242491</v>
      </c>
      <c r="O38" s="10" t="n">
        <f aca="false">(Tabla3510813153425[[#This Row],[% efe_inc]]+Tabla3510813153425[[#This Row],[% no_efect_inc]])/2</f>
        <v>0.467820846757509</v>
      </c>
      <c r="P38" s="11" t="n">
        <f aca="false">Tabla3510813153425[[#This Row],[no_efec_cor]]/(Tabla3510813153425[[#This Row],[efect_inc]]+Tabla3510813153425[[#This Row],[no_efec_cor]])</f>
        <v>0.531289910600255</v>
      </c>
      <c r="Q38" s="11" t="n">
        <f aca="false">Tabla3510813153425[[#This Row],[efec_cor]]/(Tabla3510813153425[[#This Row],[efec_cor]]+Tabla3510813153425[[#This Row],[no_efec_inc]])</f>
        <v>0.534416826003824</v>
      </c>
      <c r="R38" s="11" t="n">
        <f aca="false">(Tabla3510813153425[[#This Row],[PNE]]+Tabla3510813153425[[#This Row],[PE]])/2</f>
        <v>0.53285336830204</v>
      </c>
      <c r="S38" s="0" t="n">
        <v>926</v>
      </c>
      <c r="T38" s="0" t="n">
        <v>903</v>
      </c>
      <c r="U38" s="0" t="n">
        <f aca="false">Tabla3510813153425[[#This Row],[efec]]+Tabla3510813153425[[#This Row],[no_efe]]</f>
        <v>1829</v>
      </c>
    </row>
    <row r="39" customFormat="false" ht="13.8" hidden="false" customHeight="false" outlineLevel="0" collapsed="false">
      <c r="A39" s="0" t="n">
        <v>0.5</v>
      </c>
      <c r="B39" s="0" t="n">
        <v>0.5</v>
      </c>
      <c r="C39" s="0" t="n">
        <v>463</v>
      </c>
      <c r="D39" s="0" t="n">
        <v>440</v>
      </c>
      <c r="E39" s="0" t="n">
        <v>512</v>
      </c>
      <c r="F39" s="0" t="n">
        <v>414</v>
      </c>
      <c r="G39" s="0" t="n">
        <f aca="false">Tabla3510813153425[[#This Row],[no_efec_cor]]+Tabla3510813153425[[#This Row],[efec_cor]]</f>
        <v>975</v>
      </c>
      <c r="H39" s="0" t="n">
        <f aca="false">Tabla3510813153425[[#This Row],[no_efec_inc]]+Tabla3510813153425[[#This Row],[efect_inc]]</f>
        <v>854</v>
      </c>
      <c r="I39" s="9" t="n">
        <f aca="false">Tabla3510813153425[[#This Row],[Correctos]]/Tabla3510813153425[[#This Row],[total_sec]]</f>
        <v>0.533078184800437</v>
      </c>
      <c r="J39" s="9" t="n">
        <f aca="false">Tabla3510813153425[[#This Row],[efec_cor]]/Tabla3510813153425[[#This Row],[efec]]</f>
        <v>0.552915766738661</v>
      </c>
      <c r="K39" s="9" t="n">
        <f aca="false">Tabla3510813153425[[#This Row],[efect_inc]]/Tabla3510813153425[[#This Row],[efec]]</f>
        <v>0.447084233261339</v>
      </c>
      <c r="L39" s="9" t="n">
        <f aca="false">Tabla3510813153425[[#This Row],[no_efec_cor]]/Tabla3510813153425[[#This Row],[no_efe]]</f>
        <v>0.512735326688815</v>
      </c>
      <c r="M39" s="9" t="n">
        <f aca="false">Tabla3510813153425[[#This Row],[no_efec_inc]]/Tabla3510813153425[[#This Row],[no_efe]]</f>
        <v>0.487264673311185</v>
      </c>
      <c r="N39" s="9" t="n">
        <f aca="false">(Tabla3510813153425[[#This Row],[% efe_cor]]+Tabla3510813153425[[#This Row],[% no_efe_cor]])/2</f>
        <v>0.532825546713738</v>
      </c>
      <c r="O39" s="10" t="n">
        <f aca="false">(Tabla3510813153425[[#This Row],[% efe_inc]]+Tabla3510813153425[[#This Row],[% no_efect_inc]])/2</f>
        <v>0.467174453286262</v>
      </c>
      <c r="P39" s="11" t="n">
        <f aca="false">Tabla3510813153425[[#This Row],[no_efec_cor]]/(Tabla3510813153425[[#This Row],[efect_inc]]+Tabla3510813153425[[#This Row],[no_efec_cor]])</f>
        <v>0.52793614595211</v>
      </c>
      <c r="Q39" s="11" t="n">
        <f aca="false">Tabla3510813153425[[#This Row],[efec_cor]]/(Tabla3510813153425[[#This Row],[efec_cor]]+Tabla3510813153425[[#This Row],[no_efec_inc]])</f>
        <v>0.53781512605042</v>
      </c>
      <c r="R39" s="11" t="n">
        <f aca="false">(Tabla3510813153425[[#This Row],[PNE]]+Tabla3510813153425[[#This Row],[PE]])/2</f>
        <v>0.532875636001265</v>
      </c>
      <c r="S39" s="0" t="n">
        <v>926</v>
      </c>
      <c r="T39" s="0" t="n">
        <v>903</v>
      </c>
      <c r="U39" s="0" t="n">
        <f aca="false">Tabla3510813153425[[#This Row],[efec]]+Tabla3510813153425[[#This Row],[no_efe]]</f>
        <v>1829</v>
      </c>
    </row>
    <row r="40" customFormat="false" ht="13.8" hidden="false" customHeight="false" outlineLevel="0" collapsed="false">
      <c r="A40" s="0" t="n">
        <v>8</v>
      </c>
      <c r="B40" s="0" t="n">
        <v>1</v>
      </c>
      <c r="C40" s="0" t="n">
        <v>613</v>
      </c>
      <c r="D40" s="0" t="n">
        <v>290</v>
      </c>
      <c r="E40" s="0" t="n">
        <v>482</v>
      </c>
      <c r="F40" s="0" t="n">
        <v>444</v>
      </c>
      <c r="G40" s="0" t="e">
        <f aca="false">Tabla3510813153425[[#This Row],[no_efec_cor]]+Tabla3510813153425[[#This Row],[efec_cor]]</f>
        <v>#VALUE!</v>
      </c>
      <c r="H40" s="0" t="e">
        <f aca="false">Tabla3510813153425[[#This Row],[no_efec_inc]]+Tabla3510813153425[[#This Row],[efect_inc]]</f>
        <v>#VALUE!</v>
      </c>
      <c r="I40" s="9" t="e">
        <f aca="false">Tabla3510813153425[[#This Row],[Correctos]]/Tabla3510813153425[[#This Row],[total_sec]]</f>
        <v>#VALUE!</v>
      </c>
      <c r="J40" s="9" t="e">
        <f aca="false">Tabla3510813153425[[#This Row],[efec_cor]]/Tabla3510813153425[[#This Row],[efec]]</f>
        <v>#VALUE!</v>
      </c>
      <c r="K40" s="9" t="e">
        <f aca="false">Tabla3510813153425[[#This Row],[efect_inc]]/Tabla3510813153425[[#This Row],[efec]]</f>
        <v>#VALUE!</v>
      </c>
      <c r="L40" s="9" t="e">
        <f aca="false">Tabla3510813153425[[#This Row],[no_efec_cor]]/Tabla3510813153425[[#This Row],[no_efe]]</f>
        <v>#VALUE!</v>
      </c>
      <c r="M40" s="9" t="e">
        <f aca="false">Tabla3510813153425[[#This Row],[no_efec_inc]]/Tabla3510813153425[[#This Row],[no_efe]]</f>
        <v>#VALUE!</v>
      </c>
      <c r="N40" s="9" t="e">
        <f aca="false">(Tabla3510813153425[[#This Row],[% efe_cor]]+Tabla3510813153425[[#This Row],[% no_efe_cor]])/2</f>
        <v>#VALUE!</v>
      </c>
      <c r="O40" s="10" t="e">
        <f aca="false">(Tabla3510813153425[[#This Row],[% efe_inc]]+Tabla3510813153425[[#This Row],[% no_efect_inc]])/2</f>
        <v>#VALUE!</v>
      </c>
      <c r="P40" s="11" t="e">
        <f aca="false">Tabla3510813153425[[#This Row],[no_efec_cor]]/(Tabla3510813153425[[#This Row],[efect_inc]]+Tabla3510813153425[[#This Row],[no_efec_cor]])</f>
        <v>#VALUE!</v>
      </c>
      <c r="Q40" s="11" t="e">
        <f aca="false">Tabla3510813153425[[#This Row],[efec_cor]]/(Tabla3510813153425[[#This Row],[efec_cor]]+Tabla3510813153425[[#This Row],[no_efec_inc]])</f>
        <v>#VALUE!</v>
      </c>
      <c r="R40" s="11" t="e">
        <f aca="false">(Tabla3510813153425[[#This Row],[PNE]]+Tabla3510813153425[[#This Row],[PE]])/2</f>
        <v>#VALUE!</v>
      </c>
      <c r="S40" s="0" t="n">
        <v>926</v>
      </c>
      <c r="T40" s="0" t="n">
        <v>903</v>
      </c>
      <c r="U40" s="0" t="e">
        <f aca="false">Tabla3510813153425[[#This Row],[efec]]+Tabla3510813153425[[#This Row],[no_efe]]</f>
        <v>#VALUE!</v>
      </c>
    </row>
    <row r="41" customFormat="false" ht="13.8" hidden="false" customHeight="false" outlineLevel="0" collapsed="false">
      <c r="A41" s="0" t="n">
        <v>8</v>
      </c>
      <c r="B41" s="0" t="n">
        <v>2</v>
      </c>
      <c r="C41" s="0" t="n">
        <v>625</v>
      </c>
      <c r="D41" s="0" t="n">
        <v>278</v>
      </c>
      <c r="E41" s="0" t="n">
        <v>510</v>
      </c>
      <c r="F41" s="0" t="n">
        <v>416</v>
      </c>
      <c r="G41" s="0" t="e">
        <f aca="false">Tabla3510813153425[[#This Row],[no_efec_cor]]+Tabla3510813153425[[#This Row],[efec_cor]]</f>
        <v>#VALUE!</v>
      </c>
      <c r="H41" s="0" t="e">
        <f aca="false">Tabla3510813153425[[#This Row],[no_efec_inc]]+Tabla3510813153425[[#This Row],[efect_inc]]</f>
        <v>#VALUE!</v>
      </c>
      <c r="I41" s="9" t="e">
        <f aca="false">Tabla3510813153425[[#This Row],[Correctos]]/Tabla3510813153425[[#This Row],[total_sec]]</f>
        <v>#VALUE!</v>
      </c>
      <c r="J41" s="9" t="e">
        <f aca="false">Tabla3510813153425[[#This Row],[efec_cor]]/Tabla3510813153425[[#This Row],[efec]]</f>
        <v>#VALUE!</v>
      </c>
      <c r="K41" s="9" t="e">
        <f aca="false">Tabla3510813153425[[#This Row],[efect_inc]]/Tabla3510813153425[[#This Row],[efec]]</f>
        <v>#VALUE!</v>
      </c>
      <c r="L41" s="9" t="e">
        <f aca="false">Tabla3510813153425[[#This Row],[no_efec_cor]]/Tabla3510813153425[[#This Row],[no_efe]]</f>
        <v>#VALUE!</v>
      </c>
      <c r="M41" s="9" t="e">
        <f aca="false">Tabla3510813153425[[#This Row],[no_efec_inc]]/Tabla3510813153425[[#This Row],[no_efe]]</f>
        <v>#VALUE!</v>
      </c>
      <c r="N41" s="9" t="e">
        <f aca="false">(Tabla3510813153425[[#This Row],[% efe_cor]]+Tabla3510813153425[[#This Row],[% no_efe_cor]])/2</f>
        <v>#VALUE!</v>
      </c>
      <c r="O41" s="10" t="e">
        <f aca="false">(Tabla3510813153425[[#This Row],[% efe_inc]]+Tabla3510813153425[[#This Row],[% no_efect_inc]])/2</f>
        <v>#VALUE!</v>
      </c>
      <c r="P41" s="11" t="e">
        <f aca="false">Tabla3510813153425[[#This Row],[no_efec_cor]]/(Tabla3510813153425[[#This Row],[efect_inc]]+Tabla3510813153425[[#This Row],[no_efec_cor]])</f>
        <v>#VALUE!</v>
      </c>
      <c r="Q41" s="11" t="e">
        <f aca="false">Tabla3510813153425[[#This Row],[efec_cor]]/(Tabla3510813153425[[#This Row],[efec_cor]]+Tabla3510813153425[[#This Row],[no_efec_inc]])</f>
        <v>#VALUE!</v>
      </c>
      <c r="R41" s="11" t="e">
        <f aca="false">(Tabla3510813153425[[#This Row],[PNE]]+Tabla3510813153425[[#This Row],[PE]])/2</f>
        <v>#VALUE!</v>
      </c>
      <c r="S41" s="0" t="n">
        <v>926</v>
      </c>
      <c r="T41" s="0" t="n">
        <v>903</v>
      </c>
      <c r="U41" s="0" t="e">
        <f aca="false">Tabla3510813153425[[#This Row],[efec]]+Tabla3510813153425[[#This Row],[no_efe]]</f>
        <v>#VALUE!</v>
      </c>
    </row>
    <row r="42" customFormat="false" ht="13.8" hidden="false" customHeight="false" outlineLevel="0" collapsed="false">
      <c r="A42" s="0" t="n">
        <v>8</v>
      </c>
      <c r="B42" s="0" t="n">
        <v>3</v>
      </c>
      <c r="C42" s="0" t="n">
        <v>614</v>
      </c>
      <c r="D42" s="0" t="n">
        <v>289</v>
      </c>
      <c r="E42" s="0" t="n">
        <v>532</v>
      </c>
      <c r="F42" s="0" t="n">
        <v>394</v>
      </c>
      <c r="G42" s="0" t="e">
        <f aca="false">Tabla3510813153425[[#This Row],[no_efec_cor]]+Tabla3510813153425[[#This Row],[efec_cor]]</f>
        <v>#VALUE!</v>
      </c>
      <c r="H42" s="0" t="e">
        <f aca="false">Tabla3510813153425[[#This Row],[no_efec_inc]]+Tabla3510813153425[[#This Row],[efect_inc]]</f>
        <v>#VALUE!</v>
      </c>
      <c r="I42" s="9" t="e">
        <f aca="false">Tabla3510813153425[[#This Row],[Correctos]]/Tabla3510813153425[[#This Row],[total_sec]]</f>
        <v>#VALUE!</v>
      </c>
      <c r="J42" s="9" t="e">
        <f aca="false">Tabla3510813153425[[#This Row],[efec_cor]]/Tabla3510813153425[[#This Row],[efec]]</f>
        <v>#VALUE!</v>
      </c>
      <c r="K42" s="9" t="e">
        <f aca="false">Tabla3510813153425[[#This Row],[efect_inc]]/Tabla3510813153425[[#This Row],[efec]]</f>
        <v>#VALUE!</v>
      </c>
      <c r="L42" s="9" t="e">
        <f aca="false">Tabla3510813153425[[#This Row],[no_efec_cor]]/Tabla3510813153425[[#This Row],[no_efe]]</f>
        <v>#VALUE!</v>
      </c>
      <c r="M42" s="9" t="e">
        <f aca="false">Tabla3510813153425[[#This Row],[no_efec_inc]]/Tabla3510813153425[[#This Row],[no_efe]]</f>
        <v>#VALUE!</v>
      </c>
      <c r="N42" s="9" t="e">
        <f aca="false">(Tabla3510813153425[[#This Row],[% efe_cor]]+Tabla3510813153425[[#This Row],[% no_efe_cor]])/2</f>
        <v>#VALUE!</v>
      </c>
      <c r="O42" s="10" t="e">
        <f aca="false">(Tabla3510813153425[[#This Row],[% efe_inc]]+Tabla3510813153425[[#This Row],[% no_efect_inc]])/2</f>
        <v>#VALUE!</v>
      </c>
      <c r="P42" s="11" t="e">
        <f aca="false">Tabla3510813153425[[#This Row],[no_efec_cor]]/(Tabla3510813153425[[#This Row],[efect_inc]]+Tabla3510813153425[[#This Row],[no_efec_cor]])</f>
        <v>#VALUE!</v>
      </c>
      <c r="Q42" s="11" t="e">
        <f aca="false">Tabla3510813153425[[#This Row],[efec_cor]]/(Tabla3510813153425[[#This Row],[efec_cor]]+Tabla3510813153425[[#This Row],[no_efec_inc]])</f>
        <v>#VALUE!</v>
      </c>
      <c r="R42" s="11" t="e">
        <f aca="false">(Tabla3510813153425[[#This Row],[PNE]]+Tabla3510813153425[[#This Row],[PE]])/2</f>
        <v>#VALUE!</v>
      </c>
      <c r="S42" s="0" t="n">
        <v>926</v>
      </c>
      <c r="T42" s="0" t="n">
        <v>903</v>
      </c>
      <c r="U42" s="0" t="e">
        <f aca="false">Tabla3510813153425[[#This Row],[efec]]+Tabla3510813153425[[#This Row],[no_efe]]</f>
        <v>#VALUE!</v>
      </c>
    </row>
    <row r="43" customFormat="false" ht="13.8" hidden="false" customHeight="false" outlineLevel="0" collapsed="false">
      <c r="A43" s="0" t="n">
        <v>8</v>
      </c>
      <c r="B43" s="0" t="n">
        <v>2.5</v>
      </c>
      <c r="C43" s="0" t="n">
        <v>623</v>
      </c>
      <c r="D43" s="0" t="n">
        <v>280</v>
      </c>
      <c r="E43" s="0" t="n">
        <v>530</v>
      </c>
      <c r="F43" s="0" t="n">
        <v>396</v>
      </c>
      <c r="G43" s="0" t="e">
        <f aca="false">Tabla3510813153425[[#This Row],[no_efec_cor]]+Tabla3510813153425[[#This Row],[efec_cor]]</f>
        <v>#VALUE!</v>
      </c>
      <c r="H43" s="0" t="e">
        <f aca="false">Tabla3510813153425[[#This Row],[no_efec_inc]]+Tabla3510813153425[[#This Row],[efect_inc]]</f>
        <v>#VALUE!</v>
      </c>
      <c r="I43" s="9" t="e">
        <f aca="false">Tabla3510813153425[[#This Row],[Correctos]]/Tabla3510813153425[[#This Row],[total_sec]]</f>
        <v>#VALUE!</v>
      </c>
      <c r="J43" s="9" t="e">
        <f aca="false">Tabla3510813153425[[#This Row],[efec_cor]]/Tabla3510813153425[[#This Row],[efec]]</f>
        <v>#VALUE!</v>
      </c>
      <c r="K43" s="9" t="e">
        <f aca="false">Tabla3510813153425[[#This Row],[efect_inc]]/Tabla3510813153425[[#This Row],[efec]]</f>
        <v>#VALUE!</v>
      </c>
      <c r="L43" s="9" t="e">
        <f aca="false">Tabla3510813153425[[#This Row],[no_efec_cor]]/Tabla3510813153425[[#This Row],[no_efe]]</f>
        <v>#VALUE!</v>
      </c>
      <c r="M43" s="9" t="e">
        <f aca="false">Tabla3510813153425[[#This Row],[no_efec_inc]]/Tabla3510813153425[[#This Row],[no_efe]]</f>
        <v>#VALUE!</v>
      </c>
      <c r="N43" s="9" t="e">
        <f aca="false">(Tabla3510813153425[[#This Row],[% efe_cor]]+Tabla3510813153425[[#This Row],[% no_efe_cor]])/2</f>
        <v>#VALUE!</v>
      </c>
      <c r="O43" s="10" t="e">
        <f aca="false">(Tabla3510813153425[[#This Row],[% efe_inc]]+Tabla3510813153425[[#This Row],[% no_efect_inc]])/2</f>
        <v>#VALUE!</v>
      </c>
      <c r="P43" s="11" t="e">
        <f aca="false">Tabla3510813153425[[#This Row],[no_efec_cor]]/(Tabla3510813153425[[#This Row],[efect_inc]]+Tabla3510813153425[[#This Row],[no_efec_cor]])</f>
        <v>#VALUE!</v>
      </c>
      <c r="Q43" s="11" t="e">
        <f aca="false">Tabla3510813153425[[#This Row],[efec_cor]]/(Tabla3510813153425[[#This Row],[efec_cor]]+Tabla3510813153425[[#This Row],[no_efec_inc]])</f>
        <v>#VALUE!</v>
      </c>
      <c r="R43" s="11" t="e">
        <f aca="false">(Tabla3510813153425[[#This Row],[PNE]]+Tabla3510813153425[[#This Row],[PE]])/2</f>
        <v>#VALUE!</v>
      </c>
      <c r="S43" s="0" t="n">
        <v>926</v>
      </c>
      <c r="T43" s="0" t="n">
        <v>903</v>
      </c>
      <c r="U43" s="0" t="e">
        <f aca="false">Tabla3510813153425[[#This Row],[efec]]+Tabla3510813153425[[#This Row],[no_efe]]</f>
        <v>#VALUE!</v>
      </c>
    </row>
    <row r="44" customFormat="false" ht="13.8" hidden="false" customHeight="false" outlineLevel="0" collapsed="false">
      <c r="A44" s="0" t="n">
        <v>10</v>
      </c>
      <c r="B44" s="0" t="n">
        <v>2</v>
      </c>
      <c r="C44" s="0" t="n">
        <v>623</v>
      </c>
      <c r="D44" s="0" t="n">
        <v>280</v>
      </c>
      <c r="E44" s="0" t="n">
        <v>520</v>
      </c>
      <c r="F44" s="0" t="n">
        <v>406</v>
      </c>
      <c r="G44" s="0" t="e">
        <f aca="false">Tabla3510813153425[[#This Row],[no_efec_cor]]+Tabla3510813153425[[#This Row],[efec_cor]]</f>
        <v>#VALUE!</v>
      </c>
      <c r="H44" s="0" t="e">
        <f aca="false">Tabla3510813153425[[#This Row],[no_efec_inc]]+Tabla3510813153425[[#This Row],[efect_inc]]</f>
        <v>#VALUE!</v>
      </c>
      <c r="I44" s="9" t="e">
        <f aca="false">Tabla3510813153425[[#This Row],[Correctos]]/Tabla3510813153425[[#This Row],[total_sec]]</f>
        <v>#VALUE!</v>
      </c>
      <c r="J44" s="9" t="e">
        <f aca="false">Tabla3510813153425[[#This Row],[efec_cor]]/Tabla3510813153425[[#This Row],[efec]]</f>
        <v>#VALUE!</v>
      </c>
      <c r="K44" s="9" t="e">
        <f aca="false">Tabla3510813153425[[#This Row],[efect_inc]]/Tabla3510813153425[[#This Row],[efec]]</f>
        <v>#VALUE!</v>
      </c>
      <c r="L44" s="9" t="e">
        <f aca="false">Tabla3510813153425[[#This Row],[no_efec_cor]]/Tabla3510813153425[[#This Row],[no_efe]]</f>
        <v>#VALUE!</v>
      </c>
      <c r="M44" s="9" t="e">
        <f aca="false">Tabla3510813153425[[#This Row],[no_efec_inc]]/Tabla3510813153425[[#This Row],[no_efe]]</f>
        <v>#VALUE!</v>
      </c>
      <c r="N44" s="9" t="e">
        <f aca="false">(Tabla3510813153425[[#This Row],[% efe_cor]]+Tabla3510813153425[[#This Row],[% no_efe_cor]])/2</f>
        <v>#VALUE!</v>
      </c>
      <c r="O44" s="10" t="e">
        <f aca="false">(Tabla3510813153425[[#This Row],[% efe_inc]]+Tabla3510813153425[[#This Row],[% no_efect_inc]])/2</f>
        <v>#VALUE!</v>
      </c>
      <c r="P44" s="11" t="e">
        <f aca="false">Tabla3510813153425[[#This Row],[no_efec_cor]]/(Tabla3510813153425[[#This Row],[efect_inc]]+Tabla3510813153425[[#This Row],[no_efec_cor]])</f>
        <v>#VALUE!</v>
      </c>
      <c r="Q44" s="11" t="e">
        <f aca="false">Tabla3510813153425[[#This Row],[efec_cor]]/(Tabla3510813153425[[#This Row],[efec_cor]]+Tabla3510813153425[[#This Row],[no_efec_inc]])</f>
        <v>#VALUE!</v>
      </c>
      <c r="R44" s="11" t="e">
        <f aca="false">(Tabla3510813153425[[#This Row],[PNE]]+Tabla3510813153425[[#This Row],[PE]])/2</f>
        <v>#VALUE!</v>
      </c>
      <c r="S44" s="0" t="n">
        <v>926</v>
      </c>
      <c r="T44" s="0" t="n">
        <v>903</v>
      </c>
      <c r="U44" s="0" t="e">
        <f aca="false">Tabla3510813153425[[#This Row],[efec]]+Tabla3510813153425[[#This Row],[no_efe]]</f>
        <v>#VALUE!</v>
      </c>
    </row>
    <row r="45" customFormat="false" ht="13.8" hidden="false" customHeight="false" outlineLevel="0" collapsed="false">
      <c r="A45" s="0" t="n">
        <v>15</v>
      </c>
      <c r="B45" s="0" t="n">
        <v>2</v>
      </c>
      <c r="C45" s="0" t="n">
        <v>619</v>
      </c>
      <c r="D45" s="0" t="n">
        <v>284</v>
      </c>
      <c r="E45" s="0" t="n">
        <v>525</v>
      </c>
      <c r="F45" s="0" t="n">
        <v>401</v>
      </c>
      <c r="G45" s="0" t="e">
        <f aca="false">Tabla3510813153425[[#This Row],[no_efec_cor]]+Tabla3510813153425[[#This Row],[efec_cor]]</f>
        <v>#VALUE!</v>
      </c>
      <c r="H45" s="0" t="e">
        <f aca="false">Tabla3510813153425[[#This Row],[no_efec_inc]]+Tabla3510813153425[[#This Row],[efect_inc]]</f>
        <v>#VALUE!</v>
      </c>
      <c r="I45" s="9" t="e">
        <f aca="false">Tabla3510813153425[[#This Row],[Correctos]]/Tabla3510813153425[[#This Row],[total_sec]]</f>
        <v>#VALUE!</v>
      </c>
      <c r="J45" s="9" t="e">
        <f aca="false">Tabla3510813153425[[#This Row],[efec_cor]]/Tabla3510813153425[[#This Row],[efec]]</f>
        <v>#VALUE!</v>
      </c>
      <c r="K45" s="9" t="e">
        <f aca="false">Tabla3510813153425[[#This Row],[efect_inc]]/Tabla3510813153425[[#This Row],[efec]]</f>
        <v>#VALUE!</v>
      </c>
      <c r="L45" s="9" t="e">
        <f aca="false">Tabla3510813153425[[#This Row],[no_efec_cor]]/Tabla3510813153425[[#This Row],[no_efe]]</f>
        <v>#VALUE!</v>
      </c>
      <c r="M45" s="9" t="e">
        <f aca="false">Tabla3510813153425[[#This Row],[no_efec_inc]]/Tabla3510813153425[[#This Row],[no_efe]]</f>
        <v>#VALUE!</v>
      </c>
      <c r="N45" s="9" t="e">
        <f aca="false">(Tabla3510813153425[[#This Row],[% efe_cor]]+Tabla3510813153425[[#This Row],[% no_efe_cor]])/2</f>
        <v>#VALUE!</v>
      </c>
      <c r="O45" s="10" t="e">
        <f aca="false">(Tabla3510813153425[[#This Row],[% efe_inc]]+Tabla3510813153425[[#This Row],[% no_efect_inc]])/2</f>
        <v>#VALUE!</v>
      </c>
      <c r="P45" s="11" t="e">
        <f aca="false">Tabla3510813153425[[#This Row],[no_efec_cor]]/(Tabla3510813153425[[#This Row],[efect_inc]]+Tabla3510813153425[[#This Row],[no_efec_cor]])</f>
        <v>#VALUE!</v>
      </c>
      <c r="Q45" s="11" t="e">
        <f aca="false">Tabla3510813153425[[#This Row],[efec_cor]]/(Tabla3510813153425[[#This Row],[efec_cor]]+Tabla3510813153425[[#This Row],[no_efec_inc]])</f>
        <v>#VALUE!</v>
      </c>
      <c r="R45" s="11" t="e">
        <f aca="false">(Tabla3510813153425[[#This Row],[PNE]]+Tabla3510813153425[[#This Row],[PE]])/2</f>
        <v>#VALUE!</v>
      </c>
      <c r="S45" s="0" t="n">
        <v>926</v>
      </c>
      <c r="T45" s="0" t="n">
        <v>903</v>
      </c>
      <c r="U45" s="0" t="e">
        <f aca="false">Tabla3510813153425[[#This Row],[efec]]+Tabla3510813153425[[#This Row],[no_efe]]</f>
        <v>#VALUE!</v>
      </c>
    </row>
    <row r="46" customFormat="false" ht="13.8" hidden="false" customHeight="false" outlineLevel="0" collapsed="false">
      <c r="A46" s="0" t="n">
        <v>25</v>
      </c>
      <c r="B46" s="0" t="n">
        <v>2</v>
      </c>
      <c r="C46" s="0" t="n">
        <v>601</v>
      </c>
      <c r="D46" s="0" t="n">
        <v>302</v>
      </c>
      <c r="E46" s="0" t="n">
        <v>524</v>
      </c>
      <c r="F46" s="0" t="n">
        <v>402</v>
      </c>
      <c r="G46" s="0" t="e">
        <f aca="false">Tabla3510813153425[[#This Row],[no_efec_cor]]+Tabla3510813153425[[#This Row],[efec_cor]]</f>
        <v>#VALUE!</v>
      </c>
      <c r="H46" s="0" t="e">
        <f aca="false">Tabla3510813153425[[#This Row],[no_efec_inc]]+Tabla3510813153425[[#This Row],[efect_inc]]</f>
        <v>#VALUE!</v>
      </c>
      <c r="I46" s="9" t="e">
        <f aca="false">Tabla3510813153425[[#This Row],[Correctos]]/Tabla3510813153425[[#This Row],[total_sec]]</f>
        <v>#VALUE!</v>
      </c>
      <c r="J46" s="9" t="e">
        <f aca="false">Tabla3510813153425[[#This Row],[efec_cor]]/Tabla3510813153425[[#This Row],[efec]]</f>
        <v>#VALUE!</v>
      </c>
      <c r="K46" s="9" t="e">
        <f aca="false">Tabla3510813153425[[#This Row],[efect_inc]]/Tabla3510813153425[[#This Row],[efec]]</f>
        <v>#VALUE!</v>
      </c>
      <c r="L46" s="9" t="e">
        <f aca="false">Tabla3510813153425[[#This Row],[no_efec_cor]]/Tabla3510813153425[[#This Row],[no_efe]]</f>
        <v>#VALUE!</v>
      </c>
      <c r="M46" s="9" t="e">
        <f aca="false">Tabla3510813153425[[#This Row],[no_efec_inc]]/Tabla3510813153425[[#This Row],[no_efe]]</f>
        <v>#VALUE!</v>
      </c>
      <c r="N46" s="9" t="e">
        <f aca="false">(Tabla3510813153425[[#This Row],[% efe_cor]]+Tabla3510813153425[[#This Row],[% no_efe_cor]])/2</f>
        <v>#VALUE!</v>
      </c>
      <c r="O46" s="10" t="e">
        <f aca="false">(Tabla3510813153425[[#This Row],[% efe_inc]]+Tabla3510813153425[[#This Row],[% no_efect_inc]])/2</f>
        <v>#VALUE!</v>
      </c>
      <c r="P46" s="11" t="e">
        <f aca="false">Tabla3510813153425[[#This Row],[no_efec_cor]]/(Tabla3510813153425[[#This Row],[efect_inc]]+Tabla3510813153425[[#This Row],[no_efec_cor]])</f>
        <v>#VALUE!</v>
      </c>
      <c r="Q46" s="11" t="e">
        <f aca="false">Tabla3510813153425[[#This Row],[efec_cor]]/(Tabla3510813153425[[#This Row],[efec_cor]]+Tabla3510813153425[[#This Row],[no_efec_inc]])</f>
        <v>#VALUE!</v>
      </c>
      <c r="R46" s="11" t="e">
        <f aca="false">(Tabla3510813153425[[#This Row],[PNE]]+Tabla3510813153425[[#This Row],[PE]])/2</f>
        <v>#VALUE!</v>
      </c>
      <c r="S46" s="0" t="n">
        <v>926</v>
      </c>
      <c r="T46" s="0" t="n">
        <v>903</v>
      </c>
      <c r="U46" s="0" t="e">
        <f aca="false">Tabla3510813153425[[#This Row],[efec]]+Tabla3510813153425[[#This Row],[no_efe]]</f>
        <v>#VALUE!</v>
      </c>
    </row>
    <row r="47" customFormat="false" ht="13.8" hidden="false" customHeight="false" outlineLevel="0" collapsed="false">
      <c r="A47" s="0" t="n">
        <v>25</v>
      </c>
      <c r="B47" s="0" t="n">
        <v>3</v>
      </c>
      <c r="C47" s="0" t="n">
        <v>571</v>
      </c>
      <c r="D47" s="0" t="n">
        <v>332</v>
      </c>
      <c r="E47" s="0" t="n">
        <v>530</v>
      </c>
      <c r="F47" s="0" t="n">
        <v>396</v>
      </c>
      <c r="G47" s="0" t="e">
        <f aca="false">Tabla3510813153425[[#This Row],[no_efec_cor]]+Tabla3510813153425[[#This Row],[efec_cor]]</f>
        <v>#VALUE!</v>
      </c>
      <c r="H47" s="0" t="e">
        <f aca="false">Tabla3510813153425[[#This Row],[no_efec_inc]]+Tabla3510813153425[[#This Row],[efect_inc]]</f>
        <v>#VALUE!</v>
      </c>
      <c r="I47" s="9" t="e">
        <f aca="false">Tabla3510813153425[[#This Row],[Correctos]]/Tabla3510813153425[[#This Row],[total_sec]]</f>
        <v>#VALUE!</v>
      </c>
      <c r="J47" s="9" t="e">
        <f aca="false">Tabla3510813153425[[#This Row],[efec_cor]]/Tabla3510813153425[[#This Row],[efec]]</f>
        <v>#VALUE!</v>
      </c>
      <c r="K47" s="9" t="e">
        <f aca="false">Tabla3510813153425[[#This Row],[efect_inc]]/Tabla3510813153425[[#This Row],[efec]]</f>
        <v>#VALUE!</v>
      </c>
      <c r="L47" s="9" t="e">
        <f aca="false">Tabla3510813153425[[#This Row],[no_efec_cor]]/Tabla3510813153425[[#This Row],[no_efe]]</f>
        <v>#VALUE!</v>
      </c>
      <c r="M47" s="9" t="e">
        <f aca="false">Tabla3510813153425[[#This Row],[no_efec_inc]]/Tabla3510813153425[[#This Row],[no_efe]]</f>
        <v>#VALUE!</v>
      </c>
      <c r="N47" s="9" t="e">
        <f aca="false">(Tabla3510813153425[[#This Row],[% efe_cor]]+Tabla3510813153425[[#This Row],[% no_efe_cor]])/2</f>
        <v>#VALUE!</v>
      </c>
      <c r="O47" s="10" t="e">
        <f aca="false">(Tabla3510813153425[[#This Row],[% efe_inc]]+Tabla3510813153425[[#This Row],[% no_efect_inc]])/2</f>
        <v>#VALUE!</v>
      </c>
      <c r="P47" s="11" t="e">
        <f aca="false">Tabla3510813153425[[#This Row],[no_efec_cor]]/(Tabla3510813153425[[#This Row],[efect_inc]]+Tabla3510813153425[[#This Row],[no_efec_cor]])</f>
        <v>#VALUE!</v>
      </c>
      <c r="Q47" s="11" t="e">
        <f aca="false">Tabla3510813153425[[#This Row],[efec_cor]]/(Tabla3510813153425[[#This Row],[efec_cor]]+Tabla3510813153425[[#This Row],[no_efec_inc]])</f>
        <v>#VALUE!</v>
      </c>
      <c r="R47" s="11" t="e">
        <f aca="false">(Tabla3510813153425[[#This Row],[PNE]]+Tabla3510813153425[[#This Row],[PE]])/2</f>
        <v>#VALUE!</v>
      </c>
      <c r="S47" s="0" t="n">
        <v>926</v>
      </c>
      <c r="T47" s="0" t="n">
        <v>903</v>
      </c>
      <c r="U47" s="0" t="e">
        <f aca="false">Tabla3510813153425[[#This Row],[efec]]+Tabla3510813153425[[#This Row],[no_efe]]</f>
        <v>#VALUE!</v>
      </c>
    </row>
    <row r="48" customFormat="false" ht="13.8" hidden="false" customHeight="false" outlineLevel="0" collapsed="false">
      <c r="A48" s="0" t="n">
        <v>50</v>
      </c>
      <c r="B48" s="0" t="n">
        <v>3</v>
      </c>
      <c r="C48" s="0" t="n">
        <v>563</v>
      </c>
      <c r="D48" s="0" t="n">
        <v>340</v>
      </c>
      <c r="E48" s="0" t="n">
        <v>536</v>
      </c>
      <c r="F48" s="0" t="n">
        <v>390</v>
      </c>
      <c r="G48" s="0" t="e">
        <f aca="false">Tabla3510813153425[[#This Row],[no_efec_cor]]+Tabla3510813153425[[#This Row],[efec_cor]]</f>
        <v>#VALUE!</v>
      </c>
      <c r="H48" s="0" t="e">
        <f aca="false">Tabla3510813153425[[#This Row],[no_efec_inc]]+Tabla3510813153425[[#This Row],[efect_inc]]</f>
        <v>#VALUE!</v>
      </c>
      <c r="I48" s="9" t="e">
        <f aca="false">Tabla3510813153425[[#This Row],[Correctos]]/Tabla3510813153425[[#This Row],[total_sec]]</f>
        <v>#VALUE!</v>
      </c>
      <c r="J48" s="9" t="e">
        <f aca="false">Tabla3510813153425[[#This Row],[efec_cor]]/Tabla3510813153425[[#This Row],[efec]]</f>
        <v>#VALUE!</v>
      </c>
      <c r="K48" s="9" t="e">
        <f aca="false">Tabla3510813153425[[#This Row],[efect_inc]]/Tabla3510813153425[[#This Row],[efec]]</f>
        <v>#VALUE!</v>
      </c>
      <c r="L48" s="9" t="e">
        <f aca="false">Tabla3510813153425[[#This Row],[no_efec_cor]]/Tabla3510813153425[[#This Row],[no_efe]]</f>
        <v>#VALUE!</v>
      </c>
      <c r="M48" s="9" t="e">
        <f aca="false">Tabla3510813153425[[#This Row],[no_efec_inc]]/Tabla3510813153425[[#This Row],[no_efe]]</f>
        <v>#VALUE!</v>
      </c>
      <c r="N48" s="9" t="e">
        <f aca="false">(Tabla3510813153425[[#This Row],[% efe_cor]]+Tabla3510813153425[[#This Row],[% no_efe_cor]])/2</f>
        <v>#VALUE!</v>
      </c>
      <c r="O48" s="10" t="e">
        <f aca="false">(Tabla3510813153425[[#This Row],[% efe_inc]]+Tabla3510813153425[[#This Row],[% no_efect_inc]])/2</f>
        <v>#VALUE!</v>
      </c>
      <c r="P48" s="11" t="e">
        <f aca="false">Tabla3510813153425[[#This Row],[no_efec_cor]]/(Tabla3510813153425[[#This Row],[efect_inc]]+Tabla3510813153425[[#This Row],[no_efec_cor]])</f>
        <v>#VALUE!</v>
      </c>
      <c r="Q48" s="11" t="e">
        <f aca="false">Tabla3510813153425[[#This Row],[efec_cor]]/(Tabla3510813153425[[#This Row],[efec_cor]]+Tabla3510813153425[[#This Row],[no_efec_inc]])</f>
        <v>#VALUE!</v>
      </c>
      <c r="R48" s="11" t="e">
        <f aca="false">(Tabla3510813153425[[#This Row],[PNE]]+Tabla3510813153425[[#This Row],[PE]])/2</f>
        <v>#VALUE!</v>
      </c>
      <c r="S48" s="0" t="n">
        <v>926</v>
      </c>
      <c r="T48" s="0" t="n">
        <v>903</v>
      </c>
      <c r="U48" s="0" t="e">
        <f aca="false">Tabla3510813153425[[#This Row],[efec]]+Tabla3510813153425[[#This Row],[no_efe]]</f>
        <v>#VALUE!</v>
      </c>
    </row>
    <row r="49" customFormat="false" ht="13.8" hidden="false" customHeight="false" outlineLevel="0" collapsed="false">
      <c r="A49" s="0" t="n">
        <v>15</v>
      </c>
      <c r="B49" s="0" t="n">
        <v>1</v>
      </c>
      <c r="C49" s="0" t="n">
        <v>625</v>
      </c>
      <c r="D49" s="0" t="n">
        <v>278</v>
      </c>
      <c r="E49" s="0" t="n">
        <v>503</v>
      </c>
      <c r="F49" s="0" t="n">
        <v>423</v>
      </c>
      <c r="G49" s="0" t="e">
        <f aca="false">Tabla3510813153425[[#This Row],[no_efec_cor]]+Tabla3510813153425[[#This Row],[efec_cor]]</f>
        <v>#VALUE!</v>
      </c>
      <c r="H49" s="0" t="e">
        <f aca="false">Tabla3510813153425[[#This Row],[no_efec_inc]]+Tabla3510813153425[[#This Row],[efect_inc]]</f>
        <v>#VALUE!</v>
      </c>
      <c r="I49" s="9" t="e">
        <f aca="false">Tabla3510813153425[[#This Row],[Correctos]]/Tabla3510813153425[[#This Row],[total_sec]]</f>
        <v>#VALUE!</v>
      </c>
      <c r="J49" s="9" t="e">
        <f aca="false">Tabla3510813153425[[#This Row],[efec_cor]]/Tabla3510813153425[[#This Row],[efec]]</f>
        <v>#VALUE!</v>
      </c>
      <c r="K49" s="9" t="e">
        <f aca="false">Tabla3510813153425[[#This Row],[efect_inc]]/Tabla3510813153425[[#This Row],[efec]]</f>
        <v>#VALUE!</v>
      </c>
      <c r="L49" s="9" t="e">
        <f aca="false">Tabla3510813153425[[#This Row],[no_efec_cor]]/Tabla3510813153425[[#This Row],[no_efe]]</f>
        <v>#VALUE!</v>
      </c>
      <c r="M49" s="9" t="e">
        <f aca="false">Tabla3510813153425[[#This Row],[no_efec_inc]]/Tabla3510813153425[[#This Row],[no_efe]]</f>
        <v>#VALUE!</v>
      </c>
      <c r="N49" s="9" t="e">
        <f aca="false">(Tabla3510813153425[[#This Row],[% efe_cor]]+Tabla3510813153425[[#This Row],[% no_efe_cor]])/2</f>
        <v>#VALUE!</v>
      </c>
      <c r="O49" s="10" t="e">
        <f aca="false">(Tabla3510813153425[[#This Row],[% efe_inc]]+Tabla3510813153425[[#This Row],[% no_efect_inc]])/2</f>
        <v>#VALUE!</v>
      </c>
      <c r="P49" s="11" t="e">
        <f aca="false">Tabla3510813153425[[#This Row],[no_efec_cor]]/(Tabla3510813153425[[#This Row],[efect_inc]]+Tabla3510813153425[[#This Row],[no_efec_cor]])</f>
        <v>#VALUE!</v>
      </c>
      <c r="Q49" s="11" t="e">
        <f aca="false">Tabla3510813153425[[#This Row],[efec_cor]]/(Tabla3510813153425[[#This Row],[efec_cor]]+Tabla3510813153425[[#This Row],[no_efec_inc]])</f>
        <v>#VALUE!</v>
      </c>
      <c r="R49" s="11" t="e">
        <f aca="false">(Tabla3510813153425[[#This Row],[PNE]]+Tabla3510813153425[[#This Row],[PE]])/2</f>
        <v>#VALUE!</v>
      </c>
      <c r="S49" s="0" t="n">
        <v>926</v>
      </c>
      <c r="T49" s="0" t="n">
        <v>903</v>
      </c>
      <c r="U49" s="0" t="e">
        <f aca="false">Tabla3510813153425[[#This Row],[efec]]+Tabla3510813153425[[#This Row],[no_efe]]</f>
        <v>#VALUE!</v>
      </c>
    </row>
    <row r="50" customFormat="false" ht="13.8" hidden="false" customHeight="false" outlineLevel="0" collapsed="false">
      <c r="A50" s="0" t="n">
        <v>15</v>
      </c>
      <c r="B50" s="0" t="n">
        <v>0.5</v>
      </c>
      <c r="C50" s="0" t="n">
        <v>597</v>
      </c>
      <c r="D50" s="0" t="n">
        <v>306</v>
      </c>
      <c r="E50" s="0" t="n">
        <v>468</v>
      </c>
      <c r="F50" s="0" t="n">
        <v>458</v>
      </c>
      <c r="G50" s="0" t="e">
        <f aca="false">Tabla3510813153425[[#This Row],[no_efec_cor]]+Tabla3510813153425[[#This Row],[efec_cor]]</f>
        <v>#VALUE!</v>
      </c>
      <c r="H50" s="0" t="e">
        <f aca="false">Tabla3510813153425[[#This Row],[no_efec_inc]]+Tabla3510813153425[[#This Row],[efect_inc]]</f>
        <v>#VALUE!</v>
      </c>
      <c r="I50" s="9" t="e">
        <f aca="false">Tabla3510813153425[[#This Row],[Correctos]]/Tabla3510813153425[[#This Row],[total_sec]]</f>
        <v>#VALUE!</v>
      </c>
      <c r="J50" s="9" t="e">
        <f aca="false">Tabla3510813153425[[#This Row],[efec_cor]]/Tabla3510813153425[[#This Row],[efec]]</f>
        <v>#VALUE!</v>
      </c>
      <c r="K50" s="9" t="e">
        <f aca="false">Tabla3510813153425[[#This Row],[efect_inc]]/Tabla3510813153425[[#This Row],[efec]]</f>
        <v>#VALUE!</v>
      </c>
      <c r="L50" s="9" t="e">
        <f aca="false">Tabla3510813153425[[#This Row],[no_efec_cor]]/Tabla3510813153425[[#This Row],[no_efe]]</f>
        <v>#VALUE!</v>
      </c>
      <c r="M50" s="9" t="e">
        <f aca="false">Tabla3510813153425[[#This Row],[no_efec_inc]]/Tabla3510813153425[[#This Row],[no_efe]]</f>
        <v>#VALUE!</v>
      </c>
      <c r="N50" s="9" t="e">
        <f aca="false">(Tabla3510813153425[[#This Row],[% efe_cor]]+Tabla3510813153425[[#This Row],[% no_efe_cor]])/2</f>
        <v>#VALUE!</v>
      </c>
      <c r="O50" s="10" t="e">
        <f aca="false">(Tabla3510813153425[[#This Row],[% efe_inc]]+Tabla3510813153425[[#This Row],[% no_efect_inc]])/2</f>
        <v>#VALUE!</v>
      </c>
      <c r="P50" s="11" t="e">
        <f aca="false">Tabla3510813153425[[#This Row],[no_efec_cor]]/(Tabla3510813153425[[#This Row],[efect_inc]]+Tabla3510813153425[[#This Row],[no_efec_cor]])</f>
        <v>#VALUE!</v>
      </c>
      <c r="Q50" s="11" t="e">
        <f aca="false">Tabla3510813153425[[#This Row],[efec_cor]]/(Tabla3510813153425[[#This Row],[efec_cor]]+Tabla3510813153425[[#This Row],[no_efec_inc]])</f>
        <v>#VALUE!</v>
      </c>
      <c r="R50" s="11" t="e">
        <f aca="false">(Tabla3510813153425[[#This Row],[PNE]]+Tabla3510813153425[[#This Row],[PE]])/2</f>
        <v>#VALUE!</v>
      </c>
      <c r="S50" s="0" t="n">
        <v>926</v>
      </c>
      <c r="T50" s="0" t="n">
        <v>903</v>
      </c>
      <c r="U50" s="0" t="e">
        <f aca="false">Tabla3510813153425[[#This Row],[efec]]+Tabla3510813153425[[#This Row],[no_efe]]</f>
        <v>#VALUE!</v>
      </c>
    </row>
    <row r="51" customFormat="false" ht="13.8" hidden="false" customHeight="false" outlineLevel="0" collapsed="false">
      <c r="A51" s="0" t="n">
        <v>4</v>
      </c>
      <c r="B51" s="0" t="n">
        <v>1</v>
      </c>
      <c r="C51" s="0" t="n">
        <v>600</v>
      </c>
      <c r="D51" s="0" t="n">
        <v>303</v>
      </c>
      <c r="E51" s="0" t="n">
        <v>476</v>
      </c>
      <c r="F51" s="0" t="n">
        <v>450</v>
      </c>
      <c r="G51" s="0" t="e">
        <f aca="false">Tabla3510813153425[[#This Row],[no_efec_cor]]+Tabla3510813153425[[#This Row],[efec_cor]]</f>
        <v>#VALUE!</v>
      </c>
      <c r="H51" s="0" t="e">
        <f aca="false">Tabla3510813153425[[#This Row],[no_efec_inc]]+Tabla3510813153425[[#This Row],[efect_inc]]</f>
        <v>#VALUE!</v>
      </c>
      <c r="I51" s="9" t="e">
        <f aca="false">Tabla3510813153425[[#This Row],[Correctos]]/Tabla3510813153425[[#This Row],[total_sec]]</f>
        <v>#VALUE!</v>
      </c>
      <c r="J51" s="9" t="e">
        <f aca="false">Tabla3510813153425[[#This Row],[efec_cor]]/Tabla3510813153425[[#This Row],[efec]]</f>
        <v>#VALUE!</v>
      </c>
      <c r="K51" s="9" t="e">
        <f aca="false">Tabla3510813153425[[#This Row],[efect_inc]]/Tabla3510813153425[[#This Row],[efec]]</f>
        <v>#VALUE!</v>
      </c>
      <c r="L51" s="9" t="e">
        <f aca="false">Tabla3510813153425[[#This Row],[no_efec_cor]]/Tabla3510813153425[[#This Row],[no_efe]]</f>
        <v>#VALUE!</v>
      </c>
      <c r="M51" s="9" t="e">
        <f aca="false">Tabla3510813153425[[#This Row],[no_efec_inc]]/Tabla3510813153425[[#This Row],[no_efe]]</f>
        <v>#VALUE!</v>
      </c>
      <c r="N51" s="9" t="e">
        <f aca="false">(Tabla3510813153425[[#This Row],[% efe_cor]]+Tabla3510813153425[[#This Row],[% no_efe_cor]])/2</f>
        <v>#VALUE!</v>
      </c>
      <c r="O51" s="10" t="e">
        <f aca="false">(Tabla3510813153425[[#This Row],[% efe_inc]]+Tabla3510813153425[[#This Row],[% no_efect_inc]])/2</f>
        <v>#VALUE!</v>
      </c>
      <c r="P51" s="11" t="e">
        <f aca="false">Tabla3510813153425[[#This Row],[no_efec_cor]]/(Tabla3510813153425[[#This Row],[efect_inc]]+Tabla3510813153425[[#This Row],[no_efec_cor]])</f>
        <v>#VALUE!</v>
      </c>
      <c r="Q51" s="11" t="e">
        <f aca="false">Tabla3510813153425[[#This Row],[efec_cor]]/(Tabla3510813153425[[#This Row],[efec_cor]]+Tabla3510813153425[[#This Row],[no_efec_inc]])</f>
        <v>#VALUE!</v>
      </c>
      <c r="R51" s="11" t="e">
        <f aca="false">(Tabla3510813153425[[#This Row],[PNE]]+Tabla3510813153425[[#This Row],[PE]])/2</f>
        <v>#VALUE!</v>
      </c>
      <c r="S51" s="0" t="n">
        <v>926</v>
      </c>
      <c r="T51" s="0" t="n">
        <v>903</v>
      </c>
      <c r="U51" s="0" t="e">
        <f aca="false">Tabla3510813153425[[#This Row],[efec]]+Tabla3510813153425[[#This Row],[no_efe]]</f>
        <v>#VALUE!</v>
      </c>
    </row>
    <row r="52" customFormat="false" ht="13.8" hidden="false" customHeight="false" outlineLevel="0" collapsed="false">
      <c r="A52" s="0" t="n">
        <v>3</v>
      </c>
      <c r="B52" s="0" t="n">
        <v>1</v>
      </c>
      <c r="C52" s="0" t="n">
        <v>593</v>
      </c>
      <c r="D52" s="0" t="n">
        <v>310</v>
      </c>
      <c r="E52" s="0" t="n">
        <v>475</v>
      </c>
      <c r="F52" s="0" t="n">
        <v>451</v>
      </c>
      <c r="G52" s="0" t="e">
        <f aca="false">Tabla3510813153425[[#This Row],[no_efec_cor]]+Tabla3510813153425[[#This Row],[efec_cor]]</f>
        <v>#VALUE!</v>
      </c>
      <c r="H52" s="0" t="e">
        <f aca="false">Tabla3510813153425[[#This Row],[no_efec_inc]]+Tabla3510813153425[[#This Row],[efect_inc]]</f>
        <v>#VALUE!</v>
      </c>
      <c r="I52" s="9" t="e">
        <f aca="false">Tabla3510813153425[[#This Row],[Correctos]]/Tabla3510813153425[[#This Row],[total_sec]]</f>
        <v>#VALUE!</v>
      </c>
      <c r="J52" s="9" t="e">
        <f aca="false">Tabla3510813153425[[#This Row],[efec_cor]]/Tabla3510813153425[[#This Row],[efec]]</f>
        <v>#VALUE!</v>
      </c>
      <c r="K52" s="9" t="e">
        <f aca="false">Tabla3510813153425[[#This Row],[efect_inc]]/Tabla3510813153425[[#This Row],[efec]]</f>
        <v>#VALUE!</v>
      </c>
      <c r="L52" s="9" t="e">
        <f aca="false">Tabla3510813153425[[#This Row],[no_efec_cor]]/Tabla3510813153425[[#This Row],[no_efe]]</f>
        <v>#VALUE!</v>
      </c>
      <c r="M52" s="9" t="e">
        <f aca="false">Tabla3510813153425[[#This Row],[no_efec_inc]]/Tabla3510813153425[[#This Row],[no_efe]]</f>
        <v>#VALUE!</v>
      </c>
      <c r="N52" s="9" t="e">
        <f aca="false">(Tabla3510813153425[[#This Row],[% efe_cor]]+Tabla3510813153425[[#This Row],[% no_efe_cor]])/2</f>
        <v>#VALUE!</v>
      </c>
      <c r="O52" s="10" t="e">
        <f aca="false">(Tabla3510813153425[[#This Row],[% efe_inc]]+Tabla3510813153425[[#This Row],[% no_efect_inc]])/2</f>
        <v>#VALUE!</v>
      </c>
      <c r="P52" s="11" t="e">
        <f aca="false">Tabla3510813153425[[#This Row],[no_efec_cor]]/(Tabla3510813153425[[#This Row],[efect_inc]]+Tabla3510813153425[[#This Row],[no_efec_cor]])</f>
        <v>#VALUE!</v>
      </c>
      <c r="Q52" s="11" t="e">
        <f aca="false">Tabla3510813153425[[#This Row],[efec_cor]]/(Tabla3510813153425[[#This Row],[efec_cor]]+Tabla3510813153425[[#This Row],[no_efec_inc]])</f>
        <v>#VALUE!</v>
      </c>
      <c r="R52" s="11" t="e">
        <f aca="false">(Tabla3510813153425[[#This Row],[PNE]]+Tabla3510813153425[[#This Row],[PE]])/2</f>
        <v>#VALUE!</v>
      </c>
      <c r="S52" s="0" t="n">
        <v>926</v>
      </c>
      <c r="T52" s="0" t="n">
        <v>903</v>
      </c>
      <c r="U52" s="0" t="e">
        <f aca="false">Tabla3510813153425[[#This Row],[efec]]+Tabla3510813153425[[#This Row],[no_efe]]</f>
        <v>#VALUE!</v>
      </c>
    </row>
    <row r="53" customFormat="false" ht="13.8" hidden="false" customHeight="false" outlineLevel="0" collapsed="false">
      <c r="A53" s="0" t="n">
        <v>3</v>
      </c>
      <c r="B53" s="0" t="n">
        <v>5</v>
      </c>
      <c r="C53" s="0" t="n">
        <v>607</v>
      </c>
      <c r="D53" s="0" t="n">
        <v>296</v>
      </c>
      <c r="E53" s="0" t="n">
        <v>537</v>
      </c>
      <c r="F53" s="0" t="n">
        <v>389</v>
      </c>
      <c r="G53" s="0" t="e">
        <f aca="false">Tabla3510813153425[[#This Row],[no_efec_cor]]+Tabla3510813153425[[#This Row],[efec_cor]]</f>
        <v>#VALUE!</v>
      </c>
      <c r="H53" s="0" t="e">
        <f aca="false">Tabla3510813153425[[#This Row],[no_efec_inc]]+Tabla3510813153425[[#This Row],[efect_inc]]</f>
        <v>#VALUE!</v>
      </c>
      <c r="I53" s="9" t="e">
        <f aca="false">Tabla3510813153425[[#This Row],[Correctos]]/Tabla3510813153425[[#This Row],[total_sec]]</f>
        <v>#VALUE!</v>
      </c>
      <c r="J53" s="9" t="e">
        <f aca="false">Tabla3510813153425[[#This Row],[efec_cor]]/Tabla3510813153425[[#This Row],[efec]]</f>
        <v>#VALUE!</v>
      </c>
      <c r="K53" s="9" t="e">
        <f aca="false">Tabla3510813153425[[#This Row],[efect_inc]]/Tabla3510813153425[[#This Row],[efec]]</f>
        <v>#VALUE!</v>
      </c>
      <c r="L53" s="9" t="e">
        <f aca="false">Tabla3510813153425[[#This Row],[no_efec_cor]]/Tabla3510813153425[[#This Row],[no_efe]]</f>
        <v>#VALUE!</v>
      </c>
      <c r="M53" s="9" t="e">
        <f aca="false">Tabla3510813153425[[#This Row],[no_efec_inc]]/Tabla3510813153425[[#This Row],[no_efe]]</f>
        <v>#VALUE!</v>
      </c>
      <c r="N53" s="9" t="e">
        <f aca="false">(Tabla3510813153425[[#This Row],[% efe_cor]]+Tabla3510813153425[[#This Row],[% no_efe_cor]])/2</f>
        <v>#VALUE!</v>
      </c>
      <c r="O53" s="10" t="e">
        <f aca="false">(Tabla3510813153425[[#This Row],[% efe_inc]]+Tabla3510813153425[[#This Row],[% no_efect_inc]])/2</f>
        <v>#VALUE!</v>
      </c>
      <c r="P53" s="11" t="e">
        <f aca="false">Tabla3510813153425[[#This Row],[no_efec_cor]]/(Tabla3510813153425[[#This Row],[efect_inc]]+Tabla3510813153425[[#This Row],[no_efec_cor]])</f>
        <v>#VALUE!</v>
      </c>
      <c r="Q53" s="11" t="e">
        <f aca="false">Tabla3510813153425[[#This Row],[efec_cor]]/(Tabla3510813153425[[#This Row],[efec_cor]]+Tabla3510813153425[[#This Row],[no_efec_inc]])</f>
        <v>#VALUE!</v>
      </c>
      <c r="R53" s="11" t="e">
        <f aca="false">(Tabla3510813153425[[#This Row],[PNE]]+Tabla3510813153425[[#This Row],[PE]])/2</f>
        <v>#VALUE!</v>
      </c>
      <c r="S53" s="0" t="n">
        <v>926</v>
      </c>
      <c r="T53" s="0" t="n">
        <v>903</v>
      </c>
      <c r="U53" s="0" t="e">
        <f aca="false">Tabla3510813153425[[#This Row],[efec]]+Tabla3510813153425[[#This Row],[no_efe]]</f>
        <v>#VALUE!</v>
      </c>
    </row>
    <row r="54" customFormat="false" ht="13.8" hidden="false" customHeight="false" outlineLevel="0" collapsed="false">
      <c r="A54" s="0" t="n">
        <v>4</v>
      </c>
      <c r="B54" s="0" t="n">
        <v>5</v>
      </c>
      <c r="C54" s="0" t="n">
        <v>603</v>
      </c>
      <c r="D54" s="0" t="n">
        <v>300</v>
      </c>
      <c r="E54" s="0" t="n">
        <v>542</v>
      </c>
      <c r="F54" s="0" t="n">
        <v>384</v>
      </c>
      <c r="G54" s="0" t="e">
        <f aca="false">Tabla3510813153425[[#This Row],[no_efec_cor]]+Tabla3510813153425[[#This Row],[efec_cor]]</f>
        <v>#VALUE!</v>
      </c>
      <c r="H54" s="0" t="e">
        <f aca="false">Tabla3510813153425[[#This Row],[no_efec_inc]]+Tabla3510813153425[[#This Row],[efect_inc]]</f>
        <v>#VALUE!</v>
      </c>
      <c r="I54" s="9" t="e">
        <f aca="false">Tabla3510813153425[[#This Row],[Correctos]]/Tabla3510813153425[[#This Row],[total_sec]]</f>
        <v>#VALUE!</v>
      </c>
      <c r="J54" s="9" t="e">
        <f aca="false">Tabla3510813153425[[#This Row],[efec_cor]]/Tabla3510813153425[[#This Row],[efec]]</f>
        <v>#VALUE!</v>
      </c>
      <c r="K54" s="9" t="e">
        <f aca="false">Tabla3510813153425[[#This Row],[efect_inc]]/Tabla3510813153425[[#This Row],[efec]]</f>
        <v>#VALUE!</v>
      </c>
      <c r="L54" s="9" t="e">
        <f aca="false">Tabla3510813153425[[#This Row],[no_efec_cor]]/Tabla3510813153425[[#This Row],[no_efe]]</f>
        <v>#VALUE!</v>
      </c>
      <c r="M54" s="9" t="e">
        <f aca="false">Tabla3510813153425[[#This Row],[no_efec_inc]]/Tabla3510813153425[[#This Row],[no_efe]]</f>
        <v>#VALUE!</v>
      </c>
      <c r="N54" s="9" t="e">
        <f aca="false">(Tabla3510813153425[[#This Row],[% efe_cor]]+Tabla3510813153425[[#This Row],[% no_efe_cor]])/2</f>
        <v>#VALUE!</v>
      </c>
      <c r="O54" s="10" t="e">
        <f aca="false">(Tabla3510813153425[[#This Row],[% efe_inc]]+Tabla3510813153425[[#This Row],[% no_efect_inc]])/2</f>
        <v>#VALUE!</v>
      </c>
      <c r="P54" s="11" t="e">
        <f aca="false">Tabla3510813153425[[#This Row],[no_efec_cor]]/(Tabla3510813153425[[#This Row],[efect_inc]]+Tabla3510813153425[[#This Row],[no_efec_cor]])</f>
        <v>#VALUE!</v>
      </c>
      <c r="Q54" s="11" t="e">
        <f aca="false">Tabla3510813153425[[#This Row],[efec_cor]]/(Tabla3510813153425[[#This Row],[efec_cor]]+Tabla3510813153425[[#This Row],[no_efec_inc]])</f>
        <v>#VALUE!</v>
      </c>
      <c r="R54" s="11" t="e">
        <f aca="false">(Tabla3510813153425[[#This Row],[PNE]]+Tabla3510813153425[[#This Row],[PE]])/2</f>
        <v>#VALUE!</v>
      </c>
      <c r="S54" s="0" t="n">
        <v>926</v>
      </c>
      <c r="T54" s="0" t="n">
        <v>903</v>
      </c>
      <c r="U54" s="0" t="e">
        <f aca="false">Tabla3510813153425[[#This Row],[efec]]+Tabla3510813153425[[#This Row],[no_efe]]</f>
        <v>#VALUE!</v>
      </c>
    </row>
    <row r="55" customFormat="false" ht="13.8" hidden="false" customHeight="false" outlineLevel="0" collapsed="false">
      <c r="A55" s="0" t="n">
        <v>4</v>
      </c>
      <c r="B55" s="0" t="n">
        <v>3</v>
      </c>
      <c r="C55" s="0" t="n">
        <v>630</v>
      </c>
      <c r="D55" s="0" t="n">
        <v>273</v>
      </c>
      <c r="E55" s="0" t="n">
        <v>535</v>
      </c>
      <c r="F55" s="0" t="n">
        <v>391</v>
      </c>
      <c r="G55" s="0" t="e">
        <f aca="false">Tabla3510813153425[[#This Row],[no_efec_cor]]+Tabla3510813153425[[#This Row],[efec_cor]]</f>
        <v>#VALUE!</v>
      </c>
      <c r="H55" s="0" t="e">
        <f aca="false">Tabla3510813153425[[#This Row],[no_efec_inc]]+Tabla3510813153425[[#This Row],[efect_inc]]</f>
        <v>#VALUE!</v>
      </c>
      <c r="I55" s="9" t="e">
        <f aca="false">Tabla3510813153425[[#This Row],[Correctos]]/Tabla3510813153425[[#This Row],[total_sec]]</f>
        <v>#VALUE!</v>
      </c>
      <c r="J55" s="9" t="e">
        <f aca="false">Tabla3510813153425[[#This Row],[efec_cor]]/Tabla3510813153425[[#This Row],[efec]]</f>
        <v>#VALUE!</v>
      </c>
      <c r="K55" s="9" t="e">
        <f aca="false">Tabla3510813153425[[#This Row],[efect_inc]]/Tabla3510813153425[[#This Row],[efec]]</f>
        <v>#VALUE!</v>
      </c>
      <c r="L55" s="9" t="e">
        <f aca="false">Tabla3510813153425[[#This Row],[no_efec_cor]]/Tabla3510813153425[[#This Row],[no_efe]]</f>
        <v>#VALUE!</v>
      </c>
      <c r="M55" s="9" t="e">
        <f aca="false">Tabla3510813153425[[#This Row],[no_efec_inc]]/Tabla3510813153425[[#This Row],[no_efe]]</f>
        <v>#VALUE!</v>
      </c>
      <c r="N55" s="9" t="e">
        <f aca="false">(Tabla3510813153425[[#This Row],[% efe_cor]]+Tabla3510813153425[[#This Row],[% no_efe_cor]])/2</f>
        <v>#VALUE!</v>
      </c>
      <c r="O55" s="10" t="e">
        <f aca="false">(Tabla3510813153425[[#This Row],[% efe_inc]]+Tabla3510813153425[[#This Row],[% no_efect_inc]])/2</f>
        <v>#VALUE!</v>
      </c>
      <c r="P55" s="11" t="e">
        <f aca="false">Tabla3510813153425[[#This Row],[no_efec_cor]]/(Tabla3510813153425[[#This Row],[efect_inc]]+Tabla3510813153425[[#This Row],[no_efec_cor]])</f>
        <v>#VALUE!</v>
      </c>
      <c r="Q55" s="11" t="e">
        <f aca="false">Tabla3510813153425[[#This Row],[efec_cor]]/(Tabla3510813153425[[#This Row],[efec_cor]]+Tabla3510813153425[[#This Row],[no_efec_inc]])</f>
        <v>#VALUE!</v>
      </c>
      <c r="R55" s="11" t="e">
        <f aca="false">(Tabla3510813153425[[#This Row],[PNE]]+Tabla3510813153425[[#This Row],[PE]])/2</f>
        <v>#VALUE!</v>
      </c>
      <c r="S55" s="0" t="n">
        <v>926</v>
      </c>
      <c r="T55" s="0" t="n">
        <v>903</v>
      </c>
      <c r="U55" s="0" t="e">
        <f aca="false">Tabla3510813153425[[#This Row],[efec]]+Tabla3510813153425[[#This Row],[no_efe]]</f>
        <v>#VALUE!</v>
      </c>
    </row>
    <row r="56" customFormat="false" ht="13.8" hidden="false" customHeight="false" outlineLevel="0" collapsed="false">
      <c r="A56" s="0" t="n">
        <v>3</v>
      </c>
      <c r="B56" s="0" t="n">
        <v>3</v>
      </c>
      <c r="C56" s="0" t="n">
        <v>632</v>
      </c>
      <c r="D56" s="0" t="n">
        <v>271</v>
      </c>
      <c r="E56" s="0" t="n">
        <v>532</v>
      </c>
      <c r="F56" s="0" t="n">
        <v>394</v>
      </c>
      <c r="G56" s="0" t="e">
        <f aca="false">Tabla3510813153425[[#This Row],[no_efec_cor]]+Tabla3510813153425[[#This Row],[efec_cor]]</f>
        <v>#VALUE!</v>
      </c>
      <c r="H56" s="0" t="e">
        <f aca="false">Tabla3510813153425[[#This Row],[no_efec_inc]]+Tabla3510813153425[[#This Row],[efect_inc]]</f>
        <v>#VALUE!</v>
      </c>
      <c r="I56" s="9" t="e">
        <f aca="false">Tabla3510813153425[[#This Row],[Correctos]]/Tabla3510813153425[[#This Row],[total_sec]]</f>
        <v>#VALUE!</v>
      </c>
      <c r="J56" s="9" t="e">
        <f aca="false">Tabla3510813153425[[#This Row],[efec_cor]]/Tabla3510813153425[[#This Row],[efec]]</f>
        <v>#VALUE!</v>
      </c>
      <c r="K56" s="9" t="e">
        <f aca="false">Tabla3510813153425[[#This Row],[efect_inc]]/Tabla3510813153425[[#This Row],[efec]]</f>
        <v>#VALUE!</v>
      </c>
      <c r="L56" s="9" t="e">
        <f aca="false">Tabla3510813153425[[#This Row],[no_efec_cor]]/Tabla3510813153425[[#This Row],[no_efe]]</f>
        <v>#VALUE!</v>
      </c>
      <c r="M56" s="9" t="e">
        <f aca="false">Tabla3510813153425[[#This Row],[no_efec_inc]]/Tabla3510813153425[[#This Row],[no_efe]]</f>
        <v>#VALUE!</v>
      </c>
      <c r="N56" s="9" t="e">
        <f aca="false">(Tabla3510813153425[[#This Row],[% efe_cor]]+Tabla3510813153425[[#This Row],[% no_efe_cor]])/2</f>
        <v>#VALUE!</v>
      </c>
      <c r="O56" s="10" t="e">
        <f aca="false">(Tabla3510813153425[[#This Row],[% efe_inc]]+Tabla3510813153425[[#This Row],[% no_efect_inc]])/2</f>
        <v>#VALUE!</v>
      </c>
      <c r="P56" s="11" t="e">
        <f aca="false">Tabla3510813153425[[#This Row],[no_efec_cor]]/(Tabla3510813153425[[#This Row],[efect_inc]]+Tabla3510813153425[[#This Row],[no_efec_cor]])</f>
        <v>#VALUE!</v>
      </c>
      <c r="Q56" s="11" t="e">
        <f aca="false">Tabla3510813153425[[#This Row],[efec_cor]]/(Tabla3510813153425[[#This Row],[efec_cor]]+Tabla3510813153425[[#This Row],[no_efec_inc]])</f>
        <v>#VALUE!</v>
      </c>
      <c r="R56" s="11" t="e">
        <f aca="false">(Tabla3510813153425[[#This Row],[PNE]]+Tabla3510813153425[[#This Row],[PE]])/2</f>
        <v>#VALUE!</v>
      </c>
      <c r="S56" s="0" t="n">
        <v>926</v>
      </c>
      <c r="T56" s="0" t="n">
        <v>903</v>
      </c>
      <c r="U56" s="0" t="e">
        <f aca="false">Tabla3510813153425[[#This Row],[efec]]+Tabla3510813153425[[#This Row],[no_efe]]</f>
        <v>#VALUE!</v>
      </c>
    </row>
  </sheetData>
  <mergeCells count="9">
    <mergeCell ref="A1:U1"/>
    <mergeCell ref="A2:U2"/>
    <mergeCell ref="A4:B4"/>
    <mergeCell ref="A5:B5"/>
    <mergeCell ref="A6:B6"/>
    <mergeCell ref="A8:I8"/>
    <mergeCell ref="A20:U20"/>
    <mergeCell ref="A21:U21"/>
    <mergeCell ref="A24:I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U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2" activeCellId="0" sqref="E52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3.12"/>
  </cols>
  <sheetData>
    <row r="1" customFormat="false" ht="19.5" hidden="false" customHeight="false" outlineLevel="0" collapsed="false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3.8" hidden="false" customHeight="false" outlineLevel="0" collapsed="false">
      <c r="A4" s="3" t="s">
        <v>2</v>
      </c>
      <c r="B4" s="3"/>
      <c r="C4" s="4" t="n">
        <v>850</v>
      </c>
    </row>
    <row r="5" customFormat="false" ht="13.8" hidden="false" customHeight="false" outlineLevel="0" collapsed="false">
      <c r="A5" s="3" t="s">
        <v>3</v>
      </c>
      <c r="B5" s="3"/>
      <c r="C5" s="4" t="n">
        <v>898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1748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654</v>
      </c>
      <c r="C10" s="0" t="n">
        <v>244</v>
      </c>
      <c r="D10" s="0" t="n">
        <v>704</v>
      </c>
      <c r="E10" s="0" t="n">
        <v>146</v>
      </c>
      <c r="F10" s="0" t="n">
        <f aca="false">Tabla35108131532[[#This Row],[no_efec_cor]]+Tabla35108131532[[#This Row],[efec_cor]]</f>
        <v>1358</v>
      </c>
      <c r="G10" s="0" t="n">
        <f aca="false">Tabla35108131532[[#This Row],[no_efec_inc]]+Tabla35108131532[[#This Row],[efect_inc]]</f>
        <v>390</v>
      </c>
      <c r="H10" s="9" t="n">
        <f aca="false">Tabla35108131532[[#This Row],[Correctos]]/Tabla35108131532[[#This Row],[total_sec]]</f>
        <v>0.776887871853547</v>
      </c>
      <c r="I10" s="9" t="n">
        <f aca="false">Tabla35108131532[[#This Row],[efec_cor]]/Tabla35108131532[[#This Row],[efec]]</f>
        <v>0.828235294117647</v>
      </c>
      <c r="J10" s="9" t="n">
        <f aca="false">Tabla35108131532[[#This Row],[efect_inc]]/Tabla35108131532[[#This Row],[efec]]</f>
        <v>0.171764705882353</v>
      </c>
      <c r="K10" s="9" t="n">
        <f aca="false">Tabla35108131532[[#This Row],[no_efec_cor]]/Tabla35108131532[[#This Row],[no_efe]]</f>
        <v>0.728285077951002</v>
      </c>
      <c r="L10" s="9" t="n">
        <f aca="false">Tabla35108131532[[#This Row],[no_efec_inc]]/Tabla35108131532[[#This Row],[no_efe]]</f>
        <v>0.271714922048998</v>
      </c>
      <c r="M10" s="9" t="n">
        <f aca="false">(Tabla35108131532[[#This Row],[% efe_cor]]+Tabla35108131532[[#This Row],[% no_efe_cor]])/2</f>
        <v>0.778260186034325</v>
      </c>
      <c r="N10" s="10" t="n">
        <f aca="false">(Tabla35108131532[[#This Row],[% efe_inc]]+Tabla35108131532[[#This Row],[% no_efect_inc]])/2</f>
        <v>0.221739813965675</v>
      </c>
      <c r="O10" s="11" t="n">
        <f aca="false">Tabla35108131532[[#This Row],[no_efec_cor]]/(Tabla35108131532[[#This Row],[efect_inc]]+Tabla35108131532[[#This Row],[no_efec_cor]])</f>
        <v>0.8175</v>
      </c>
      <c r="P10" s="11" t="n">
        <f aca="false">Tabla35108131532[[#This Row],[efec_cor]]/(Tabla35108131532[[#This Row],[efec_cor]]+Tabla35108131532[[#This Row],[no_efec_inc]])</f>
        <v>0.742616033755274</v>
      </c>
      <c r="Q10" s="11" t="n">
        <f aca="false">(Tabla35108131532[[#This Row],[PNE]]+Tabla35108131532[[#This Row],[PE]])/2</f>
        <v>0.780058016877637</v>
      </c>
      <c r="R10" s="0" t="n">
        <v>850</v>
      </c>
      <c r="S10" s="0" t="n">
        <v>898</v>
      </c>
      <c r="T10" s="0" t="n">
        <f aca="false">Tabla35108131532[[#This Row],[efec]]+Tabla35108131532[[#This Row],[no_efe]]</f>
        <v>1748</v>
      </c>
    </row>
    <row r="11" customFormat="false" ht="13.8" hidden="false" customHeight="false" outlineLevel="0" collapsed="false">
      <c r="A11" s="0" t="n">
        <v>5</v>
      </c>
      <c r="B11" s="0" t="n">
        <v>671</v>
      </c>
      <c r="C11" s="0" t="n">
        <v>227</v>
      </c>
      <c r="D11" s="0" t="n">
        <v>691</v>
      </c>
      <c r="E11" s="0" t="n">
        <v>159</v>
      </c>
      <c r="F11" s="0" t="n">
        <f aca="false">Tabla35108131532[[#This Row],[no_efec_cor]]+Tabla35108131532[[#This Row],[efec_cor]]</f>
        <v>1362</v>
      </c>
      <c r="G11" s="0" t="n">
        <f aca="false">Tabla35108131532[[#This Row],[no_efec_inc]]+Tabla35108131532[[#This Row],[efect_inc]]</f>
        <v>386</v>
      </c>
      <c r="H11" s="9" t="n">
        <f aca="false">Tabla35108131532[[#This Row],[Correctos]]/Tabla35108131532[[#This Row],[total_sec]]</f>
        <v>0.779176201372998</v>
      </c>
      <c r="I11" s="9" t="n">
        <f aca="false">Tabla35108131532[[#This Row],[efec_cor]]/Tabla35108131532[[#This Row],[efec]]</f>
        <v>0.812941176470588</v>
      </c>
      <c r="J11" s="9" t="n">
        <f aca="false">Tabla35108131532[[#This Row],[efect_inc]]/Tabla35108131532[[#This Row],[efec]]</f>
        <v>0.187058823529412</v>
      </c>
      <c r="K11" s="9" t="n">
        <f aca="false">Tabla35108131532[[#This Row],[no_efec_cor]]/Tabla35108131532[[#This Row],[no_efe]]</f>
        <v>0.747216035634744</v>
      </c>
      <c r="L11" s="9" t="n">
        <f aca="false">Tabla35108131532[[#This Row],[no_efec_inc]]/Tabla35108131532[[#This Row],[no_efe]]</f>
        <v>0.252783964365256</v>
      </c>
      <c r="M11" s="9" t="n">
        <f aca="false">(Tabla35108131532[[#This Row],[% efe_cor]]+Tabla35108131532[[#This Row],[% no_efe_cor]])/2</f>
        <v>0.780078606052666</v>
      </c>
      <c r="N11" s="10" t="n">
        <f aca="false">(Tabla35108131532[[#This Row],[% efe_inc]]+Tabla35108131532[[#This Row],[% no_efect_inc]])/2</f>
        <v>0.219921393947334</v>
      </c>
      <c r="O11" s="11" t="n">
        <f aca="false">Tabla35108131532[[#This Row],[no_efec_cor]]/(Tabla35108131532[[#This Row],[efect_inc]]+Tabla35108131532[[#This Row],[no_efec_cor]])</f>
        <v>0.808433734939759</v>
      </c>
      <c r="P11" s="11" t="n">
        <f aca="false">Tabla35108131532[[#This Row],[efec_cor]]/(Tabla35108131532[[#This Row],[efec_cor]]+Tabla35108131532[[#This Row],[no_efec_inc]])</f>
        <v>0.752723311546841</v>
      </c>
      <c r="Q11" s="11" t="n">
        <f aca="false">(Tabla35108131532[[#This Row],[PNE]]+Tabla35108131532[[#This Row],[PE]])/2</f>
        <v>0.7805785232433</v>
      </c>
      <c r="R11" s="0" t="n">
        <v>850</v>
      </c>
      <c r="S11" s="0" t="n">
        <v>898</v>
      </c>
      <c r="T11" s="0" t="n">
        <f aca="false">Tabla35108131532[[#This Row],[efec]]+Tabla35108131532[[#This Row],[no_efe]]</f>
        <v>1748</v>
      </c>
    </row>
    <row r="12" customFormat="false" ht="13.8" hidden="false" customHeight="false" outlineLevel="0" collapsed="false">
      <c r="A12" s="0" t="n">
        <v>10</v>
      </c>
      <c r="B12" s="0" t="n">
        <v>650</v>
      </c>
      <c r="C12" s="0" t="n">
        <v>248</v>
      </c>
      <c r="D12" s="0" t="n">
        <v>695</v>
      </c>
      <c r="E12" s="0" t="n">
        <v>155</v>
      </c>
      <c r="F12" s="0" t="n">
        <f aca="false">Tabla35108131532[[#This Row],[no_efec_cor]]+Tabla35108131532[[#This Row],[efec_cor]]</f>
        <v>1345</v>
      </c>
      <c r="G12" s="0" t="n">
        <f aca="false">Tabla35108131532[[#This Row],[no_efec_inc]]+Tabla35108131532[[#This Row],[efect_inc]]</f>
        <v>403</v>
      </c>
      <c r="H12" s="9" t="n">
        <f aca="false">Tabla35108131532[[#This Row],[Correctos]]/Tabla35108131532[[#This Row],[total_sec]]</f>
        <v>0.769450800915332</v>
      </c>
      <c r="I12" s="9" t="n">
        <f aca="false">Tabla35108131532[[#This Row],[efec_cor]]/Tabla35108131532[[#This Row],[efec]]</f>
        <v>0.817647058823529</v>
      </c>
      <c r="J12" s="9" t="n">
        <f aca="false">Tabla35108131532[[#This Row],[efect_inc]]/Tabla35108131532[[#This Row],[efec]]</f>
        <v>0.182352941176471</v>
      </c>
      <c r="K12" s="9" t="n">
        <f aca="false">Tabla35108131532[[#This Row],[no_efec_cor]]/Tabla35108131532[[#This Row],[no_efe]]</f>
        <v>0.723830734966592</v>
      </c>
      <c r="L12" s="9" t="n">
        <f aca="false">Tabla35108131532[[#This Row],[no_efec_inc]]/Tabla35108131532[[#This Row],[no_efe]]</f>
        <v>0.276169265033408</v>
      </c>
      <c r="M12" s="9" t="n">
        <f aca="false">(Tabla35108131532[[#This Row],[% efe_cor]]+Tabla35108131532[[#This Row],[% no_efe_cor]])/2</f>
        <v>0.770738896895061</v>
      </c>
      <c r="N12" s="10" t="n">
        <f aca="false">(Tabla35108131532[[#This Row],[% efe_inc]]+Tabla35108131532[[#This Row],[% no_efect_inc]])/2</f>
        <v>0.229261103104939</v>
      </c>
      <c r="O12" s="11" t="n">
        <f aca="false">Tabla35108131532[[#This Row],[no_efec_cor]]/(Tabla35108131532[[#This Row],[efect_inc]]+Tabla35108131532[[#This Row],[no_efec_cor]])</f>
        <v>0.807453416149068</v>
      </c>
      <c r="P12" s="11" t="n">
        <f aca="false">Tabla35108131532[[#This Row],[efec_cor]]/(Tabla35108131532[[#This Row],[efec_cor]]+Tabla35108131532[[#This Row],[no_efec_inc]])</f>
        <v>0.737009544008483</v>
      </c>
      <c r="Q12" s="11" t="n">
        <f aca="false">(Tabla35108131532[[#This Row],[PNE]]+Tabla35108131532[[#This Row],[PE]])/2</f>
        <v>0.772231480078776</v>
      </c>
      <c r="R12" s="0" t="n">
        <v>850</v>
      </c>
      <c r="S12" s="0" t="n">
        <v>898</v>
      </c>
      <c r="T12" s="0" t="n">
        <f aca="false">Tabla35108131532[[#This Row],[efec]]+Tabla35108131532[[#This Row],[no_efe]]</f>
        <v>1748</v>
      </c>
    </row>
    <row r="13" customFormat="false" ht="13.8" hidden="false" customHeight="false" outlineLevel="0" collapsed="false">
      <c r="A13" s="0" t="n">
        <v>15</v>
      </c>
      <c r="B13" s="0" t="n">
        <v>701</v>
      </c>
      <c r="C13" s="0" t="n">
        <v>197</v>
      </c>
      <c r="D13" s="0" t="n">
        <v>631</v>
      </c>
      <c r="E13" s="0" t="n">
        <v>219</v>
      </c>
      <c r="F13" s="0" t="n">
        <f aca="false">Tabla35108131532[[#This Row],[no_efec_cor]]+Tabla35108131532[[#This Row],[efec_cor]]</f>
        <v>1332</v>
      </c>
      <c r="G13" s="0" t="n">
        <f aca="false">Tabla35108131532[[#This Row],[no_efec_inc]]+Tabla35108131532[[#This Row],[efect_inc]]</f>
        <v>416</v>
      </c>
      <c r="H13" s="9" t="n">
        <f aca="false">Tabla35108131532[[#This Row],[Correctos]]/Tabla35108131532[[#This Row],[total_sec]]</f>
        <v>0.762013729977117</v>
      </c>
      <c r="I13" s="9" t="n">
        <f aca="false">Tabla35108131532[[#This Row],[efec_cor]]/Tabla35108131532[[#This Row],[efec]]</f>
        <v>0.742352941176471</v>
      </c>
      <c r="J13" s="9" t="n">
        <f aca="false">Tabla35108131532[[#This Row],[efect_inc]]/Tabla35108131532[[#This Row],[efec]]</f>
        <v>0.257647058823529</v>
      </c>
      <c r="K13" s="9" t="n">
        <f aca="false">Tabla35108131532[[#This Row],[no_efec_cor]]/Tabla35108131532[[#This Row],[no_efe]]</f>
        <v>0.780623608017817</v>
      </c>
      <c r="L13" s="9" t="n">
        <f aca="false">Tabla35108131532[[#This Row],[no_efec_inc]]/Tabla35108131532[[#This Row],[no_efe]]</f>
        <v>0.219376391982183</v>
      </c>
      <c r="M13" s="9" t="n">
        <f aca="false">(Tabla35108131532[[#This Row],[% efe_cor]]+Tabla35108131532[[#This Row],[% no_efe_cor]])/2</f>
        <v>0.761488274597144</v>
      </c>
      <c r="N13" s="10" t="n">
        <f aca="false">(Tabla35108131532[[#This Row],[% efe_inc]]+Tabla35108131532[[#This Row],[% no_efect_inc]])/2</f>
        <v>0.238511725402856</v>
      </c>
      <c r="O13" s="11" t="n">
        <f aca="false">Tabla35108131532[[#This Row],[no_efec_cor]]/(Tabla35108131532[[#This Row],[efect_inc]]+Tabla35108131532[[#This Row],[no_efec_cor]])</f>
        <v>0.76195652173913</v>
      </c>
      <c r="P13" s="11" t="n">
        <f aca="false">Tabla35108131532[[#This Row],[efec_cor]]/(Tabla35108131532[[#This Row],[efec_cor]]+Tabla35108131532[[#This Row],[no_efec_inc]])</f>
        <v>0.76207729468599</v>
      </c>
      <c r="Q13" s="11" t="n">
        <f aca="false">(Tabla35108131532[[#This Row],[PNE]]+Tabla35108131532[[#This Row],[PE]])/2</f>
        <v>0.76201690821256</v>
      </c>
      <c r="R13" s="0" t="n">
        <v>850</v>
      </c>
      <c r="S13" s="0" t="n">
        <v>898</v>
      </c>
      <c r="T13" s="0" t="n">
        <f aca="false">Tabla35108131532[[#This Row],[efec]]+Tabla35108131532[[#This Row],[no_efe]]</f>
        <v>1748</v>
      </c>
    </row>
    <row r="14" customFormat="false" ht="13.8" hidden="false" customHeight="false" outlineLevel="0" collapsed="false">
      <c r="A14" s="0" t="n">
        <v>20</v>
      </c>
      <c r="B14" s="0" t="n">
        <v>681</v>
      </c>
      <c r="C14" s="0" t="n">
        <v>217</v>
      </c>
      <c r="D14" s="0" t="n">
        <v>631</v>
      </c>
      <c r="E14" s="0" t="n">
        <v>219</v>
      </c>
      <c r="F14" s="0" t="n">
        <f aca="false">Tabla35108131532[[#This Row],[no_efec_cor]]+Tabla35108131532[[#This Row],[efec_cor]]</f>
        <v>1312</v>
      </c>
      <c r="G14" s="0" t="n">
        <f aca="false">Tabla35108131532[[#This Row],[no_efec_inc]]+Tabla35108131532[[#This Row],[efect_inc]]</f>
        <v>436</v>
      </c>
      <c r="H14" s="9" t="n">
        <f aca="false">Tabla35108131532[[#This Row],[Correctos]]/Tabla35108131532[[#This Row],[total_sec]]</f>
        <v>0.750572082379863</v>
      </c>
      <c r="I14" s="9" t="n">
        <f aca="false">Tabla35108131532[[#This Row],[efec_cor]]/Tabla35108131532[[#This Row],[efec]]</f>
        <v>0.742352941176471</v>
      </c>
      <c r="J14" s="9" t="n">
        <f aca="false">Tabla35108131532[[#This Row],[efect_inc]]/Tabla35108131532[[#This Row],[efec]]</f>
        <v>0.257647058823529</v>
      </c>
      <c r="K14" s="9" t="n">
        <f aca="false">Tabla35108131532[[#This Row],[no_efec_cor]]/Tabla35108131532[[#This Row],[no_efe]]</f>
        <v>0.758351893095768</v>
      </c>
      <c r="L14" s="9" t="n">
        <f aca="false">Tabla35108131532[[#This Row],[no_efec_inc]]/Tabla35108131532[[#This Row],[no_efe]]</f>
        <v>0.241648106904232</v>
      </c>
      <c r="M14" s="9" t="n">
        <f aca="false">(Tabla35108131532[[#This Row],[% efe_cor]]+Tabla35108131532[[#This Row],[% no_efe_cor]])/2</f>
        <v>0.750352417136119</v>
      </c>
      <c r="N14" s="10" t="n">
        <f aca="false">(Tabla35108131532[[#This Row],[% efe_inc]]+Tabla35108131532[[#This Row],[% no_efect_inc]])/2</f>
        <v>0.24964758286388</v>
      </c>
      <c r="O14" s="11" t="n">
        <f aca="false">Tabla35108131532[[#This Row],[no_efec_cor]]/(Tabla35108131532[[#This Row],[efect_inc]]+Tabla35108131532[[#This Row],[no_efec_cor]])</f>
        <v>0.756666666666667</v>
      </c>
      <c r="P14" s="11" t="n">
        <f aca="false">Tabla35108131532[[#This Row],[efec_cor]]/(Tabla35108131532[[#This Row],[efec_cor]]+Tabla35108131532[[#This Row],[no_efec_inc]])</f>
        <v>0.744103773584906</v>
      </c>
      <c r="Q14" s="11" t="n">
        <f aca="false">(Tabla35108131532[[#This Row],[PNE]]+Tabla35108131532[[#This Row],[PE]])/2</f>
        <v>0.750385220125786</v>
      </c>
      <c r="R14" s="0" t="n">
        <v>850</v>
      </c>
      <c r="S14" s="0" t="n">
        <v>898</v>
      </c>
      <c r="T14" s="0" t="n">
        <f aca="false">Tabla35108131532[[#This Row],[efec]]+Tabla35108131532[[#This Row],[no_efe]]</f>
        <v>1748</v>
      </c>
    </row>
    <row r="15" customFormat="false" ht="13.8" hidden="false" customHeight="false" outlineLevel="0" collapsed="false">
      <c r="A15" s="0" t="n">
        <v>25</v>
      </c>
      <c r="B15" s="0" t="n">
        <v>704</v>
      </c>
      <c r="C15" s="0" t="n">
        <v>194</v>
      </c>
      <c r="D15" s="0" t="n">
        <v>586</v>
      </c>
      <c r="E15" s="0" t="n">
        <v>264</v>
      </c>
      <c r="F15" s="0" t="n">
        <f aca="false">Tabla35108131532[[#This Row],[no_efec_cor]]+Tabla35108131532[[#This Row],[efec_cor]]</f>
        <v>1290</v>
      </c>
      <c r="G15" s="0" t="n">
        <f aca="false">Tabla35108131532[[#This Row],[no_efec_inc]]+Tabla35108131532[[#This Row],[efect_inc]]</f>
        <v>458</v>
      </c>
      <c r="H15" s="9" t="n">
        <f aca="false">Tabla35108131532[[#This Row],[Correctos]]/Tabla35108131532[[#This Row],[total_sec]]</f>
        <v>0.737986270022883</v>
      </c>
      <c r="I15" s="9" t="n">
        <f aca="false">Tabla35108131532[[#This Row],[efec_cor]]/Tabla35108131532[[#This Row],[efec]]</f>
        <v>0.689411764705882</v>
      </c>
      <c r="J15" s="9" t="n">
        <f aca="false">Tabla35108131532[[#This Row],[efect_inc]]/Tabla35108131532[[#This Row],[efec]]</f>
        <v>0.310588235294118</v>
      </c>
      <c r="K15" s="9" t="n">
        <f aca="false">Tabla35108131532[[#This Row],[no_efec_cor]]/Tabla35108131532[[#This Row],[no_efe]]</f>
        <v>0.783964365256125</v>
      </c>
      <c r="L15" s="9" t="n">
        <f aca="false">Tabla35108131532[[#This Row],[no_efec_inc]]/Tabla35108131532[[#This Row],[no_efe]]</f>
        <v>0.216035634743875</v>
      </c>
      <c r="M15" s="9" t="n">
        <f aca="false">(Tabla35108131532[[#This Row],[% efe_cor]]+Tabla35108131532[[#This Row],[% no_efe_cor]])/2</f>
        <v>0.736688064981003</v>
      </c>
      <c r="N15" s="10" t="n">
        <f aca="false">(Tabla35108131532[[#This Row],[% efe_inc]]+Tabla35108131532[[#This Row],[% no_efect_inc]])/2</f>
        <v>0.263311935018996</v>
      </c>
      <c r="O15" s="11" t="n">
        <f aca="false">Tabla35108131532[[#This Row],[no_efec_cor]]/(Tabla35108131532[[#This Row],[efect_inc]]+Tabla35108131532[[#This Row],[no_efec_cor]])</f>
        <v>0.727272727272727</v>
      </c>
      <c r="P15" s="11" t="n">
        <f aca="false">Tabla35108131532[[#This Row],[efec_cor]]/(Tabla35108131532[[#This Row],[efec_cor]]+Tabla35108131532[[#This Row],[no_efec_inc]])</f>
        <v>0.751282051282051</v>
      </c>
      <c r="Q15" s="11" t="n">
        <f aca="false">(Tabla35108131532[[#This Row],[PNE]]+Tabla35108131532[[#This Row],[PE]])/2</f>
        <v>0.739277389277389</v>
      </c>
      <c r="R15" s="0" t="n">
        <v>850</v>
      </c>
      <c r="S15" s="0" t="n">
        <v>898</v>
      </c>
      <c r="T15" s="0" t="n">
        <f aca="false">Tabla35108131532[[#This Row],[efec]]+Tabla35108131532[[#This Row],[no_efe]]</f>
        <v>1748</v>
      </c>
    </row>
    <row r="16" customFormat="false" ht="13.8" hidden="false" customHeight="false" outlineLevel="0" collapsed="false">
      <c r="A16" s="0" t="n">
        <v>30</v>
      </c>
      <c r="B16" s="0" t="n">
        <v>686</v>
      </c>
      <c r="C16" s="0" t="n">
        <v>212</v>
      </c>
      <c r="D16" s="0" t="n">
        <v>584</v>
      </c>
      <c r="E16" s="0" t="n">
        <v>266</v>
      </c>
      <c r="F16" s="0" t="n">
        <f aca="false">Tabla35108131532[[#This Row],[no_efec_cor]]+Tabla35108131532[[#This Row],[efec_cor]]</f>
        <v>1270</v>
      </c>
      <c r="G16" s="0" t="n">
        <f aca="false">Tabla35108131532[[#This Row],[no_efec_inc]]+Tabla35108131532[[#This Row],[efect_inc]]</f>
        <v>478</v>
      </c>
      <c r="H16" s="9" t="n">
        <f aca="false">Tabla35108131532[[#This Row],[Correctos]]/Tabla35108131532[[#This Row],[total_sec]]</f>
        <v>0.726544622425629</v>
      </c>
      <c r="I16" s="9" t="n">
        <f aca="false">Tabla35108131532[[#This Row],[efec_cor]]/Tabla35108131532[[#This Row],[efec]]</f>
        <v>0.687058823529412</v>
      </c>
      <c r="J16" s="9" t="n">
        <f aca="false">Tabla35108131532[[#This Row],[efect_inc]]/Tabla35108131532[[#This Row],[efec]]</f>
        <v>0.312941176470588</v>
      </c>
      <c r="K16" s="9" t="n">
        <f aca="false">Tabla35108131532[[#This Row],[no_efec_cor]]/Tabla35108131532[[#This Row],[no_efe]]</f>
        <v>0.763919821826281</v>
      </c>
      <c r="L16" s="9" t="n">
        <f aca="false">Tabla35108131532[[#This Row],[no_efec_inc]]/Tabla35108131532[[#This Row],[no_efe]]</f>
        <v>0.236080178173719</v>
      </c>
      <c r="M16" s="9" t="n">
        <f aca="false">(Tabla35108131532[[#This Row],[% efe_cor]]+Tabla35108131532[[#This Row],[% no_efe_cor]])/2</f>
        <v>0.725489322677846</v>
      </c>
      <c r="N16" s="10" t="n">
        <f aca="false">(Tabla35108131532[[#This Row],[% efe_inc]]+Tabla35108131532[[#This Row],[% no_efect_inc]])/2</f>
        <v>0.274510677322154</v>
      </c>
      <c r="O16" s="11" t="n">
        <f aca="false">Tabla35108131532[[#This Row],[no_efec_cor]]/(Tabla35108131532[[#This Row],[efect_inc]]+Tabla35108131532[[#This Row],[no_efec_cor]])</f>
        <v>0.720588235294118</v>
      </c>
      <c r="P16" s="11" t="n">
        <f aca="false">Tabla35108131532[[#This Row],[efec_cor]]/(Tabla35108131532[[#This Row],[efec_cor]]+Tabla35108131532[[#This Row],[no_efec_inc]])</f>
        <v>0.733668341708543</v>
      </c>
      <c r="Q16" s="11" t="n">
        <f aca="false">(Tabla35108131532[[#This Row],[PNE]]+Tabla35108131532[[#This Row],[PE]])/2</f>
        <v>0.72712828850133</v>
      </c>
      <c r="R16" s="0" t="n">
        <v>850</v>
      </c>
      <c r="S16" s="0" t="n">
        <v>898</v>
      </c>
      <c r="T16" s="0" t="n">
        <f aca="false">Tabla35108131532[[#This Row],[efec]]+Tabla35108131532[[#This Row],[no_efe]]</f>
        <v>1748</v>
      </c>
    </row>
    <row r="17" customFormat="false" ht="13.8" hidden="false" customHeight="false" outlineLevel="0" collapsed="false">
      <c r="A17" s="0" t="n">
        <v>35</v>
      </c>
      <c r="B17" s="0" t="n">
        <v>699</v>
      </c>
      <c r="C17" s="0" t="n">
        <v>199</v>
      </c>
      <c r="D17" s="0" t="n">
        <v>548</v>
      </c>
      <c r="E17" s="0" t="n">
        <v>302</v>
      </c>
      <c r="F17" s="0" t="n">
        <f aca="false">Tabla35108131532[[#This Row],[no_efec_cor]]+Tabla35108131532[[#This Row],[efec_cor]]</f>
        <v>1247</v>
      </c>
      <c r="G17" s="0" t="n">
        <f aca="false">Tabla35108131532[[#This Row],[no_efec_inc]]+Tabla35108131532[[#This Row],[efect_inc]]</f>
        <v>501</v>
      </c>
      <c r="H17" s="9" t="n">
        <f aca="false">Tabla35108131532[[#This Row],[Correctos]]/Tabla35108131532[[#This Row],[total_sec]]</f>
        <v>0.713386727688787</v>
      </c>
      <c r="I17" s="9" t="n">
        <f aca="false">Tabla35108131532[[#This Row],[efec_cor]]/Tabla35108131532[[#This Row],[efec]]</f>
        <v>0.644705882352941</v>
      </c>
      <c r="J17" s="9" t="n">
        <f aca="false">Tabla35108131532[[#This Row],[efect_inc]]/Tabla35108131532[[#This Row],[efec]]</f>
        <v>0.355294117647059</v>
      </c>
      <c r="K17" s="9" t="n">
        <f aca="false">Tabla35108131532[[#This Row],[no_efec_cor]]/Tabla35108131532[[#This Row],[no_efe]]</f>
        <v>0.778396436525613</v>
      </c>
      <c r="L17" s="9" t="n">
        <f aca="false">Tabla35108131532[[#This Row],[no_efec_inc]]/Tabla35108131532[[#This Row],[no_efe]]</f>
        <v>0.221603563474387</v>
      </c>
      <c r="M17" s="9" t="n">
        <f aca="false">(Tabla35108131532[[#This Row],[% efe_cor]]+Tabla35108131532[[#This Row],[% no_efe_cor]])/2</f>
        <v>0.711551159439277</v>
      </c>
      <c r="N17" s="10" t="n">
        <f aca="false">(Tabla35108131532[[#This Row],[% efe_inc]]+Tabla35108131532[[#This Row],[% no_efect_inc]])/2</f>
        <v>0.288448840560723</v>
      </c>
      <c r="O17" s="11" t="n">
        <f aca="false">Tabla35108131532[[#This Row],[no_efec_cor]]/(Tabla35108131532[[#This Row],[efect_inc]]+Tabla35108131532[[#This Row],[no_efec_cor]])</f>
        <v>0.698301698301698</v>
      </c>
      <c r="P17" s="11" t="n">
        <f aca="false">Tabla35108131532[[#This Row],[efec_cor]]/(Tabla35108131532[[#This Row],[efec_cor]]+Tabla35108131532[[#This Row],[no_efec_inc]])</f>
        <v>0.733601070950469</v>
      </c>
      <c r="Q17" s="11" t="n">
        <f aca="false">(Tabla35108131532[[#This Row],[PNE]]+Tabla35108131532[[#This Row],[PE]])/2</f>
        <v>0.715951384626083</v>
      </c>
      <c r="R17" s="0" t="n">
        <v>850</v>
      </c>
      <c r="S17" s="0" t="n">
        <v>898</v>
      </c>
      <c r="T17" s="0" t="n">
        <f aca="false">Tabla35108131532[[#This Row],[efec]]+Tabla35108131532[[#This Row],[no_efe]]</f>
        <v>1748</v>
      </c>
    </row>
    <row r="18" customFormat="false" ht="13.8" hidden="false" customHeight="false" outlineLevel="0" collapsed="false">
      <c r="A18" s="0" t="n">
        <v>39</v>
      </c>
      <c r="B18" s="0" t="n">
        <v>700</v>
      </c>
      <c r="C18" s="0" t="n">
        <v>198</v>
      </c>
      <c r="D18" s="0" t="n">
        <v>540</v>
      </c>
      <c r="E18" s="0" t="n">
        <v>310</v>
      </c>
      <c r="F18" s="0" t="n">
        <f aca="false">Tabla35108131532[[#This Row],[no_efec_cor]]+Tabla35108131532[[#This Row],[efec_cor]]</f>
        <v>1240</v>
      </c>
      <c r="G18" s="0" t="n">
        <f aca="false">Tabla35108131532[[#This Row],[no_efec_inc]]+Tabla35108131532[[#This Row],[efect_inc]]</f>
        <v>508</v>
      </c>
      <c r="H18" s="9" t="n">
        <f aca="false">Tabla35108131532[[#This Row],[Correctos]]/Tabla35108131532[[#This Row],[total_sec]]</f>
        <v>0.709382151029748</v>
      </c>
      <c r="I18" s="9" t="n">
        <f aca="false">Tabla35108131532[[#This Row],[efec_cor]]/Tabla35108131532[[#This Row],[efec]]</f>
        <v>0.635294117647059</v>
      </c>
      <c r="J18" s="9" t="n">
        <f aca="false">Tabla35108131532[[#This Row],[efect_inc]]/Tabla35108131532[[#This Row],[efec]]</f>
        <v>0.364705882352941</v>
      </c>
      <c r="K18" s="9" t="n">
        <f aca="false">Tabla35108131532[[#This Row],[no_efec_cor]]/Tabla35108131532[[#This Row],[no_efe]]</f>
        <v>0.779510022271715</v>
      </c>
      <c r="L18" s="9" t="n">
        <f aca="false">Tabla35108131532[[#This Row],[no_efec_inc]]/Tabla35108131532[[#This Row],[no_efe]]</f>
        <v>0.220489977728285</v>
      </c>
      <c r="M18" s="9" t="n">
        <f aca="false">(Tabla35108131532[[#This Row],[% efe_cor]]+Tabla35108131532[[#This Row],[% no_efe_cor]])/2</f>
        <v>0.707402069959387</v>
      </c>
      <c r="N18" s="10" t="n">
        <f aca="false">(Tabla35108131532[[#This Row],[% efe_inc]]+Tabla35108131532[[#This Row],[% no_efect_inc]])/2</f>
        <v>0.292597930040613</v>
      </c>
      <c r="O18" s="11" t="n">
        <f aca="false">Tabla35108131532[[#This Row],[no_efec_cor]]/(Tabla35108131532[[#This Row],[efect_inc]]+Tabla35108131532[[#This Row],[no_efec_cor]])</f>
        <v>0.693069306930693</v>
      </c>
      <c r="P18" s="11" t="n">
        <f aca="false">Tabla35108131532[[#This Row],[efec_cor]]/(Tabla35108131532[[#This Row],[efec_cor]]+Tabla35108131532[[#This Row],[no_efec_inc]])</f>
        <v>0.731707317073171</v>
      </c>
      <c r="Q18" s="11" t="n">
        <f aca="false">(Tabla35108131532[[#This Row],[PNE]]+Tabla35108131532[[#This Row],[PE]])/2</f>
        <v>0.712388312001932</v>
      </c>
      <c r="R18" s="0" t="n">
        <v>850</v>
      </c>
      <c r="S18" s="0" t="n">
        <v>898</v>
      </c>
      <c r="T18" s="0" t="n">
        <f aca="false">Tabla35108131532[[#This Row],[efec]]+Tabla35108131532[[#This Row],[no_efe]]</f>
        <v>1748</v>
      </c>
    </row>
    <row r="21" customFormat="false" ht="19.5" hidden="false" customHeight="false" outlineLevel="0" collapsed="false">
      <c r="A21" s="1" t="s">
        <v>34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customFormat="false" ht="15" hidden="false" customHeight="false" outlineLevel="0" collapsed="false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5" customFormat="false" ht="15.75" hidden="false" customHeight="false" outlineLevel="0" collapsed="false">
      <c r="A25" s="5" t="s">
        <v>5</v>
      </c>
      <c r="B25" s="5"/>
      <c r="C25" s="5"/>
      <c r="D25" s="5"/>
      <c r="E25" s="5"/>
      <c r="F25" s="5"/>
      <c r="G25" s="5"/>
      <c r="H25" s="5"/>
      <c r="I25" s="5"/>
    </row>
    <row r="26" customFormat="false" ht="15.75" hidden="false" customHeight="false" outlineLevel="0" collapsed="false">
      <c r="A26" s="7" t="s">
        <v>28</v>
      </c>
      <c r="B26" s="7" t="s">
        <v>29</v>
      </c>
      <c r="C26" s="8" t="s">
        <v>7</v>
      </c>
      <c r="D26" s="8" t="s">
        <v>8</v>
      </c>
      <c r="E26" s="8" t="s">
        <v>9</v>
      </c>
      <c r="F26" s="8" t="s">
        <v>10</v>
      </c>
      <c r="G26" s="8" t="s">
        <v>11</v>
      </c>
      <c r="H26" s="8" t="s">
        <v>12</v>
      </c>
      <c r="I26" s="7" t="s">
        <v>13</v>
      </c>
      <c r="J26" s="7" t="s">
        <v>14</v>
      </c>
      <c r="K26" s="7" t="s">
        <v>15</v>
      </c>
      <c r="L26" s="7" t="s">
        <v>16</v>
      </c>
      <c r="M26" s="7" t="s">
        <v>17</v>
      </c>
      <c r="N26" s="7" t="s">
        <v>18</v>
      </c>
      <c r="O26" s="7" t="s">
        <v>19</v>
      </c>
      <c r="P26" s="7" t="s">
        <v>20</v>
      </c>
      <c r="Q26" s="7" t="s">
        <v>21</v>
      </c>
      <c r="R26" s="7" t="s">
        <v>22</v>
      </c>
      <c r="S26" s="7" t="s">
        <v>23</v>
      </c>
      <c r="T26" s="7" t="s">
        <v>24</v>
      </c>
      <c r="U26" s="7" t="s">
        <v>25</v>
      </c>
    </row>
    <row r="27" customFormat="false" ht="13.8" hidden="false" customHeight="false" outlineLevel="0" collapsed="false">
      <c r="A27" s="0" t="n">
        <v>1</v>
      </c>
      <c r="B27" s="0" t="n">
        <v>0</v>
      </c>
      <c r="C27" s="0" t="n">
        <v>625</v>
      </c>
      <c r="D27" s="0" t="n">
        <v>273</v>
      </c>
      <c r="E27" s="0" t="n">
        <v>607</v>
      </c>
      <c r="F27" s="0" t="n">
        <v>243</v>
      </c>
      <c r="G27" s="0" t="n">
        <f aca="false">Tabla35108131534[[#This Row],[no_efec_cor]]+Tabla35108131534[[#This Row],[efec_cor]]</f>
        <v>1232</v>
      </c>
      <c r="H27" s="0" t="n">
        <f aca="false">Tabla35108131534[[#This Row],[no_efec_inc]]+Tabla35108131534[[#This Row],[efect_inc]]</f>
        <v>516</v>
      </c>
      <c r="I27" s="9" t="n">
        <f aca="false">Tabla35108131534[[#This Row],[Correctos]]/Tabla35108131534[[#This Row],[total_sec]]</f>
        <v>0.704805491990847</v>
      </c>
      <c r="J27" s="9" t="n">
        <f aca="false">Tabla35108131534[[#This Row],[efec_cor]]/Tabla35108131534[[#This Row],[efec]]</f>
        <v>0.714117647058824</v>
      </c>
      <c r="K27" s="9" t="n">
        <f aca="false">Tabla35108131534[[#This Row],[efect_inc]]/Tabla35108131534[[#This Row],[efec]]</f>
        <v>0.285882352941176</v>
      </c>
      <c r="L27" s="9" t="n">
        <f aca="false">Tabla35108131534[[#This Row],[no_efec_cor]]/Tabla35108131534[[#This Row],[no_efe]]</f>
        <v>0.695991091314031</v>
      </c>
      <c r="M27" s="9" t="n">
        <f aca="false">Tabla35108131534[[#This Row],[no_efec_inc]]/Tabla35108131534[[#This Row],[no_efe]]</f>
        <v>0.304008908685969</v>
      </c>
      <c r="N27" s="9" t="n">
        <f aca="false">(Tabla35108131534[[#This Row],[% efe_cor]]+Tabla35108131534[[#This Row],[% no_efe_cor]])/2</f>
        <v>0.705054369186427</v>
      </c>
      <c r="O27" s="10" t="n">
        <f aca="false">(Tabla35108131534[[#This Row],[% efe_inc]]+Tabla35108131534[[#This Row],[% no_efect_inc]])/2</f>
        <v>0.294945630813573</v>
      </c>
      <c r="P27" s="11" t="n">
        <f aca="false">Tabla35108131534[[#This Row],[no_efec_cor]]/(Tabla35108131534[[#This Row],[efect_inc]]+Tabla35108131534[[#This Row],[no_efec_cor]])</f>
        <v>0.720046082949309</v>
      </c>
      <c r="Q27" s="11" t="n">
        <f aca="false">Tabla35108131534[[#This Row],[efec_cor]]/(Tabla35108131534[[#This Row],[efec_cor]]+Tabla35108131534[[#This Row],[no_efec_inc]])</f>
        <v>0.689772727272727</v>
      </c>
      <c r="R27" s="11" t="n">
        <f aca="false">(Tabla35108131534[[#This Row],[PNE]]+Tabla35108131534[[#This Row],[PE]])/2</f>
        <v>0.704909405111018</v>
      </c>
      <c r="S27" s="0" t="n">
        <v>850</v>
      </c>
      <c r="T27" s="0" t="n">
        <v>898</v>
      </c>
      <c r="U27" s="0" t="n">
        <f aca="false">Tabla35108131534[[#This Row],[efec]]+Tabla35108131534[[#This Row],[no_efe]]</f>
        <v>1748</v>
      </c>
    </row>
    <row r="28" customFormat="false" ht="13.8" hidden="false" customHeight="false" outlineLevel="0" collapsed="false">
      <c r="A28" s="0" t="n">
        <v>1</v>
      </c>
      <c r="B28" s="0" t="n">
        <v>0.1</v>
      </c>
      <c r="C28" s="0" t="n">
        <v>641</v>
      </c>
      <c r="D28" s="0" t="n">
        <v>257</v>
      </c>
      <c r="E28" s="0" t="n">
        <v>639</v>
      </c>
      <c r="F28" s="0" t="n">
        <v>211</v>
      </c>
      <c r="G28" s="0" t="n">
        <f aca="false">Tabla35108131534[[#This Row],[no_efec_cor]]+Tabla35108131534[[#This Row],[efec_cor]]</f>
        <v>1280</v>
      </c>
      <c r="H28" s="0" t="n">
        <f aca="false">Tabla35108131534[[#This Row],[no_efec_inc]]+Tabla35108131534[[#This Row],[efect_inc]]</f>
        <v>468</v>
      </c>
      <c r="I28" s="9" t="n">
        <f aca="false">Tabla35108131534[[#This Row],[Correctos]]/Tabla35108131534[[#This Row],[total_sec]]</f>
        <v>0.732265446224256</v>
      </c>
      <c r="J28" s="9" t="n">
        <f aca="false">Tabla35108131534[[#This Row],[efec_cor]]/Tabla35108131534[[#This Row],[efec]]</f>
        <v>0.751764705882353</v>
      </c>
      <c r="K28" s="9" t="n">
        <f aca="false">Tabla35108131534[[#This Row],[efect_inc]]/Tabla35108131534[[#This Row],[efec]]</f>
        <v>0.248235294117647</v>
      </c>
      <c r="L28" s="9" t="n">
        <f aca="false">Tabla35108131534[[#This Row],[no_efec_cor]]/Tabla35108131534[[#This Row],[no_efe]]</f>
        <v>0.71380846325167</v>
      </c>
      <c r="M28" s="9" t="n">
        <f aca="false">Tabla35108131534[[#This Row],[no_efec_inc]]/Tabla35108131534[[#This Row],[no_efe]]</f>
        <v>0.28619153674833</v>
      </c>
      <c r="N28" s="9" t="n">
        <f aca="false">(Tabla35108131534[[#This Row],[% efe_cor]]+Tabla35108131534[[#This Row],[% no_efe_cor]])/2</f>
        <v>0.732786584567012</v>
      </c>
      <c r="O28" s="10" t="n">
        <f aca="false">(Tabla35108131534[[#This Row],[% efe_inc]]+Tabla35108131534[[#This Row],[% no_efect_inc]])/2</f>
        <v>0.267213415432988</v>
      </c>
      <c r="P28" s="11" t="n">
        <f aca="false">Tabla35108131534[[#This Row],[no_efec_cor]]/(Tabla35108131534[[#This Row],[efect_inc]]+Tabla35108131534[[#This Row],[no_efec_cor]])</f>
        <v>0.752347417840376</v>
      </c>
      <c r="Q28" s="11" t="n">
        <f aca="false">Tabla35108131534[[#This Row],[efec_cor]]/(Tabla35108131534[[#This Row],[efec_cor]]+Tabla35108131534[[#This Row],[no_efec_inc]])</f>
        <v>0.713169642857143</v>
      </c>
      <c r="R28" s="11" t="n">
        <f aca="false">(Tabla35108131534[[#This Row],[PNE]]+Tabla35108131534[[#This Row],[PE]])/2</f>
        <v>0.732758530348759</v>
      </c>
      <c r="S28" s="0" t="n">
        <v>850</v>
      </c>
      <c r="T28" s="0" t="n">
        <v>898</v>
      </c>
      <c r="U28" s="0" t="n">
        <f aca="false">Tabla35108131534[[#This Row],[efec]]+Tabla35108131534[[#This Row],[no_efe]]</f>
        <v>1748</v>
      </c>
    </row>
    <row r="29" customFormat="false" ht="13.8" hidden="false" customHeight="false" outlineLevel="0" collapsed="false">
      <c r="A29" s="0" t="n">
        <v>1</v>
      </c>
      <c r="B29" s="0" t="n">
        <v>0.5</v>
      </c>
      <c r="C29" s="0" t="n">
        <v>653</v>
      </c>
      <c r="D29" s="0" t="n">
        <v>245</v>
      </c>
      <c r="E29" s="0" t="n">
        <v>684</v>
      </c>
      <c r="F29" s="0" t="n">
        <v>166</v>
      </c>
      <c r="G29" s="0" t="n">
        <f aca="false">Tabla35108131534[[#This Row],[no_efec_cor]]+Tabla35108131534[[#This Row],[efec_cor]]</f>
        <v>1337</v>
      </c>
      <c r="H29" s="0" t="n">
        <f aca="false">Tabla35108131534[[#This Row],[no_efec_inc]]+Tabla35108131534[[#This Row],[efect_inc]]</f>
        <v>411</v>
      </c>
      <c r="I29" s="9" t="n">
        <f aca="false">Tabla35108131534[[#This Row],[Correctos]]/Tabla35108131534[[#This Row],[total_sec]]</f>
        <v>0.76487414187643</v>
      </c>
      <c r="J29" s="9" t="n">
        <f aca="false">Tabla35108131534[[#This Row],[efec_cor]]/Tabla35108131534[[#This Row],[efec]]</f>
        <v>0.804705882352941</v>
      </c>
      <c r="K29" s="9" t="n">
        <f aca="false">Tabla35108131534[[#This Row],[efect_inc]]/Tabla35108131534[[#This Row],[efec]]</f>
        <v>0.195294117647059</v>
      </c>
      <c r="L29" s="9" t="n">
        <f aca="false">Tabla35108131534[[#This Row],[no_efec_cor]]/Tabla35108131534[[#This Row],[no_efe]]</f>
        <v>0.7271714922049</v>
      </c>
      <c r="M29" s="9" t="n">
        <f aca="false">Tabla35108131534[[#This Row],[no_efec_inc]]/Tabla35108131534[[#This Row],[no_efe]]</f>
        <v>0.2728285077951</v>
      </c>
      <c r="N29" s="9" t="n">
        <f aca="false">(Tabla35108131534[[#This Row],[% efe_cor]]+Tabla35108131534[[#This Row],[% no_efe_cor]])/2</f>
        <v>0.76593868727892</v>
      </c>
      <c r="O29" s="10" t="n">
        <f aca="false">(Tabla35108131534[[#This Row],[% efe_inc]]+Tabla35108131534[[#This Row],[% no_efect_inc]])/2</f>
        <v>0.234061312721079</v>
      </c>
      <c r="P29" s="11" t="n">
        <f aca="false">Tabla35108131534[[#This Row],[no_efec_cor]]/(Tabla35108131534[[#This Row],[efect_inc]]+Tabla35108131534[[#This Row],[no_efec_cor]])</f>
        <v>0.797313797313797</v>
      </c>
      <c r="Q29" s="11" t="n">
        <f aca="false">Tabla35108131534[[#This Row],[efec_cor]]/(Tabla35108131534[[#This Row],[efec_cor]]+Tabla35108131534[[#This Row],[no_efec_inc]])</f>
        <v>0.736275565123789</v>
      </c>
      <c r="R29" s="11" t="n">
        <f aca="false">(Tabla35108131534[[#This Row],[PNE]]+Tabla35108131534[[#This Row],[PE]])/2</f>
        <v>0.766794681218793</v>
      </c>
      <c r="S29" s="0" t="n">
        <v>850</v>
      </c>
      <c r="T29" s="0" t="n">
        <v>898</v>
      </c>
      <c r="U29" s="0" t="n">
        <f aca="false">Tabla35108131534[[#This Row],[efec]]+Tabla35108131534[[#This Row],[no_efe]]</f>
        <v>1748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679</v>
      </c>
      <c r="D30" s="0" t="n">
        <v>219</v>
      </c>
      <c r="E30" s="0" t="n">
        <v>688</v>
      </c>
      <c r="F30" s="0" t="n">
        <v>162</v>
      </c>
      <c r="G30" s="0" t="n">
        <f aca="false">Tabla35108131534[[#This Row],[no_efec_cor]]+Tabla35108131534[[#This Row],[efec_cor]]</f>
        <v>1367</v>
      </c>
      <c r="H30" s="0" t="n">
        <f aca="false">Tabla35108131534[[#This Row],[no_efec_inc]]+Tabla35108131534[[#This Row],[efect_inc]]</f>
        <v>381</v>
      </c>
      <c r="I30" s="9" t="n">
        <f aca="false">Tabla35108131534[[#This Row],[Correctos]]/Tabla35108131534[[#This Row],[total_sec]]</f>
        <v>0.782036613272311</v>
      </c>
      <c r="J30" s="9" t="n">
        <f aca="false">Tabla35108131534[[#This Row],[efec_cor]]/Tabla35108131534[[#This Row],[efec]]</f>
        <v>0.809411764705882</v>
      </c>
      <c r="K30" s="9" t="n">
        <f aca="false">Tabla35108131534[[#This Row],[efect_inc]]/Tabla35108131534[[#This Row],[efec]]</f>
        <v>0.190588235294118</v>
      </c>
      <c r="L30" s="9" t="n">
        <f aca="false">Tabla35108131534[[#This Row],[no_efec_cor]]/Tabla35108131534[[#This Row],[no_efe]]</f>
        <v>0.756124721603563</v>
      </c>
      <c r="M30" s="9" t="n">
        <f aca="false">Tabla35108131534[[#This Row],[no_efec_inc]]/Tabla35108131534[[#This Row],[no_efe]]</f>
        <v>0.243875278396436</v>
      </c>
      <c r="N30" s="9" t="n">
        <f aca="false">(Tabla35108131534[[#This Row],[% efe_cor]]+Tabla35108131534[[#This Row],[% no_efe_cor]])/2</f>
        <v>0.782768243154723</v>
      </c>
      <c r="O30" s="10" t="n">
        <f aca="false">(Tabla35108131534[[#This Row],[% efe_inc]]+Tabla35108131534[[#This Row],[% no_efect_inc]])/2</f>
        <v>0.217231756845277</v>
      </c>
      <c r="P30" s="11" t="n">
        <f aca="false">Tabla35108131534[[#This Row],[no_efec_cor]]/(Tabla35108131534[[#This Row],[efect_inc]]+Tabla35108131534[[#This Row],[no_efec_cor]])</f>
        <v>0.807372175980975</v>
      </c>
      <c r="Q30" s="11" t="n">
        <f aca="false">Tabla35108131534[[#This Row],[efec_cor]]/(Tabla35108131534[[#This Row],[efec_cor]]+Tabla35108131534[[#This Row],[no_efec_inc]])</f>
        <v>0.758544652701213</v>
      </c>
      <c r="R30" s="11" t="n">
        <f aca="false">(Tabla35108131534[[#This Row],[PNE]]+Tabla35108131534[[#This Row],[PE]])/2</f>
        <v>0.782958414341094</v>
      </c>
      <c r="S30" s="0" t="n">
        <v>850</v>
      </c>
      <c r="T30" s="0" t="n">
        <v>898</v>
      </c>
      <c r="U30" s="0" t="n">
        <f aca="false">Tabla35108131534[[#This Row],[efec]]+Tabla35108131534[[#This Row],[no_efe]]</f>
        <v>1748</v>
      </c>
    </row>
    <row r="31" customFormat="false" ht="13.8" hidden="false" customHeight="false" outlineLevel="0" collapsed="false">
      <c r="A31" s="0" t="n">
        <v>1</v>
      </c>
      <c r="B31" s="0" t="n">
        <v>2</v>
      </c>
      <c r="C31" s="0" t="n">
        <v>731</v>
      </c>
      <c r="D31" s="0" t="n">
        <v>167</v>
      </c>
      <c r="E31" s="0" t="n">
        <v>651</v>
      </c>
      <c r="F31" s="0" t="n">
        <v>199</v>
      </c>
      <c r="G31" s="0" t="n">
        <f aca="false">Tabla35108131534[[#This Row],[no_efec_cor]]+Tabla35108131534[[#This Row],[efec_cor]]</f>
        <v>1382</v>
      </c>
      <c r="H31" s="0" t="n">
        <f aca="false">Tabla35108131534[[#This Row],[no_efec_inc]]+Tabla35108131534[[#This Row],[efect_inc]]</f>
        <v>366</v>
      </c>
      <c r="I31" s="9" t="n">
        <f aca="false">Tabla35108131534[[#This Row],[Correctos]]/Tabla35108131534[[#This Row],[total_sec]]</f>
        <v>0.790617848970252</v>
      </c>
      <c r="J31" s="9" t="n">
        <f aca="false">Tabla35108131534[[#This Row],[efec_cor]]/Tabla35108131534[[#This Row],[efec]]</f>
        <v>0.765882352941176</v>
      </c>
      <c r="K31" s="9" t="n">
        <f aca="false">Tabla35108131534[[#This Row],[efect_inc]]/Tabla35108131534[[#This Row],[efec]]</f>
        <v>0.234117647058824</v>
      </c>
      <c r="L31" s="9" t="n">
        <f aca="false">Tabla35108131534[[#This Row],[no_efec_cor]]/Tabla35108131534[[#This Row],[no_efe]]</f>
        <v>0.814031180400891</v>
      </c>
      <c r="M31" s="9" t="n">
        <f aca="false">Tabla35108131534[[#This Row],[no_efec_inc]]/Tabla35108131534[[#This Row],[no_efe]]</f>
        <v>0.185968819599109</v>
      </c>
      <c r="N31" s="9" t="n">
        <f aca="false">(Tabla35108131534[[#This Row],[% efe_cor]]+Tabla35108131534[[#This Row],[% no_efe_cor]])/2</f>
        <v>0.789956766671034</v>
      </c>
      <c r="O31" s="10" t="n">
        <f aca="false">(Tabla35108131534[[#This Row],[% efe_inc]]+Tabla35108131534[[#This Row],[% no_efect_inc]])/2</f>
        <v>0.210043233328966</v>
      </c>
      <c r="P31" s="11" t="n">
        <f aca="false">Tabla35108131534[[#This Row],[no_efec_cor]]/(Tabla35108131534[[#This Row],[efect_inc]]+Tabla35108131534[[#This Row],[no_efec_cor]])</f>
        <v>0.786021505376344</v>
      </c>
      <c r="Q31" s="11" t="n">
        <f aca="false">Tabla35108131534[[#This Row],[efec_cor]]/(Tabla35108131534[[#This Row],[efec_cor]]+Tabla35108131534[[#This Row],[no_efec_inc]])</f>
        <v>0.795843520782396</v>
      </c>
      <c r="R31" s="11" t="n">
        <f aca="false">(Tabla35108131534[[#This Row],[PNE]]+Tabla35108131534[[#This Row],[PE]])/2</f>
        <v>0.79093251307937</v>
      </c>
      <c r="S31" s="0" t="n">
        <v>850</v>
      </c>
      <c r="T31" s="0" t="n">
        <v>898</v>
      </c>
      <c r="U31" s="0" t="n">
        <f aca="false">Tabla35108131534[[#This Row],[efec]]+Tabla35108131534[[#This Row],[no_efe]]</f>
        <v>1748</v>
      </c>
    </row>
    <row r="32" customFormat="false" ht="13.8" hidden="false" customHeight="false" outlineLevel="0" collapsed="false">
      <c r="A32" s="0" t="n">
        <v>1</v>
      </c>
      <c r="B32" s="0" t="n">
        <v>3</v>
      </c>
      <c r="C32" s="0" t="n">
        <v>767</v>
      </c>
      <c r="D32" s="0" t="n">
        <v>131</v>
      </c>
      <c r="E32" s="0" t="n">
        <v>614</v>
      </c>
      <c r="F32" s="0" t="n">
        <v>236</v>
      </c>
      <c r="G32" s="0" t="n">
        <f aca="false">Tabla35108131534[[#This Row],[no_efec_cor]]+Tabla35108131534[[#This Row],[efec_cor]]</f>
        <v>1381</v>
      </c>
      <c r="H32" s="0" t="n">
        <f aca="false">Tabla35108131534[[#This Row],[no_efec_inc]]+Tabla35108131534[[#This Row],[efect_inc]]</f>
        <v>367</v>
      </c>
      <c r="I32" s="9" t="n">
        <f aca="false">Tabla35108131534[[#This Row],[Correctos]]/Tabla35108131534[[#This Row],[total_sec]]</f>
        <v>0.790045766590389</v>
      </c>
      <c r="J32" s="9" t="n">
        <f aca="false">Tabla35108131534[[#This Row],[efec_cor]]/Tabla35108131534[[#This Row],[efec]]</f>
        <v>0.722352941176471</v>
      </c>
      <c r="K32" s="9" t="n">
        <f aca="false">Tabla35108131534[[#This Row],[efect_inc]]/Tabla35108131534[[#This Row],[efec]]</f>
        <v>0.277647058823529</v>
      </c>
      <c r="L32" s="9" t="n">
        <f aca="false">Tabla35108131534[[#This Row],[no_efec_cor]]/Tabla35108131534[[#This Row],[no_efe]]</f>
        <v>0.854120267260579</v>
      </c>
      <c r="M32" s="9" t="n">
        <f aca="false">Tabla35108131534[[#This Row],[no_efec_inc]]/Tabla35108131534[[#This Row],[no_efe]]</f>
        <v>0.145879732739421</v>
      </c>
      <c r="N32" s="9" t="n">
        <f aca="false">(Tabla35108131534[[#This Row],[% efe_cor]]+Tabla35108131534[[#This Row],[% no_efe_cor]])/2</f>
        <v>0.788236604218525</v>
      </c>
      <c r="O32" s="10" t="n">
        <f aca="false">(Tabla35108131534[[#This Row],[% efe_inc]]+Tabla35108131534[[#This Row],[% no_efect_inc]])/2</f>
        <v>0.211763395781475</v>
      </c>
      <c r="P32" s="11" t="n">
        <f aca="false">Tabla35108131534[[#This Row],[no_efec_cor]]/(Tabla35108131534[[#This Row],[efect_inc]]+Tabla35108131534[[#This Row],[no_efec_cor]])</f>
        <v>0.764705882352941</v>
      </c>
      <c r="Q32" s="11" t="n">
        <f aca="false">Tabla35108131534[[#This Row],[efec_cor]]/(Tabla35108131534[[#This Row],[efec_cor]]+Tabla35108131534[[#This Row],[no_efec_inc]])</f>
        <v>0.824161073825503</v>
      </c>
      <c r="R32" s="11" t="n">
        <f aca="false">(Tabla35108131534[[#This Row],[PNE]]+Tabla35108131534[[#This Row],[PE]])/2</f>
        <v>0.794433478089222</v>
      </c>
      <c r="S32" s="0" t="n">
        <v>850</v>
      </c>
      <c r="T32" s="0" t="n">
        <v>898</v>
      </c>
      <c r="U32" s="0" t="n">
        <f aca="false">Tabla35108131534[[#This Row],[efec]]+Tabla35108131534[[#This Row],[no_efe]]</f>
        <v>1748</v>
      </c>
    </row>
    <row r="33" customFormat="false" ht="13.8" hidden="false" customHeight="false" outlineLevel="0" collapsed="false">
      <c r="A33" s="0" t="n">
        <v>1</v>
      </c>
      <c r="B33" s="0" t="n">
        <v>5</v>
      </c>
      <c r="C33" s="0" t="n">
        <v>809</v>
      </c>
      <c r="D33" s="0" t="n">
        <v>89</v>
      </c>
      <c r="E33" s="0" t="n">
        <v>535</v>
      </c>
      <c r="F33" s="0" t="n">
        <v>315</v>
      </c>
      <c r="G33" s="0" t="n">
        <f aca="false">Tabla35108131534[[#This Row],[no_efec_cor]]+Tabla35108131534[[#This Row],[efec_cor]]</f>
        <v>1344</v>
      </c>
      <c r="H33" s="0" t="n">
        <f aca="false">Tabla35108131534[[#This Row],[no_efec_inc]]+Tabla35108131534[[#This Row],[efect_inc]]</f>
        <v>404</v>
      </c>
      <c r="I33" s="9" t="n">
        <f aca="false">Tabla35108131534[[#This Row],[Correctos]]/Tabla35108131534[[#This Row],[total_sec]]</f>
        <v>0.768878718535469</v>
      </c>
      <c r="J33" s="9" t="n">
        <f aca="false">Tabla35108131534[[#This Row],[efec_cor]]/Tabla35108131534[[#This Row],[efec]]</f>
        <v>0.629411764705882</v>
      </c>
      <c r="K33" s="9" t="n">
        <f aca="false">Tabla35108131534[[#This Row],[efect_inc]]/Tabla35108131534[[#This Row],[efec]]</f>
        <v>0.370588235294118</v>
      </c>
      <c r="L33" s="9" t="n">
        <f aca="false">Tabla35108131534[[#This Row],[no_efec_cor]]/Tabla35108131534[[#This Row],[no_efe]]</f>
        <v>0.900890868596882</v>
      </c>
      <c r="M33" s="9" t="n">
        <f aca="false">Tabla35108131534[[#This Row],[no_efec_inc]]/Tabla35108131534[[#This Row],[no_efe]]</f>
        <v>0.099109131403118</v>
      </c>
      <c r="N33" s="9" t="n">
        <f aca="false">(Tabla35108131534[[#This Row],[% efe_cor]]+Tabla35108131534[[#This Row],[% no_efe_cor]])/2</f>
        <v>0.765151316651382</v>
      </c>
      <c r="O33" s="10" t="n">
        <f aca="false">(Tabla35108131534[[#This Row],[% efe_inc]]+Tabla35108131534[[#This Row],[% no_efect_inc]])/2</f>
        <v>0.234848683348618</v>
      </c>
      <c r="P33" s="11" t="n">
        <f aca="false">Tabla35108131534[[#This Row],[no_efec_cor]]/(Tabla35108131534[[#This Row],[efect_inc]]+Tabla35108131534[[#This Row],[no_efec_cor]])</f>
        <v>0.719750889679715</v>
      </c>
      <c r="Q33" s="11" t="n">
        <f aca="false">Tabla35108131534[[#This Row],[efec_cor]]/(Tabla35108131534[[#This Row],[efec_cor]]+Tabla35108131534[[#This Row],[no_efec_inc]])</f>
        <v>0.857371794871795</v>
      </c>
      <c r="R33" s="11" t="n">
        <f aca="false">(Tabla35108131534[[#This Row],[PNE]]+Tabla35108131534[[#This Row],[PE]])/2</f>
        <v>0.788561342275755</v>
      </c>
      <c r="S33" s="0" t="n">
        <v>850</v>
      </c>
      <c r="T33" s="0" t="n">
        <v>898</v>
      </c>
      <c r="U33" s="0" t="n">
        <f aca="false">Tabla35108131534[[#This Row],[efec]]+Tabla35108131534[[#This Row],[no_efe]]</f>
        <v>1748</v>
      </c>
    </row>
    <row r="34" customFormat="false" ht="13.8" hidden="false" customHeight="false" outlineLevel="0" collapsed="false">
      <c r="A34" s="0" t="n">
        <v>2</v>
      </c>
      <c r="B34" s="0" t="n">
        <v>0.5</v>
      </c>
      <c r="C34" s="0" t="n">
        <v>660</v>
      </c>
      <c r="D34" s="0" t="n">
        <v>238</v>
      </c>
      <c r="E34" s="0" t="n">
        <v>700</v>
      </c>
      <c r="F34" s="0" t="n">
        <v>150</v>
      </c>
      <c r="G34" s="0" t="n">
        <f aca="false">Tabla35108131534[[#This Row],[no_efec_cor]]+Tabla35108131534[[#This Row],[efec_cor]]</f>
        <v>1360</v>
      </c>
      <c r="H34" s="0" t="n">
        <f aca="false">Tabla35108131534[[#This Row],[no_efec_inc]]+Tabla35108131534[[#This Row],[efect_inc]]</f>
        <v>388</v>
      </c>
      <c r="I34" s="9" t="n">
        <f aca="false">Tabla35108131534[[#This Row],[Correctos]]/Tabla35108131534[[#This Row],[total_sec]]</f>
        <v>0.778032036613272</v>
      </c>
      <c r="J34" s="9" t="n">
        <f aca="false">Tabla35108131534[[#This Row],[efec_cor]]/Tabla35108131534[[#This Row],[efec]]</f>
        <v>0.823529411764706</v>
      </c>
      <c r="K34" s="9" t="n">
        <f aca="false">Tabla35108131534[[#This Row],[efect_inc]]/Tabla35108131534[[#This Row],[efec]]</f>
        <v>0.176470588235294</v>
      </c>
      <c r="L34" s="9" t="n">
        <f aca="false">Tabla35108131534[[#This Row],[no_efec_cor]]/Tabla35108131534[[#This Row],[no_efe]]</f>
        <v>0.734966592427617</v>
      </c>
      <c r="M34" s="9" t="n">
        <f aca="false">Tabla35108131534[[#This Row],[no_efec_inc]]/Tabla35108131534[[#This Row],[no_efe]]</f>
        <v>0.265033407572383</v>
      </c>
      <c r="N34" s="9" t="n">
        <f aca="false">(Tabla35108131534[[#This Row],[% efe_cor]]+Tabla35108131534[[#This Row],[% no_efe_cor]])/2</f>
        <v>0.779248002096161</v>
      </c>
      <c r="O34" s="10" t="n">
        <f aca="false">(Tabla35108131534[[#This Row],[% efe_inc]]+Tabla35108131534[[#This Row],[% no_efect_inc]])/2</f>
        <v>0.220751997903839</v>
      </c>
      <c r="P34" s="11" t="n">
        <f aca="false">Tabla35108131534[[#This Row],[no_efec_cor]]/(Tabla35108131534[[#This Row],[efect_inc]]+Tabla35108131534[[#This Row],[no_efec_cor]])</f>
        <v>0.814814814814815</v>
      </c>
      <c r="Q34" s="11" t="n">
        <f aca="false">Tabla35108131534[[#This Row],[efec_cor]]/(Tabla35108131534[[#This Row],[efec_cor]]+Tabla35108131534[[#This Row],[no_efec_inc]])</f>
        <v>0.746268656716418</v>
      </c>
      <c r="R34" s="11" t="n">
        <f aca="false">(Tabla35108131534[[#This Row],[PNE]]+Tabla35108131534[[#This Row],[PE]])/2</f>
        <v>0.780541735765616</v>
      </c>
      <c r="S34" s="0" t="n">
        <v>850</v>
      </c>
      <c r="T34" s="0" t="n">
        <v>898</v>
      </c>
      <c r="U34" s="0" t="n">
        <f aca="false">Tabla35108131534[[#This Row],[efec]]+Tabla35108131534[[#This Row],[no_efe]]</f>
        <v>1748</v>
      </c>
    </row>
    <row r="35" customFormat="false" ht="13.8" hidden="false" customHeight="false" outlineLevel="0" collapsed="false">
      <c r="A35" s="0" t="n">
        <v>3</v>
      </c>
      <c r="B35" s="0" t="n">
        <v>0.5</v>
      </c>
      <c r="C35" s="0" t="n">
        <v>667</v>
      </c>
      <c r="D35" s="0" t="n">
        <v>231</v>
      </c>
      <c r="E35" s="0" t="n">
        <v>715</v>
      </c>
      <c r="F35" s="0" t="n">
        <v>135</v>
      </c>
      <c r="G35" s="0" t="n">
        <f aca="false">Tabla35108131534[[#This Row],[no_efec_cor]]+Tabla35108131534[[#This Row],[efec_cor]]</f>
        <v>1382</v>
      </c>
      <c r="H35" s="0" t="n">
        <f aca="false">Tabla35108131534[[#This Row],[no_efec_inc]]+Tabla35108131534[[#This Row],[efect_inc]]</f>
        <v>366</v>
      </c>
      <c r="I35" s="9" t="n">
        <f aca="false">Tabla35108131534[[#This Row],[Correctos]]/Tabla35108131534[[#This Row],[total_sec]]</f>
        <v>0.790617848970252</v>
      </c>
      <c r="J35" s="9" t="n">
        <f aca="false">Tabla35108131534[[#This Row],[efec_cor]]/Tabla35108131534[[#This Row],[efec]]</f>
        <v>0.841176470588235</v>
      </c>
      <c r="K35" s="9" t="n">
        <f aca="false">Tabla35108131534[[#This Row],[efect_inc]]/Tabla35108131534[[#This Row],[efec]]</f>
        <v>0.158823529411765</v>
      </c>
      <c r="L35" s="9" t="n">
        <f aca="false">Tabla35108131534[[#This Row],[no_efec_cor]]/Tabla35108131534[[#This Row],[no_efe]]</f>
        <v>0.742761692650334</v>
      </c>
      <c r="M35" s="9" t="n">
        <f aca="false">Tabla35108131534[[#This Row],[no_efec_inc]]/Tabla35108131534[[#This Row],[no_efe]]</f>
        <v>0.257238307349666</v>
      </c>
      <c r="N35" s="9" t="n">
        <f aca="false">(Tabla35108131534[[#This Row],[% efe_cor]]+Tabla35108131534[[#This Row],[% no_efe_cor]])/2</f>
        <v>0.791969081619285</v>
      </c>
      <c r="O35" s="10" t="n">
        <f aca="false">(Tabla35108131534[[#This Row],[% efe_inc]]+Tabla35108131534[[#This Row],[% no_efect_inc]])/2</f>
        <v>0.208030918380715</v>
      </c>
      <c r="P35" s="11" t="n">
        <f aca="false">Tabla35108131534[[#This Row],[no_efec_cor]]/(Tabla35108131534[[#This Row],[efect_inc]]+Tabla35108131534[[#This Row],[no_efec_cor]])</f>
        <v>0.831670822942643</v>
      </c>
      <c r="Q35" s="11" t="n">
        <f aca="false">Tabla35108131534[[#This Row],[efec_cor]]/(Tabla35108131534[[#This Row],[efec_cor]]+Tabla35108131534[[#This Row],[no_efec_inc]])</f>
        <v>0.755813953488372</v>
      </c>
      <c r="R35" s="11" t="n">
        <f aca="false">(Tabla35108131534[[#This Row],[PNE]]+Tabla35108131534[[#This Row],[PE]])/2</f>
        <v>0.793742388215508</v>
      </c>
      <c r="S35" s="0" t="n">
        <v>850</v>
      </c>
      <c r="T35" s="0" t="n">
        <v>898</v>
      </c>
      <c r="U35" s="0" t="n">
        <f aca="false">Tabla35108131534[[#This Row],[efec]]+Tabla35108131534[[#This Row],[no_efe]]</f>
        <v>1748</v>
      </c>
    </row>
    <row r="36" customFormat="false" ht="13.8" hidden="false" customHeight="false" outlineLevel="0" collapsed="false">
      <c r="A36" s="0" t="n">
        <v>5</v>
      </c>
      <c r="B36" s="0" t="n">
        <v>0.5</v>
      </c>
      <c r="C36" s="0" t="n">
        <v>668</v>
      </c>
      <c r="D36" s="0" t="n">
        <v>230</v>
      </c>
      <c r="E36" s="0" t="n">
        <v>710</v>
      </c>
      <c r="F36" s="0" t="n">
        <v>140</v>
      </c>
      <c r="G36" s="0" t="n">
        <f aca="false">Tabla35108131534[[#This Row],[no_efec_cor]]+Tabla35108131534[[#This Row],[efec_cor]]</f>
        <v>1378</v>
      </c>
      <c r="H36" s="0" t="n">
        <f aca="false">Tabla35108131534[[#This Row],[no_efec_inc]]+Tabla35108131534[[#This Row],[efect_inc]]</f>
        <v>370</v>
      </c>
      <c r="I36" s="9" t="n">
        <f aca="false">Tabla35108131534[[#This Row],[Correctos]]/Tabla35108131534[[#This Row],[total_sec]]</f>
        <v>0.788329519450801</v>
      </c>
      <c r="J36" s="9" t="n">
        <f aca="false">Tabla35108131534[[#This Row],[efec_cor]]/Tabla35108131534[[#This Row],[efec]]</f>
        <v>0.835294117647059</v>
      </c>
      <c r="K36" s="9" t="n">
        <f aca="false">Tabla35108131534[[#This Row],[efect_inc]]/Tabla35108131534[[#This Row],[efec]]</f>
        <v>0.164705882352941</v>
      </c>
      <c r="L36" s="9" t="n">
        <f aca="false">Tabla35108131534[[#This Row],[no_efec_cor]]/Tabla35108131534[[#This Row],[no_efe]]</f>
        <v>0.743875278396436</v>
      </c>
      <c r="M36" s="9" t="n">
        <f aca="false">Tabla35108131534[[#This Row],[no_efec_inc]]/Tabla35108131534[[#This Row],[no_efe]]</f>
        <v>0.256124721603563</v>
      </c>
      <c r="N36" s="9" t="n">
        <f aca="false">(Tabla35108131534[[#This Row],[% efe_cor]]+Tabla35108131534[[#This Row],[% no_efe_cor]])/2</f>
        <v>0.789584698021748</v>
      </c>
      <c r="O36" s="10" t="n">
        <f aca="false">(Tabla35108131534[[#This Row],[% efe_inc]]+Tabla35108131534[[#This Row],[% no_efect_inc]])/2</f>
        <v>0.210415301978252</v>
      </c>
      <c r="P36" s="11" t="n">
        <f aca="false">Tabla35108131534[[#This Row],[no_efec_cor]]/(Tabla35108131534[[#This Row],[efect_inc]]+Tabla35108131534[[#This Row],[no_efec_cor]])</f>
        <v>0.826732673267327</v>
      </c>
      <c r="Q36" s="11" t="n">
        <f aca="false">Tabla35108131534[[#This Row],[efec_cor]]/(Tabla35108131534[[#This Row],[efec_cor]]+Tabla35108131534[[#This Row],[no_efec_inc]])</f>
        <v>0.75531914893617</v>
      </c>
      <c r="R36" s="11" t="n">
        <f aca="false">(Tabla35108131534[[#This Row],[PNE]]+Tabla35108131534[[#This Row],[PE]])/2</f>
        <v>0.791025911101748</v>
      </c>
      <c r="S36" s="0" t="n">
        <v>850</v>
      </c>
      <c r="T36" s="0" t="n">
        <v>898</v>
      </c>
      <c r="U36" s="0" t="n">
        <f aca="false">Tabla35108131534[[#This Row],[efec]]+Tabla35108131534[[#This Row],[no_efe]]</f>
        <v>1748</v>
      </c>
    </row>
    <row r="37" customFormat="false" ht="13.8" hidden="false" customHeight="false" outlineLevel="0" collapsed="false">
      <c r="A37" s="0" t="n">
        <v>5</v>
      </c>
      <c r="B37" s="0" t="n">
        <v>1</v>
      </c>
      <c r="C37" s="0" t="n">
        <v>711</v>
      </c>
      <c r="D37" s="0" t="n">
        <v>187</v>
      </c>
      <c r="E37" s="0" t="n">
        <v>708</v>
      </c>
      <c r="F37" s="0" t="n">
        <v>142</v>
      </c>
      <c r="G37" s="0" t="n">
        <f aca="false">Tabla35108131534[[#This Row],[no_efec_cor]]+Tabla35108131534[[#This Row],[efec_cor]]</f>
        <v>1419</v>
      </c>
      <c r="H37" s="0" t="n">
        <f aca="false">Tabla35108131534[[#This Row],[no_efec_inc]]+Tabla35108131534[[#This Row],[efect_inc]]</f>
        <v>329</v>
      </c>
      <c r="I37" s="9" t="n">
        <f aca="false">Tabla35108131534[[#This Row],[Correctos]]/Tabla35108131534[[#This Row],[total_sec]]</f>
        <v>0.811784897025172</v>
      </c>
      <c r="J37" s="9" t="n">
        <f aca="false">Tabla35108131534[[#This Row],[efec_cor]]/Tabla35108131534[[#This Row],[efec]]</f>
        <v>0.832941176470588</v>
      </c>
      <c r="K37" s="9" t="n">
        <f aca="false">Tabla35108131534[[#This Row],[efect_inc]]/Tabla35108131534[[#This Row],[efec]]</f>
        <v>0.167058823529412</v>
      </c>
      <c r="L37" s="9" t="n">
        <f aca="false">Tabla35108131534[[#This Row],[no_efec_cor]]/Tabla35108131534[[#This Row],[no_efe]]</f>
        <v>0.791759465478842</v>
      </c>
      <c r="M37" s="9" t="n">
        <f aca="false">Tabla35108131534[[#This Row],[no_efec_inc]]/Tabla35108131534[[#This Row],[no_efe]]</f>
        <v>0.208240534521158</v>
      </c>
      <c r="N37" s="9" t="n">
        <f aca="false">(Tabla35108131534[[#This Row],[% efe_cor]]+Tabla35108131534[[#This Row],[% no_efe_cor]])/2</f>
        <v>0.812350320974715</v>
      </c>
      <c r="O37" s="10" t="n">
        <f aca="false">(Tabla35108131534[[#This Row],[% efe_inc]]+Tabla35108131534[[#This Row],[% no_efect_inc]])/2</f>
        <v>0.187649679025285</v>
      </c>
      <c r="P37" s="11" t="n">
        <f aca="false">Tabla35108131534[[#This Row],[no_efec_cor]]/(Tabla35108131534[[#This Row],[efect_inc]]+Tabla35108131534[[#This Row],[no_efec_cor]])</f>
        <v>0.833528722157093</v>
      </c>
      <c r="Q37" s="11" t="n">
        <f aca="false">Tabla35108131534[[#This Row],[efec_cor]]/(Tabla35108131534[[#This Row],[efec_cor]]+Tabla35108131534[[#This Row],[no_efec_inc]])</f>
        <v>0.791061452513967</v>
      </c>
      <c r="R37" s="11" t="n">
        <f aca="false">(Tabla35108131534[[#This Row],[PNE]]+Tabla35108131534[[#This Row],[PE]])/2</f>
        <v>0.81229508733553</v>
      </c>
      <c r="S37" s="0" t="n">
        <v>850</v>
      </c>
      <c r="T37" s="0" t="n">
        <v>898</v>
      </c>
      <c r="U37" s="0" t="n">
        <f aca="false">Tabla35108131534[[#This Row],[efec]]+Tabla35108131534[[#This Row],[no_efe]]</f>
        <v>1748</v>
      </c>
    </row>
    <row r="38" customFormat="false" ht="13.8" hidden="false" customHeight="false" outlineLevel="0" collapsed="false">
      <c r="A38" s="0" t="n">
        <v>0.5</v>
      </c>
      <c r="B38" s="0" t="n">
        <v>1</v>
      </c>
      <c r="C38" s="0" t="n">
        <v>680</v>
      </c>
      <c r="D38" s="0" t="n">
        <v>218</v>
      </c>
      <c r="E38" s="0" t="n">
        <v>646</v>
      </c>
      <c r="F38" s="0" t="n">
        <v>204</v>
      </c>
      <c r="G38" s="0" t="n">
        <f aca="false">Tabla35108131534[[#This Row],[no_efec_cor]]+Tabla35108131534[[#This Row],[efec_cor]]</f>
        <v>1326</v>
      </c>
      <c r="H38" s="0" t="n">
        <f aca="false">Tabla35108131534[[#This Row],[no_efec_inc]]+Tabla35108131534[[#This Row],[efect_inc]]</f>
        <v>422</v>
      </c>
      <c r="I38" s="9" t="n">
        <f aca="false">Tabla35108131534[[#This Row],[Correctos]]/Tabla35108131534[[#This Row],[total_sec]]</f>
        <v>0.75858123569794</v>
      </c>
      <c r="J38" s="9" t="n">
        <f aca="false">Tabla35108131534[[#This Row],[efec_cor]]/Tabla35108131534[[#This Row],[efec]]</f>
        <v>0.76</v>
      </c>
      <c r="K38" s="9" t="n">
        <f aca="false">Tabla35108131534[[#This Row],[efect_inc]]/Tabla35108131534[[#This Row],[efec]]</f>
        <v>0.24</v>
      </c>
      <c r="L38" s="9" t="n">
        <f aca="false">Tabla35108131534[[#This Row],[no_efec_cor]]/Tabla35108131534[[#This Row],[no_efe]]</f>
        <v>0.757238307349666</v>
      </c>
      <c r="M38" s="9" t="n">
        <f aca="false">Tabla35108131534[[#This Row],[no_efec_inc]]/Tabla35108131534[[#This Row],[no_efe]]</f>
        <v>0.242761692650334</v>
      </c>
      <c r="N38" s="9" t="n">
        <f aca="false">(Tabla35108131534[[#This Row],[% efe_cor]]+Tabla35108131534[[#This Row],[% no_efe_cor]])/2</f>
        <v>0.758619153674833</v>
      </c>
      <c r="O38" s="10" t="n">
        <f aca="false">(Tabla35108131534[[#This Row],[% efe_inc]]+Tabla35108131534[[#This Row],[% no_efect_inc]])/2</f>
        <v>0.241380846325167</v>
      </c>
      <c r="P38" s="11" t="n">
        <f aca="false">Tabla35108131534[[#This Row],[no_efec_cor]]/(Tabla35108131534[[#This Row],[efect_inc]]+Tabla35108131534[[#This Row],[no_efec_cor]])</f>
        <v>0.769230769230769</v>
      </c>
      <c r="Q38" s="11" t="n">
        <f aca="false">Tabla35108131534[[#This Row],[efec_cor]]/(Tabla35108131534[[#This Row],[efec_cor]]+Tabla35108131534[[#This Row],[no_efec_inc]])</f>
        <v>0.747685185185185</v>
      </c>
      <c r="R38" s="11" t="n">
        <f aca="false">(Tabla35108131534[[#This Row],[PNE]]+Tabla35108131534[[#This Row],[PE]])/2</f>
        <v>0.758457977207977</v>
      </c>
      <c r="S38" s="0" t="n">
        <v>850</v>
      </c>
      <c r="T38" s="0" t="n">
        <v>898</v>
      </c>
      <c r="U38" s="0" t="n">
        <f aca="false">Tabla35108131534[[#This Row],[efec]]+Tabla35108131534[[#This Row],[no_efe]]</f>
        <v>1748</v>
      </c>
    </row>
    <row r="39" customFormat="false" ht="13.8" hidden="false" customHeight="false" outlineLevel="0" collapsed="false">
      <c r="A39" s="0" t="n">
        <v>0.1</v>
      </c>
      <c r="B39" s="0" t="n">
        <v>1</v>
      </c>
      <c r="C39" s="0" t="n">
        <v>716</v>
      </c>
      <c r="D39" s="0" t="n">
        <v>182</v>
      </c>
      <c r="E39" s="0" t="n">
        <v>521</v>
      </c>
      <c r="F39" s="0" t="n">
        <v>329</v>
      </c>
      <c r="G39" s="0" t="n">
        <f aca="false">Tabla35108131534[[#This Row],[no_efec_cor]]+Tabla35108131534[[#This Row],[efec_cor]]</f>
        <v>1237</v>
      </c>
      <c r="H39" s="0" t="n">
        <f aca="false">Tabla35108131534[[#This Row],[no_efec_inc]]+Tabla35108131534[[#This Row],[efect_inc]]</f>
        <v>511</v>
      </c>
      <c r="I39" s="9" t="n">
        <f aca="false">Tabla35108131534[[#This Row],[Correctos]]/Tabla35108131534[[#This Row],[total_sec]]</f>
        <v>0.70766590389016</v>
      </c>
      <c r="J39" s="9" t="n">
        <f aca="false">Tabla35108131534[[#This Row],[efec_cor]]/Tabla35108131534[[#This Row],[efec]]</f>
        <v>0.612941176470588</v>
      </c>
      <c r="K39" s="9" t="n">
        <f aca="false">Tabla35108131534[[#This Row],[efect_inc]]/Tabla35108131534[[#This Row],[efec]]</f>
        <v>0.387058823529412</v>
      </c>
      <c r="L39" s="9" t="n">
        <f aca="false">Tabla35108131534[[#This Row],[no_efec_cor]]/Tabla35108131534[[#This Row],[no_efe]]</f>
        <v>0.797327394209354</v>
      </c>
      <c r="M39" s="9" t="n">
        <f aca="false">Tabla35108131534[[#This Row],[no_efec_inc]]/Tabla35108131534[[#This Row],[no_efe]]</f>
        <v>0.202672605790646</v>
      </c>
      <c r="N39" s="9" t="n">
        <f aca="false">(Tabla35108131534[[#This Row],[% efe_cor]]+Tabla35108131534[[#This Row],[% no_efe_cor]])/2</f>
        <v>0.705134285339971</v>
      </c>
      <c r="O39" s="10" t="n">
        <f aca="false">(Tabla35108131534[[#This Row],[% efe_inc]]+Tabla35108131534[[#This Row],[% no_efect_inc]])/2</f>
        <v>0.294865714660029</v>
      </c>
      <c r="P39" s="11" t="n">
        <f aca="false">Tabla35108131534[[#This Row],[no_efec_cor]]/(Tabla35108131534[[#This Row],[efect_inc]]+Tabla35108131534[[#This Row],[no_efec_cor]])</f>
        <v>0.685167464114833</v>
      </c>
      <c r="Q39" s="11" t="n">
        <f aca="false">Tabla35108131534[[#This Row],[efec_cor]]/(Tabla35108131534[[#This Row],[efec_cor]]+Tabla35108131534[[#This Row],[no_efec_inc]])</f>
        <v>0.741109530583215</v>
      </c>
      <c r="R39" s="11" t="n">
        <f aca="false">(Tabla35108131534[[#This Row],[PNE]]+Tabla35108131534[[#This Row],[PE]])/2</f>
        <v>0.713138497349024</v>
      </c>
      <c r="S39" s="0" t="n">
        <v>850</v>
      </c>
      <c r="T39" s="0" t="n">
        <v>898</v>
      </c>
      <c r="U39" s="0" t="n">
        <f aca="false">Tabla35108131534[[#This Row],[efec]]+Tabla35108131534[[#This Row],[no_efe]]</f>
        <v>1748</v>
      </c>
    </row>
    <row r="40" customFormat="false" ht="13.8" hidden="false" customHeight="false" outlineLevel="0" collapsed="false">
      <c r="A40" s="0" t="n">
        <v>0.5</v>
      </c>
      <c r="B40" s="0" t="n">
        <v>0.5</v>
      </c>
      <c r="C40" s="0" t="n">
        <v>653</v>
      </c>
      <c r="D40" s="0" t="n">
        <v>245</v>
      </c>
      <c r="E40" s="0" t="n">
        <v>652</v>
      </c>
      <c r="F40" s="0" t="n">
        <v>198</v>
      </c>
      <c r="G40" s="0" t="n">
        <f aca="false">Tabla35108131534[[#This Row],[no_efec_cor]]+Tabla35108131534[[#This Row],[efec_cor]]</f>
        <v>1305</v>
      </c>
      <c r="H40" s="0" t="n">
        <f aca="false">Tabla35108131534[[#This Row],[no_efec_inc]]+Tabla35108131534[[#This Row],[efect_inc]]</f>
        <v>443</v>
      </c>
      <c r="I40" s="9" t="n">
        <f aca="false">Tabla35108131534[[#This Row],[Correctos]]/Tabla35108131534[[#This Row],[total_sec]]</f>
        <v>0.746567505720824</v>
      </c>
      <c r="J40" s="9" t="n">
        <f aca="false">Tabla35108131534[[#This Row],[efec_cor]]/Tabla35108131534[[#This Row],[efec]]</f>
        <v>0.767058823529412</v>
      </c>
      <c r="K40" s="9" t="n">
        <f aca="false">Tabla35108131534[[#This Row],[efect_inc]]/Tabla35108131534[[#This Row],[efec]]</f>
        <v>0.232941176470588</v>
      </c>
      <c r="L40" s="9" t="n">
        <f aca="false">Tabla35108131534[[#This Row],[no_efec_cor]]/Tabla35108131534[[#This Row],[no_efe]]</f>
        <v>0.7271714922049</v>
      </c>
      <c r="M40" s="9" t="n">
        <f aca="false">Tabla35108131534[[#This Row],[no_efec_inc]]/Tabla35108131534[[#This Row],[no_efe]]</f>
        <v>0.2728285077951</v>
      </c>
      <c r="N40" s="9" t="n">
        <f aca="false">(Tabla35108131534[[#This Row],[% efe_cor]]+Tabla35108131534[[#This Row],[% no_efe_cor]])/2</f>
        <v>0.747115157867156</v>
      </c>
      <c r="O40" s="10" t="n">
        <f aca="false">(Tabla35108131534[[#This Row],[% efe_inc]]+Tabla35108131534[[#This Row],[% no_efect_inc]])/2</f>
        <v>0.252884842132844</v>
      </c>
      <c r="P40" s="11" t="n">
        <f aca="false">Tabla35108131534[[#This Row],[no_efec_cor]]/(Tabla35108131534[[#This Row],[efect_inc]]+Tabla35108131534[[#This Row],[no_efec_cor]])</f>
        <v>0.767332549941246</v>
      </c>
      <c r="Q40" s="11" t="n">
        <f aca="false">Tabla35108131534[[#This Row],[efec_cor]]/(Tabla35108131534[[#This Row],[efec_cor]]+Tabla35108131534[[#This Row],[no_efec_inc]])</f>
        <v>0.726867335562988</v>
      </c>
      <c r="R40" s="11" t="n">
        <f aca="false">(Tabla35108131534[[#This Row],[PNE]]+Tabla35108131534[[#This Row],[PE]])/2</f>
        <v>0.747099942752117</v>
      </c>
      <c r="S40" s="0" t="n">
        <v>850</v>
      </c>
      <c r="T40" s="0" t="n">
        <v>898</v>
      </c>
      <c r="U40" s="0" t="n">
        <f aca="false">Tabla35108131534[[#This Row],[efec]]+Tabla35108131534[[#This Row],[no_efe]]</f>
        <v>1748</v>
      </c>
    </row>
    <row r="41" customFormat="false" ht="13.8" hidden="false" customHeight="false" outlineLevel="0" collapsed="false">
      <c r="A41" s="0" t="n">
        <v>8</v>
      </c>
      <c r="B41" s="0" t="n">
        <v>1</v>
      </c>
      <c r="C41" s="0" t="n">
        <v>715</v>
      </c>
      <c r="D41" s="0" t="n">
        <v>183</v>
      </c>
      <c r="E41" s="0" t="n">
        <v>696</v>
      </c>
      <c r="F41" s="0" t="n">
        <v>154</v>
      </c>
      <c r="G41" s="0" t="e">
        <f aca="false">Tabla35108131534[[#This Row],[no_efec_cor]]+Tabla35108131534[[#This Row],[efec_cor]]</f>
        <v>#VALUE!</v>
      </c>
      <c r="H41" s="0" t="e">
        <f aca="false">Tabla35108131534[[#This Row],[no_efec_inc]]+Tabla35108131534[[#This Row],[efect_inc]]</f>
        <v>#VALUE!</v>
      </c>
      <c r="I41" s="9" t="e">
        <f aca="false">Tabla35108131534[[#This Row],[Correctos]]/Tabla35108131534[[#This Row],[total_sec]]</f>
        <v>#VALUE!</v>
      </c>
      <c r="J41" s="9" t="e">
        <f aca="false">Tabla35108131534[[#This Row],[efec_cor]]/Tabla35108131534[[#This Row],[efec]]</f>
        <v>#VALUE!</v>
      </c>
      <c r="K41" s="9" t="e">
        <f aca="false">Tabla35108131534[[#This Row],[efect_inc]]/Tabla35108131534[[#This Row],[efec]]</f>
        <v>#VALUE!</v>
      </c>
      <c r="L41" s="9" t="e">
        <f aca="false">Tabla35108131534[[#This Row],[no_efec_cor]]/Tabla35108131534[[#This Row],[no_efe]]</f>
        <v>#VALUE!</v>
      </c>
      <c r="M41" s="9" t="e">
        <f aca="false">Tabla35108131534[[#This Row],[no_efec_inc]]/Tabla35108131534[[#This Row],[no_efe]]</f>
        <v>#VALUE!</v>
      </c>
      <c r="N41" s="9" t="e">
        <f aca="false">(Tabla35108131534[[#This Row],[% efe_cor]]+Tabla35108131534[[#This Row],[% no_efe_cor]])/2</f>
        <v>#VALUE!</v>
      </c>
      <c r="O41" s="10" t="e">
        <f aca="false">(Tabla35108131534[[#This Row],[% efe_inc]]+Tabla35108131534[[#This Row],[% no_efect_inc]])/2</f>
        <v>#VALUE!</v>
      </c>
      <c r="P41" s="11" t="e">
        <f aca="false">Tabla35108131534[[#This Row],[no_efec_cor]]/(Tabla35108131534[[#This Row],[efect_inc]]+Tabla35108131534[[#This Row],[no_efec_cor]])</f>
        <v>#VALUE!</v>
      </c>
      <c r="Q41" s="11" t="e">
        <f aca="false">Tabla35108131534[[#This Row],[efec_cor]]/(Tabla35108131534[[#This Row],[efec_cor]]+Tabla35108131534[[#This Row],[no_efec_inc]])</f>
        <v>#VALUE!</v>
      </c>
      <c r="R41" s="11" t="e">
        <f aca="false">(Tabla35108131534[[#This Row],[PNE]]+Tabla35108131534[[#This Row],[PE]])/2</f>
        <v>#VALUE!</v>
      </c>
      <c r="S41" s="0" t="n">
        <v>850</v>
      </c>
      <c r="T41" s="0" t="n">
        <v>898</v>
      </c>
      <c r="U41" s="0" t="e">
        <f aca="false">Tabla35108131534[[#This Row],[efec]]+Tabla35108131534[[#This Row],[no_efe]]</f>
        <v>#VALUE!</v>
      </c>
    </row>
    <row r="42" customFormat="false" ht="13.8" hidden="false" customHeight="false" outlineLevel="0" collapsed="false">
      <c r="A42" s="0" t="n">
        <v>8</v>
      </c>
      <c r="B42" s="0" t="n">
        <v>2</v>
      </c>
      <c r="C42" s="0" t="n">
        <v>770</v>
      </c>
      <c r="D42" s="0" t="n">
        <v>128</v>
      </c>
      <c r="E42" s="0" t="n">
        <v>659</v>
      </c>
      <c r="F42" s="0" t="n">
        <v>191</v>
      </c>
      <c r="G42" s="0" t="e">
        <f aca="false">Tabla35108131534[[#This Row],[no_efec_cor]]+Tabla35108131534[[#This Row],[efec_cor]]</f>
        <v>#VALUE!</v>
      </c>
      <c r="H42" s="0" t="e">
        <f aca="false">Tabla35108131534[[#This Row],[no_efec_inc]]+Tabla35108131534[[#This Row],[efect_inc]]</f>
        <v>#VALUE!</v>
      </c>
      <c r="I42" s="9" t="e">
        <f aca="false">Tabla35108131534[[#This Row],[Correctos]]/Tabla35108131534[[#This Row],[total_sec]]</f>
        <v>#VALUE!</v>
      </c>
      <c r="J42" s="9" t="e">
        <f aca="false">Tabla35108131534[[#This Row],[efec_cor]]/Tabla35108131534[[#This Row],[efec]]</f>
        <v>#VALUE!</v>
      </c>
      <c r="K42" s="9" t="e">
        <f aca="false">Tabla35108131534[[#This Row],[efect_inc]]/Tabla35108131534[[#This Row],[efec]]</f>
        <v>#VALUE!</v>
      </c>
      <c r="L42" s="9" t="e">
        <f aca="false">Tabla35108131534[[#This Row],[no_efec_cor]]/Tabla35108131534[[#This Row],[no_efe]]</f>
        <v>#VALUE!</v>
      </c>
      <c r="M42" s="9" t="e">
        <f aca="false">Tabla35108131534[[#This Row],[no_efec_inc]]/Tabla35108131534[[#This Row],[no_efe]]</f>
        <v>#VALUE!</v>
      </c>
      <c r="N42" s="9" t="e">
        <f aca="false">(Tabla35108131534[[#This Row],[% efe_cor]]+Tabla35108131534[[#This Row],[% no_efe_cor]])/2</f>
        <v>#VALUE!</v>
      </c>
      <c r="O42" s="10" t="e">
        <f aca="false">(Tabla35108131534[[#This Row],[% efe_inc]]+Tabla35108131534[[#This Row],[% no_efect_inc]])/2</f>
        <v>#VALUE!</v>
      </c>
      <c r="P42" s="11" t="e">
        <f aca="false">Tabla35108131534[[#This Row],[no_efec_cor]]/(Tabla35108131534[[#This Row],[efect_inc]]+Tabla35108131534[[#This Row],[no_efec_cor]])</f>
        <v>#VALUE!</v>
      </c>
      <c r="Q42" s="11" t="e">
        <f aca="false">Tabla35108131534[[#This Row],[efec_cor]]/(Tabla35108131534[[#This Row],[efec_cor]]+Tabla35108131534[[#This Row],[no_efec_inc]])</f>
        <v>#VALUE!</v>
      </c>
      <c r="R42" s="11" t="e">
        <f aca="false">(Tabla35108131534[[#This Row],[PNE]]+Tabla35108131534[[#This Row],[PE]])/2</f>
        <v>#VALUE!</v>
      </c>
      <c r="S42" s="0" t="n">
        <v>850</v>
      </c>
      <c r="T42" s="0" t="n">
        <v>898</v>
      </c>
      <c r="U42" s="0" t="e">
        <f aca="false">Tabla35108131534[[#This Row],[efec]]+Tabla35108131534[[#This Row],[no_efe]]</f>
        <v>#VALUE!</v>
      </c>
    </row>
    <row r="43" customFormat="false" ht="13.8" hidden="false" customHeight="false" outlineLevel="0" collapsed="false">
      <c r="A43" s="0" t="n">
        <v>8</v>
      </c>
      <c r="B43" s="0" t="n">
        <v>3</v>
      </c>
      <c r="C43" s="0" t="n">
        <v>799</v>
      </c>
      <c r="D43" s="0" t="n">
        <v>99</v>
      </c>
      <c r="E43" s="0" t="n">
        <v>628</v>
      </c>
      <c r="F43" s="0" t="n">
        <v>222</v>
      </c>
      <c r="G43" s="0" t="e">
        <f aca="false">Tabla35108131534[[#This Row],[no_efec_cor]]+Tabla35108131534[[#This Row],[efec_cor]]</f>
        <v>#VALUE!</v>
      </c>
      <c r="H43" s="0" t="e">
        <f aca="false">Tabla35108131534[[#This Row],[no_efec_inc]]+Tabla35108131534[[#This Row],[efect_inc]]</f>
        <v>#VALUE!</v>
      </c>
      <c r="I43" s="9" t="e">
        <f aca="false">Tabla35108131534[[#This Row],[Correctos]]/Tabla35108131534[[#This Row],[total_sec]]</f>
        <v>#VALUE!</v>
      </c>
      <c r="J43" s="9" t="e">
        <f aca="false">Tabla35108131534[[#This Row],[efec_cor]]/Tabla35108131534[[#This Row],[efec]]</f>
        <v>#VALUE!</v>
      </c>
      <c r="K43" s="9" t="e">
        <f aca="false">Tabla35108131534[[#This Row],[efect_inc]]/Tabla35108131534[[#This Row],[efec]]</f>
        <v>#VALUE!</v>
      </c>
      <c r="L43" s="9" t="e">
        <f aca="false">Tabla35108131534[[#This Row],[no_efec_cor]]/Tabla35108131534[[#This Row],[no_efe]]</f>
        <v>#VALUE!</v>
      </c>
      <c r="M43" s="9" t="e">
        <f aca="false">Tabla35108131534[[#This Row],[no_efec_inc]]/Tabla35108131534[[#This Row],[no_efe]]</f>
        <v>#VALUE!</v>
      </c>
      <c r="N43" s="9" t="e">
        <f aca="false">(Tabla35108131534[[#This Row],[% efe_cor]]+Tabla35108131534[[#This Row],[% no_efe_cor]])/2</f>
        <v>#VALUE!</v>
      </c>
      <c r="O43" s="10" t="e">
        <f aca="false">(Tabla35108131534[[#This Row],[% efe_inc]]+Tabla35108131534[[#This Row],[% no_efect_inc]])/2</f>
        <v>#VALUE!</v>
      </c>
      <c r="P43" s="11" t="e">
        <f aca="false">Tabla35108131534[[#This Row],[no_efec_cor]]/(Tabla35108131534[[#This Row],[efect_inc]]+Tabla35108131534[[#This Row],[no_efec_cor]])</f>
        <v>#VALUE!</v>
      </c>
      <c r="Q43" s="11" t="e">
        <f aca="false">Tabla35108131534[[#This Row],[efec_cor]]/(Tabla35108131534[[#This Row],[efec_cor]]+Tabla35108131534[[#This Row],[no_efec_inc]])</f>
        <v>#VALUE!</v>
      </c>
      <c r="R43" s="11" t="e">
        <f aca="false">(Tabla35108131534[[#This Row],[PNE]]+Tabla35108131534[[#This Row],[PE]])/2</f>
        <v>#VALUE!</v>
      </c>
      <c r="S43" s="0" t="n">
        <v>850</v>
      </c>
      <c r="T43" s="0" t="n">
        <v>898</v>
      </c>
      <c r="U43" s="0" t="e">
        <f aca="false">Tabla35108131534[[#This Row],[efec]]+Tabla35108131534[[#This Row],[no_efe]]</f>
        <v>#VALUE!</v>
      </c>
    </row>
    <row r="44" customFormat="false" ht="13.8" hidden="false" customHeight="false" outlineLevel="0" collapsed="false">
      <c r="A44" s="0" t="n">
        <v>8</v>
      </c>
      <c r="B44" s="0" t="n">
        <v>2.5</v>
      </c>
      <c r="C44" s="0" t="n">
        <v>787</v>
      </c>
      <c r="D44" s="0" t="n">
        <v>11</v>
      </c>
      <c r="E44" s="0" t="n">
        <v>641</v>
      </c>
      <c r="F44" s="0" t="n">
        <v>209</v>
      </c>
      <c r="G44" s="0" t="e">
        <f aca="false">Tabla35108131534[[#This Row],[no_efec_cor]]+Tabla35108131534[[#This Row],[efec_cor]]</f>
        <v>#VALUE!</v>
      </c>
      <c r="H44" s="0" t="e">
        <f aca="false">Tabla35108131534[[#This Row],[no_efec_inc]]+Tabla35108131534[[#This Row],[efect_inc]]</f>
        <v>#VALUE!</v>
      </c>
      <c r="I44" s="9" t="e">
        <f aca="false">Tabla35108131534[[#This Row],[Correctos]]/Tabla35108131534[[#This Row],[total_sec]]</f>
        <v>#VALUE!</v>
      </c>
      <c r="J44" s="9" t="e">
        <f aca="false">Tabla35108131534[[#This Row],[efec_cor]]/Tabla35108131534[[#This Row],[efec]]</f>
        <v>#VALUE!</v>
      </c>
      <c r="K44" s="9" t="e">
        <f aca="false">Tabla35108131534[[#This Row],[efect_inc]]/Tabla35108131534[[#This Row],[efec]]</f>
        <v>#VALUE!</v>
      </c>
      <c r="L44" s="9" t="e">
        <f aca="false">Tabla35108131534[[#This Row],[no_efec_cor]]/Tabla35108131534[[#This Row],[no_efe]]</f>
        <v>#VALUE!</v>
      </c>
      <c r="M44" s="9" t="e">
        <f aca="false">Tabla35108131534[[#This Row],[no_efec_inc]]/Tabla35108131534[[#This Row],[no_efe]]</f>
        <v>#VALUE!</v>
      </c>
      <c r="N44" s="9" t="e">
        <f aca="false">(Tabla35108131534[[#This Row],[% efe_cor]]+Tabla35108131534[[#This Row],[% no_efe_cor]])/2</f>
        <v>#VALUE!</v>
      </c>
      <c r="O44" s="10" t="e">
        <f aca="false">(Tabla35108131534[[#This Row],[% efe_inc]]+Tabla35108131534[[#This Row],[% no_efect_inc]])/2</f>
        <v>#VALUE!</v>
      </c>
      <c r="P44" s="11" t="e">
        <f aca="false">Tabla35108131534[[#This Row],[no_efec_cor]]/(Tabla35108131534[[#This Row],[efect_inc]]+Tabla35108131534[[#This Row],[no_efec_cor]])</f>
        <v>#VALUE!</v>
      </c>
      <c r="Q44" s="11" t="e">
        <f aca="false">Tabla35108131534[[#This Row],[efec_cor]]/(Tabla35108131534[[#This Row],[efec_cor]]+Tabla35108131534[[#This Row],[no_efec_inc]])</f>
        <v>#VALUE!</v>
      </c>
      <c r="R44" s="11" t="e">
        <f aca="false">(Tabla35108131534[[#This Row],[PNE]]+Tabla35108131534[[#This Row],[PE]])/2</f>
        <v>#VALUE!</v>
      </c>
      <c r="S44" s="0" t="n">
        <v>850</v>
      </c>
      <c r="T44" s="0" t="n">
        <v>898</v>
      </c>
      <c r="U44" s="0" t="e">
        <f aca="false">Tabla35108131534[[#This Row],[efec]]+Tabla35108131534[[#This Row],[no_efe]]</f>
        <v>#VALUE!</v>
      </c>
    </row>
    <row r="45" customFormat="false" ht="13.8" hidden="false" customHeight="false" outlineLevel="0" collapsed="false">
      <c r="A45" s="0" t="n">
        <v>10</v>
      </c>
      <c r="B45" s="0" t="n">
        <v>2</v>
      </c>
      <c r="C45" s="0" t="n">
        <v>773</v>
      </c>
      <c r="D45" s="0" t="n">
        <v>125</v>
      </c>
      <c r="E45" s="0" t="n">
        <v>656</v>
      </c>
      <c r="F45" s="0" t="n">
        <v>194</v>
      </c>
      <c r="G45" s="0" t="e">
        <f aca="false">Tabla35108131534[[#This Row],[no_efec_cor]]+Tabla35108131534[[#This Row],[efec_cor]]</f>
        <v>#VALUE!</v>
      </c>
      <c r="H45" s="0" t="e">
        <f aca="false">Tabla35108131534[[#This Row],[no_efec_inc]]+Tabla35108131534[[#This Row],[efect_inc]]</f>
        <v>#VALUE!</v>
      </c>
      <c r="I45" s="9" t="e">
        <f aca="false">Tabla35108131534[[#This Row],[Correctos]]/Tabla35108131534[[#This Row],[total_sec]]</f>
        <v>#VALUE!</v>
      </c>
      <c r="J45" s="9" t="e">
        <f aca="false">Tabla35108131534[[#This Row],[efec_cor]]/Tabla35108131534[[#This Row],[efec]]</f>
        <v>#VALUE!</v>
      </c>
      <c r="K45" s="9" t="e">
        <f aca="false">Tabla35108131534[[#This Row],[efect_inc]]/Tabla35108131534[[#This Row],[efec]]</f>
        <v>#VALUE!</v>
      </c>
      <c r="L45" s="9" t="e">
        <f aca="false">Tabla35108131534[[#This Row],[no_efec_cor]]/Tabla35108131534[[#This Row],[no_efe]]</f>
        <v>#VALUE!</v>
      </c>
      <c r="M45" s="9" t="e">
        <f aca="false">Tabla35108131534[[#This Row],[no_efec_inc]]/Tabla35108131534[[#This Row],[no_efe]]</f>
        <v>#VALUE!</v>
      </c>
      <c r="N45" s="9" t="e">
        <f aca="false">(Tabla35108131534[[#This Row],[% efe_cor]]+Tabla35108131534[[#This Row],[% no_efe_cor]])/2</f>
        <v>#VALUE!</v>
      </c>
      <c r="O45" s="10" t="e">
        <f aca="false">(Tabla35108131534[[#This Row],[% efe_inc]]+Tabla35108131534[[#This Row],[% no_efect_inc]])/2</f>
        <v>#VALUE!</v>
      </c>
      <c r="P45" s="11" t="e">
        <f aca="false">Tabla35108131534[[#This Row],[no_efec_cor]]/(Tabla35108131534[[#This Row],[efect_inc]]+Tabla35108131534[[#This Row],[no_efec_cor]])</f>
        <v>#VALUE!</v>
      </c>
      <c r="Q45" s="11" t="e">
        <f aca="false">Tabla35108131534[[#This Row],[efec_cor]]/(Tabla35108131534[[#This Row],[efec_cor]]+Tabla35108131534[[#This Row],[no_efec_inc]])</f>
        <v>#VALUE!</v>
      </c>
      <c r="R45" s="11" t="e">
        <f aca="false">(Tabla35108131534[[#This Row],[PNE]]+Tabla35108131534[[#This Row],[PE]])/2</f>
        <v>#VALUE!</v>
      </c>
      <c r="S45" s="0" t="n">
        <v>850</v>
      </c>
      <c r="T45" s="0" t="n">
        <v>898</v>
      </c>
      <c r="U45" s="0" t="e">
        <f aca="false">Tabla35108131534[[#This Row],[efec]]+Tabla35108131534[[#This Row],[no_efe]]</f>
        <v>#VALUE!</v>
      </c>
    </row>
    <row r="46" customFormat="false" ht="13.8" hidden="false" customHeight="false" outlineLevel="0" collapsed="false">
      <c r="A46" s="0" t="n">
        <v>15</v>
      </c>
      <c r="B46" s="0" t="n">
        <v>2</v>
      </c>
      <c r="C46" s="0" t="n">
        <v>778</v>
      </c>
      <c r="D46" s="0" t="n">
        <v>120</v>
      </c>
      <c r="E46" s="0" t="n">
        <v>663</v>
      </c>
      <c r="F46" s="0" t="n">
        <v>187</v>
      </c>
      <c r="G46" s="0" t="e">
        <f aca="false">Tabla35108131534[[#This Row],[no_efec_cor]]+Tabla35108131534[[#This Row],[efec_cor]]</f>
        <v>#VALUE!</v>
      </c>
      <c r="H46" s="0" t="e">
        <f aca="false">Tabla35108131534[[#This Row],[no_efec_inc]]+Tabla35108131534[[#This Row],[efect_inc]]</f>
        <v>#VALUE!</v>
      </c>
      <c r="I46" s="9" t="e">
        <f aca="false">Tabla35108131534[[#This Row],[Correctos]]/Tabla35108131534[[#This Row],[total_sec]]</f>
        <v>#VALUE!</v>
      </c>
      <c r="J46" s="9" t="e">
        <f aca="false">Tabla35108131534[[#This Row],[efec_cor]]/Tabla35108131534[[#This Row],[efec]]</f>
        <v>#VALUE!</v>
      </c>
      <c r="K46" s="9" t="e">
        <f aca="false">Tabla35108131534[[#This Row],[efect_inc]]/Tabla35108131534[[#This Row],[efec]]</f>
        <v>#VALUE!</v>
      </c>
      <c r="L46" s="9" t="e">
        <f aca="false">Tabla35108131534[[#This Row],[no_efec_cor]]/Tabla35108131534[[#This Row],[no_efe]]</f>
        <v>#VALUE!</v>
      </c>
      <c r="M46" s="9" t="e">
        <f aca="false">Tabla35108131534[[#This Row],[no_efec_inc]]/Tabla35108131534[[#This Row],[no_efe]]</f>
        <v>#VALUE!</v>
      </c>
      <c r="N46" s="9" t="e">
        <f aca="false">(Tabla35108131534[[#This Row],[% efe_cor]]+Tabla35108131534[[#This Row],[% no_efe_cor]])/2</f>
        <v>#VALUE!</v>
      </c>
      <c r="O46" s="10" t="e">
        <f aca="false">(Tabla35108131534[[#This Row],[% efe_inc]]+Tabla35108131534[[#This Row],[% no_efect_inc]])/2</f>
        <v>#VALUE!</v>
      </c>
      <c r="P46" s="11" t="e">
        <f aca="false">Tabla35108131534[[#This Row],[no_efec_cor]]/(Tabla35108131534[[#This Row],[efect_inc]]+Tabla35108131534[[#This Row],[no_efec_cor]])</f>
        <v>#VALUE!</v>
      </c>
      <c r="Q46" s="11" t="e">
        <f aca="false">Tabla35108131534[[#This Row],[efec_cor]]/(Tabla35108131534[[#This Row],[efec_cor]]+Tabla35108131534[[#This Row],[no_efec_inc]])</f>
        <v>#VALUE!</v>
      </c>
      <c r="R46" s="11" t="e">
        <f aca="false">(Tabla35108131534[[#This Row],[PNE]]+Tabla35108131534[[#This Row],[PE]])/2</f>
        <v>#VALUE!</v>
      </c>
      <c r="S46" s="0" t="n">
        <v>850</v>
      </c>
      <c r="T46" s="0" t="n">
        <v>898</v>
      </c>
      <c r="U46" s="0" t="e">
        <f aca="false">Tabla35108131534[[#This Row],[efec]]+Tabla35108131534[[#This Row],[no_efe]]</f>
        <v>#VALUE!</v>
      </c>
    </row>
    <row r="47" customFormat="false" ht="13.8" hidden="false" customHeight="false" outlineLevel="0" collapsed="false">
      <c r="A47" s="0" t="n">
        <v>25</v>
      </c>
      <c r="B47" s="0" t="n">
        <v>2</v>
      </c>
      <c r="C47" s="0" t="n">
        <v>773</v>
      </c>
      <c r="D47" s="0" t="n">
        <v>125</v>
      </c>
      <c r="E47" s="0" t="n">
        <v>659</v>
      </c>
      <c r="F47" s="0" t="n">
        <v>191</v>
      </c>
      <c r="G47" s="0" t="e">
        <f aca="false">Tabla35108131534[[#This Row],[no_efec_cor]]+Tabla35108131534[[#This Row],[efec_cor]]</f>
        <v>#VALUE!</v>
      </c>
      <c r="H47" s="0" t="e">
        <f aca="false">Tabla35108131534[[#This Row],[no_efec_inc]]+Tabla35108131534[[#This Row],[efect_inc]]</f>
        <v>#VALUE!</v>
      </c>
      <c r="I47" s="9" t="e">
        <f aca="false">Tabla35108131534[[#This Row],[Correctos]]/Tabla35108131534[[#This Row],[total_sec]]</f>
        <v>#VALUE!</v>
      </c>
      <c r="J47" s="9" t="e">
        <f aca="false">Tabla35108131534[[#This Row],[efec_cor]]/Tabla35108131534[[#This Row],[efec]]</f>
        <v>#VALUE!</v>
      </c>
      <c r="K47" s="9" t="e">
        <f aca="false">Tabla35108131534[[#This Row],[efect_inc]]/Tabla35108131534[[#This Row],[efec]]</f>
        <v>#VALUE!</v>
      </c>
      <c r="L47" s="9" t="e">
        <f aca="false">Tabla35108131534[[#This Row],[no_efec_cor]]/Tabla35108131534[[#This Row],[no_efe]]</f>
        <v>#VALUE!</v>
      </c>
      <c r="M47" s="9" t="e">
        <f aca="false">Tabla35108131534[[#This Row],[no_efec_inc]]/Tabla35108131534[[#This Row],[no_efe]]</f>
        <v>#VALUE!</v>
      </c>
      <c r="N47" s="9" t="e">
        <f aca="false">(Tabla35108131534[[#This Row],[% efe_cor]]+Tabla35108131534[[#This Row],[% no_efe_cor]])/2</f>
        <v>#VALUE!</v>
      </c>
      <c r="O47" s="10" t="e">
        <f aca="false">(Tabla35108131534[[#This Row],[% efe_inc]]+Tabla35108131534[[#This Row],[% no_efect_inc]])/2</f>
        <v>#VALUE!</v>
      </c>
      <c r="P47" s="11" t="e">
        <f aca="false">Tabla35108131534[[#This Row],[no_efec_cor]]/(Tabla35108131534[[#This Row],[efect_inc]]+Tabla35108131534[[#This Row],[no_efec_cor]])</f>
        <v>#VALUE!</v>
      </c>
      <c r="Q47" s="11" t="e">
        <f aca="false">Tabla35108131534[[#This Row],[efec_cor]]/(Tabla35108131534[[#This Row],[efec_cor]]+Tabla35108131534[[#This Row],[no_efec_inc]])</f>
        <v>#VALUE!</v>
      </c>
      <c r="R47" s="11" t="e">
        <f aca="false">(Tabla35108131534[[#This Row],[PNE]]+Tabla35108131534[[#This Row],[PE]])/2</f>
        <v>#VALUE!</v>
      </c>
      <c r="S47" s="0" t="n">
        <v>850</v>
      </c>
      <c r="T47" s="0" t="n">
        <v>898</v>
      </c>
      <c r="U47" s="0" t="e">
        <f aca="false">Tabla35108131534[[#This Row],[efec]]+Tabla35108131534[[#This Row],[no_efe]]</f>
        <v>#VALUE!</v>
      </c>
    </row>
    <row r="48" customFormat="false" ht="13.8" hidden="false" customHeight="false" outlineLevel="0" collapsed="false">
      <c r="A48" s="0" t="n">
        <v>25</v>
      </c>
      <c r="B48" s="0" t="n">
        <v>3</v>
      </c>
      <c r="C48" s="0" t="n">
        <v>800</v>
      </c>
      <c r="D48" s="0" t="n">
        <v>98</v>
      </c>
      <c r="E48" s="0" t="n">
        <v>620</v>
      </c>
      <c r="F48" s="0" t="n">
        <v>230</v>
      </c>
      <c r="G48" s="0" t="e">
        <f aca="false">Tabla35108131534[[#This Row],[no_efec_cor]]+Tabla35108131534[[#This Row],[efec_cor]]</f>
        <v>#VALUE!</v>
      </c>
      <c r="H48" s="0" t="e">
        <f aca="false">Tabla35108131534[[#This Row],[no_efec_inc]]+Tabla35108131534[[#This Row],[efect_inc]]</f>
        <v>#VALUE!</v>
      </c>
      <c r="I48" s="9" t="e">
        <f aca="false">Tabla35108131534[[#This Row],[Correctos]]/Tabla35108131534[[#This Row],[total_sec]]</f>
        <v>#VALUE!</v>
      </c>
      <c r="J48" s="9" t="e">
        <f aca="false">Tabla35108131534[[#This Row],[efec_cor]]/Tabla35108131534[[#This Row],[efec]]</f>
        <v>#VALUE!</v>
      </c>
      <c r="K48" s="9" t="e">
        <f aca="false">Tabla35108131534[[#This Row],[efect_inc]]/Tabla35108131534[[#This Row],[efec]]</f>
        <v>#VALUE!</v>
      </c>
      <c r="L48" s="9" t="e">
        <f aca="false">Tabla35108131534[[#This Row],[no_efec_cor]]/Tabla35108131534[[#This Row],[no_efe]]</f>
        <v>#VALUE!</v>
      </c>
      <c r="M48" s="9" t="e">
        <f aca="false">Tabla35108131534[[#This Row],[no_efec_inc]]/Tabla35108131534[[#This Row],[no_efe]]</f>
        <v>#VALUE!</v>
      </c>
      <c r="N48" s="9" t="e">
        <f aca="false">(Tabla35108131534[[#This Row],[% efe_cor]]+Tabla35108131534[[#This Row],[% no_efe_cor]])/2</f>
        <v>#VALUE!</v>
      </c>
      <c r="O48" s="10" t="e">
        <f aca="false">(Tabla35108131534[[#This Row],[% efe_inc]]+Tabla35108131534[[#This Row],[% no_efect_inc]])/2</f>
        <v>#VALUE!</v>
      </c>
      <c r="P48" s="11" t="e">
        <f aca="false">Tabla35108131534[[#This Row],[no_efec_cor]]/(Tabla35108131534[[#This Row],[efect_inc]]+Tabla35108131534[[#This Row],[no_efec_cor]])</f>
        <v>#VALUE!</v>
      </c>
      <c r="Q48" s="11" t="e">
        <f aca="false">Tabla35108131534[[#This Row],[efec_cor]]/(Tabla35108131534[[#This Row],[efec_cor]]+Tabla35108131534[[#This Row],[no_efec_inc]])</f>
        <v>#VALUE!</v>
      </c>
      <c r="R48" s="11" t="e">
        <f aca="false">(Tabla35108131534[[#This Row],[PNE]]+Tabla35108131534[[#This Row],[PE]])/2</f>
        <v>#VALUE!</v>
      </c>
      <c r="S48" s="0" t="n">
        <v>850</v>
      </c>
      <c r="T48" s="0" t="n">
        <v>898</v>
      </c>
      <c r="U48" s="0" t="e">
        <f aca="false">Tabla35108131534[[#This Row],[efec]]+Tabla35108131534[[#This Row],[no_efe]]</f>
        <v>#VALUE!</v>
      </c>
    </row>
    <row r="49" customFormat="false" ht="13.8" hidden="false" customHeight="false" outlineLevel="0" collapsed="false">
      <c r="A49" s="0" t="n">
        <v>50</v>
      </c>
      <c r="B49" s="0" t="n">
        <v>3</v>
      </c>
      <c r="C49" s="0" t="n">
        <v>804</v>
      </c>
      <c r="D49" s="0" t="n">
        <v>96</v>
      </c>
      <c r="E49" s="0" t="n">
        <v>611</v>
      </c>
      <c r="F49" s="0" t="n">
        <v>239</v>
      </c>
      <c r="G49" s="0" t="e">
        <f aca="false">Tabla35108131534[[#This Row],[no_efec_cor]]+Tabla35108131534[[#This Row],[efec_cor]]</f>
        <v>#VALUE!</v>
      </c>
      <c r="H49" s="0" t="e">
        <f aca="false">Tabla35108131534[[#This Row],[no_efec_inc]]+Tabla35108131534[[#This Row],[efect_inc]]</f>
        <v>#VALUE!</v>
      </c>
      <c r="I49" s="9" t="e">
        <f aca="false">Tabla35108131534[[#This Row],[Correctos]]/Tabla35108131534[[#This Row],[total_sec]]</f>
        <v>#VALUE!</v>
      </c>
      <c r="J49" s="9" t="e">
        <f aca="false">Tabla35108131534[[#This Row],[efec_cor]]/Tabla35108131534[[#This Row],[efec]]</f>
        <v>#VALUE!</v>
      </c>
      <c r="K49" s="9" t="e">
        <f aca="false">Tabla35108131534[[#This Row],[efect_inc]]/Tabla35108131534[[#This Row],[efec]]</f>
        <v>#VALUE!</v>
      </c>
      <c r="L49" s="9" t="e">
        <f aca="false">Tabla35108131534[[#This Row],[no_efec_cor]]/Tabla35108131534[[#This Row],[no_efe]]</f>
        <v>#VALUE!</v>
      </c>
      <c r="M49" s="9" t="e">
        <f aca="false">Tabla35108131534[[#This Row],[no_efec_inc]]/Tabla35108131534[[#This Row],[no_efe]]</f>
        <v>#VALUE!</v>
      </c>
      <c r="N49" s="9" t="e">
        <f aca="false">(Tabla35108131534[[#This Row],[% efe_cor]]+Tabla35108131534[[#This Row],[% no_efe_cor]])/2</f>
        <v>#VALUE!</v>
      </c>
      <c r="O49" s="10" t="e">
        <f aca="false">(Tabla35108131534[[#This Row],[% efe_inc]]+Tabla35108131534[[#This Row],[% no_efect_inc]])/2</f>
        <v>#VALUE!</v>
      </c>
      <c r="P49" s="11" t="e">
        <f aca="false">Tabla35108131534[[#This Row],[no_efec_cor]]/(Tabla35108131534[[#This Row],[efect_inc]]+Tabla35108131534[[#This Row],[no_efec_cor]])</f>
        <v>#VALUE!</v>
      </c>
      <c r="Q49" s="11" t="e">
        <f aca="false">Tabla35108131534[[#This Row],[efec_cor]]/(Tabla35108131534[[#This Row],[efec_cor]]+Tabla35108131534[[#This Row],[no_efec_inc]])</f>
        <v>#VALUE!</v>
      </c>
      <c r="R49" s="11" t="e">
        <f aca="false">(Tabla35108131534[[#This Row],[PNE]]+Tabla35108131534[[#This Row],[PE]])/2</f>
        <v>#VALUE!</v>
      </c>
      <c r="S49" s="0" t="n">
        <v>850</v>
      </c>
      <c r="T49" s="0" t="n">
        <v>898</v>
      </c>
      <c r="U49" s="0" t="e">
        <f aca="false">Tabla35108131534[[#This Row],[efec]]+Tabla35108131534[[#This Row],[no_efe]]</f>
        <v>#VALUE!</v>
      </c>
    </row>
    <row r="50" customFormat="false" ht="13.8" hidden="false" customHeight="false" outlineLevel="0" collapsed="false">
      <c r="A50" s="0" t="n">
        <v>15</v>
      </c>
      <c r="B50" s="0" t="n">
        <v>1</v>
      </c>
      <c r="C50" s="0" t="n">
        <v>721</v>
      </c>
      <c r="D50" s="0" t="n">
        <v>177</v>
      </c>
      <c r="E50" s="0" t="n">
        <v>689</v>
      </c>
      <c r="F50" s="0" t="n">
        <v>161</v>
      </c>
      <c r="G50" s="0" t="e">
        <f aca="false">Tabla35108131534[[#This Row],[no_efec_cor]]+Tabla35108131534[[#This Row],[efec_cor]]</f>
        <v>#VALUE!</v>
      </c>
      <c r="H50" s="0" t="e">
        <f aca="false">Tabla35108131534[[#This Row],[no_efec_inc]]+Tabla35108131534[[#This Row],[efect_inc]]</f>
        <v>#VALUE!</v>
      </c>
      <c r="I50" s="9" t="e">
        <f aca="false">Tabla35108131534[[#This Row],[Correctos]]/Tabla35108131534[[#This Row],[total_sec]]</f>
        <v>#VALUE!</v>
      </c>
      <c r="J50" s="9" t="e">
        <f aca="false">Tabla35108131534[[#This Row],[efec_cor]]/Tabla35108131534[[#This Row],[efec]]</f>
        <v>#VALUE!</v>
      </c>
      <c r="K50" s="9" t="e">
        <f aca="false">Tabla35108131534[[#This Row],[efect_inc]]/Tabla35108131534[[#This Row],[efec]]</f>
        <v>#VALUE!</v>
      </c>
      <c r="L50" s="9" t="e">
        <f aca="false">Tabla35108131534[[#This Row],[no_efec_cor]]/Tabla35108131534[[#This Row],[no_efe]]</f>
        <v>#VALUE!</v>
      </c>
      <c r="M50" s="9" t="e">
        <f aca="false">Tabla35108131534[[#This Row],[no_efec_inc]]/Tabla35108131534[[#This Row],[no_efe]]</f>
        <v>#VALUE!</v>
      </c>
      <c r="N50" s="9" t="e">
        <f aca="false">(Tabla35108131534[[#This Row],[% efe_cor]]+Tabla35108131534[[#This Row],[% no_efe_cor]])/2</f>
        <v>#VALUE!</v>
      </c>
      <c r="O50" s="10" t="e">
        <f aca="false">(Tabla35108131534[[#This Row],[% efe_inc]]+Tabla35108131534[[#This Row],[% no_efect_inc]])/2</f>
        <v>#VALUE!</v>
      </c>
      <c r="P50" s="11" t="e">
        <f aca="false">Tabla35108131534[[#This Row],[no_efec_cor]]/(Tabla35108131534[[#This Row],[efect_inc]]+Tabla35108131534[[#This Row],[no_efec_cor]])</f>
        <v>#VALUE!</v>
      </c>
      <c r="Q50" s="11" t="e">
        <f aca="false">Tabla35108131534[[#This Row],[efec_cor]]/(Tabla35108131534[[#This Row],[efec_cor]]+Tabla35108131534[[#This Row],[no_efec_inc]])</f>
        <v>#VALUE!</v>
      </c>
      <c r="R50" s="11" t="e">
        <f aca="false">(Tabla35108131534[[#This Row],[PNE]]+Tabla35108131534[[#This Row],[PE]])/2</f>
        <v>#VALUE!</v>
      </c>
      <c r="S50" s="0" t="n">
        <v>850</v>
      </c>
      <c r="T50" s="0" t="n">
        <v>898</v>
      </c>
      <c r="U50" s="0" t="e">
        <f aca="false">Tabla35108131534[[#This Row],[efec]]+Tabla35108131534[[#This Row],[no_efe]]</f>
        <v>#VALUE!</v>
      </c>
    </row>
    <row r="51" customFormat="false" ht="13.8" hidden="false" customHeight="false" outlineLevel="0" collapsed="false">
      <c r="A51" s="0" t="n">
        <v>15</v>
      </c>
      <c r="B51" s="0" t="n">
        <v>0.5</v>
      </c>
      <c r="C51" s="0" t="n">
        <v>689</v>
      </c>
      <c r="D51" s="0" t="n">
        <v>209</v>
      </c>
      <c r="E51" s="0" t="n">
        <v>707</v>
      </c>
      <c r="F51" s="0" t="n">
        <v>143</v>
      </c>
      <c r="G51" s="0" t="e">
        <f aca="false">Tabla35108131534[[#This Row],[no_efec_cor]]+Tabla35108131534[[#This Row],[efec_cor]]</f>
        <v>#VALUE!</v>
      </c>
      <c r="H51" s="0" t="e">
        <f aca="false">Tabla35108131534[[#This Row],[no_efec_inc]]+Tabla35108131534[[#This Row],[efect_inc]]</f>
        <v>#VALUE!</v>
      </c>
      <c r="I51" s="9" t="e">
        <f aca="false">Tabla35108131534[[#This Row],[Correctos]]/Tabla35108131534[[#This Row],[total_sec]]</f>
        <v>#VALUE!</v>
      </c>
      <c r="J51" s="9" t="e">
        <f aca="false">Tabla35108131534[[#This Row],[efec_cor]]/Tabla35108131534[[#This Row],[efec]]</f>
        <v>#VALUE!</v>
      </c>
      <c r="K51" s="9" t="e">
        <f aca="false">Tabla35108131534[[#This Row],[efect_inc]]/Tabla35108131534[[#This Row],[efec]]</f>
        <v>#VALUE!</v>
      </c>
      <c r="L51" s="9" t="e">
        <f aca="false">Tabla35108131534[[#This Row],[no_efec_cor]]/Tabla35108131534[[#This Row],[no_efe]]</f>
        <v>#VALUE!</v>
      </c>
      <c r="M51" s="9" t="e">
        <f aca="false">Tabla35108131534[[#This Row],[no_efec_inc]]/Tabla35108131534[[#This Row],[no_efe]]</f>
        <v>#VALUE!</v>
      </c>
      <c r="N51" s="9" t="e">
        <f aca="false">(Tabla35108131534[[#This Row],[% efe_cor]]+Tabla35108131534[[#This Row],[% no_efe_cor]])/2</f>
        <v>#VALUE!</v>
      </c>
      <c r="O51" s="10" t="e">
        <f aca="false">(Tabla35108131534[[#This Row],[% efe_inc]]+Tabla35108131534[[#This Row],[% no_efect_inc]])/2</f>
        <v>#VALUE!</v>
      </c>
      <c r="P51" s="11" t="e">
        <f aca="false">Tabla35108131534[[#This Row],[no_efec_cor]]/(Tabla35108131534[[#This Row],[efect_inc]]+Tabla35108131534[[#This Row],[no_efec_cor]])</f>
        <v>#VALUE!</v>
      </c>
      <c r="Q51" s="11" t="e">
        <f aca="false">Tabla35108131534[[#This Row],[efec_cor]]/(Tabla35108131534[[#This Row],[efec_cor]]+Tabla35108131534[[#This Row],[no_efec_inc]])</f>
        <v>#VALUE!</v>
      </c>
      <c r="R51" s="11" t="e">
        <f aca="false">(Tabla35108131534[[#This Row],[PNE]]+Tabla35108131534[[#This Row],[PE]])/2</f>
        <v>#VALUE!</v>
      </c>
      <c r="S51" s="0" t="n">
        <v>850</v>
      </c>
      <c r="T51" s="0" t="n">
        <v>898</v>
      </c>
      <c r="U51" s="0" t="e">
        <f aca="false">Tabla35108131534[[#This Row],[efec]]+Tabla35108131534[[#This Row],[no_efe]]</f>
        <v>#VALUE!</v>
      </c>
    </row>
    <row r="52" customFormat="false" ht="13.8" hidden="false" customHeight="false" outlineLevel="0" collapsed="false">
      <c r="A52" s="0" t="n">
        <v>4</v>
      </c>
      <c r="B52" s="0" t="n">
        <v>1</v>
      </c>
      <c r="C52" s="0" t="n">
        <v>711</v>
      </c>
      <c r="D52" s="0" t="n">
        <v>187</v>
      </c>
      <c r="E52" s="0" t="n">
        <v>704</v>
      </c>
      <c r="F52" s="0" t="n">
        <v>146</v>
      </c>
      <c r="G52" s="0" t="e">
        <f aca="false">Tabla35108131534[[#This Row],[no_efec_cor]]+Tabla35108131534[[#This Row],[efec_cor]]</f>
        <v>#VALUE!</v>
      </c>
      <c r="H52" s="0" t="e">
        <f aca="false">Tabla35108131534[[#This Row],[no_efec_inc]]+Tabla35108131534[[#This Row],[efect_inc]]</f>
        <v>#VALUE!</v>
      </c>
      <c r="I52" s="9" t="e">
        <f aca="false">Tabla35108131534[[#This Row],[Correctos]]/Tabla35108131534[[#This Row],[total_sec]]</f>
        <v>#VALUE!</v>
      </c>
      <c r="J52" s="9" t="e">
        <f aca="false">Tabla35108131534[[#This Row],[efec_cor]]/Tabla35108131534[[#This Row],[efec]]</f>
        <v>#VALUE!</v>
      </c>
      <c r="K52" s="9" t="e">
        <f aca="false">Tabla35108131534[[#This Row],[efect_inc]]/Tabla35108131534[[#This Row],[efec]]</f>
        <v>#VALUE!</v>
      </c>
      <c r="L52" s="9" t="e">
        <f aca="false">Tabla35108131534[[#This Row],[no_efec_cor]]/Tabla35108131534[[#This Row],[no_efe]]</f>
        <v>#VALUE!</v>
      </c>
      <c r="M52" s="9" t="e">
        <f aca="false">Tabla35108131534[[#This Row],[no_efec_inc]]/Tabla35108131534[[#This Row],[no_efe]]</f>
        <v>#VALUE!</v>
      </c>
      <c r="N52" s="9" t="e">
        <f aca="false">(Tabla35108131534[[#This Row],[% efe_cor]]+Tabla35108131534[[#This Row],[% no_efe_cor]])/2</f>
        <v>#VALUE!</v>
      </c>
      <c r="O52" s="10" t="e">
        <f aca="false">(Tabla35108131534[[#This Row],[% efe_inc]]+Tabla35108131534[[#This Row],[% no_efect_inc]])/2</f>
        <v>#VALUE!</v>
      </c>
      <c r="P52" s="11" t="e">
        <f aca="false">Tabla35108131534[[#This Row],[no_efec_cor]]/(Tabla35108131534[[#This Row],[efect_inc]]+Tabla35108131534[[#This Row],[no_efec_cor]])</f>
        <v>#VALUE!</v>
      </c>
      <c r="Q52" s="11" t="e">
        <f aca="false">Tabla35108131534[[#This Row],[efec_cor]]/(Tabla35108131534[[#This Row],[efec_cor]]+Tabla35108131534[[#This Row],[no_efec_inc]])</f>
        <v>#VALUE!</v>
      </c>
      <c r="R52" s="11" t="e">
        <f aca="false">(Tabla35108131534[[#This Row],[PNE]]+Tabla35108131534[[#This Row],[PE]])/2</f>
        <v>#VALUE!</v>
      </c>
      <c r="S52" s="0" t="n">
        <v>850</v>
      </c>
      <c r="T52" s="0" t="n">
        <v>898</v>
      </c>
      <c r="U52" s="0" t="e">
        <f aca="false">Tabla35108131534[[#This Row],[efec]]+Tabla35108131534[[#This Row],[no_efe]]</f>
        <v>#VALUE!</v>
      </c>
    </row>
    <row r="53" customFormat="false" ht="13.8" hidden="false" customHeight="false" outlineLevel="0" collapsed="false">
      <c r="A53" s="0" t="n">
        <v>3</v>
      </c>
      <c r="B53" s="0" t="n">
        <v>1</v>
      </c>
      <c r="C53" s="0" t="n">
        <v>705</v>
      </c>
      <c r="D53" s="0" t="n">
        <v>193</v>
      </c>
      <c r="E53" s="0" t="n">
        <v>707</v>
      </c>
      <c r="F53" s="0" t="n">
        <v>143</v>
      </c>
      <c r="G53" s="0" t="e">
        <f aca="false">Tabla35108131534[[#This Row],[no_efec_cor]]+Tabla35108131534[[#This Row],[efec_cor]]</f>
        <v>#VALUE!</v>
      </c>
      <c r="H53" s="0" t="e">
        <f aca="false">Tabla35108131534[[#This Row],[no_efec_inc]]+Tabla35108131534[[#This Row],[efect_inc]]</f>
        <v>#VALUE!</v>
      </c>
      <c r="I53" s="9" t="e">
        <f aca="false">Tabla35108131534[[#This Row],[Correctos]]/Tabla35108131534[[#This Row],[total_sec]]</f>
        <v>#VALUE!</v>
      </c>
      <c r="J53" s="9" t="e">
        <f aca="false">Tabla35108131534[[#This Row],[efec_cor]]/Tabla35108131534[[#This Row],[efec]]</f>
        <v>#VALUE!</v>
      </c>
      <c r="K53" s="9" t="e">
        <f aca="false">Tabla35108131534[[#This Row],[efect_inc]]/Tabla35108131534[[#This Row],[efec]]</f>
        <v>#VALUE!</v>
      </c>
      <c r="L53" s="9" t="e">
        <f aca="false">Tabla35108131534[[#This Row],[no_efec_cor]]/Tabla35108131534[[#This Row],[no_efe]]</f>
        <v>#VALUE!</v>
      </c>
      <c r="M53" s="9" t="e">
        <f aca="false">Tabla35108131534[[#This Row],[no_efec_inc]]/Tabla35108131534[[#This Row],[no_efe]]</f>
        <v>#VALUE!</v>
      </c>
      <c r="N53" s="9" t="e">
        <f aca="false">(Tabla35108131534[[#This Row],[% efe_cor]]+Tabla35108131534[[#This Row],[% no_efe_cor]])/2</f>
        <v>#VALUE!</v>
      </c>
      <c r="O53" s="10" t="e">
        <f aca="false">(Tabla35108131534[[#This Row],[% efe_inc]]+Tabla35108131534[[#This Row],[% no_efect_inc]])/2</f>
        <v>#VALUE!</v>
      </c>
      <c r="P53" s="11" t="e">
        <f aca="false">Tabla35108131534[[#This Row],[no_efec_cor]]/(Tabla35108131534[[#This Row],[efect_inc]]+Tabla35108131534[[#This Row],[no_efec_cor]])</f>
        <v>#VALUE!</v>
      </c>
      <c r="Q53" s="11" t="e">
        <f aca="false">Tabla35108131534[[#This Row],[efec_cor]]/(Tabla35108131534[[#This Row],[efec_cor]]+Tabla35108131534[[#This Row],[no_efec_inc]])</f>
        <v>#VALUE!</v>
      </c>
      <c r="R53" s="11" t="e">
        <f aca="false">(Tabla35108131534[[#This Row],[PNE]]+Tabla35108131534[[#This Row],[PE]])/2</f>
        <v>#VALUE!</v>
      </c>
      <c r="S53" s="0" t="n">
        <v>850</v>
      </c>
      <c r="T53" s="0" t="n">
        <v>898</v>
      </c>
      <c r="U53" s="0" t="e">
        <f aca="false">Tabla35108131534[[#This Row],[efec]]+Tabla35108131534[[#This Row],[no_efe]]</f>
        <v>#VALUE!</v>
      </c>
    </row>
    <row r="54" customFormat="false" ht="13.8" hidden="false" customHeight="false" outlineLevel="0" collapsed="false">
      <c r="A54" s="0" t="n">
        <v>3</v>
      </c>
      <c r="B54" s="0" t="n">
        <v>5</v>
      </c>
      <c r="C54" s="0" t="n">
        <v>827</v>
      </c>
      <c r="D54" s="0" t="n">
        <v>71</v>
      </c>
      <c r="E54" s="0" t="n">
        <v>564</v>
      </c>
      <c r="F54" s="0" t="n">
        <v>286</v>
      </c>
      <c r="G54" s="0" t="e">
        <f aca="false">Tabla35108131534[[#This Row],[no_efec_cor]]+Tabla35108131534[[#This Row],[efec_cor]]</f>
        <v>#VALUE!</v>
      </c>
      <c r="H54" s="0" t="e">
        <f aca="false">Tabla35108131534[[#This Row],[no_efec_inc]]+Tabla35108131534[[#This Row],[efect_inc]]</f>
        <v>#VALUE!</v>
      </c>
      <c r="I54" s="9" t="e">
        <f aca="false">Tabla35108131534[[#This Row],[Correctos]]/Tabla35108131534[[#This Row],[total_sec]]</f>
        <v>#VALUE!</v>
      </c>
      <c r="J54" s="9" t="e">
        <f aca="false">Tabla35108131534[[#This Row],[efec_cor]]/Tabla35108131534[[#This Row],[efec]]</f>
        <v>#VALUE!</v>
      </c>
      <c r="K54" s="9" t="e">
        <f aca="false">Tabla35108131534[[#This Row],[efect_inc]]/Tabla35108131534[[#This Row],[efec]]</f>
        <v>#VALUE!</v>
      </c>
      <c r="L54" s="9" t="e">
        <f aca="false">Tabla35108131534[[#This Row],[no_efec_cor]]/Tabla35108131534[[#This Row],[no_efe]]</f>
        <v>#VALUE!</v>
      </c>
      <c r="M54" s="9" t="e">
        <f aca="false">Tabla35108131534[[#This Row],[no_efec_inc]]/Tabla35108131534[[#This Row],[no_efe]]</f>
        <v>#VALUE!</v>
      </c>
      <c r="N54" s="9" t="e">
        <f aca="false">(Tabla35108131534[[#This Row],[% efe_cor]]+Tabla35108131534[[#This Row],[% no_efe_cor]])/2</f>
        <v>#VALUE!</v>
      </c>
      <c r="O54" s="10" t="e">
        <f aca="false">(Tabla35108131534[[#This Row],[% efe_inc]]+Tabla35108131534[[#This Row],[% no_efect_inc]])/2</f>
        <v>#VALUE!</v>
      </c>
      <c r="P54" s="11" t="e">
        <f aca="false">Tabla35108131534[[#This Row],[no_efec_cor]]/(Tabla35108131534[[#This Row],[efect_inc]]+Tabla35108131534[[#This Row],[no_efec_cor]])</f>
        <v>#VALUE!</v>
      </c>
      <c r="Q54" s="11" t="e">
        <f aca="false">Tabla35108131534[[#This Row],[efec_cor]]/(Tabla35108131534[[#This Row],[efec_cor]]+Tabla35108131534[[#This Row],[no_efec_inc]])</f>
        <v>#VALUE!</v>
      </c>
      <c r="R54" s="11" t="e">
        <f aca="false">(Tabla35108131534[[#This Row],[PNE]]+Tabla35108131534[[#This Row],[PE]])/2</f>
        <v>#VALUE!</v>
      </c>
      <c r="S54" s="0" t="n">
        <v>850</v>
      </c>
      <c r="T54" s="0" t="n">
        <v>898</v>
      </c>
      <c r="U54" s="0" t="e">
        <f aca="false">Tabla35108131534[[#This Row],[efec]]+Tabla35108131534[[#This Row],[no_efe]]</f>
        <v>#VALUE!</v>
      </c>
    </row>
    <row r="55" customFormat="false" ht="13.8" hidden="false" customHeight="false" outlineLevel="0" collapsed="false">
      <c r="A55" s="0" t="n">
        <v>4</v>
      </c>
      <c r="B55" s="0" t="n">
        <v>5</v>
      </c>
      <c r="C55" s="0" t="n">
        <v>827</v>
      </c>
      <c r="D55" s="0" t="n">
        <v>71</v>
      </c>
      <c r="E55" s="0" t="n">
        <v>563</v>
      </c>
      <c r="F55" s="0" t="n">
        <v>287</v>
      </c>
      <c r="G55" s="0" t="e">
        <f aca="false">Tabla35108131534[[#This Row],[no_efec_cor]]+Tabla35108131534[[#This Row],[efec_cor]]</f>
        <v>#VALUE!</v>
      </c>
      <c r="H55" s="0" t="e">
        <f aca="false">Tabla35108131534[[#This Row],[no_efec_inc]]+Tabla35108131534[[#This Row],[efect_inc]]</f>
        <v>#VALUE!</v>
      </c>
      <c r="I55" s="9" t="e">
        <f aca="false">Tabla35108131534[[#This Row],[Correctos]]/Tabla35108131534[[#This Row],[total_sec]]</f>
        <v>#VALUE!</v>
      </c>
      <c r="J55" s="9" t="e">
        <f aca="false">Tabla35108131534[[#This Row],[efec_cor]]/Tabla35108131534[[#This Row],[efec]]</f>
        <v>#VALUE!</v>
      </c>
      <c r="K55" s="9" t="e">
        <f aca="false">Tabla35108131534[[#This Row],[efect_inc]]/Tabla35108131534[[#This Row],[efec]]</f>
        <v>#VALUE!</v>
      </c>
      <c r="L55" s="9" t="e">
        <f aca="false">Tabla35108131534[[#This Row],[no_efec_cor]]/Tabla35108131534[[#This Row],[no_efe]]</f>
        <v>#VALUE!</v>
      </c>
      <c r="M55" s="9" t="e">
        <f aca="false">Tabla35108131534[[#This Row],[no_efec_inc]]/Tabla35108131534[[#This Row],[no_efe]]</f>
        <v>#VALUE!</v>
      </c>
      <c r="N55" s="9" t="e">
        <f aca="false">(Tabla35108131534[[#This Row],[% efe_cor]]+Tabla35108131534[[#This Row],[% no_efe_cor]])/2</f>
        <v>#VALUE!</v>
      </c>
      <c r="O55" s="10" t="e">
        <f aca="false">(Tabla35108131534[[#This Row],[% efe_inc]]+Tabla35108131534[[#This Row],[% no_efect_inc]])/2</f>
        <v>#VALUE!</v>
      </c>
      <c r="P55" s="11" t="e">
        <f aca="false">Tabla35108131534[[#This Row],[no_efec_cor]]/(Tabla35108131534[[#This Row],[efect_inc]]+Tabla35108131534[[#This Row],[no_efec_cor]])</f>
        <v>#VALUE!</v>
      </c>
      <c r="Q55" s="11" t="e">
        <f aca="false">Tabla35108131534[[#This Row],[efec_cor]]/(Tabla35108131534[[#This Row],[efec_cor]]+Tabla35108131534[[#This Row],[no_efec_inc]])</f>
        <v>#VALUE!</v>
      </c>
      <c r="R55" s="11" t="e">
        <f aca="false">(Tabla35108131534[[#This Row],[PNE]]+Tabla35108131534[[#This Row],[PE]])/2</f>
        <v>#VALUE!</v>
      </c>
      <c r="S55" s="0" t="n">
        <v>850</v>
      </c>
      <c r="T55" s="0" t="n">
        <v>898</v>
      </c>
      <c r="U55" s="0" t="e">
        <f aca="false">Tabla35108131534[[#This Row],[efec]]+Tabla35108131534[[#This Row],[no_efe]]</f>
        <v>#VALUE!</v>
      </c>
    </row>
  </sheetData>
  <mergeCells count="9">
    <mergeCell ref="A1:U1"/>
    <mergeCell ref="A2:U2"/>
    <mergeCell ref="A4:B4"/>
    <mergeCell ref="A5:B5"/>
    <mergeCell ref="A6:B6"/>
    <mergeCell ref="A8:I8"/>
    <mergeCell ref="A21:U21"/>
    <mergeCell ref="A22:U22"/>
    <mergeCell ref="A25:I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U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4" activeCellId="0" sqref="E54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907</v>
      </c>
    </row>
    <row r="5" customFormat="false" ht="15" hidden="false" customHeight="false" outlineLevel="0" collapsed="false">
      <c r="A5" s="3" t="s">
        <v>3</v>
      </c>
      <c r="B5" s="3"/>
      <c r="C5" s="4" t="n">
        <v>972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1879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676</v>
      </c>
      <c r="C10" s="0" t="n">
        <v>296</v>
      </c>
      <c r="D10" s="0" t="n">
        <v>734</v>
      </c>
      <c r="E10" s="0" t="n">
        <v>173</v>
      </c>
      <c r="F10" s="0" t="n">
        <f aca="false">Tabla351081315327[[#This Row],[no_efec_cor]]+Tabla351081315327[[#This Row],[efec_cor]]</f>
        <v>1410</v>
      </c>
      <c r="G10" s="0" t="n">
        <f aca="false">Tabla351081315327[[#This Row],[no_efec_inc]]+Tabla351081315327[[#This Row],[efect_inc]]</f>
        <v>469</v>
      </c>
      <c r="H10" s="9" t="n">
        <f aca="false">Tabla351081315327[[#This Row],[Correctos]]/Tabla351081315327[[#This Row],[total_sec]]</f>
        <v>0.750399148483236</v>
      </c>
      <c r="I10" s="9" t="n">
        <f aca="false">Tabla351081315327[[#This Row],[efec_cor]]/Tabla351081315327[[#This Row],[efec]]</f>
        <v>0.809261300992282</v>
      </c>
      <c r="J10" s="9" t="n">
        <f aca="false">Tabla351081315327[[#This Row],[efect_inc]]/Tabla351081315327[[#This Row],[efec]]</f>
        <v>0.190738699007718</v>
      </c>
      <c r="K10" s="9" t="n">
        <f aca="false">Tabla351081315327[[#This Row],[no_efec_cor]]/Tabla351081315327[[#This Row],[no_efe]]</f>
        <v>0.695473251028807</v>
      </c>
      <c r="L10" s="9" t="n">
        <f aca="false">Tabla351081315327[[#This Row],[no_efec_inc]]/Tabla351081315327[[#This Row],[no_efe]]</f>
        <v>0.304526748971193</v>
      </c>
      <c r="M10" s="9" t="n">
        <f aca="false">(Tabla351081315327[[#This Row],[% efe_cor]]+Tabla351081315327[[#This Row],[% no_efe_cor]])/2</f>
        <v>0.752367276010544</v>
      </c>
      <c r="N10" s="10" t="n">
        <f aca="false">(Tabla351081315327[[#This Row],[% efe_inc]]+Tabla351081315327[[#This Row],[% no_efect_inc]])/2</f>
        <v>0.247632723989456</v>
      </c>
      <c r="O10" s="11" t="n">
        <f aca="false">Tabla351081315327[[#This Row],[no_efec_cor]]/(Tabla351081315327[[#This Row],[efect_inc]]+Tabla351081315327[[#This Row],[no_efec_cor]])</f>
        <v>0.7962308598351</v>
      </c>
      <c r="P10" s="11" t="n">
        <f aca="false">Tabla351081315327[[#This Row],[efec_cor]]/(Tabla351081315327[[#This Row],[efec_cor]]+Tabla351081315327[[#This Row],[no_efec_inc]])</f>
        <v>0.712621359223301</v>
      </c>
      <c r="Q10" s="11" t="n">
        <f aca="false">(Tabla351081315327[[#This Row],[PNE]]+Tabla351081315327[[#This Row],[PE]])/2</f>
        <v>0.754426109529201</v>
      </c>
      <c r="R10" s="0" t="n">
        <v>907</v>
      </c>
      <c r="S10" s="0" t="n">
        <v>972</v>
      </c>
      <c r="T10" s="0" t="n">
        <f aca="false">Tabla351081315327[[#This Row],[efec]]+Tabla351081315327[[#This Row],[no_efe]]</f>
        <v>1879</v>
      </c>
    </row>
    <row r="11" customFormat="false" ht="13.8" hidden="false" customHeight="false" outlineLevel="0" collapsed="false">
      <c r="A11" s="0" t="n">
        <v>5</v>
      </c>
      <c r="B11" s="0" t="n">
        <v>699</v>
      </c>
      <c r="C11" s="0" t="n">
        <v>273</v>
      </c>
      <c r="D11" s="0" t="n">
        <v>698</v>
      </c>
      <c r="E11" s="0" t="n">
        <v>209</v>
      </c>
      <c r="F11" s="0" t="n">
        <f aca="false">Tabla351081315327[[#This Row],[no_efec_cor]]+Tabla351081315327[[#This Row],[efec_cor]]</f>
        <v>1397</v>
      </c>
      <c r="G11" s="0" t="n">
        <f aca="false">Tabla351081315327[[#This Row],[no_efec_inc]]+Tabla351081315327[[#This Row],[efect_inc]]</f>
        <v>482</v>
      </c>
      <c r="H11" s="9" t="n">
        <f aca="false">Tabla351081315327[[#This Row],[Correctos]]/Tabla351081315327[[#This Row],[total_sec]]</f>
        <v>0.743480574773816</v>
      </c>
      <c r="I11" s="9" t="n">
        <f aca="false">Tabla351081315327[[#This Row],[efec_cor]]/Tabla351081315327[[#This Row],[efec]]</f>
        <v>0.769570011025358</v>
      </c>
      <c r="J11" s="9" t="n">
        <f aca="false">Tabla351081315327[[#This Row],[efect_inc]]/Tabla351081315327[[#This Row],[efec]]</f>
        <v>0.230429988974642</v>
      </c>
      <c r="K11" s="9" t="n">
        <f aca="false">Tabla351081315327[[#This Row],[no_efec_cor]]/Tabla351081315327[[#This Row],[no_efe]]</f>
        <v>0.719135802469136</v>
      </c>
      <c r="L11" s="9" t="n">
        <f aca="false">Tabla351081315327[[#This Row],[no_efec_inc]]/Tabla351081315327[[#This Row],[no_efe]]</f>
        <v>0.280864197530864</v>
      </c>
      <c r="M11" s="9" t="n">
        <f aca="false">(Tabla351081315327[[#This Row],[% efe_cor]]+Tabla351081315327[[#This Row],[% no_efe_cor]])/2</f>
        <v>0.744352906747247</v>
      </c>
      <c r="N11" s="10" t="n">
        <f aca="false">(Tabla351081315327[[#This Row],[% efe_inc]]+Tabla351081315327[[#This Row],[% no_efect_inc]])/2</f>
        <v>0.255647093252753</v>
      </c>
      <c r="O11" s="11" t="n">
        <f aca="false">Tabla351081315327[[#This Row],[no_efec_cor]]/(Tabla351081315327[[#This Row],[efect_inc]]+Tabla351081315327[[#This Row],[no_efec_cor]])</f>
        <v>0.769823788546256</v>
      </c>
      <c r="P11" s="11" t="n">
        <f aca="false">Tabla351081315327[[#This Row],[efec_cor]]/(Tabla351081315327[[#This Row],[efec_cor]]+Tabla351081315327[[#This Row],[no_efec_inc]])</f>
        <v>0.718846549948507</v>
      </c>
      <c r="Q11" s="11" t="n">
        <f aca="false">(Tabla351081315327[[#This Row],[PNE]]+Tabla351081315327[[#This Row],[PE]])/2</f>
        <v>0.744335169247381</v>
      </c>
      <c r="R11" s="0" t="n">
        <v>907</v>
      </c>
      <c r="S11" s="0" t="n">
        <v>972</v>
      </c>
      <c r="T11" s="0" t="n">
        <f aca="false">Tabla351081315327[[#This Row],[efec]]+Tabla351081315327[[#This Row],[no_efe]]</f>
        <v>1879</v>
      </c>
    </row>
    <row r="12" customFormat="false" ht="13.8" hidden="false" customHeight="false" outlineLevel="0" collapsed="false">
      <c r="A12" s="0" t="n">
        <v>10</v>
      </c>
      <c r="B12" s="0" t="n">
        <v>662</v>
      </c>
      <c r="C12" s="0" t="n">
        <v>310</v>
      </c>
      <c r="D12" s="0" t="n">
        <v>704</v>
      </c>
      <c r="E12" s="0" t="n">
        <v>203</v>
      </c>
      <c r="F12" s="0" t="n">
        <f aca="false">Tabla351081315327[[#This Row],[no_efec_cor]]+Tabla351081315327[[#This Row],[efec_cor]]</f>
        <v>1366</v>
      </c>
      <c r="G12" s="0" t="n">
        <f aca="false">Tabla351081315327[[#This Row],[no_efec_inc]]+Tabla351081315327[[#This Row],[efect_inc]]</f>
        <v>513</v>
      </c>
      <c r="H12" s="9" t="n">
        <f aca="false">Tabla351081315327[[#This Row],[Correctos]]/Tabla351081315327[[#This Row],[total_sec]]</f>
        <v>0.726982437466738</v>
      </c>
      <c r="I12" s="9" t="n">
        <f aca="false">Tabla351081315327[[#This Row],[efec_cor]]/Tabla351081315327[[#This Row],[efec]]</f>
        <v>0.776185226019846</v>
      </c>
      <c r="J12" s="9" t="n">
        <f aca="false">Tabla351081315327[[#This Row],[efect_inc]]/Tabla351081315327[[#This Row],[efec]]</f>
        <v>0.223814773980154</v>
      </c>
      <c r="K12" s="9" t="n">
        <f aca="false">Tabla351081315327[[#This Row],[no_efec_cor]]/Tabla351081315327[[#This Row],[no_efe]]</f>
        <v>0.681069958847737</v>
      </c>
      <c r="L12" s="9" t="n">
        <f aca="false">Tabla351081315327[[#This Row],[no_efec_inc]]/Tabla351081315327[[#This Row],[no_efe]]</f>
        <v>0.318930041152263</v>
      </c>
      <c r="M12" s="9" t="n">
        <f aca="false">(Tabla351081315327[[#This Row],[% efe_cor]]+Tabla351081315327[[#This Row],[% no_efe_cor]])/2</f>
        <v>0.728627592433791</v>
      </c>
      <c r="N12" s="10" t="n">
        <f aca="false">(Tabla351081315327[[#This Row],[% efe_inc]]+Tabla351081315327[[#This Row],[% no_efect_inc]])/2</f>
        <v>0.271372407566209</v>
      </c>
      <c r="O12" s="11" t="n">
        <f aca="false">Tabla351081315327[[#This Row],[no_efec_cor]]/(Tabla351081315327[[#This Row],[efect_inc]]+Tabla351081315327[[#This Row],[no_efec_cor]])</f>
        <v>0.765317919075144</v>
      </c>
      <c r="P12" s="11" t="n">
        <f aca="false">Tabla351081315327[[#This Row],[efec_cor]]/(Tabla351081315327[[#This Row],[efec_cor]]+Tabla351081315327[[#This Row],[no_efec_inc]])</f>
        <v>0.694280078895464</v>
      </c>
      <c r="Q12" s="11" t="n">
        <f aca="false">(Tabla351081315327[[#This Row],[PNE]]+Tabla351081315327[[#This Row],[PE]])/2</f>
        <v>0.729798998985304</v>
      </c>
      <c r="R12" s="0" t="n">
        <v>907</v>
      </c>
      <c r="S12" s="0" t="n">
        <v>972</v>
      </c>
      <c r="T12" s="0" t="n">
        <f aca="false">Tabla351081315327[[#This Row],[efec]]+Tabla351081315327[[#This Row],[no_efe]]</f>
        <v>1879</v>
      </c>
    </row>
    <row r="13" customFormat="false" ht="13.8" hidden="false" customHeight="false" outlineLevel="0" collapsed="false">
      <c r="A13" s="0" t="n">
        <v>15</v>
      </c>
      <c r="B13" s="0" t="n">
        <v>732</v>
      </c>
      <c r="C13" s="0" t="n">
        <v>240</v>
      </c>
      <c r="D13" s="0" t="n">
        <v>653</v>
      </c>
      <c r="E13" s="0" t="n">
        <v>254</v>
      </c>
      <c r="F13" s="0" t="n">
        <f aca="false">Tabla351081315327[[#This Row],[no_efec_cor]]+Tabla351081315327[[#This Row],[efec_cor]]</f>
        <v>1385</v>
      </c>
      <c r="G13" s="0" t="n">
        <f aca="false">Tabla351081315327[[#This Row],[no_efec_inc]]+Tabla351081315327[[#This Row],[efect_inc]]</f>
        <v>494</v>
      </c>
      <c r="H13" s="9" t="n">
        <f aca="false">Tabla351081315327[[#This Row],[Correctos]]/Tabla351081315327[[#This Row],[total_sec]]</f>
        <v>0.737094199042044</v>
      </c>
      <c r="I13" s="9" t="n">
        <f aca="false">Tabla351081315327[[#This Row],[efec_cor]]/Tabla351081315327[[#This Row],[efec]]</f>
        <v>0.719955898566703</v>
      </c>
      <c r="J13" s="9" t="n">
        <f aca="false">Tabla351081315327[[#This Row],[efect_inc]]/Tabla351081315327[[#This Row],[efec]]</f>
        <v>0.280044101433297</v>
      </c>
      <c r="K13" s="9" t="n">
        <f aca="false">Tabla351081315327[[#This Row],[no_efec_cor]]/Tabla351081315327[[#This Row],[no_efe]]</f>
        <v>0.753086419753086</v>
      </c>
      <c r="L13" s="9" t="n">
        <f aca="false">Tabla351081315327[[#This Row],[no_efec_inc]]/Tabla351081315327[[#This Row],[no_efe]]</f>
        <v>0.246913580246914</v>
      </c>
      <c r="M13" s="9" t="n">
        <f aca="false">(Tabla351081315327[[#This Row],[% efe_cor]]+Tabla351081315327[[#This Row],[% no_efe_cor]])/2</f>
        <v>0.736521159159895</v>
      </c>
      <c r="N13" s="10" t="n">
        <f aca="false">(Tabla351081315327[[#This Row],[% efe_inc]]+Tabla351081315327[[#This Row],[% no_efect_inc]])/2</f>
        <v>0.263478840840105</v>
      </c>
      <c r="O13" s="11" t="n">
        <f aca="false">Tabla351081315327[[#This Row],[no_efec_cor]]/(Tabla351081315327[[#This Row],[efect_inc]]+Tabla351081315327[[#This Row],[no_efec_cor]])</f>
        <v>0.742393509127789</v>
      </c>
      <c r="P13" s="11" t="n">
        <f aca="false">Tabla351081315327[[#This Row],[efec_cor]]/(Tabla351081315327[[#This Row],[efec_cor]]+Tabla351081315327[[#This Row],[no_efec_inc]])</f>
        <v>0.731243001119821</v>
      </c>
      <c r="Q13" s="11" t="n">
        <f aca="false">(Tabla351081315327[[#This Row],[PNE]]+Tabla351081315327[[#This Row],[PE]])/2</f>
        <v>0.736818255123805</v>
      </c>
      <c r="R13" s="0" t="n">
        <v>907</v>
      </c>
      <c r="S13" s="0" t="n">
        <v>972</v>
      </c>
      <c r="T13" s="0" t="n">
        <f aca="false">Tabla351081315327[[#This Row],[efec]]+Tabla351081315327[[#This Row],[no_efe]]</f>
        <v>1879</v>
      </c>
    </row>
    <row r="14" customFormat="false" ht="13.8" hidden="false" customHeight="false" outlineLevel="0" collapsed="false">
      <c r="A14" s="0" t="n">
        <v>20</v>
      </c>
      <c r="B14" s="0" t="n">
        <v>708</v>
      </c>
      <c r="C14" s="0" t="n">
        <v>264</v>
      </c>
      <c r="D14" s="0" t="n">
        <v>640</v>
      </c>
      <c r="E14" s="0" t="n">
        <v>267</v>
      </c>
      <c r="F14" s="0" t="n">
        <f aca="false">Tabla351081315327[[#This Row],[no_efec_cor]]+Tabla351081315327[[#This Row],[efec_cor]]</f>
        <v>1348</v>
      </c>
      <c r="G14" s="0" t="n">
        <f aca="false">Tabla351081315327[[#This Row],[no_efec_inc]]+Tabla351081315327[[#This Row],[efect_inc]]</f>
        <v>531</v>
      </c>
      <c r="H14" s="9" t="n">
        <f aca="false">Tabla351081315327[[#This Row],[Correctos]]/Tabla351081315327[[#This Row],[total_sec]]</f>
        <v>0.717402873869079</v>
      </c>
      <c r="I14" s="9" t="n">
        <f aca="false">Tabla351081315327[[#This Row],[efec_cor]]/Tabla351081315327[[#This Row],[efec]]</f>
        <v>0.705622932745314</v>
      </c>
      <c r="J14" s="9" t="n">
        <f aca="false">Tabla351081315327[[#This Row],[efect_inc]]/Tabla351081315327[[#This Row],[efec]]</f>
        <v>0.294377067254686</v>
      </c>
      <c r="K14" s="9" t="n">
        <f aca="false">Tabla351081315327[[#This Row],[no_efec_cor]]/Tabla351081315327[[#This Row],[no_efe]]</f>
        <v>0.728395061728395</v>
      </c>
      <c r="L14" s="9" t="n">
        <f aca="false">Tabla351081315327[[#This Row],[no_efec_inc]]/Tabla351081315327[[#This Row],[no_efe]]</f>
        <v>0.271604938271605</v>
      </c>
      <c r="M14" s="9" t="n">
        <f aca="false">(Tabla351081315327[[#This Row],[% efe_cor]]+Tabla351081315327[[#This Row],[% no_efe_cor]])/2</f>
        <v>0.717008997236855</v>
      </c>
      <c r="N14" s="10" t="n">
        <f aca="false">(Tabla351081315327[[#This Row],[% efe_inc]]+Tabla351081315327[[#This Row],[% no_efect_inc]])/2</f>
        <v>0.282991002763145</v>
      </c>
      <c r="O14" s="11" t="n">
        <f aca="false">Tabla351081315327[[#This Row],[no_efec_cor]]/(Tabla351081315327[[#This Row],[efect_inc]]+Tabla351081315327[[#This Row],[no_efec_cor]])</f>
        <v>0.726153846153846</v>
      </c>
      <c r="P14" s="11" t="n">
        <f aca="false">Tabla351081315327[[#This Row],[efec_cor]]/(Tabla351081315327[[#This Row],[efec_cor]]+Tabla351081315327[[#This Row],[no_efec_inc]])</f>
        <v>0.707964601769911</v>
      </c>
      <c r="Q14" s="11" t="n">
        <f aca="false">(Tabla351081315327[[#This Row],[PNE]]+Tabla351081315327[[#This Row],[PE]])/2</f>
        <v>0.717059223961879</v>
      </c>
      <c r="R14" s="0" t="n">
        <v>907</v>
      </c>
      <c r="S14" s="0" t="n">
        <v>972</v>
      </c>
      <c r="T14" s="0" t="n">
        <f aca="false">Tabla351081315327[[#This Row],[efec]]+Tabla351081315327[[#This Row],[no_efe]]</f>
        <v>1879</v>
      </c>
    </row>
    <row r="15" customFormat="false" ht="13.8" hidden="false" customHeight="false" outlineLevel="0" collapsed="false">
      <c r="A15" s="0" t="n">
        <v>25</v>
      </c>
      <c r="B15" s="0" t="n">
        <v>744</v>
      </c>
      <c r="C15" s="0" t="n">
        <v>228</v>
      </c>
      <c r="D15" s="0" t="n">
        <v>613</v>
      </c>
      <c r="E15" s="0" t="n">
        <v>294</v>
      </c>
      <c r="F15" s="0" t="n">
        <f aca="false">Tabla351081315327[[#This Row],[no_efec_cor]]+Tabla351081315327[[#This Row],[efec_cor]]</f>
        <v>1357</v>
      </c>
      <c r="G15" s="0" t="n">
        <f aca="false">Tabla351081315327[[#This Row],[no_efec_inc]]+Tabla351081315327[[#This Row],[efect_inc]]</f>
        <v>522</v>
      </c>
      <c r="H15" s="9" t="n">
        <f aca="false">Tabla351081315327[[#This Row],[Correctos]]/Tabla351081315327[[#This Row],[total_sec]]</f>
        <v>0.722192655667908</v>
      </c>
      <c r="I15" s="9" t="n">
        <f aca="false">Tabla351081315327[[#This Row],[efec_cor]]/Tabla351081315327[[#This Row],[efec]]</f>
        <v>0.675854465270121</v>
      </c>
      <c r="J15" s="9" t="n">
        <f aca="false">Tabla351081315327[[#This Row],[efect_inc]]/Tabla351081315327[[#This Row],[efec]]</f>
        <v>0.324145534729879</v>
      </c>
      <c r="K15" s="9" t="n">
        <f aca="false">Tabla351081315327[[#This Row],[no_efec_cor]]/Tabla351081315327[[#This Row],[no_efe]]</f>
        <v>0.765432098765432</v>
      </c>
      <c r="L15" s="9" t="n">
        <f aca="false">Tabla351081315327[[#This Row],[no_efec_inc]]/Tabla351081315327[[#This Row],[no_efe]]</f>
        <v>0.234567901234568</v>
      </c>
      <c r="M15" s="9" t="n">
        <f aca="false">(Tabla351081315327[[#This Row],[% efe_cor]]+Tabla351081315327[[#This Row],[% no_efe_cor]])/2</f>
        <v>0.720643282017777</v>
      </c>
      <c r="N15" s="10" t="n">
        <f aca="false">(Tabla351081315327[[#This Row],[% efe_inc]]+Tabla351081315327[[#This Row],[% no_efect_inc]])/2</f>
        <v>0.279356717982223</v>
      </c>
      <c r="O15" s="11" t="n">
        <f aca="false">Tabla351081315327[[#This Row],[no_efec_cor]]/(Tabla351081315327[[#This Row],[efect_inc]]+Tabla351081315327[[#This Row],[no_efec_cor]])</f>
        <v>0.716763005780347</v>
      </c>
      <c r="P15" s="11" t="n">
        <f aca="false">Tabla351081315327[[#This Row],[efec_cor]]/(Tabla351081315327[[#This Row],[efec_cor]]+Tabla351081315327[[#This Row],[no_efec_inc]])</f>
        <v>0.728894173602854</v>
      </c>
      <c r="Q15" s="11" t="n">
        <f aca="false">(Tabla351081315327[[#This Row],[PNE]]+Tabla351081315327[[#This Row],[PE]])/2</f>
        <v>0.7228285896916</v>
      </c>
      <c r="R15" s="0" t="n">
        <v>907</v>
      </c>
      <c r="S15" s="0" t="n">
        <v>972</v>
      </c>
      <c r="T15" s="0" t="n">
        <f aca="false">Tabla351081315327[[#This Row],[efec]]+Tabla351081315327[[#This Row],[no_efe]]</f>
        <v>1879</v>
      </c>
    </row>
    <row r="16" customFormat="false" ht="13.8" hidden="false" customHeight="false" outlineLevel="0" collapsed="false">
      <c r="A16" s="0" t="n">
        <v>30</v>
      </c>
      <c r="B16" s="0" t="n">
        <v>730</v>
      </c>
      <c r="C16" s="0" t="n">
        <v>242</v>
      </c>
      <c r="D16" s="0" t="n">
        <v>613</v>
      </c>
      <c r="E16" s="0" t="n">
        <v>294</v>
      </c>
      <c r="F16" s="0" t="n">
        <f aca="false">Tabla351081315327[[#This Row],[no_efec_cor]]+Tabla351081315327[[#This Row],[efec_cor]]</f>
        <v>1343</v>
      </c>
      <c r="G16" s="0" t="n">
        <f aca="false">Tabla351081315327[[#This Row],[no_efec_inc]]+Tabla351081315327[[#This Row],[efect_inc]]</f>
        <v>536</v>
      </c>
      <c r="H16" s="9" t="n">
        <f aca="false">Tabla351081315327[[#This Row],[Correctos]]/Tabla351081315327[[#This Row],[total_sec]]</f>
        <v>0.714741883980841</v>
      </c>
      <c r="I16" s="9" t="n">
        <f aca="false">Tabla351081315327[[#This Row],[efec_cor]]/Tabla351081315327[[#This Row],[efec]]</f>
        <v>0.675854465270121</v>
      </c>
      <c r="J16" s="9" t="n">
        <f aca="false">Tabla351081315327[[#This Row],[efect_inc]]/Tabla351081315327[[#This Row],[efec]]</f>
        <v>0.324145534729879</v>
      </c>
      <c r="K16" s="9" t="n">
        <f aca="false">Tabla351081315327[[#This Row],[no_efec_cor]]/Tabla351081315327[[#This Row],[no_efe]]</f>
        <v>0.751028806584362</v>
      </c>
      <c r="L16" s="9" t="n">
        <f aca="false">Tabla351081315327[[#This Row],[no_efec_inc]]/Tabla351081315327[[#This Row],[no_efe]]</f>
        <v>0.248971193415638</v>
      </c>
      <c r="M16" s="9" t="n">
        <f aca="false">(Tabla351081315327[[#This Row],[% efe_cor]]+Tabla351081315327[[#This Row],[% no_efe_cor]])/2</f>
        <v>0.713441635927242</v>
      </c>
      <c r="N16" s="10" t="n">
        <f aca="false">(Tabla351081315327[[#This Row],[% efe_inc]]+Tabla351081315327[[#This Row],[% no_efect_inc]])/2</f>
        <v>0.286558364072758</v>
      </c>
      <c r="O16" s="11" t="n">
        <f aca="false">Tabla351081315327[[#This Row],[no_efec_cor]]/(Tabla351081315327[[#This Row],[efect_inc]]+Tabla351081315327[[#This Row],[no_efec_cor]])</f>
        <v>0.712890625</v>
      </c>
      <c r="P16" s="11" t="n">
        <f aca="false">Tabla351081315327[[#This Row],[efec_cor]]/(Tabla351081315327[[#This Row],[efec_cor]]+Tabla351081315327[[#This Row],[no_efec_inc]])</f>
        <v>0.716959064327485</v>
      </c>
      <c r="Q16" s="11" t="n">
        <f aca="false">(Tabla351081315327[[#This Row],[PNE]]+Tabla351081315327[[#This Row],[PE]])/2</f>
        <v>0.714924844663743</v>
      </c>
      <c r="R16" s="0" t="n">
        <v>907</v>
      </c>
      <c r="S16" s="0" t="n">
        <v>972</v>
      </c>
      <c r="T16" s="0" t="n">
        <f aca="false">Tabla351081315327[[#This Row],[efec]]+Tabla351081315327[[#This Row],[no_efe]]</f>
        <v>1879</v>
      </c>
    </row>
    <row r="17" customFormat="false" ht="13.8" hidden="false" customHeight="false" outlineLevel="0" collapsed="false">
      <c r="A17" s="0" t="n">
        <v>35</v>
      </c>
      <c r="B17" s="0" t="n">
        <v>750</v>
      </c>
      <c r="C17" s="0" t="n">
        <v>222</v>
      </c>
      <c r="D17" s="0" t="n">
        <v>569</v>
      </c>
      <c r="E17" s="0" t="n">
        <v>338</v>
      </c>
      <c r="F17" s="0" t="n">
        <f aca="false">Tabla351081315327[[#This Row],[no_efec_cor]]+Tabla351081315327[[#This Row],[efec_cor]]</f>
        <v>1319</v>
      </c>
      <c r="G17" s="0" t="n">
        <f aca="false">Tabla351081315327[[#This Row],[no_efec_inc]]+Tabla351081315327[[#This Row],[efect_inc]]</f>
        <v>560</v>
      </c>
      <c r="H17" s="9" t="n">
        <f aca="false">Tabla351081315327[[#This Row],[Correctos]]/Tabla351081315327[[#This Row],[total_sec]]</f>
        <v>0.701969132517296</v>
      </c>
      <c r="I17" s="9" t="n">
        <f aca="false">Tabla351081315327[[#This Row],[efec_cor]]/Tabla351081315327[[#This Row],[efec]]</f>
        <v>0.627342888643881</v>
      </c>
      <c r="J17" s="9" t="n">
        <f aca="false">Tabla351081315327[[#This Row],[efect_inc]]/Tabla351081315327[[#This Row],[efec]]</f>
        <v>0.372657111356119</v>
      </c>
      <c r="K17" s="9" t="n">
        <f aca="false">Tabla351081315327[[#This Row],[no_efec_cor]]/Tabla351081315327[[#This Row],[no_efe]]</f>
        <v>0.771604938271605</v>
      </c>
      <c r="L17" s="9" t="n">
        <f aca="false">Tabla351081315327[[#This Row],[no_efec_inc]]/Tabla351081315327[[#This Row],[no_efe]]</f>
        <v>0.228395061728395</v>
      </c>
      <c r="M17" s="9" t="n">
        <f aca="false">(Tabla351081315327[[#This Row],[% efe_cor]]+Tabla351081315327[[#This Row],[% no_efe_cor]])/2</f>
        <v>0.699473913457743</v>
      </c>
      <c r="N17" s="10" t="n">
        <f aca="false">(Tabla351081315327[[#This Row],[% efe_inc]]+Tabla351081315327[[#This Row],[% no_efect_inc]])/2</f>
        <v>0.300526086542257</v>
      </c>
      <c r="O17" s="11" t="n">
        <f aca="false">Tabla351081315327[[#This Row],[no_efec_cor]]/(Tabla351081315327[[#This Row],[efect_inc]]+Tabla351081315327[[#This Row],[no_efec_cor]])</f>
        <v>0.689338235294118</v>
      </c>
      <c r="P17" s="11" t="n">
        <f aca="false">Tabla351081315327[[#This Row],[efec_cor]]/(Tabla351081315327[[#This Row],[efec_cor]]+Tabla351081315327[[#This Row],[no_efec_inc]])</f>
        <v>0.719342604298357</v>
      </c>
      <c r="Q17" s="11" t="n">
        <f aca="false">(Tabla351081315327[[#This Row],[PNE]]+Tabla351081315327[[#This Row],[PE]])/2</f>
        <v>0.704340419796237</v>
      </c>
      <c r="R17" s="0" t="n">
        <v>907</v>
      </c>
      <c r="S17" s="0" t="n">
        <v>972</v>
      </c>
      <c r="T17" s="0" t="n">
        <f aca="false">Tabla351081315327[[#This Row],[efec]]+Tabla351081315327[[#This Row],[no_efe]]</f>
        <v>1879</v>
      </c>
    </row>
    <row r="18" customFormat="false" ht="13.8" hidden="false" customHeight="false" outlineLevel="0" collapsed="false">
      <c r="A18" s="0" t="n">
        <v>39</v>
      </c>
      <c r="B18" s="0" t="n">
        <v>746</v>
      </c>
      <c r="C18" s="0" t="n">
        <v>226</v>
      </c>
      <c r="D18" s="0" t="n">
        <v>564</v>
      </c>
      <c r="E18" s="0" t="n">
        <v>343</v>
      </c>
      <c r="F18" s="0" t="n">
        <f aca="false">Tabla351081315327[[#This Row],[no_efec_cor]]+Tabla351081315327[[#This Row],[efec_cor]]</f>
        <v>1310</v>
      </c>
      <c r="G18" s="0" t="n">
        <f aca="false">Tabla351081315327[[#This Row],[no_efec_inc]]+Tabla351081315327[[#This Row],[efect_inc]]</f>
        <v>569</v>
      </c>
      <c r="H18" s="9" t="n">
        <f aca="false">Tabla351081315327[[#This Row],[Correctos]]/Tabla351081315327[[#This Row],[total_sec]]</f>
        <v>0.697179350718467</v>
      </c>
      <c r="I18" s="9" t="n">
        <f aca="false">Tabla351081315327[[#This Row],[efec_cor]]/Tabla351081315327[[#This Row],[efec]]</f>
        <v>0.621830209481808</v>
      </c>
      <c r="J18" s="9" t="n">
        <f aca="false">Tabla351081315327[[#This Row],[efect_inc]]/Tabla351081315327[[#This Row],[efec]]</f>
        <v>0.378169790518192</v>
      </c>
      <c r="K18" s="9" t="n">
        <f aca="false">Tabla351081315327[[#This Row],[no_efec_cor]]/Tabla351081315327[[#This Row],[no_efe]]</f>
        <v>0.767489711934156</v>
      </c>
      <c r="L18" s="9" t="n">
        <f aca="false">Tabla351081315327[[#This Row],[no_efec_inc]]/Tabla351081315327[[#This Row],[no_efe]]</f>
        <v>0.232510288065844</v>
      </c>
      <c r="M18" s="9" t="n">
        <f aca="false">(Tabla351081315327[[#This Row],[% efe_cor]]+Tabla351081315327[[#This Row],[% no_efe_cor]])/2</f>
        <v>0.694659960707982</v>
      </c>
      <c r="N18" s="10" t="n">
        <f aca="false">(Tabla351081315327[[#This Row],[% efe_inc]]+Tabla351081315327[[#This Row],[% no_efect_inc]])/2</f>
        <v>0.305340039292018</v>
      </c>
      <c r="O18" s="11" t="n">
        <f aca="false">Tabla351081315327[[#This Row],[no_efec_cor]]/(Tabla351081315327[[#This Row],[efect_inc]]+Tabla351081315327[[#This Row],[no_efec_cor]])</f>
        <v>0.685032139577594</v>
      </c>
      <c r="P18" s="11" t="n">
        <f aca="false">Tabla351081315327[[#This Row],[efec_cor]]/(Tabla351081315327[[#This Row],[efec_cor]]+Tabla351081315327[[#This Row],[no_efec_inc]])</f>
        <v>0.713924050632911</v>
      </c>
      <c r="Q18" s="11" t="n">
        <f aca="false">(Tabla351081315327[[#This Row],[PNE]]+Tabla351081315327[[#This Row],[PE]])/2</f>
        <v>0.699478095105253</v>
      </c>
      <c r="R18" s="0" t="n">
        <v>907</v>
      </c>
      <c r="S18" s="0" t="n">
        <v>972</v>
      </c>
      <c r="T18" s="0" t="n">
        <f aca="false">Tabla351081315327[[#This Row],[efec]]+Tabla351081315327[[#This Row],[no_efe]]</f>
        <v>1879</v>
      </c>
    </row>
    <row r="20" customFormat="false" ht="19.5" hidden="false" customHeight="false" outlineLevel="0" collapsed="false">
      <c r="A20" s="1" t="s">
        <v>35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15" hidden="false" customHeight="false" outlineLevel="0" collapsed="false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4" customFormat="false" ht="15.75" hidden="false" customHeight="false" outlineLevel="0" collapsed="false">
      <c r="A24" s="5" t="s">
        <v>5</v>
      </c>
      <c r="B24" s="5"/>
      <c r="C24" s="5"/>
      <c r="D24" s="5"/>
      <c r="E24" s="5"/>
      <c r="F24" s="5"/>
      <c r="G24" s="5"/>
      <c r="H24" s="5"/>
      <c r="I24" s="5"/>
    </row>
    <row r="25" customFormat="false" ht="15.75" hidden="false" customHeight="false" outlineLevel="0" collapsed="false">
      <c r="A25" s="7" t="s">
        <v>28</v>
      </c>
      <c r="B25" s="7" t="s">
        <v>29</v>
      </c>
      <c r="C25" s="8" t="s">
        <v>7</v>
      </c>
      <c r="D25" s="8" t="s">
        <v>8</v>
      </c>
      <c r="E25" s="8" t="s">
        <v>9</v>
      </c>
      <c r="F25" s="8" t="s">
        <v>10</v>
      </c>
      <c r="G25" s="8" t="s">
        <v>11</v>
      </c>
      <c r="H25" s="8" t="s">
        <v>12</v>
      </c>
      <c r="I25" s="7" t="s">
        <v>13</v>
      </c>
      <c r="J25" s="7" t="s">
        <v>14</v>
      </c>
      <c r="K25" s="7" t="s">
        <v>15</v>
      </c>
      <c r="L25" s="7" t="s">
        <v>16</v>
      </c>
      <c r="M25" s="7" t="s">
        <v>17</v>
      </c>
      <c r="N25" s="7" t="s">
        <v>18</v>
      </c>
      <c r="O25" s="7" t="s">
        <v>19</v>
      </c>
      <c r="P25" s="7" t="s">
        <v>20</v>
      </c>
      <c r="Q25" s="7" t="s">
        <v>21</v>
      </c>
      <c r="R25" s="7" t="s">
        <v>22</v>
      </c>
      <c r="S25" s="7" t="s">
        <v>23</v>
      </c>
      <c r="T25" s="7" t="s">
        <v>24</v>
      </c>
      <c r="U25" s="7" t="s">
        <v>25</v>
      </c>
    </row>
    <row r="26" customFormat="false" ht="13.8" hidden="false" customHeight="false" outlineLevel="0" collapsed="false">
      <c r="A26" s="0" t="n">
        <v>1</v>
      </c>
      <c r="B26" s="0" t="n">
        <v>0</v>
      </c>
      <c r="C26" s="0" t="n">
        <v>966</v>
      </c>
      <c r="D26" s="0" t="n">
        <v>6</v>
      </c>
      <c r="E26" s="0" t="n">
        <v>32</v>
      </c>
      <c r="F26" s="0" t="n">
        <v>875</v>
      </c>
      <c r="G26" s="0" t="n">
        <f aca="false">Tabla3510813153424[[#This Row],[no_efec_cor]]+Tabla3510813153424[[#This Row],[efec_cor]]</f>
        <v>998</v>
      </c>
      <c r="H26" s="0" t="n">
        <f aca="false">Tabla3510813153424[[#This Row],[no_efec_inc]]+Tabla3510813153424[[#This Row],[efect_inc]]</f>
        <v>881</v>
      </c>
      <c r="I26" s="9" t="n">
        <f aca="false">Tabla3510813153424[[#This Row],[Correctos]]/Tabla3510813153424[[#This Row],[total_sec]]</f>
        <v>0.53113358169239</v>
      </c>
      <c r="J26" s="9" t="n">
        <f aca="false">Tabla3510813153424[[#This Row],[efec_cor]]/Tabla3510813153424[[#This Row],[efec]]</f>
        <v>0.0352811466372657</v>
      </c>
      <c r="K26" s="9" t="n">
        <f aca="false">Tabla3510813153424[[#This Row],[efect_inc]]/Tabla3510813153424[[#This Row],[efec]]</f>
        <v>0.964718853362734</v>
      </c>
      <c r="L26" s="9" t="n">
        <f aca="false">Tabla3510813153424[[#This Row],[no_efec_cor]]/Tabla3510813153424[[#This Row],[no_efe]]</f>
        <v>0.993827160493827</v>
      </c>
      <c r="M26" s="9" t="n">
        <f aca="false">Tabla3510813153424[[#This Row],[no_efec_inc]]/Tabla3510813153424[[#This Row],[no_efe]]</f>
        <v>0.00617283950617284</v>
      </c>
      <c r="N26" s="9" t="n">
        <f aca="false">(Tabla3510813153424[[#This Row],[% efe_cor]]+Tabla3510813153424[[#This Row],[% no_efe_cor]])/2</f>
        <v>0.514554153565546</v>
      </c>
      <c r="O26" s="10" t="n">
        <f aca="false">(Tabla3510813153424[[#This Row],[% efe_inc]]+Tabla3510813153424[[#This Row],[% no_efect_inc]])/2</f>
        <v>0.485445846434454</v>
      </c>
      <c r="P26" s="11" t="n">
        <f aca="false">Tabla3510813153424[[#This Row],[no_efec_cor]]/(Tabla3510813153424[[#This Row],[efect_inc]]+Tabla3510813153424[[#This Row],[no_efec_cor]])</f>
        <v>0.524714828897338</v>
      </c>
      <c r="Q26" s="11" t="n">
        <f aca="false">Tabla3510813153424[[#This Row],[efec_cor]]/(Tabla3510813153424[[#This Row],[efec_cor]]+Tabla3510813153424[[#This Row],[no_efec_inc]])</f>
        <v>0.842105263157895</v>
      </c>
      <c r="R26" s="11" t="n">
        <f aca="false">(Tabla3510813153424[[#This Row],[PNE]]+Tabla3510813153424[[#This Row],[PE]])/2</f>
        <v>0.683410046027617</v>
      </c>
      <c r="S26" s="0" t="n">
        <v>907</v>
      </c>
      <c r="T26" s="0" t="n">
        <v>972</v>
      </c>
      <c r="U26" s="0" t="n">
        <f aca="false">Tabla3510813153424[[#This Row],[efec]]+Tabla3510813153424[[#This Row],[no_efe]]</f>
        <v>1879</v>
      </c>
    </row>
    <row r="27" customFormat="false" ht="13.8" hidden="false" customHeight="false" outlineLevel="0" collapsed="false">
      <c r="A27" s="0" t="n">
        <v>1</v>
      </c>
      <c r="B27" s="0" t="n">
        <v>0.1</v>
      </c>
      <c r="C27" s="0" t="n">
        <v>724</v>
      </c>
      <c r="D27" s="0" t="n">
        <v>248</v>
      </c>
      <c r="E27" s="0" t="n">
        <v>587</v>
      </c>
      <c r="F27" s="0" t="n">
        <v>320</v>
      </c>
      <c r="G27" s="0" t="n">
        <f aca="false">Tabla3510813153424[[#This Row],[no_efec_cor]]+Tabla3510813153424[[#This Row],[efec_cor]]</f>
        <v>1311</v>
      </c>
      <c r="H27" s="0" t="n">
        <f aca="false">Tabla3510813153424[[#This Row],[no_efec_inc]]+Tabla3510813153424[[#This Row],[efect_inc]]</f>
        <v>568</v>
      </c>
      <c r="I27" s="9" t="n">
        <f aca="false">Tabla3510813153424[[#This Row],[Correctos]]/Tabla3510813153424[[#This Row],[total_sec]]</f>
        <v>0.697711548696115</v>
      </c>
      <c r="J27" s="9" t="n">
        <f aca="false">Tabla3510813153424[[#This Row],[efec_cor]]/Tabla3510813153424[[#This Row],[efec]]</f>
        <v>0.647188533627343</v>
      </c>
      <c r="K27" s="9" t="n">
        <f aca="false">Tabla3510813153424[[#This Row],[efect_inc]]/Tabla3510813153424[[#This Row],[efec]]</f>
        <v>0.352811466372657</v>
      </c>
      <c r="L27" s="9" t="n">
        <f aca="false">Tabla3510813153424[[#This Row],[no_efec_cor]]/Tabla3510813153424[[#This Row],[no_efe]]</f>
        <v>0.744855967078189</v>
      </c>
      <c r="M27" s="9" t="n">
        <f aca="false">Tabla3510813153424[[#This Row],[no_efec_inc]]/Tabla3510813153424[[#This Row],[no_efe]]</f>
        <v>0.255144032921811</v>
      </c>
      <c r="N27" s="9" t="n">
        <f aca="false">(Tabla3510813153424[[#This Row],[% efe_cor]]+Tabla3510813153424[[#This Row],[% no_efe_cor]])/2</f>
        <v>0.696022250352766</v>
      </c>
      <c r="O27" s="10" t="n">
        <f aca="false">(Tabla3510813153424[[#This Row],[% efe_inc]]+Tabla3510813153424[[#This Row],[% no_efect_inc]])/2</f>
        <v>0.303977749647234</v>
      </c>
      <c r="P27" s="11" t="n">
        <f aca="false">Tabla3510813153424[[#This Row],[no_efec_cor]]/(Tabla3510813153424[[#This Row],[efect_inc]]+Tabla3510813153424[[#This Row],[no_efec_cor]])</f>
        <v>0.693486590038314</v>
      </c>
      <c r="Q27" s="11" t="n">
        <f aca="false">Tabla3510813153424[[#This Row],[efec_cor]]/(Tabla3510813153424[[#This Row],[efec_cor]]+Tabla3510813153424[[#This Row],[no_efec_inc]])</f>
        <v>0.702994011976048</v>
      </c>
      <c r="R27" s="11" t="n">
        <f aca="false">(Tabla3510813153424[[#This Row],[PNE]]+Tabla3510813153424[[#This Row],[PE]])/2</f>
        <v>0.698240301007181</v>
      </c>
      <c r="S27" s="0" t="n">
        <v>907</v>
      </c>
      <c r="T27" s="0" t="n">
        <v>972</v>
      </c>
      <c r="U27" s="0" t="n">
        <f aca="false">Tabla3510813153424[[#This Row],[efec]]+Tabla3510813153424[[#This Row],[no_efe]]</f>
        <v>1879</v>
      </c>
    </row>
    <row r="28" customFormat="false" ht="13.8" hidden="false" customHeight="false" outlineLevel="0" collapsed="false">
      <c r="A28" s="0" t="n">
        <v>1</v>
      </c>
      <c r="B28" s="0" t="n">
        <v>0.5</v>
      </c>
      <c r="C28" s="0" t="n">
        <v>734</v>
      </c>
      <c r="D28" s="0" t="n">
        <v>238</v>
      </c>
      <c r="E28" s="0" t="n">
        <v>666</v>
      </c>
      <c r="F28" s="0" t="n">
        <v>241</v>
      </c>
      <c r="G28" s="0" t="n">
        <f aca="false">Tabla3510813153424[[#This Row],[no_efec_cor]]+Tabla3510813153424[[#This Row],[efec_cor]]</f>
        <v>1400</v>
      </c>
      <c r="H28" s="0" t="n">
        <f aca="false">Tabla3510813153424[[#This Row],[no_efec_inc]]+Tabla3510813153424[[#This Row],[efect_inc]]</f>
        <v>479</v>
      </c>
      <c r="I28" s="9" t="n">
        <f aca="false">Tabla3510813153424[[#This Row],[Correctos]]/Tabla3510813153424[[#This Row],[total_sec]]</f>
        <v>0.745077168706759</v>
      </c>
      <c r="J28" s="9" t="n">
        <f aca="false">Tabla3510813153424[[#This Row],[efec_cor]]/Tabla3510813153424[[#This Row],[efec]]</f>
        <v>0.734288864388093</v>
      </c>
      <c r="K28" s="9" t="n">
        <f aca="false">Tabla3510813153424[[#This Row],[efect_inc]]/Tabla3510813153424[[#This Row],[efec]]</f>
        <v>0.265711135611907</v>
      </c>
      <c r="L28" s="9" t="n">
        <f aca="false">Tabla3510813153424[[#This Row],[no_efec_cor]]/Tabla3510813153424[[#This Row],[no_efe]]</f>
        <v>0.755144032921811</v>
      </c>
      <c r="M28" s="9" t="n">
        <f aca="false">Tabla3510813153424[[#This Row],[no_efec_inc]]/Tabla3510813153424[[#This Row],[no_efe]]</f>
        <v>0.244855967078189</v>
      </c>
      <c r="N28" s="9" t="n">
        <f aca="false">(Tabla3510813153424[[#This Row],[% efe_cor]]+Tabla3510813153424[[#This Row],[% no_efe_cor]])/2</f>
        <v>0.744716448654952</v>
      </c>
      <c r="O28" s="10" t="n">
        <f aca="false">(Tabla3510813153424[[#This Row],[% efe_inc]]+Tabla3510813153424[[#This Row],[% no_efect_inc]])/2</f>
        <v>0.255283551345048</v>
      </c>
      <c r="P28" s="11" t="n">
        <f aca="false">Tabla3510813153424[[#This Row],[no_efec_cor]]/(Tabla3510813153424[[#This Row],[efect_inc]]+Tabla3510813153424[[#This Row],[no_efec_cor]])</f>
        <v>0.752820512820513</v>
      </c>
      <c r="Q28" s="11" t="n">
        <f aca="false">Tabla3510813153424[[#This Row],[efec_cor]]/(Tabla3510813153424[[#This Row],[efec_cor]]+Tabla3510813153424[[#This Row],[no_efec_inc]])</f>
        <v>0.736725663716814</v>
      </c>
      <c r="R28" s="11" t="n">
        <f aca="false">(Tabla3510813153424[[#This Row],[PNE]]+Tabla3510813153424[[#This Row],[PE]])/2</f>
        <v>0.744773088268663</v>
      </c>
      <c r="S28" s="0" t="n">
        <v>907</v>
      </c>
      <c r="T28" s="0" t="n">
        <v>972</v>
      </c>
      <c r="U28" s="0" t="n">
        <f aca="false">Tabla3510813153424[[#This Row],[efec]]+Tabla3510813153424[[#This Row],[no_efe]]</f>
        <v>1879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740</v>
      </c>
      <c r="D29" s="0" t="n">
        <v>232</v>
      </c>
      <c r="E29" s="0" t="n">
        <v>692</v>
      </c>
      <c r="F29" s="0" t="n">
        <v>215</v>
      </c>
      <c r="G29" s="0" t="n">
        <f aca="false">Tabla3510813153424[[#This Row],[no_efec_cor]]+Tabla3510813153424[[#This Row],[efec_cor]]</f>
        <v>1432</v>
      </c>
      <c r="H29" s="0" t="n">
        <f aca="false">Tabla3510813153424[[#This Row],[no_efec_inc]]+Tabla3510813153424[[#This Row],[efect_inc]]</f>
        <v>447</v>
      </c>
      <c r="I29" s="9" t="n">
        <f aca="false">Tabla3510813153424[[#This Row],[Correctos]]/Tabla3510813153424[[#This Row],[total_sec]]</f>
        <v>0.762107503991485</v>
      </c>
      <c r="J29" s="9" t="n">
        <f aca="false">Tabla3510813153424[[#This Row],[efec_cor]]/Tabla3510813153424[[#This Row],[efec]]</f>
        <v>0.762954796030871</v>
      </c>
      <c r="K29" s="9" t="n">
        <f aca="false">Tabla3510813153424[[#This Row],[efect_inc]]/Tabla3510813153424[[#This Row],[efec]]</f>
        <v>0.237045203969129</v>
      </c>
      <c r="L29" s="9" t="n">
        <f aca="false">Tabla3510813153424[[#This Row],[no_efec_cor]]/Tabla3510813153424[[#This Row],[no_efe]]</f>
        <v>0.761316872427984</v>
      </c>
      <c r="M29" s="9" t="n">
        <f aca="false">Tabla3510813153424[[#This Row],[no_efec_inc]]/Tabla3510813153424[[#This Row],[no_efe]]</f>
        <v>0.238683127572016</v>
      </c>
      <c r="N29" s="9" t="n">
        <f aca="false">(Tabla3510813153424[[#This Row],[% efe_cor]]+Tabla3510813153424[[#This Row],[% no_efe_cor]])/2</f>
        <v>0.762135834229427</v>
      </c>
      <c r="O29" s="10" t="n">
        <f aca="false">(Tabla3510813153424[[#This Row],[% efe_inc]]+Tabla3510813153424[[#This Row],[% no_efect_inc]])/2</f>
        <v>0.237864165770573</v>
      </c>
      <c r="P29" s="11" t="n">
        <f aca="false">Tabla3510813153424[[#This Row],[no_efec_cor]]/(Tabla3510813153424[[#This Row],[efect_inc]]+Tabla3510813153424[[#This Row],[no_efec_cor]])</f>
        <v>0.774869109947644</v>
      </c>
      <c r="Q29" s="11" t="n">
        <f aca="false">Tabla3510813153424[[#This Row],[efec_cor]]/(Tabla3510813153424[[#This Row],[efec_cor]]+Tabla3510813153424[[#This Row],[no_efec_inc]])</f>
        <v>0.748917748917749</v>
      </c>
      <c r="R29" s="11" t="n">
        <f aca="false">(Tabla3510813153424[[#This Row],[PNE]]+Tabla3510813153424[[#This Row],[PE]])/2</f>
        <v>0.761893429432696</v>
      </c>
      <c r="S29" s="0" t="n">
        <v>907</v>
      </c>
      <c r="T29" s="0" t="n">
        <v>972</v>
      </c>
      <c r="U29" s="0" t="n">
        <f aca="false">Tabla3510813153424[[#This Row],[efec]]+Tabla3510813153424[[#This Row],[no_efe]]</f>
        <v>1879</v>
      </c>
    </row>
    <row r="30" customFormat="false" ht="13.8" hidden="false" customHeight="false" outlineLevel="0" collapsed="false">
      <c r="A30" s="0" t="n">
        <v>1</v>
      </c>
      <c r="B30" s="0" t="n">
        <v>2</v>
      </c>
      <c r="C30" s="0" t="n">
        <v>753</v>
      </c>
      <c r="D30" s="0" t="n">
        <v>219</v>
      </c>
      <c r="E30" s="0" t="n">
        <v>685</v>
      </c>
      <c r="F30" s="0" t="n">
        <v>222</v>
      </c>
      <c r="G30" s="0" t="n">
        <f aca="false">Tabla3510813153424[[#This Row],[no_efec_cor]]+Tabla3510813153424[[#This Row],[efec_cor]]</f>
        <v>1438</v>
      </c>
      <c r="H30" s="0" t="n">
        <f aca="false">Tabla3510813153424[[#This Row],[no_efec_inc]]+Tabla3510813153424[[#This Row],[efect_inc]]</f>
        <v>441</v>
      </c>
      <c r="I30" s="9" t="n">
        <f aca="false">Tabla3510813153424[[#This Row],[Correctos]]/Tabla3510813153424[[#This Row],[total_sec]]</f>
        <v>0.765300691857371</v>
      </c>
      <c r="J30" s="9" t="n">
        <f aca="false">Tabla3510813153424[[#This Row],[efec_cor]]/Tabla3510813153424[[#This Row],[efec]]</f>
        <v>0.755237045203969</v>
      </c>
      <c r="K30" s="9" t="n">
        <f aca="false">Tabla3510813153424[[#This Row],[efect_inc]]/Tabla3510813153424[[#This Row],[efec]]</f>
        <v>0.244762954796031</v>
      </c>
      <c r="L30" s="9" t="n">
        <f aca="false">Tabla3510813153424[[#This Row],[no_efec_cor]]/Tabla3510813153424[[#This Row],[no_efe]]</f>
        <v>0.774691358024691</v>
      </c>
      <c r="M30" s="9" t="n">
        <f aca="false">Tabla3510813153424[[#This Row],[no_efec_inc]]/Tabla3510813153424[[#This Row],[no_efe]]</f>
        <v>0.225308641975309</v>
      </c>
      <c r="N30" s="9" t="n">
        <f aca="false">(Tabla3510813153424[[#This Row],[% efe_cor]]+Tabla3510813153424[[#This Row],[% no_efe_cor]])/2</f>
        <v>0.76496420161433</v>
      </c>
      <c r="O30" s="10" t="n">
        <f aca="false">(Tabla3510813153424[[#This Row],[% efe_inc]]+Tabla3510813153424[[#This Row],[% no_efect_inc]])/2</f>
        <v>0.23503579838567</v>
      </c>
      <c r="P30" s="11" t="n">
        <f aca="false">Tabla3510813153424[[#This Row],[no_efec_cor]]/(Tabla3510813153424[[#This Row],[efect_inc]]+Tabla3510813153424[[#This Row],[no_efec_cor]])</f>
        <v>0.772307692307692</v>
      </c>
      <c r="Q30" s="11" t="n">
        <f aca="false">Tabla3510813153424[[#This Row],[efec_cor]]/(Tabla3510813153424[[#This Row],[efec_cor]]+Tabla3510813153424[[#This Row],[no_efec_inc]])</f>
        <v>0.757743362831858</v>
      </c>
      <c r="R30" s="11" t="n">
        <f aca="false">(Tabla3510813153424[[#This Row],[PNE]]+Tabla3510813153424[[#This Row],[PE]])/2</f>
        <v>0.765025527569775</v>
      </c>
      <c r="S30" s="0" t="n">
        <v>907</v>
      </c>
      <c r="T30" s="0" t="n">
        <v>972</v>
      </c>
      <c r="U30" s="0" t="n">
        <f aca="false">Tabla3510813153424[[#This Row],[efec]]+Tabla3510813153424[[#This Row],[no_efe]]</f>
        <v>1879</v>
      </c>
    </row>
    <row r="31" customFormat="false" ht="13.8" hidden="false" customHeight="false" outlineLevel="0" collapsed="false">
      <c r="A31" s="0" t="n">
        <v>1</v>
      </c>
      <c r="B31" s="0" t="n">
        <v>3</v>
      </c>
      <c r="C31" s="0" t="n">
        <v>762</v>
      </c>
      <c r="D31" s="0" t="n">
        <v>210</v>
      </c>
      <c r="E31" s="0" t="n">
        <v>679</v>
      </c>
      <c r="F31" s="0" t="n">
        <v>228</v>
      </c>
      <c r="G31" s="0" t="n">
        <f aca="false">Tabla3510813153424[[#This Row],[no_efec_cor]]+Tabla3510813153424[[#This Row],[efec_cor]]</f>
        <v>1441</v>
      </c>
      <c r="H31" s="0" t="n">
        <f aca="false">Tabla3510813153424[[#This Row],[no_efec_inc]]+Tabla3510813153424[[#This Row],[efect_inc]]</f>
        <v>438</v>
      </c>
      <c r="I31" s="9" t="n">
        <f aca="false">Tabla3510813153424[[#This Row],[Correctos]]/Tabla3510813153424[[#This Row],[total_sec]]</f>
        <v>0.766897285790314</v>
      </c>
      <c r="J31" s="9" t="n">
        <f aca="false">Tabla3510813153424[[#This Row],[efec_cor]]/Tabla3510813153424[[#This Row],[efec]]</f>
        <v>0.748621830209482</v>
      </c>
      <c r="K31" s="9" t="n">
        <f aca="false">Tabla3510813153424[[#This Row],[efect_inc]]/Tabla3510813153424[[#This Row],[efec]]</f>
        <v>0.251378169790518</v>
      </c>
      <c r="L31" s="9" t="n">
        <f aca="false">Tabla3510813153424[[#This Row],[no_efec_cor]]/Tabla3510813153424[[#This Row],[no_efe]]</f>
        <v>0.783950617283951</v>
      </c>
      <c r="M31" s="9" t="n">
        <f aca="false">Tabla3510813153424[[#This Row],[no_efec_inc]]/Tabla3510813153424[[#This Row],[no_efe]]</f>
        <v>0.216049382716049</v>
      </c>
      <c r="N31" s="9" t="n">
        <f aca="false">(Tabla3510813153424[[#This Row],[% efe_cor]]+Tabla3510813153424[[#This Row],[% no_efe_cor]])/2</f>
        <v>0.766286223746716</v>
      </c>
      <c r="O31" s="10" t="n">
        <f aca="false">(Tabla3510813153424[[#This Row],[% efe_inc]]+Tabla3510813153424[[#This Row],[% no_efect_inc]])/2</f>
        <v>0.233713776253284</v>
      </c>
      <c r="P31" s="11" t="n">
        <f aca="false">Tabla3510813153424[[#This Row],[no_efec_cor]]/(Tabla3510813153424[[#This Row],[efect_inc]]+Tabla3510813153424[[#This Row],[no_efec_cor]])</f>
        <v>0.76969696969697</v>
      </c>
      <c r="Q31" s="11" t="n">
        <f aca="false">Tabla3510813153424[[#This Row],[efec_cor]]/(Tabla3510813153424[[#This Row],[efec_cor]]+Tabla3510813153424[[#This Row],[no_efec_inc]])</f>
        <v>0.763779527559055</v>
      </c>
      <c r="R31" s="11" t="n">
        <f aca="false">(Tabla3510813153424[[#This Row],[PNE]]+Tabla3510813153424[[#This Row],[PE]])/2</f>
        <v>0.766738248628012</v>
      </c>
      <c r="S31" s="0" t="n">
        <v>907</v>
      </c>
      <c r="T31" s="0" t="n">
        <v>972</v>
      </c>
      <c r="U31" s="0" t="n">
        <f aca="false">Tabla3510813153424[[#This Row],[efec]]+Tabla3510813153424[[#This Row],[no_efe]]</f>
        <v>1879</v>
      </c>
    </row>
    <row r="32" customFormat="false" ht="13.8" hidden="false" customHeight="false" outlineLevel="0" collapsed="false">
      <c r="A32" s="0" t="n">
        <v>1</v>
      </c>
      <c r="B32" s="0" t="n">
        <v>5</v>
      </c>
      <c r="C32" s="0" t="n">
        <v>781</v>
      </c>
      <c r="D32" s="0" t="n">
        <v>191</v>
      </c>
      <c r="E32" s="0" t="n">
        <v>668</v>
      </c>
      <c r="F32" s="0" t="n">
        <v>239</v>
      </c>
      <c r="G32" s="0" t="n">
        <f aca="false">Tabla3510813153424[[#This Row],[no_efec_cor]]+Tabla3510813153424[[#This Row],[efec_cor]]</f>
        <v>1449</v>
      </c>
      <c r="H32" s="0" t="n">
        <f aca="false">Tabla3510813153424[[#This Row],[no_efec_inc]]+Tabla3510813153424[[#This Row],[efect_inc]]</f>
        <v>430</v>
      </c>
      <c r="I32" s="9" t="n">
        <f aca="false">Tabla3510813153424[[#This Row],[Correctos]]/Tabla3510813153424[[#This Row],[total_sec]]</f>
        <v>0.771154869611495</v>
      </c>
      <c r="J32" s="9" t="n">
        <f aca="false">Tabla3510813153424[[#This Row],[efec_cor]]/Tabla3510813153424[[#This Row],[efec]]</f>
        <v>0.736493936052922</v>
      </c>
      <c r="K32" s="9" t="n">
        <f aca="false">Tabla3510813153424[[#This Row],[efect_inc]]/Tabla3510813153424[[#This Row],[efec]]</f>
        <v>0.263506063947078</v>
      </c>
      <c r="L32" s="9" t="n">
        <f aca="false">Tabla3510813153424[[#This Row],[no_efec_cor]]/Tabla3510813153424[[#This Row],[no_efe]]</f>
        <v>0.803497942386831</v>
      </c>
      <c r="M32" s="9" t="n">
        <f aca="false">Tabla3510813153424[[#This Row],[no_efec_inc]]/Tabla3510813153424[[#This Row],[no_efe]]</f>
        <v>0.196502057613169</v>
      </c>
      <c r="N32" s="9" t="n">
        <f aca="false">(Tabla3510813153424[[#This Row],[% efe_cor]]+Tabla3510813153424[[#This Row],[% no_efe_cor]])/2</f>
        <v>0.769995939219877</v>
      </c>
      <c r="O32" s="10" t="n">
        <f aca="false">(Tabla3510813153424[[#This Row],[% efe_inc]]+Tabla3510813153424[[#This Row],[% no_efect_inc]])/2</f>
        <v>0.230004060780123</v>
      </c>
      <c r="P32" s="11" t="n">
        <f aca="false">Tabla3510813153424[[#This Row],[no_efec_cor]]/(Tabla3510813153424[[#This Row],[efect_inc]]+Tabla3510813153424[[#This Row],[no_efec_cor]])</f>
        <v>0.765686274509804</v>
      </c>
      <c r="Q32" s="11" t="n">
        <f aca="false">Tabla3510813153424[[#This Row],[efec_cor]]/(Tabla3510813153424[[#This Row],[efec_cor]]+Tabla3510813153424[[#This Row],[no_efec_inc]])</f>
        <v>0.777648428405122</v>
      </c>
      <c r="R32" s="11" t="n">
        <f aca="false">(Tabla3510813153424[[#This Row],[PNE]]+Tabla3510813153424[[#This Row],[PE]])/2</f>
        <v>0.771667351457463</v>
      </c>
      <c r="S32" s="0" t="n">
        <v>907</v>
      </c>
      <c r="T32" s="0" t="n">
        <v>972</v>
      </c>
      <c r="U32" s="0" t="n">
        <f aca="false">Tabla3510813153424[[#This Row],[efec]]+Tabla3510813153424[[#This Row],[no_efe]]</f>
        <v>1879</v>
      </c>
    </row>
    <row r="33" customFormat="false" ht="13.8" hidden="false" customHeight="false" outlineLevel="0" collapsed="false">
      <c r="A33" s="0" t="n">
        <v>2</v>
      </c>
      <c r="B33" s="0" t="n">
        <v>0.5</v>
      </c>
      <c r="C33" s="0" t="n">
        <v>730</v>
      </c>
      <c r="D33" s="0" t="n">
        <v>242</v>
      </c>
      <c r="E33" s="0" t="n">
        <v>692</v>
      </c>
      <c r="F33" s="0" t="n">
        <v>215</v>
      </c>
      <c r="G33" s="0" t="n">
        <f aca="false">Tabla3510813153424[[#This Row],[no_efec_cor]]+Tabla3510813153424[[#This Row],[efec_cor]]</f>
        <v>1422</v>
      </c>
      <c r="H33" s="0" t="n">
        <f aca="false">Tabla3510813153424[[#This Row],[no_efec_inc]]+Tabla3510813153424[[#This Row],[efect_inc]]</f>
        <v>457</v>
      </c>
      <c r="I33" s="9" t="n">
        <f aca="false">Tabla3510813153424[[#This Row],[Correctos]]/Tabla3510813153424[[#This Row],[total_sec]]</f>
        <v>0.756785524215008</v>
      </c>
      <c r="J33" s="9" t="n">
        <f aca="false">Tabla3510813153424[[#This Row],[efec_cor]]/Tabla3510813153424[[#This Row],[efec]]</f>
        <v>0.762954796030871</v>
      </c>
      <c r="K33" s="9" t="n">
        <f aca="false">Tabla3510813153424[[#This Row],[efect_inc]]/Tabla3510813153424[[#This Row],[efec]]</f>
        <v>0.237045203969129</v>
      </c>
      <c r="L33" s="9" t="n">
        <f aca="false">Tabla3510813153424[[#This Row],[no_efec_cor]]/Tabla3510813153424[[#This Row],[no_efe]]</f>
        <v>0.751028806584362</v>
      </c>
      <c r="M33" s="9" t="n">
        <f aca="false">Tabla3510813153424[[#This Row],[no_efec_inc]]/Tabla3510813153424[[#This Row],[no_efe]]</f>
        <v>0.248971193415638</v>
      </c>
      <c r="N33" s="9" t="n">
        <f aca="false">(Tabla3510813153424[[#This Row],[% efe_cor]]+Tabla3510813153424[[#This Row],[% no_efe_cor]])/2</f>
        <v>0.756991801307617</v>
      </c>
      <c r="O33" s="10" t="n">
        <f aca="false">(Tabla3510813153424[[#This Row],[% efe_inc]]+Tabla3510813153424[[#This Row],[% no_efect_inc]])/2</f>
        <v>0.243008198692383</v>
      </c>
      <c r="P33" s="11" t="n">
        <f aca="false">Tabla3510813153424[[#This Row],[no_efec_cor]]/(Tabla3510813153424[[#This Row],[efect_inc]]+Tabla3510813153424[[#This Row],[no_efec_cor]])</f>
        <v>0.772486772486772</v>
      </c>
      <c r="Q33" s="11" t="n">
        <f aca="false">Tabla3510813153424[[#This Row],[efec_cor]]/(Tabla3510813153424[[#This Row],[efec_cor]]+Tabla3510813153424[[#This Row],[no_efec_inc]])</f>
        <v>0.740899357601713</v>
      </c>
      <c r="R33" s="11" t="n">
        <f aca="false">(Tabla3510813153424[[#This Row],[PNE]]+Tabla3510813153424[[#This Row],[PE]])/2</f>
        <v>0.756693065044243</v>
      </c>
      <c r="S33" s="0" t="n">
        <v>907</v>
      </c>
      <c r="T33" s="0" t="n">
        <v>972</v>
      </c>
      <c r="U33" s="0" t="n">
        <f aca="false">Tabla3510813153424[[#This Row],[efec]]+Tabla3510813153424[[#This Row],[no_efe]]</f>
        <v>1879</v>
      </c>
    </row>
    <row r="34" customFormat="false" ht="13.8" hidden="false" customHeight="false" outlineLevel="0" collapsed="false">
      <c r="A34" s="0" t="n">
        <v>3</v>
      </c>
      <c r="B34" s="0" t="n">
        <v>0.5</v>
      </c>
      <c r="C34" s="0" t="n">
        <v>731</v>
      </c>
      <c r="D34" s="0" t="n">
        <v>241</v>
      </c>
      <c r="E34" s="0" t="n">
        <v>705</v>
      </c>
      <c r="F34" s="0" t="n">
        <v>202</v>
      </c>
      <c r="G34" s="0" t="n">
        <f aca="false">Tabla3510813153424[[#This Row],[no_efec_cor]]+Tabla3510813153424[[#This Row],[efec_cor]]</f>
        <v>1436</v>
      </c>
      <c r="H34" s="0" t="n">
        <f aca="false">Tabla3510813153424[[#This Row],[no_efec_inc]]+Tabla3510813153424[[#This Row],[efect_inc]]</f>
        <v>443</v>
      </c>
      <c r="I34" s="9" t="n">
        <f aca="false">Tabla3510813153424[[#This Row],[Correctos]]/Tabla3510813153424[[#This Row],[total_sec]]</f>
        <v>0.764236295902076</v>
      </c>
      <c r="J34" s="9" t="n">
        <f aca="false">Tabla3510813153424[[#This Row],[efec_cor]]/Tabla3510813153424[[#This Row],[efec]]</f>
        <v>0.77728776185226</v>
      </c>
      <c r="K34" s="9" t="n">
        <f aca="false">Tabla3510813153424[[#This Row],[efect_inc]]/Tabla3510813153424[[#This Row],[efec]]</f>
        <v>0.22271223814774</v>
      </c>
      <c r="L34" s="9" t="n">
        <f aca="false">Tabla3510813153424[[#This Row],[no_efec_cor]]/Tabla3510813153424[[#This Row],[no_efe]]</f>
        <v>0.752057613168724</v>
      </c>
      <c r="M34" s="9" t="n">
        <f aca="false">Tabla3510813153424[[#This Row],[no_efec_inc]]/Tabla3510813153424[[#This Row],[no_efe]]</f>
        <v>0.247942386831276</v>
      </c>
      <c r="N34" s="9" t="n">
        <f aca="false">(Tabla3510813153424[[#This Row],[% efe_cor]]+Tabla3510813153424[[#This Row],[% no_efe_cor]])/2</f>
        <v>0.764672687510492</v>
      </c>
      <c r="O34" s="10" t="n">
        <f aca="false">(Tabla3510813153424[[#This Row],[% efe_inc]]+Tabla3510813153424[[#This Row],[% no_efect_inc]])/2</f>
        <v>0.235327312489508</v>
      </c>
      <c r="P34" s="11" t="n">
        <f aca="false">Tabla3510813153424[[#This Row],[no_efec_cor]]/(Tabla3510813153424[[#This Row],[efect_inc]]+Tabla3510813153424[[#This Row],[no_efec_cor]])</f>
        <v>0.783494105037513</v>
      </c>
      <c r="Q34" s="11" t="n">
        <f aca="false">Tabla3510813153424[[#This Row],[efec_cor]]/(Tabla3510813153424[[#This Row],[efec_cor]]+Tabla3510813153424[[#This Row],[no_efec_inc]])</f>
        <v>0.745243128964059</v>
      </c>
      <c r="R34" s="11" t="n">
        <f aca="false">(Tabla3510813153424[[#This Row],[PNE]]+Tabla3510813153424[[#This Row],[PE]])/2</f>
        <v>0.764368617000786</v>
      </c>
      <c r="S34" s="0" t="n">
        <v>907</v>
      </c>
      <c r="T34" s="0" t="n">
        <v>972</v>
      </c>
      <c r="U34" s="0" t="n">
        <f aca="false">Tabla3510813153424[[#This Row],[efec]]+Tabla3510813153424[[#This Row],[no_efe]]</f>
        <v>1879</v>
      </c>
    </row>
    <row r="35" customFormat="false" ht="13.8" hidden="false" customHeight="false" outlineLevel="0" collapsed="false">
      <c r="A35" s="0" t="n">
        <v>5</v>
      </c>
      <c r="B35" s="0" t="n">
        <v>0.5</v>
      </c>
      <c r="C35" s="0" t="n">
        <v>724</v>
      </c>
      <c r="D35" s="0" t="n">
        <v>248</v>
      </c>
      <c r="E35" s="0" t="n">
        <v>717</v>
      </c>
      <c r="F35" s="0" t="n">
        <v>190</v>
      </c>
      <c r="G35" s="0" t="n">
        <f aca="false">Tabla3510813153424[[#This Row],[no_efec_cor]]+Tabla3510813153424[[#This Row],[efec_cor]]</f>
        <v>1441</v>
      </c>
      <c r="H35" s="0" t="n">
        <f aca="false">Tabla3510813153424[[#This Row],[no_efec_inc]]+Tabla3510813153424[[#This Row],[efect_inc]]</f>
        <v>438</v>
      </c>
      <c r="I35" s="9" t="n">
        <f aca="false">Tabla3510813153424[[#This Row],[Correctos]]/Tabla3510813153424[[#This Row],[total_sec]]</f>
        <v>0.766897285790314</v>
      </c>
      <c r="J35" s="9" t="n">
        <f aca="false">Tabla3510813153424[[#This Row],[efec_cor]]/Tabla3510813153424[[#This Row],[efec]]</f>
        <v>0.790518191841235</v>
      </c>
      <c r="K35" s="9" t="n">
        <f aca="false">Tabla3510813153424[[#This Row],[efect_inc]]/Tabla3510813153424[[#This Row],[efec]]</f>
        <v>0.209481808158765</v>
      </c>
      <c r="L35" s="9" t="n">
        <f aca="false">Tabla3510813153424[[#This Row],[no_efec_cor]]/Tabla3510813153424[[#This Row],[no_efe]]</f>
        <v>0.744855967078189</v>
      </c>
      <c r="M35" s="9" t="n">
        <f aca="false">Tabla3510813153424[[#This Row],[no_efec_inc]]/Tabla3510813153424[[#This Row],[no_efe]]</f>
        <v>0.255144032921811</v>
      </c>
      <c r="N35" s="9" t="n">
        <f aca="false">(Tabla3510813153424[[#This Row],[% efe_cor]]+Tabla3510813153424[[#This Row],[% no_efe_cor]])/2</f>
        <v>0.767687079459712</v>
      </c>
      <c r="O35" s="10" t="n">
        <f aca="false">(Tabla3510813153424[[#This Row],[% efe_inc]]+Tabla3510813153424[[#This Row],[% no_efect_inc]])/2</f>
        <v>0.232312920540288</v>
      </c>
      <c r="P35" s="11" t="n">
        <f aca="false">Tabla3510813153424[[#This Row],[no_efec_cor]]/(Tabla3510813153424[[#This Row],[efect_inc]]+Tabla3510813153424[[#This Row],[no_efec_cor]])</f>
        <v>0.792122538293217</v>
      </c>
      <c r="Q35" s="11" t="n">
        <f aca="false">Tabla3510813153424[[#This Row],[efec_cor]]/(Tabla3510813153424[[#This Row],[efec_cor]]+Tabla3510813153424[[#This Row],[no_efec_inc]])</f>
        <v>0.74300518134715</v>
      </c>
      <c r="R35" s="11" t="n">
        <f aca="false">(Tabla3510813153424[[#This Row],[PNE]]+Tabla3510813153424[[#This Row],[PE]])/2</f>
        <v>0.767563859820184</v>
      </c>
      <c r="S35" s="0" t="n">
        <v>907</v>
      </c>
      <c r="T35" s="0" t="n">
        <v>972</v>
      </c>
      <c r="U35" s="0" t="n">
        <f aca="false">Tabla3510813153424[[#This Row],[efec]]+Tabla3510813153424[[#This Row],[no_efe]]</f>
        <v>1879</v>
      </c>
    </row>
    <row r="36" customFormat="false" ht="13.8" hidden="false" customHeight="false" outlineLevel="0" collapsed="false">
      <c r="A36" s="0" t="n">
        <v>5</v>
      </c>
      <c r="B36" s="0" t="n">
        <v>1</v>
      </c>
      <c r="C36" s="0" t="n">
        <v>730</v>
      </c>
      <c r="D36" s="0" t="n">
        <v>242</v>
      </c>
      <c r="E36" s="0" t="n">
        <v>728</v>
      </c>
      <c r="F36" s="0" t="n">
        <v>179</v>
      </c>
      <c r="G36" s="0" t="n">
        <f aca="false">Tabla3510813153424[[#This Row],[no_efec_cor]]+Tabla3510813153424[[#This Row],[efec_cor]]</f>
        <v>1458</v>
      </c>
      <c r="H36" s="0" t="n">
        <f aca="false">Tabla3510813153424[[#This Row],[no_efec_inc]]+Tabla3510813153424[[#This Row],[efect_inc]]</f>
        <v>421</v>
      </c>
      <c r="I36" s="9" t="n">
        <f aca="false">Tabla3510813153424[[#This Row],[Correctos]]/Tabla3510813153424[[#This Row],[total_sec]]</f>
        <v>0.775944651410325</v>
      </c>
      <c r="J36" s="9" t="n">
        <f aca="false">Tabla3510813153424[[#This Row],[efec_cor]]/Tabla3510813153424[[#This Row],[efec]]</f>
        <v>0.802646085997795</v>
      </c>
      <c r="K36" s="9" t="n">
        <f aca="false">Tabla3510813153424[[#This Row],[efect_inc]]/Tabla3510813153424[[#This Row],[efec]]</f>
        <v>0.197353914002205</v>
      </c>
      <c r="L36" s="9" t="n">
        <f aca="false">Tabla3510813153424[[#This Row],[no_efec_cor]]/Tabla3510813153424[[#This Row],[no_efe]]</f>
        <v>0.751028806584362</v>
      </c>
      <c r="M36" s="9" t="n">
        <f aca="false">Tabla3510813153424[[#This Row],[no_efec_inc]]/Tabla3510813153424[[#This Row],[no_efe]]</f>
        <v>0.248971193415638</v>
      </c>
      <c r="N36" s="9" t="n">
        <f aca="false">(Tabla3510813153424[[#This Row],[% efe_cor]]+Tabla3510813153424[[#This Row],[% no_efe_cor]])/2</f>
        <v>0.776837446291079</v>
      </c>
      <c r="O36" s="10" t="n">
        <f aca="false">(Tabla3510813153424[[#This Row],[% efe_inc]]+Tabla3510813153424[[#This Row],[% no_efect_inc]])/2</f>
        <v>0.223162553708921</v>
      </c>
      <c r="P36" s="11" t="n">
        <f aca="false">Tabla3510813153424[[#This Row],[no_efec_cor]]/(Tabla3510813153424[[#This Row],[efect_inc]]+Tabla3510813153424[[#This Row],[no_efec_cor]])</f>
        <v>0.803080308030803</v>
      </c>
      <c r="Q36" s="11" t="n">
        <f aca="false">Tabla3510813153424[[#This Row],[efec_cor]]/(Tabla3510813153424[[#This Row],[efec_cor]]+Tabla3510813153424[[#This Row],[no_efec_inc]])</f>
        <v>0.750515463917526</v>
      </c>
      <c r="R36" s="11" t="n">
        <f aca="false">(Tabla3510813153424[[#This Row],[PNE]]+Tabla3510813153424[[#This Row],[PE]])/2</f>
        <v>0.776797885974164</v>
      </c>
      <c r="S36" s="0" t="n">
        <v>907</v>
      </c>
      <c r="T36" s="0" t="n">
        <v>972</v>
      </c>
      <c r="U36" s="0" t="n">
        <f aca="false">Tabla3510813153424[[#This Row],[efec]]+Tabla3510813153424[[#This Row],[no_efe]]</f>
        <v>1879</v>
      </c>
    </row>
    <row r="37" customFormat="false" ht="13.8" hidden="false" customHeight="false" outlineLevel="0" collapsed="false">
      <c r="A37" s="0" t="n">
        <v>0.5</v>
      </c>
      <c r="B37" s="0" t="n">
        <v>1</v>
      </c>
      <c r="C37" s="0" t="n">
        <v>742</v>
      </c>
      <c r="D37" s="0" t="n">
        <v>230</v>
      </c>
      <c r="E37" s="0" t="n">
        <v>656</v>
      </c>
      <c r="F37" s="0" t="n">
        <v>251</v>
      </c>
      <c r="G37" s="0" t="n">
        <f aca="false">Tabla3510813153424[[#This Row],[no_efec_cor]]+Tabla3510813153424[[#This Row],[efec_cor]]</f>
        <v>1398</v>
      </c>
      <c r="H37" s="0" t="n">
        <f aca="false">Tabla3510813153424[[#This Row],[no_efec_inc]]+Tabla3510813153424[[#This Row],[efect_inc]]</f>
        <v>481</v>
      </c>
      <c r="I37" s="9" t="n">
        <f aca="false">Tabla3510813153424[[#This Row],[Correctos]]/Tabla3510813153424[[#This Row],[total_sec]]</f>
        <v>0.744012772751464</v>
      </c>
      <c r="J37" s="9" t="n">
        <f aca="false">Tabla3510813153424[[#This Row],[efec_cor]]/Tabla3510813153424[[#This Row],[efec]]</f>
        <v>0.723263506063947</v>
      </c>
      <c r="K37" s="9" t="n">
        <f aca="false">Tabla3510813153424[[#This Row],[efect_inc]]/Tabla3510813153424[[#This Row],[efec]]</f>
        <v>0.276736493936053</v>
      </c>
      <c r="L37" s="9" t="n">
        <f aca="false">Tabla3510813153424[[#This Row],[no_efec_cor]]/Tabla3510813153424[[#This Row],[no_efe]]</f>
        <v>0.763374485596708</v>
      </c>
      <c r="M37" s="9" t="n">
        <f aca="false">Tabla3510813153424[[#This Row],[no_efec_inc]]/Tabla3510813153424[[#This Row],[no_efe]]</f>
        <v>0.236625514403292</v>
      </c>
      <c r="N37" s="9" t="n">
        <f aca="false">(Tabla3510813153424[[#This Row],[% efe_cor]]+Tabla3510813153424[[#This Row],[% no_efe_cor]])/2</f>
        <v>0.743318995830327</v>
      </c>
      <c r="O37" s="10" t="n">
        <f aca="false">(Tabla3510813153424[[#This Row],[% efe_inc]]+Tabla3510813153424[[#This Row],[% no_efect_inc]])/2</f>
        <v>0.256681004169673</v>
      </c>
      <c r="P37" s="11" t="n">
        <f aca="false">Tabla3510813153424[[#This Row],[no_efec_cor]]/(Tabla3510813153424[[#This Row],[efect_inc]]+Tabla3510813153424[[#This Row],[no_efec_cor]])</f>
        <v>0.747230614300101</v>
      </c>
      <c r="Q37" s="11" t="n">
        <f aca="false">Tabla3510813153424[[#This Row],[efec_cor]]/(Tabla3510813153424[[#This Row],[efec_cor]]+Tabla3510813153424[[#This Row],[no_efec_inc]])</f>
        <v>0.740406320541761</v>
      </c>
      <c r="R37" s="11" t="n">
        <f aca="false">(Tabla3510813153424[[#This Row],[PNE]]+Tabla3510813153424[[#This Row],[PE]])/2</f>
        <v>0.743818467420931</v>
      </c>
      <c r="S37" s="0" t="n">
        <v>907</v>
      </c>
      <c r="T37" s="0" t="n">
        <v>972</v>
      </c>
      <c r="U37" s="0" t="n">
        <f aca="false">Tabla3510813153424[[#This Row],[efec]]+Tabla3510813153424[[#This Row],[no_efe]]</f>
        <v>1879</v>
      </c>
    </row>
    <row r="38" customFormat="false" ht="13.8" hidden="false" customHeight="false" outlineLevel="0" collapsed="false">
      <c r="A38" s="0" t="n">
        <v>0.1</v>
      </c>
      <c r="B38" s="0" t="n">
        <v>1</v>
      </c>
      <c r="C38" s="0" t="n">
        <v>748</v>
      </c>
      <c r="D38" s="0" t="n">
        <v>224</v>
      </c>
      <c r="E38" s="0" t="n">
        <v>562</v>
      </c>
      <c r="F38" s="0" t="n">
        <v>345</v>
      </c>
      <c r="G38" s="0" t="n">
        <f aca="false">Tabla3510813153424[[#This Row],[no_efec_cor]]+Tabla3510813153424[[#This Row],[efec_cor]]</f>
        <v>1310</v>
      </c>
      <c r="H38" s="0" t="n">
        <f aca="false">Tabla3510813153424[[#This Row],[no_efec_inc]]+Tabla3510813153424[[#This Row],[efect_inc]]</f>
        <v>569</v>
      </c>
      <c r="I38" s="9" t="n">
        <f aca="false">Tabla3510813153424[[#This Row],[Correctos]]/Tabla3510813153424[[#This Row],[total_sec]]</f>
        <v>0.697179350718467</v>
      </c>
      <c r="J38" s="9" t="n">
        <f aca="false">Tabla3510813153424[[#This Row],[efec_cor]]/Tabla3510813153424[[#This Row],[efec]]</f>
        <v>0.619625137816979</v>
      </c>
      <c r="K38" s="9" t="n">
        <f aca="false">Tabla3510813153424[[#This Row],[efect_inc]]/Tabla3510813153424[[#This Row],[efec]]</f>
        <v>0.380374862183021</v>
      </c>
      <c r="L38" s="9" t="n">
        <f aca="false">Tabla3510813153424[[#This Row],[no_efec_cor]]/Tabla3510813153424[[#This Row],[no_efe]]</f>
        <v>0.769547325102881</v>
      </c>
      <c r="M38" s="9" t="n">
        <f aca="false">Tabla3510813153424[[#This Row],[no_efec_inc]]/Tabla3510813153424[[#This Row],[no_efe]]</f>
        <v>0.230452674897119</v>
      </c>
      <c r="N38" s="9" t="n">
        <f aca="false">(Tabla3510813153424[[#This Row],[% efe_cor]]+Tabla3510813153424[[#This Row],[% no_efe_cor]])/2</f>
        <v>0.69458623145993</v>
      </c>
      <c r="O38" s="10" t="n">
        <f aca="false">(Tabla3510813153424[[#This Row],[% efe_inc]]+Tabla3510813153424[[#This Row],[% no_efect_inc]])/2</f>
        <v>0.30541376854007</v>
      </c>
      <c r="P38" s="11" t="n">
        <f aca="false">Tabla3510813153424[[#This Row],[no_efec_cor]]/(Tabla3510813153424[[#This Row],[efect_inc]]+Tabla3510813153424[[#This Row],[no_efec_cor]])</f>
        <v>0.684354986276304</v>
      </c>
      <c r="Q38" s="11" t="n">
        <f aca="false">Tabla3510813153424[[#This Row],[efec_cor]]/(Tabla3510813153424[[#This Row],[efec_cor]]+Tabla3510813153424[[#This Row],[no_efec_inc]])</f>
        <v>0.71501272264631</v>
      </c>
      <c r="R38" s="11" t="n">
        <f aca="false">(Tabla3510813153424[[#This Row],[PNE]]+Tabla3510813153424[[#This Row],[PE]])/2</f>
        <v>0.699683854461307</v>
      </c>
      <c r="S38" s="0" t="n">
        <v>907</v>
      </c>
      <c r="T38" s="0" t="n">
        <v>972</v>
      </c>
      <c r="U38" s="0" t="n">
        <f aca="false">Tabla3510813153424[[#This Row],[efec]]+Tabla3510813153424[[#This Row],[no_efe]]</f>
        <v>1879</v>
      </c>
    </row>
    <row r="39" customFormat="false" ht="13.8" hidden="false" customHeight="false" outlineLevel="0" collapsed="false">
      <c r="A39" s="0" t="n">
        <v>0.5</v>
      </c>
      <c r="B39" s="0" t="n">
        <v>0.5</v>
      </c>
      <c r="C39" s="0" t="n">
        <v>734</v>
      </c>
      <c r="D39" s="0" t="n">
        <v>238</v>
      </c>
      <c r="E39" s="0" t="n">
        <v>638</v>
      </c>
      <c r="F39" s="0" t="n">
        <v>269</v>
      </c>
      <c r="G39" s="0" t="n">
        <f aca="false">Tabla3510813153424[[#This Row],[no_efec_cor]]+Tabla3510813153424[[#This Row],[efec_cor]]</f>
        <v>1372</v>
      </c>
      <c r="H39" s="0" t="n">
        <f aca="false">Tabla3510813153424[[#This Row],[no_efec_inc]]+Tabla3510813153424[[#This Row],[efect_inc]]</f>
        <v>507</v>
      </c>
      <c r="I39" s="9" t="n">
        <f aca="false">Tabla3510813153424[[#This Row],[Correctos]]/Tabla3510813153424[[#This Row],[total_sec]]</f>
        <v>0.730175625332624</v>
      </c>
      <c r="J39" s="9" t="n">
        <f aca="false">Tabla3510813153424[[#This Row],[efec_cor]]/Tabla3510813153424[[#This Row],[efec]]</f>
        <v>0.703417861080485</v>
      </c>
      <c r="K39" s="9" t="n">
        <f aca="false">Tabla3510813153424[[#This Row],[efect_inc]]/Tabla3510813153424[[#This Row],[efec]]</f>
        <v>0.296582138919515</v>
      </c>
      <c r="L39" s="9" t="n">
        <f aca="false">Tabla3510813153424[[#This Row],[no_efec_cor]]/Tabla3510813153424[[#This Row],[no_efe]]</f>
        <v>0.755144032921811</v>
      </c>
      <c r="M39" s="9" t="n">
        <f aca="false">Tabla3510813153424[[#This Row],[no_efec_inc]]/Tabla3510813153424[[#This Row],[no_efe]]</f>
        <v>0.244855967078189</v>
      </c>
      <c r="N39" s="9" t="n">
        <f aca="false">(Tabla3510813153424[[#This Row],[% efe_cor]]+Tabla3510813153424[[#This Row],[% no_efe_cor]])/2</f>
        <v>0.729280947001148</v>
      </c>
      <c r="O39" s="10" t="n">
        <f aca="false">(Tabla3510813153424[[#This Row],[% efe_inc]]+Tabla3510813153424[[#This Row],[% no_efect_inc]])/2</f>
        <v>0.270719052998852</v>
      </c>
      <c r="P39" s="11" t="n">
        <f aca="false">Tabla3510813153424[[#This Row],[no_efec_cor]]/(Tabla3510813153424[[#This Row],[efect_inc]]+Tabla3510813153424[[#This Row],[no_efec_cor]])</f>
        <v>0.731804586241276</v>
      </c>
      <c r="Q39" s="11" t="n">
        <f aca="false">Tabla3510813153424[[#This Row],[efec_cor]]/(Tabla3510813153424[[#This Row],[efec_cor]]+Tabla3510813153424[[#This Row],[no_efec_inc]])</f>
        <v>0.728310502283105</v>
      </c>
      <c r="R39" s="11" t="n">
        <f aca="false">(Tabla3510813153424[[#This Row],[PNE]]+Tabla3510813153424[[#This Row],[PE]])/2</f>
        <v>0.730057544262191</v>
      </c>
      <c r="S39" s="0" t="n">
        <v>907</v>
      </c>
      <c r="T39" s="0" t="n">
        <v>972</v>
      </c>
      <c r="U39" s="0" t="n">
        <f aca="false">Tabla3510813153424[[#This Row],[efec]]+Tabla3510813153424[[#This Row],[no_efe]]</f>
        <v>1879</v>
      </c>
    </row>
    <row r="40" customFormat="false" ht="13.8" hidden="false" customHeight="false" outlineLevel="0" collapsed="false">
      <c r="A40" s="0" t="n">
        <v>8</v>
      </c>
      <c r="B40" s="0" t="n">
        <v>1</v>
      </c>
      <c r="C40" s="0" t="n">
        <v>732</v>
      </c>
      <c r="D40" s="0" t="n">
        <v>240</v>
      </c>
      <c r="E40" s="0" t="n">
        <v>735</v>
      </c>
      <c r="F40" s="0" t="n">
        <v>172</v>
      </c>
      <c r="G40" s="0" t="e">
        <f aca="false">Tabla3510813153424[[#This Row],[no_efec_cor]]+Tabla3510813153424[[#This Row],[efec_cor]]</f>
        <v>#VALUE!</v>
      </c>
      <c r="H40" s="0" t="e">
        <f aca="false">Tabla3510813153424[[#This Row],[no_efec_inc]]+Tabla3510813153424[[#This Row],[efect_inc]]</f>
        <v>#VALUE!</v>
      </c>
      <c r="I40" s="9" t="e">
        <f aca="false">Tabla3510813153424[[#This Row],[Correctos]]/Tabla3510813153424[[#This Row],[total_sec]]</f>
        <v>#VALUE!</v>
      </c>
      <c r="J40" s="9" t="e">
        <f aca="false">Tabla3510813153424[[#This Row],[efec_cor]]/Tabla3510813153424[[#This Row],[efec]]</f>
        <v>#VALUE!</v>
      </c>
      <c r="K40" s="9" t="e">
        <f aca="false">Tabla3510813153424[[#This Row],[efect_inc]]/Tabla3510813153424[[#This Row],[efec]]</f>
        <v>#VALUE!</v>
      </c>
      <c r="L40" s="9" t="e">
        <f aca="false">Tabla3510813153424[[#This Row],[no_efec_cor]]/Tabla3510813153424[[#This Row],[no_efe]]</f>
        <v>#VALUE!</v>
      </c>
      <c r="M40" s="9" t="e">
        <f aca="false">Tabla3510813153424[[#This Row],[no_efec_inc]]/Tabla3510813153424[[#This Row],[no_efe]]</f>
        <v>#VALUE!</v>
      </c>
      <c r="N40" s="9" t="e">
        <f aca="false">(Tabla3510813153424[[#This Row],[% efe_cor]]+Tabla3510813153424[[#This Row],[% no_efe_cor]])/2</f>
        <v>#VALUE!</v>
      </c>
      <c r="O40" s="10" t="e">
        <f aca="false">(Tabla3510813153424[[#This Row],[% efe_inc]]+Tabla3510813153424[[#This Row],[% no_efect_inc]])/2</f>
        <v>#VALUE!</v>
      </c>
      <c r="P40" s="11" t="e">
        <f aca="false">Tabla3510813153424[[#This Row],[no_efec_cor]]/(Tabla3510813153424[[#This Row],[efect_inc]]+Tabla3510813153424[[#This Row],[no_efec_cor]])</f>
        <v>#VALUE!</v>
      </c>
      <c r="Q40" s="11" t="e">
        <f aca="false">Tabla3510813153424[[#This Row],[efec_cor]]/(Tabla3510813153424[[#This Row],[efec_cor]]+Tabla3510813153424[[#This Row],[no_efec_inc]])</f>
        <v>#VALUE!</v>
      </c>
      <c r="R40" s="11" t="e">
        <f aca="false">(Tabla3510813153424[[#This Row],[PNE]]+Tabla3510813153424[[#This Row],[PE]])/2</f>
        <v>#VALUE!</v>
      </c>
      <c r="S40" s="0" t="n">
        <v>907</v>
      </c>
      <c r="T40" s="0" t="n">
        <v>972</v>
      </c>
      <c r="U40" s="0" t="e">
        <f aca="false">Tabla3510813153424[[#This Row],[efec]]+Tabla3510813153424[[#This Row],[no_efe]]</f>
        <v>#VALUE!</v>
      </c>
    </row>
    <row r="41" customFormat="false" ht="13.8" hidden="false" customHeight="false" outlineLevel="0" collapsed="false">
      <c r="A41" s="0" t="n">
        <v>8</v>
      </c>
      <c r="B41" s="0" t="n">
        <v>2</v>
      </c>
      <c r="C41" s="0" t="n">
        <v>760</v>
      </c>
      <c r="D41" s="0" t="n">
        <v>212</v>
      </c>
      <c r="E41" s="0" t="n">
        <v>731</v>
      </c>
      <c r="F41" s="0" t="n">
        <v>176</v>
      </c>
      <c r="G41" s="0" t="e">
        <f aca="false">Tabla3510813153424[[#This Row],[no_efec_cor]]+Tabla3510813153424[[#This Row],[efec_cor]]</f>
        <v>#VALUE!</v>
      </c>
      <c r="H41" s="0" t="e">
        <f aca="false">Tabla3510813153424[[#This Row],[no_efec_inc]]+Tabla3510813153424[[#This Row],[efect_inc]]</f>
        <v>#VALUE!</v>
      </c>
      <c r="I41" s="9" t="e">
        <f aca="false">Tabla3510813153424[[#This Row],[Correctos]]/Tabla3510813153424[[#This Row],[total_sec]]</f>
        <v>#VALUE!</v>
      </c>
      <c r="J41" s="9" t="e">
        <f aca="false">Tabla3510813153424[[#This Row],[efec_cor]]/Tabla3510813153424[[#This Row],[efec]]</f>
        <v>#VALUE!</v>
      </c>
      <c r="K41" s="9" t="e">
        <f aca="false">Tabla3510813153424[[#This Row],[efect_inc]]/Tabla3510813153424[[#This Row],[efec]]</f>
        <v>#VALUE!</v>
      </c>
      <c r="L41" s="9" t="e">
        <f aca="false">Tabla3510813153424[[#This Row],[no_efec_cor]]/Tabla3510813153424[[#This Row],[no_efe]]</f>
        <v>#VALUE!</v>
      </c>
      <c r="M41" s="9" t="e">
        <f aca="false">Tabla3510813153424[[#This Row],[no_efec_inc]]/Tabla3510813153424[[#This Row],[no_efe]]</f>
        <v>#VALUE!</v>
      </c>
      <c r="N41" s="9" t="e">
        <f aca="false">(Tabla3510813153424[[#This Row],[% efe_cor]]+Tabla3510813153424[[#This Row],[% no_efe_cor]])/2</f>
        <v>#VALUE!</v>
      </c>
      <c r="O41" s="10" t="e">
        <f aca="false">(Tabla3510813153424[[#This Row],[% efe_inc]]+Tabla3510813153424[[#This Row],[% no_efect_inc]])/2</f>
        <v>#VALUE!</v>
      </c>
      <c r="P41" s="11" t="e">
        <f aca="false">Tabla3510813153424[[#This Row],[no_efec_cor]]/(Tabla3510813153424[[#This Row],[efect_inc]]+Tabla3510813153424[[#This Row],[no_efec_cor]])</f>
        <v>#VALUE!</v>
      </c>
      <c r="Q41" s="11" t="e">
        <f aca="false">Tabla3510813153424[[#This Row],[efec_cor]]/(Tabla3510813153424[[#This Row],[efec_cor]]+Tabla3510813153424[[#This Row],[no_efec_inc]])</f>
        <v>#VALUE!</v>
      </c>
      <c r="R41" s="11" t="e">
        <f aca="false">(Tabla3510813153424[[#This Row],[PNE]]+Tabla3510813153424[[#This Row],[PE]])/2</f>
        <v>#VALUE!</v>
      </c>
      <c r="S41" s="0" t="n">
        <v>907</v>
      </c>
      <c r="T41" s="0" t="n">
        <v>972</v>
      </c>
      <c r="U41" s="0" t="e">
        <f aca="false">Tabla3510813153424[[#This Row],[efec]]+Tabla3510813153424[[#This Row],[no_efe]]</f>
        <v>#VALUE!</v>
      </c>
    </row>
    <row r="42" customFormat="false" ht="13.8" hidden="false" customHeight="false" outlineLevel="0" collapsed="false">
      <c r="A42" s="0" t="n">
        <v>8</v>
      </c>
      <c r="B42" s="0" t="n">
        <v>3</v>
      </c>
      <c r="C42" s="0" t="n">
        <v>779</v>
      </c>
      <c r="D42" s="0" t="n">
        <v>193</v>
      </c>
      <c r="E42" s="0" t="n">
        <v>715</v>
      </c>
      <c r="F42" s="0" t="n">
        <v>192</v>
      </c>
      <c r="G42" s="0" t="e">
        <f aca="false">Tabla3510813153424[[#This Row],[no_efec_cor]]+Tabla3510813153424[[#This Row],[efec_cor]]</f>
        <v>#VALUE!</v>
      </c>
      <c r="H42" s="0" t="e">
        <f aca="false">Tabla3510813153424[[#This Row],[no_efec_inc]]+Tabla3510813153424[[#This Row],[efect_inc]]</f>
        <v>#VALUE!</v>
      </c>
      <c r="I42" s="9" t="e">
        <f aca="false">Tabla3510813153424[[#This Row],[Correctos]]/Tabla3510813153424[[#This Row],[total_sec]]</f>
        <v>#VALUE!</v>
      </c>
      <c r="J42" s="9" t="e">
        <f aca="false">Tabla3510813153424[[#This Row],[efec_cor]]/Tabla3510813153424[[#This Row],[efec]]</f>
        <v>#VALUE!</v>
      </c>
      <c r="K42" s="9" t="e">
        <f aca="false">Tabla3510813153424[[#This Row],[efect_inc]]/Tabla3510813153424[[#This Row],[efec]]</f>
        <v>#VALUE!</v>
      </c>
      <c r="L42" s="9" t="e">
        <f aca="false">Tabla3510813153424[[#This Row],[no_efec_cor]]/Tabla3510813153424[[#This Row],[no_efe]]</f>
        <v>#VALUE!</v>
      </c>
      <c r="M42" s="9" t="e">
        <f aca="false">Tabla3510813153424[[#This Row],[no_efec_inc]]/Tabla3510813153424[[#This Row],[no_efe]]</f>
        <v>#VALUE!</v>
      </c>
      <c r="N42" s="9" t="e">
        <f aca="false">(Tabla3510813153424[[#This Row],[% efe_cor]]+Tabla3510813153424[[#This Row],[% no_efe_cor]])/2</f>
        <v>#VALUE!</v>
      </c>
      <c r="O42" s="10" t="e">
        <f aca="false">(Tabla3510813153424[[#This Row],[% efe_inc]]+Tabla3510813153424[[#This Row],[% no_efect_inc]])/2</f>
        <v>#VALUE!</v>
      </c>
      <c r="P42" s="11" t="e">
        <f aca="false">Tabla3510813153424[[#This Row],[no_efec_cor]]/(Tabla3510813153424[[#This Row],[efect_inc]]+Tabla3510813153424[[#This Row],[no_efec_cor]])</f>
        <v>#VALUE!</v>
      </c>
      <c r="Q42" s="11" t="e">
        <f aca="false">Tabla3510813153424[[#This Row],[efec_cor]]/(Tabla3510813153424[[#This Row],[efec_cor]]+Tabla3510813153424[[#This Row],[no_efec_inc]])</f>
        <v>#VALUE!</v>
      </c>
      <c r="R42" s="11" t="e">
        <f aca="false">(Tabla3510813153424[[#This Row],[PNE]]+Tabla3510813153424[[#This Row],[PE]])/2</f>
        <v>#VALUE!</v>
      </c>
      <c r="S42" s="0" t="n">
        <v>907</v>
      </c>
      <c r="T42" s="0" t="n">
        <v>972</v>
      </c>
      <c r="U42" s="0" t="e">
        <f aca="false">Tabla3510813153424[[#This Row],[efec]]+Tabla3510813153424[[#This Row],[no_efe]]</f>
        <v>#VALUE!</v>
      </c>
    </row>
    <row r="43" customFormat="false" ht="13.8" hidden="false" customHeight="false" outlineLevel="0" collapsed="false">
      <c r="A43" s="0" t="n">
        <v>8</v>
      </c>
      <c r="B43" s="0" t="n">
        <v>2.5</v>
      </c>
      <c r="C43" s="0" t="n">
        <v>774</v>
      </c>
      <c r="D43" s="0" t="n">
        <v>198</v>
      </c>
      <c r="E43" s="0" t="n">
        <v>725</v>
      </c>
      <c r="F43" s="0" t="n">
        <v>182</v>
      </c>
      <c r="G43" s="0" t="e">
        <f aca="false">Tabla3510813153424[[#This Row],[no_efec_cor]]+Tabla3510813153424[[#This Row],[efec_cor]]</f>
        <v>#VALUE!</v>
      </c>
      <c r="H43" s="0" t="e">
        <f aca="false">Tabla3510813153424[[#This Row],[no_efec_inc]]+Tabla3510813153424[[#This Row],[efect_inc]]</f>
        <v>#VALUE!</v>
      </c>
      <c r="I43" s="9" t="e">
        <f aca="false">Tabla3510813153424[[#This Row],[Correctos]]/Tabla3510813153424[[#This Row],[total_sec]]</f>
        <v>#VALUE!</v>
      </c>
      <c r="J43" s="9" t="e">
        <f aca="false">Tabla3510813153424[[#This Row],[efec_cor]]/Tabla3510813153424[[#This Row],[efec]]</f>
        <v>#VALUE!</v>
      </c>
      <c r="K43" s="9" t="e">
        <f aca="false">Tabla3510813153424[[#This Row],[efect_inc]]/Tabla3510813153424[[#This Row],[efec]]</f>
        <v>#VALUE!</v>
      </c>
      <c r="L43" s="9" t="e">
        <f aca="false">Tabla3510813153424[[#This Row],[no_efec_cor]]/Tabla3510813153424[[#This Row],[no_efe]]</f>
        <v>#VALUE!</v>
      </c>
      <c r="M43" s="9" t="e">
        <f aca="false">Tabla3510813153424[[#This Row],[no_efec_inc]]/Tabla3510813153424[[#This Row],[no_efe]]</f>
        <v>#VALUE!</v>
      </c>
      <c r="N43" s="9" t="e">
        <f aca="false">(Tabla3510813153424[[#This Row],[% efe_cor]]+Tabla3510813153424[[#This Row],[% no_efe_cor]])/2</f>
        <v>#VALUE!</v>
      </c>
      <c r="O43" s="10" t="e">
        <f aca="false">(Tabla3510813153424[[#This Row],[% efe_inc]]+Tabla3510813153424[[#This Row],[% no_efect_inc]])/2</f>
        <v>#VALUE!</v>
      </c>
      <c r="P43" s="11" t="e">
        <f aca="false">Tabla3510813153424[[#This Row],[no_efec_cor]]/(Tabla3510813153424[[#This Row],[efect_inc]]+Tabla3510813153424[[#This Row],[no_efec_cor]])</f>
        <v>#VALUE!</v>
      </c>
      <c r="Q43" s="11" t="e">
        <f aca="false">Tabla3510813153424[[#This Row],[efec_cor]]/(Tabla3510813153424[[#This Row],[efec_cor]]+Tabla3510813153424[[#This Row],[no_efec_inc]])</f>
        <v>#VALUE!</v>
      </c>
      <c r="R43" s="11" t="e">
        <f aca="false">(Tabla3510813153424[[#This Row],[PNE]]+Tabla3510813153424[[#This Row],[PE]])/2</f>
        <v>#VALUE!</v>
      </c>
      <c r="S43" s="0" t="n">
        <v>907</v>
      </c>
      <c r="T43" s="0" t="n">
        <v>972</v>
      </c>
      <c r="U43" s="0" t="e">
        <f aca="false">Tabla3510813153424[[#This Row],[efec]]+Tabla3510813153424[[#This Row],[no_efe]]</f>
        <v>#VALUE!</v>
      </c>
    </row>
    <row r="44" customFormat="false" ht="13.8" hidden="false" customHeight="false" outlineLevel="0" collapsed="false">
      <c r="A44" s="0" t="n">
        <v>10</v>
      </c>
      <c r="B44" s="0" t="n">
        <v>2</v>
      </c>
      <c r="C44" s="0" t="n">
        <v>756</v>
      </c>
      <c r="D44" s="0" t="n">
        <v>216</v>
      </c>
      <c r="E44" s="0" t="n">
        <v>731</v>
      </c>
      <c r="F44" s="0" t="n">
        <v>176</v>
      </c>
      <c r="G44" s="0" t="e">
        <f aca="false">Tabla3510813153424[[#This Row],[no_efec_cor]]+Tabla3510813153424[[#This Row],[efec_cor]]</f>
        <v>#VALUE!</v>
      </c>
      <c r="H44" s="0" t="e">
        <f aca="false">Tabla3510813153424[[#This Row],[no_efec_inc]]+Tabla3510813153424[[#This Row],[efect_inc]]</f>
        <v>#VALUE!</v>
      </c>
      <c r="I44" s="9" t="e">
        <f aca="false">Tabla3510813153424[[#This Row],[Correctos]]/Tabla3510813153424[[#This Row],[total_sec]]</f>
        <v>#VALUE!</v>
      </c>
      <c r="J44" s="9" t="e">
        <f aca="false">Tabla3510813153424[[#This Row],[efec_cor]]/Tabla3510813153424[[#This Row],[efec]]</f>
        <v>#VALUE!</v>
      </c>
      <c r="K44" s="9" t="e">
        <f aca="false">Tabla3510813153424[[#This Row],[efect_inc]]/Tabla3510813153424[[#This Row],[efec]]</f>
        <v>#VALUE!</v>
      </c>
      <c r="L44" s="9" t="e">
        <f aca="false">Tabla3510813153424[[#This Row],[no_efec_cor]]/Tabla3510813153424[[#This Row],[no_efe]]</f>
        <v>#VALUE!</v>
      </c>
      <c r="M44" s="9" t="e">
        <f aca="false">Tabla3510813153424[[#This Row],[no_efec_inc]]/Tabla3510813153424[[#This Row],[no_efe]]</f>
        <v>#VALUE!</v>
      </c>
      <c r="N44" s="9" t="e">
        <f aca="false">(Tabla3510813153424[[#This Row],[% efe_cor]]+Tabla3510813153424[[#This Row],[% no_efe_cor]])/2</f>
        <v>#VALUE!</v>
      </c>
      <c r="O44" s="10" t="e">
        <f aca="false">(Tabla3510813153424[[#This Row],[% efe_inc]]+Tabla3510813153424[[#This Row],[% no_efect_inc]])/2</f>
        <v>#VALUE!</v>
      </c>
      <c r="P44" s="11" t="e">
        <f aca="false">Tabla3510813153424[[#This Row],[no_efec_cor]]/(Tabla3510813153424[[#This Row],[efect_inc]]+Tabla3510813153424[[#This Row],[no_efec_cor]])</f>
        <v>#VALUE!</v>
      </c>
      <c r="Q44" s="11" t="e">
        <f aca="false">Tabla3510813153424[[#This Row],[efec_cor]]/(Tabla3510813153424[[#This Row],[efec_cor]]+Tabla3510813153424[[#This Row],[no_efec_inc]])</f>
        <v>#VALUE!</v>
      </c>
      <c r="R44" s="11" t="e">
        <f aca="false">(Tabla3510813153424[[#This Row],[PNE]]+Tabla3510813153424[[#This Row],[PE]])/2</f>
        <v>#VALUE!</v>
      </c>
      <c r="S44" s="0" t="n">
        <v>907</v>
      </c>
      <c r="T44" s="0" t="n">
        <v>972</v>
      </c>
      <c r="U44" s="0" t="e">
        <f aca="false">Tabla3510813153424[[#This Row],[efec]]+Tabla3510813153424[[#This Row],[no_efe]]</f>
        <v>#VALUE!</v>
      </c>
    </row>
    <row r="45" customFormat="false" ht="13.8" hidden="false" customHeight="false" outlineLevel="0" collapsed="false">
      <c r="A45" s="0" t="n">
        <v>15</v>
      </c>
      <c r="B45" s="0" t="n">
        <v>2</v>
      </c>
      <c r="C45" s="0" t="n">
        <v>748</v>
      </c>
      <c r="D45" s="0" t="n">
        <v>224</v>
      </c>
      <c r="E45" s="0" t="n">
        <v>728</v>
      </c>
      <c r="F45" s="0" t="n">
        <v>179</v>
      </c>
      <c r="G45" s="0" t="e">
        <f aca="false">Tabla3510813153424[[#This Row],[no_efec_cor]]+Tabla3510813153424[[#This Row],[efec_cor]]</f>
        <v>#VALUE!</v>
      </c>
      <c r="H45" s="0" t="e">
        <f aca="false">Tabla3510813153424[[#This Row],[no_efec_inc]]+Tabla3510813153424[[#This Row],[efect_inc]]</f>
        <v>#VALUE!</v>
      </c>
      <c r="I45" s="9" t="e">
        <f aca="false">Tabla3510813153424[[#This Row],[Correctos]]/Tabla3510813153424[[#This Row],[total_sec]]</f>
        <v>#VALUE!</v>
      </c>
      <c r="J45" s="9" t="e">
        <f aca="false">Tabla3510813153424[[#This Row],[efec_cor]]/Tabla3510813153424[[#This Row],[efec]]</f>
        <v>#VALUE!</v>
      </c>
      <c r="K45" s="9" t="e">
        <f aca="false">Tabla3510813153424[[#This Row],[efect_inc]]/Tabla3510813153424[[#This Row],[efec]]</f>
        <v>#VALUE!</v>
      </c>
      <c r="L45" s="9" t="e">
        <f aca="false">Tabla3510813153424[[#This Row],[no_efec_cor]]/Tabla3510813153424[[#This Row],[no_efe]]</f>
        <v>#VALUE!</v>
      </c>
      <c r="M45" s="9" t="e">
        <f aca="false">Tabla3510813153424[[#This Row],[no_efec_inc]]/Tabla3510813153424[[#This Row],[no_efe]]</f>
        <v>#VALUE!</v>
      </c>
      <c r="N45" s="9" t="e">
        <f aca="false">(Tabla3510813153424[[#This Row],[% efe_cor]]+Tabla3510813153424[[#This Row],[% no_efe_cor]])/2</f>
        <v>#VALUE!</v>
      </c>
      <c r="O45" s="10" t="e">
        <f aca="false">(Tabla3510813153424[[#This Row],[% efe_inc]]+Tabla3510813153424[[#This Row],[% no_efect_inc]])/2</f>
        <v>#VALUE!</v>
      </c>
      <c r="P45" s="11" t="e">
        <f aca="false">Tabla3510813153424[[#This Row],[no_efec_cor]]/(Tabla3510813153424[[#This Row],[efect_inc]]+Tabla3510813153424[[#This Row],[no_efec_cor]])</f>
        <v>#VALUE!</v>
      </c>
      <c r="Q45" s="11" t="e">
        <f aca="false">Tabla3510813153424[[#This Row],[efec_cor]]/(Tabla3510813153424[[#This Row],[efec_cor]]+Tabla3510813153424[[#This Row],[no_efec_inc]])</f>
        <v>#VALUE!</v>
      </c>
      <c r="R45" s="11" t="e">
        <f aca="false">(Tabla3510813153424[[#This Row],[PNE]]+Tabla3510813153424[[#This Row],[PE]])/2</f>
        <v>#VALUE!</v>
      </c>
      <c r="S45" s="0" t="n">
        <v>907</v>
      </c>
      <c r="T45" s="0" t="n">
        <v>972</v>
      </c>
      <c r="U45" s="0" t="e">
        <f aca="false">Tabla3510813153424[[#This Row],[efec]]+Tabla3510813153424[[#This Row],[no_efe]]</f>
        <v>#VALUE!</v>
      </c>
    </row>
    <row r="46" customFormat="false" ht="13.8" hidden="false" customHeight="false" outlineLevel="0" collapsed="false">
      <c r="A46" s="0" t="n">
        <v>25</v>
      </c>
      <c r="B46" s="0" t="n">
        <v>2</v>
      </c>
      <c r="C46" s="0" t="n">
        <v>757</v>
      </c>
      <c r="D46" s="0" t="n">
        <v>215</v>
      </c>
      <c r="E46" s="0" t="n">
        <v>729</v>
      </c>
      <c r="F46" s="0" t="n">
        <v>178</v>
      </c>
      <c r="G46" s="0" t="e">
        <f aca="false">Tabla3510813153424[[#This Row],[no_efec_cor]]+Tabla3510813153424[[#This Row],[efec_cor]]</f>
        <v>#VALUE!</v>
      </c>
      <c r="H46" s="0" t="e">
        <f aca="false">Tabla3510813153424[[#This Row],[no_efec_inc]]+Tabla3510813153424[[#This Row],[efect_inc]]</f>
        <v>#VALUE!</v>
      </c>
      <c r="I46" s="9" t="e">
        <f aca="false">Tabla3510813153424[[#This Row],[Correctos]]/Tabla3510813153424[[#This Row],[total_sec]]</f>
        <v>#VALUE!</v>
      </c>
      <c r="J46" s="9" t="e">
        <f aca="false">Tabla3510813153424[[#This Row],[efec_cor]]/Tabla3510813153424[[#This Row],[efec]]</f>
        <v>#VALUE!</v>
      </c>
      <c r="K46" s="9" t="e">
        <f aca="false">Tabla3510813153424[[#This Row],[efect_inc]]/Tabla3510813153424[[#This Row],[efec]]</f>
        <v>#VALUE!</v>
      </c>
      <c r="L46" s="9" t="e">
        <f aca="false">Tabla3510813153424[[#This Row],[no_efec_cor]]/Tabla3510813153424[[#This Row],[no_efe]]</f>
        <v>#VALUE!</v>
      </c>
      <c r="M46" s="9" t="e">
        <f aca="false">Tabla3510813153424[[#This Row],[no_efec_inc]]/Tabla3510813153424[[#This Row],[no_efe]]</f>
        <v>#VALUE!</v>
      </c>
      <c r="N46" s="9" t="e">
        <f aca="false">(Tabla3510813153424[[#This Row],[% efe_cor]]+Tabla3510813153424[[#This Row],[% no_efe_cor]])/2</f>
        <v>#VALUE!</v>
      </c>
      <c r="O46" s="10" t="e">
        <f aca="false">(Tabla3510813153424[[#This Row],[% efe_inc]]+Tabla3510813153424[[#This Row],[% no_efect_inc]])/2</f>
        <v>#VALUE!</v>
      </c>
      <c r="P46" s="11" t="e">
        <f aca="false">Tabla3510813153424[[#This Row],[no_efec_cor]]/(Tabla3510813153424[[#This Row],[efect_inc]]+Tabla3510813153424[[#This Row],[no_efec_cor]])</f>
        <v>#VALUE!</v>
      </c>
      <c r="Q46" s="11" t="e">
        <f aca="false">Tabla3510813153424[[#This Row],[efec_cor]]/(Tabla3510813153424[[#This Row],[efec_cor]]+Tabla3510813153424[[#This Row],[no_efec_inc]])</f>
        <v>#VALUE!</v>
      </c>
      <c r="R46" s="11" t="e">
        <f aca="false">(Tabla3510813153424[[#This Row],[PNE]]+Tabla3510813153424[[#This Row],[PE]])/2</f>
        <v>#VALUE!</v>
      </c>
      <c r="S46" s="0" t="n">
        <v>907</v>
      </c>
      <c r="T46" s="0" t="n">
        <v>972</v>
      </c>
      <c r="U46" s="0" t="e">
        <f aca="false">Tabla3510813153424[[#This Row],[efec]]+Tabla3510813153424[[#This Row],[no_efe]]</f>
        <v>#VALUE!</v>
      </c>
    </row>
    <row r="47" customFormat="false" ht="13.8" hidden="false" customHeight="false" outlineLevel="0" collapsed="false">
      <c r="A47" s="0" t="n">
        <v>25</v>
      </c>
      <c r="B47" s="0" t="n">
        <v>3</v>
      </c>
      <c r="C47" s="0" t="n">
        <v>764</v>
      </c>
      <c r="D47" s="0" t="n">
        <v>208</v>
      </c>
      <c r="E47" s="0" t="n">
        <v>712</v>
      </c>
      <c r="F47" s="0" t="n">
        <v>195</v>
      </c>
      <c r="G47" s="0" t="e">
        <f aca="false">Tabla3510813153424[[#This Row],[no_efec_cor]]+Tabla3510813153424[[#This Row],[efec_cor]]</f>
        <v>#VALUE!</v>
      </c>
      <c r="H47" s="0" t="e">
        <f aca="false">Tabla3510813153424[[#This Row],[no_efec_inc]]+Tabla3510813153424[[#This Row],[efect_inc]]</f>
        <v>#VALUE!</v>
      </c>
      <c r="I47" s="9" t="e">
        <f aca="false">Tabla3510813153424[[#This Row],[Correctos]]/Tabla3510813153424[[#This Row],[total_sec]]</f>
        <v>#VALUE!</v>
      </c>
      <c r="J47" s="9" t="e">
        <f aca="false">Tabla3510813153424[[#This Row],[efec_cor]]/Tabla3510813153424[[#This Row],[efec]]</f>
        <v>#VALUE!</v>
      </c>
      <c r="K47" s="9" t="e">
        <f aca="false">Tabla3510813153424[[#This Row],[efect_inc]]/Tabla3510813153424[[#This Row],[efec]]</f>
        <v>#VALUE!</v>
      </c>
      <c r="L47" s="9" t="e">
        <f aca="false">Tabla3510813153424[[#This Row],[no_efec_cor]]/Tabla3510813153424[[#This Row],[no_efe]]</f>
        <v>#VALUE!</v>
      </c>
      <c r="M47" s="9" t="e">
        <f aca="false">Tabla3510813153424[[#This Row],[no_efec_inc]]/Tabla3510813153424[[#This Row],[no_efe]]</f>
        <v>#VALUE!</v>
      </c>
      <c r="N47" s="9" t="e">
        <f aca="false">(Tabla3510813153424[[#This Row],[% efe_cor]]+Tabla3510813153424[[#This Row],[% no_efe_cor]])/2</f>
        <v>#VALUE!</v>
      </c>
      <c r="O47" s="10" t="e">
        <f aca="false">(Tabla3510813153424[[#This Row],[% efe_inc]]+Tabla3510813153424[[#This Row],[% no_efect_inc]])/2</f>
        <v>#VALUE!</v>
      </c>
      <c r="P47" s="11" t="e">
        <f aca="false">Tabla3510813153424[[#This Row],[no_efec_cor]]/(Tabla3510813153424[[#This Row],[efect_inc]]+Tabla3510813153424[[#This Row],[no_efec_cor]])</f>
        <v>#VALUE!</v>
      </c>
      <c r="Q47" s="11" t="e">
        <f aca="false">Tabla3510813153424[[#This Row],[efec_cor]]/(Tabla3510813153424[[#This Row],[efec_cor]]+Tabla3510813153424[[#This Row],[no_efec_inc]])</f>
        <v>#VALUE!</v>
      </c>
      <c r="R47" s="11" t="e">
        <f aca="false">(Tabla3510813153424[[#This Row],[PNE]]+Tabla3510813153424[[#This Row],[PE]])/2</f>
        <v>#VALUE!</v>
      </c>
      <c r="S47" s="0" t="n">
        <v>907</v>
      </c>
      <c r="T47" s="0" t="n">
        <v>972</v>
      </c>
      <c r="U47" s="0" t="e">
        <f aca="false">Tabla3510813153424[[#This Row],[efec]]+Tabla3510813153424[[#This Row],[no_efe]]</f>
        <v>#VALUE!</v>
      </c>
    </row>
    <row r="48" customFormat="false" ht="13.8" hidden="false" customHeight="false" outlineLevel="0" collapsed="false">
      <c r="A48" s="0" t="n">
        <v>50</v>
      </c>
      <c r="B48" s="0" t="n">
        <v>3</v>
      </c>
      <c r="C48" s="0" t="n">
        <v>767</v>
      </c>
      <c r="D48" s="0" t="n">
        <v>205</v>
      </c>
      <c r="E48" s="0" t="n">
        <v>722</v>
      </c>
      <c r="F48" s="0" t="n">
        <v>185</v>
      </c>
      <c r="G48" s="0" t="e">
        <f aca="false">Tabla3510813153424[[#This Row],[no_efec_cor]]+Tabla3510813153424[[#This Row],[efec_cor]]</f>
        <v>#VALUE!</v>
      </c>
      <c r="H48" s="0" t="e">
        <f aca="false">Tabla3510813153424[[#This Row],[no_efec_inc]]+Tabla3510813153424[[#This Row],[efect_inc]]</f>
        <v>#VALUE!</v>
      </c>
      <c r="I48" s="9" t="e">
        <f aca="false">Tabla3510813153424[[#This Row],[Correctos]]/Tabla3510813153424[[#This Row],[total_sec]]</f>
        <v>#VALUE!</v>
      </c>
      <c r="J48" s="9" t="e">
        <f aca="false">Tabla3510813153424[[#This Row],[efec_cor]]/Tabla3510813153424[[#This Row],[efec]]</f>
        <v>#VALUE!</v>
      </c>
      <c r="K48" s="9" t="e">
        <f aca="false">Tabla3510813153424[[#This Row],[efect_inc]]/Tabla3510813153424[[#This Row],[efec]]</f>
        <v>#VALUE!</v>
      </c>
      <c r="L48" s="9" t="e">
        <f aca="false">Tabla3510813153424[[#This Row],[no_efec_cor]]/Tabla3510813153424[[#This Row],[no_efe]]</f>
        <v>#VALUE!</v>
      </c>
      <c r="M48" s="9" t="e">
        <f aca="false">Tabla3510813153424[[#This Row],[no_efec_inc]]/Tabla3510813153424[[#This Row],[no_efe]]</f>
        <v>#VALUE!</v>
      </c>
      <c r="N48" s="9" t="e">
        <f aca="false">(Tabla3510813153424[[#This Row],[% efe_cor]]+Tabla3510813153424[[#This Row],[% no_efe_cor]])/2</f>
        <v>#VALUE!</v>
      </c>
      <c r="O48" s="10" t="e">
        <f aca="false">(Tabla3510813153424[[#This Row],[% efe_inc]]+Tabla3510813153424[[#This Row],[% no_efect_inc]])/2</f>
        <v>#VALUE!</v>
      </c>
      <c r="P48" s="11" t="e">
        <f aca="false">Tabla3510813153424[[#This Row],[no_efec_cor]]/(Tabla3510813153424[[#This Row],[efect_inc]]+Tabla3510813153424[[#This Row],[no_efec_cor]])</f>
        <v>#VALUE!</v>
      </c>
      <c r="Q48" s="11" t="e">
        <f aca="false">Tabla3510813153424[[#This Row],[efec_cor]]/(Tabla3510813153424[[#This Row],[efec_cor]]+Tabla3510813153424[[#This Row],[no_efec_inc]])</f>
        <v>#VALUE!</v>
      </c>
      <c r="R48" s="11" t="e">
        <f aca="false">(Tabla3510813153424[[#This Row],[PNE]]+Tabla3510813153424[[#This Row],[PE]])/2</f>
        <v>#VALUE!</v>
      </c>
      <c r="S48" s="0" t="n">
        <v>907</v>
      </c>
      <c r="T48" s="0" t="n">
        <v>972</v>
      </c>
      <c r="U48" s="0" t="e">
        <f aca="false">Tabla3510813153424[[#This Row],[efec]]+Tabla3510813153424[[#This Row],[no_efe]]</f>
        <v>#VALUE!</v>
      </c>
    </row>
    <row r="49" customFormat="false" ht="13.8" hidden="false" customHeight="false" outlineLevel="0" collapsed="false">
      <c r="A49" s="0" t="n">
        <v>15</v>
      </c>
      <c r="B49" s="0" t="n">
        <v>1</v>
      </c>
      <c r="C49" s="0" t="n">
        <v>736</v>
      </c>
      <c r="D49" s="0" t="n">
        <v>236</v>
      </c>
      <c r="E49" s="0" t="n">
        <v>740</v>
      </c>
      <c r="F49" s="0" t="n">
        <v>167</v>
      </c>
      <c r="G49" s="0" t="e">
        <f aca="false">Tabla3510813153424[[#This Row],[no_efec_cor]]+Tabla3510813153424[[#This Row],[efec_cor]]</f>
        <v>#VALUE!</v>
      </c>
      <c r="H49" s="0" t="e">
        <f aca="false">Tabla3510813153424[[#This Row],[no_efec_inc]]+Tabla3510813153424[[#This Row],[efect_inc]]</f>
        <v>#VALUE!</v>
      </c>
      <c r="I49" s="9" t="e">
        <f aca="false">Tabla3510813153424[[#This Row],[Correctos]]/Tabla3510813153424[[#This Row],[total_sec]]</f>
        <v>#VALUE!</v>
      </c>
      <c r="J49" s="9" t="e">
        <f aca="false">Tabla3510813153424[[#This Row],[efec_cor]]/Tabla3510813153424[[#This Row],[efec]]</f>
        <v>#VALUE!</v>
      </c>
      <c r="K49" s="9" t="e">
        <f aca="false">Tabla3510813153424[[#This Row],[efect_inc]]/Tabla3510813153424[[#This Row],[efec]]</f>
        <v>#VALUE!</v>
      </c>
      <c r="L49" s="9" t="e">
        <f aca="false">Tabla3510813153424[[#This Row],[no_efec_cor]]/Tabla3510813153424[[#This Row],[no_efe]]</f>
        <v>#VALUE!</v>
      </c>
      <c r="M49" s="9" t="e">
        <f aca="false">Tabla3510813153424[[#This Row],[no_efec_inc]]/Tabla3510813153424[[#This Row],[no_efe]]</f>
        <v>#VALUE!</v>
      </c>
      <c r="N49" s="9" t="e">
        <f aca="false">(Tabla3510813153424[[#This Row],[% efe_cor]]+Tabla3510813153424[[#This Row],[% no_efe_cor]])/2</f>
        <v>#VALUE!</v>
      </c>
      <c r="O49" s="10" t="e">
        <f aca="false">(Tabla3510813153424[[#This Row],[% efe_inc]]+Tabla3510813153424[[#This Row],[% no_efect_inc]])/2</f>
        <v>#VALUE!</v>
      </c>
      <c r="P49" s="11" t="e">
        <f aca="false">Tabla3510813153424[[#This Row],[no_efec_cor]]/(Tabla3510813153424[[#This Row],[efect_inc]]+Tabla3510813153424[[#This Row],[no_efec_cor]])</f>
        <v>#VALUE!</v>
      </c>
      <c r="Q49" s="11" t="e">
        <f aca="false">Tabla3510813153424[[#This Row],[efec_cor]]/(Tabla3510813153424[[#This Row],[efec_cor]]+Tabla3510813153424[[#This Row],[no_efec_inc]])</f>
        <v>#VALUE!</v>
      </c>
      <c r="R49" s="11" t="e">
        <f aca="false">(Tabla3510813153424[[#This Row],[PNE]]+Tabla3510813153424[[#This Row],[PE]])/2</f>
        <v>#VALUE!</v>
      </c>
      <c r="S49" s="0" t="n">
        <v>907</v>
      </c>
      <c r="T49" s="0" t="n">
        <v>972</v>
      </c>
      <c r="U49" s="0" t="e">
        <f aca="false">Tabla3510813153424[[#This Row],[efec]]+Tabla3510813153424[[#This Row],[no_efe]]</f>
        <v>#VALUE!</v>
      </c>
    </row>
    <row r="50" customFormat="false" ht="13.8" hidden="false" customHeight="false" outlineLevel="0" collapsed="false">
      <c r="A50" s="0" t="n">
        <v>15</v>
      </c>
      <c r="B50" s="0" t="n">
        <v>0.5</v>
      </c>
      <c r="C50" s="0" t="n">
        <v>725</v>
      </c>
      <c r="D50" s="0" t="n">
        <v>247</v>
      </c>
      <c r="E50" s="0" t="n">
        <v>730</v>
      </c>
      <c r="F50" s="0" t="n">
        <v>177</v>
      </c>
      <c r="G50" s="0" t="e">
        <f aca="false">Tabla3510813153424[[#This Row],[no_efec_cor]]+Tabla3510813153424[[#This Row],[efec_cor]]</f>
        <v>#VALUE!</v>
      </c>
      <c r="H50" s="0" t="e">
        <f aca="false">Tabla3510813153424[[#This Row],[no_efec_inc]]+Tabla3510813153424[[#This Row],[efect_inc]]</f>
        <v>#VALUE!</v>
      </c>
      <c r="I50" s="9" t="e">
        <f aca="false">Tabla3510813153424[[#This Row],[Correctos]]/Tabla3510813153424[[#This Row],[total_sec]]</f>
        <v>#VALUE!</v>
      </c>
      <c r="J50" s="9" t="e">
        <f aca="false">Tabla3510813153424[[#This Row],[efec_cor]]/Tabla3510813153424[[#This Row],[efec]]</f>
        <v>#VALUE!</v>
      </c>
      <c r="K50" s="9" t="e">
        <f aca="false">Tabla3510813153424[[#This Row],[efect_inc]]/Tabla3510813153424[[#This Row],[efec]]</f>
        <v>#VALUE!</v>
      </c>
      <c r="L50" s="9" t="e">
        <f aca="false">Tabla3510813153424[[#This Row],[no_efec_cor]]/Tabla3510813153424[[#This Row],[no_efe]]</f>
        <v>#VALUE!</v>
      </c>
      <c r="M50" s="9" t="e">
        <f aca="false">Tabla3510813153424[[#This Row],[no_efec_inc]]/Tabla3510813153424[[#This Row],[no_efe]]</f>
        <v>#VALUE!</v>
      </c>
      <c r="N50" s="9" t="e">
        <f aca="false">(Tabla3510813153424[[#This Row],[% efe_cor]]+Tabla3510813153424[[#This Row],[% no_efe_cor]])/2</f>
        <v>#VALUE!</v>
      </c>
      <c r="O50" s="10" t="e">
        <f aca="false">(Tabla3510813153424[[#This Row],[% efe_inc]]+Tabla3510813153424[[#This Row],[% no_efect_inc]])/2</f>
        <v>#VALUE!</v>
      </c>
      <c r="P50" s="11" t="e">
        <f aca="false">Tabla3510813153424[[#This Row],[no_efec_cor]]/(Tabla3510813153424[[#This Row],[efect_inc]]+Tabla3510813153424[[#This Row],[no_efec_cor]])</f>
        <v>#VALUE!</v>
      </c>
      <c r="Q50" s="11" t="e">
        <f aca="false">Tabla3510813153424[[#This Row],[efec_cor]]/(Tabla3510813153424[[#This Row],[efec_cor]]+Tabla3510813153424[[#This Row],[no_efec_inc]])</f>
        <v>#VALUE!</v>
      </c>
      <c r="R50" s="11" t="e">
        <f aca="false">(Tabla3510813153424[[#This Row],[PNE]]+Tabla3510813153424[[#This Row],[PE]])/2</f>
        <v>#VALUE!</v>
      </c>
      <c r="S50" s="0" t="n">
        <v>907</v>
      </c>
      <c r="T50" s="0" t="n">
        <v>972</v>
      </c>
      <c r="U50" s="0" t="e">
        <f aca="false">Tabla3510813153424[[#This Row],[efec]]+Tabla3510813153424[[#This Row],[no_efe]]</f>
        <v>#VALUE!</v>
      </c>
    </row>
    <row r="51" customFormat="false" ht="13.8" hidden="false" customHeight="false" outlineLevel="0" collapsed="false">
      <c r="A51" s="0" t="n">
        <v>4</v>
      </c>
      <c r="B51" s="0" t="n">
        <v>1</v>
      </c>
      <c r="C51" s="0" t="n">
        <v>727</v>
      </c>
      <c r="D51" s="0" t="n">
        <v>245</v>
      </c>
      <c r="E51" s="0" t="n">
        <v>718</v>
      </c>
      <c r="F51" s="0" t="n">
        <v>189</v>
      </c>
      <c r="G51" s="0" t="e">
        <f aca="false">Tabla3510813153424[[#This Row],[no_efec_cor]]+Tabla3510813153424[[#This Row],[efec_cor]]</f>
        <v>#VALUE!</v>
      </c>
      <c r="H51" s="0" t="e">
        <f aca="false">Tabla3510813153424[[#This Row],[no_efec_inc]]+Tabla3510813153424[[#This Row],[efect_inc]]</f>
        <v>#VALUE!</v>
      </c>
      <c r="I51" s="9" t="e">
        <f aca="false">Tabla3510813153424[[#This Row],[Correctos]]/Tabla3510813153424[[#This Row],[total_sec]]</f>
        <v>#VALUE!</v>
      </c>
      <c r="J51" s="9" t="e">
        <f aca="false">Tabla3510813153424[[#This Row],[efec_cor]]/Tabla3510813153424[[#This Row],[efec]]</f>
        <v>#VALUE!</v>
      </c>
      <c r="K51" s="9" t="e">
        <f aca="false">Tabla3510813153424[[#This Row],[efect_inc]]/Tabla3510813153424[[#This Row],[efec]]</f>
        <v>#VALUE!</v>
      </c>
      <c r="L51" s="9" t="e">
        <f aca="false">Tabla3510813153424[[#This Row],[no_efec_cor]]/Tabla3510813153424[[#This Row],[no_efe]]</f>
        <v>#VALUE!</v>
      </c>
      <c r="M51" s="9" t="e">
        <f aca="false">Tabla3510813153424[[#This Row],[no_efec_inc]]/Tabla3510813153424[[#This Row],[no_efe]]</f>
        <v>#VALUE!</v>
      </c>
      <c r="N51" s="9" t="e">
        <f aca="false">(Tabla3510813153424[[#This Row],[% efe_cor]]+Tabla3510813153424[[#This Row],[% no_efe_cor]])/2</f>
        <v>#VALUE!</v>
      </c>
      <c r="O51" s="10" t="e">
        <f aca="false">(Tabla3510813153424[[#This Row],[% efe_inc]]+Tabla3510813153424[[#This Row],[% no_efect_inc]])/2</f>
        <v>#VALUE!</v>
      </c>
      <c r="P51" s="11" t="e">
        <f aca="false">Tabla3510813153424[[#This Row],[no_efec_cor]]/(Tabla3510813153424[[#This Row],[efect_inc]]+Tabla3510813153424[[#This Row],[no_efec_cor]])</f>
        <v>#VALUE!</v>
      </c>
      <c r="Q51" s="11" t="e">
        <f aca="false">Tabla3510813153424[[#This Row],[efec_cor]]/(Tabla3510813153424[[#This Row],[efec_cor]]+Tabla3510813153424[[#This Row],[no_efec_inc]])</f>
        <v>#VALUE!</v>
      </c>
      <c r="R51" s="11" t="e">
        <f aca="false">(Tabla3510813153424[[#This Row],[PNE]]+Tabla3510813153424[[#This Row],[PE]])/2</f>
        <v>#VALUE!</v>
      </c>
      <c r="S51" s="0" t="n">
        <v>907</v>
      </c>
      <c r="T51" s="0" t="n">
        <v>972</v>
      </c>
      <c r="U51" s="0" t="e">
        <f aca="false">Tabla3510813153424[[#This Row],[efec]]+Tabla3510813153424[[#This Row],[no_efe]]</f>
        <v>#VALUE!</v>
      </c>
    </row>
    <row r="52" customFormat="false" ht="13.8" hidden="false" customHeight="false" outlineLevel="0" collapsed="false">
      <c r="A52" s="0" t="n">
        <v>3</v>
      </c>
      <c r="B52" s="0" t="n">
        <v>1</v>
      </c>
      <c r="C52" s="0" t="n">
        <v>732</v>
      </c>
      <c r="D52" s="0" t="n">
        <v>240</v>
      </c>
      <c r="E52" s="0" t="n">
        <v>718</v>
      </c>
      <c r="F52" s="0" t="n">
        <v>189</v>
      </c>
      <c r="G52" s="0" t="e">
        <f aca="false">Tabla3510813153424[[#This Row],[no_efec_cor]]+Tabla3510813153424[[#This Row],[efec_cor]]</f>
        <v>#VALUE!</v>
      </c>
      <c r="H52" s="0" t="e">
        <f aca="false">Tabla3510813153424[[#This Row],[no_efec_inc]]+Tabla3510813153424[[#This Row],[efect_inc]]</f>
        <v>#VALUE!</v>
      </c>
      <c r="I52" s="9" t="e">
        <f aca="false">Tabla3510813153424[[#This Row],[Correctos]]/Tabla3510813153424[[#This Row],[total_sec]]</f>
        <v>#VALUE!</v>
      </c>
      <c r="J52" s="9" t="e">
        <f aca="false">Tabla3510813153424[[#This Row],[efec_cor]]/Tabla3510813153424[[#This Row],[efec]]</f>
        <v>#VALUE!</v>
      </c>
      <c r="K52" s="9" t="e">
        <f aca="false">Tabla3510813153424[[#This Row],[efect_inc]]/Tabla3510813153424[[#This Row],[efec]]</f>
        <v>#VALUE!</v>
      </c>
      <c r="L52" s="9" t="e">
        <f aca="false">Tabla3510813153424[[#This Row],[no_efec_cor]]/Tabla3510813153424[[#This Row],[no_efe]]</f>
        <v>#VALUE!</v>
      </c>
      <c r="M52" s="9" t="e">
        <f aca="false">Tabla3510813153424[[#This Row],[no_efec_inc]]/Tabla3510813153424[[#This Row],[no_efe]]</f>
        <v>#VALUE!</v>
      </c>
      <c r="N52" s="9" t="e">
        <f aca="false">(Tabla3510813153424[[#This Row],[% efe_cor]]+Tabla3510813153424[[#This Row],[% no_efe_cor]])/2</f>
        <v>#VALUE!</v>
      </c>
      <c r="O52" s="10" t="e">
        <f aca="false">(Tabla3510813153424[[#This Row],[% efe_inc]]+Tabla3510813153424[[#This Row],[% no_efect_inc]])/2</f>
        <v>#VALUE!</v>
      </c>
      <c r="P52" s="11" t="e">
        <f aca="false">Tabla3510813153424[[#This Row],[no_efec_cor]]/(Tabla3510813153424[[#This Row],[efect_inc]]+Tabla3510813153424[[#This Row],[no_efec_cor]])</f>
        <v>#VALUE!</v>
      </c>
      <c r="Q52" s="11" t="e">
        <f aca="false">Tabla3510813153424[[#This Row],[efec_cor]]/(Tabla3510813153424[[#This Row],[efec_cor]]+Tabla3510813153424[[#This Row],[no_efec_inc]])</f>
        <v>#VALUE!</v>
      </c>
      <c r="R52" s="11" t="e">
        <f aca="false">(Tabla3510813153424[[#This Row],[PNE]]+Tabla3510813153424[[#This Row],[PE]])/2</f>
        <v>#VALUE!</v>
      </c>
      <c r="S52" s="0" t="n">
        <v>907</v>
      </c>
      <c r="T52" s="0" t="n">
        <v>972</v>
      </c>
      <c r="U52" s="0" t="e">
        <f aca="false">Tabla3510813153424[[#This Row],[efec]]+Tabla3510813153424[[#This Row],[no_efe]]</f>
        <v>#VALUE!</v>
      </c>
    </row>
    <row r="53" customFormat="false" ht="13.8" hidden="false" customHeight="false" outlineLevel="0" collapsed="false">
      <c r="A53" s="0" t="n">
        <v>3</v>
      </c>
      <c r="B53" s="0" t="n">
        <v>5</v>
      </c>
      <c r="C53" s="0" t="n">
        <v>803</v>
      </c>
      <c r="D53" s="0" t="n">
        <v>169</v>
      </c>
      <c r="E53" s="0" t="n">
        <v>694</v>
      </c>
      <c r="F53" s="0" t="n">
        <v>213</v>
      </c>
      <c r="G53" s="0" t="e">
        <f aca="false">Tabla3510813153424[[#This Row],[no_efec_cor]]+Tabla3510813153424[[#This Row],[efec_cor]]</f>
        <v>#VALUE!</v>
      </c>
      <c r="H53" s="0" t="e">
        <f aca="false">Tabla3510813153424[[#This Row],[no_efec_inc]]+Tabla3510813153424[[#This Row],[efect_inc]]</f>
        <v>#VALUE!</v>
      </c>
      <c r="I53" s="9" t="e">
        <f aca="false">Tabla3510813153424[[#This Row],[Correctos]]/Tabla3510813153424[[#This Row],[total_sec]]</f>
        <v>#VALUE!</v>
      </c>
      <c r="J53" s="9" t="e">
        <f aca="false">Tabla3510813153424[[#This Row],[efec_cor]]/Tabla3510813153424[[#This Row],[efec]]</f>
        <v>#VALUE!</v>
      </c>
      <c r="K53" s="9" t="e">
        <f aca="false">Tabla3510813153424[[#This Row],[efect_inc]]/Tabla3510813153424[[#This Row],[efec]]</f>
        <v>#VALUE!</v>
      </c>
      <c r="L53" s="9" t="e">
        <f aca="false">Tabla3510813153424[[#This Row],[no_efec_cor]]/Tabla3510813153424[[#This Row],[no_efe]]</f>
        <v>#VALUE!</v>
      </c>
      <c r="M53" s="9" t="e">
        <f aca="false">Tabla3510813153424[[#This Row],[no_efec_inc]]/Tabla3510813153424[[#This Row],[no_efe]]</f>
        <v>#VALUE!</v>
      </c>
      <c r="N53" s="9" t="e">
        <f aca="false">(Tabla3510813153424[[#This Row],[% efe_cor]]+Tabla3510813153424[[#This Row],[% no_efe_cor]])/2</f>
        <v>#VALUE!</v>
      </c>
      <c r="O53" s="10" t="e">
        <f aca="false">(Tabla3510813153424[[#This Row],[% efe_inc]]+Tabla3510813153424[[#This Row],[% no_efect_inc]])/2</f>
        <v>#VALUE!</v>
      </c>
      <c r="P53" s="11" t="e">
        <f aca="false">Tabla3510813153424[[#This Row],[no_efec_cor]]/(Tabla3510813153424[[#This Row],[efect_inc]]+Tabla3510813153424[[#This Row],[no_efec_cor]])</f>
        <v>#VALUE!</v>
      </c>
      <c r="Q53" s="11" t="e">
        <f aca="false">Tabla3510813153424[[#This Row],[efec_cor]]/(Tabla3510813153424[[#This Row],[efec_cor]]+Tabla3510813153424[[#This Row],[no_efec_inc]])</f>
        <v>#VALUE!</v>
      </c>
      <c r="R53" s="11" t="e">
        <f aca="false">(Tabla3510813153424[[#This Row],[PNE]]+Tabla3510813153424[[#This Row],[PE]])/2</f>
        <v>#VALUE!</v>
      </c>
      <c r="S53" s="0" t="n">
        <v>907</v>
      </c>
      <c r="T53" s="0" t="n">
        <v>972</v>
      </c>
      <c r="U53" s="0" t="e">
        <f aca="false">Tabla3510813153424[[#This Row],[efec]]+Tabla3510813153424[[#This Row],[no_efe]]</f>
        <v>#VALUE!</v>
      </c>
    </row>
    <row r="54" customFormat="false" ht="13.8" hidden="false" customHeight="false" outlineLevel="0" collapsed="false">
      <c r="A54" s="0" t="n">
        <v>4</v>
      </c>
      <c r="B54" s="0" t="n">
        <v>5</v>
      </c>
      <c r="C54" s="0" t="n">
        <v>806</v>
      </c>
      <c r="D54" s="0" t="n">
        <v>166</v>
      </c>
      <c r="E54" s="0" t="n">
        <v>700</v>
      </c>
      <c r="F54" s="0" t="n">
        <v>207</v>
      </c>
      <c r="G54" s="0" t="e">
        <f aca="false">Tabla3510813153424[[#This Row],[no_efec_cor]]+Tabla3510813153424[[#This Row],[efec_cor]]</f>
        <v>#VALUE!</v>
      </c>
      <c r="H54" s="0" t="e">
        <f aca="false">Tabla3510813153424[[#This Row],[no_efec_inc]]+Tabla3510813153424[[#This Row],[efect_inc]]</f>
        <v>#VALUE!</v>
      </c>
      <c r="I54" s="9" t="e">
        <f aca="false">Tabla3510813153424[[#This Row],[Correctos]]/Tabla3510813153424[[#This Row],[total_sec]]</f>
        <v>#VALUE!</v>
      </c>
      <c r="J54" s="9" t="e">
        <f aca="false">Tabla3510813153424[[#This Row],[efec_cor]]/Tabla3510813153424[[#This Row],[efec]]</f>
        <v>#VALUE!</v>
      </c>
      <c r="K54" s="9" t="e">
        <f aca="false">Tabla3510813153424[[#This Row],[efect_inc]]/Tabla3510813153424[[#This Row],[efec]]</f>
        <v>#VALUE!</v>
      </c>
      <c r="L54" s="9" t="e">
        <f aca="false">Tabla3510813153424[[#This Row],[no_efec_cor]]/Tabla3510813153424[[#This Row],[no_efe]]</f>
        <v>#VALUE!</v>
      </c>
      <c r="M54" s="9" t="e">
        <f aca="false">Tabla3510813153424[[#This Row],[no_efec_inc]]/Tabla3510813153424[[#This Row],[no_efe]]</f>
        <v>#VALUE!</v>
      </c>
      <c r="N54" s="9" t="e">
        <f aca="false">(Tabla3510813153424[[#This Row],[% efe_cor]]+Tabla3510813153424[[#This Row],[% no_efe_cor]])/2</f>
        <v>#VALUE!</v>
      </c>
      <c r="O54" s="10" t="e">
        <f aca="false">(Tabla3510813153424[[#This Row],[% efe_inc]]+Tabla3510813153424[[#This Row],[% no_efect_inc]])/2</f>
        <v>#VALUE!</v>
      </c>
      <c r="P54" s="11" t="e">
        <f aca="false">Tabla3510813153424[[#This Row],[no_efec_cor]]/(Tabla3510813153424[[#This Row],[efect_inc]]+Tabla3510813153424[[#This Row],[no_efec_cor]])</f>
        <v>#VALUE!</v>
      </c>
      <c r="Q54" s="11" t="e">
        <f aca="false">Tabla3510813153424[[#This Row],[efec_cor]]/(Tabla3510813153424[[#This Row],[efec_cor]]+Tabla3510813153424[[#This Row],[no_efec_inc]])</f>
        <v>#VALUE!</v>
      </c>
      <c r="R54" s="11" t="e">
        <f aca="false">(Tabla3510813153424[[#This Row],[PNE]]+Tabla3510813153424[[#This Row],[PE]])/2</f>
        <v>#VALUE!</v>
      </c>
      <c r="S54" s="0" t="n">
        <v>907</v>
      </c>
      <c r="T54" s="0" t="n">
        <v>972</v>
      </c>
      <c r="U54" s="0" t="e">
        <f aca="false">Tabla3510813153424[[#This Row],[efec]]+Tabla3510813153424[[#This Row],[no_efe]]</f>
        <v>#VALUE!</v>
      </c>
    </row>
  </sheetData>
  <mergeCells count="9">
    <mergeCell ref="A1:U1"/>
    <mergeCell ref="A2:U2"/>
    <mergeCell ref="A4:B4"/>
    <mergeCell ref="A5:B5"/>
    <mergeCell ref="A6:B6"/>
    <mergeCell ref="A8:I8"/>
    <mergeCell ref="A20:U20"/>
    <mergeCell ref="A21:U21"/>
    <mergeCell ref="A24:I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U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4" activeCellId="0" sqref="E54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3.8" hidden="false" customHeight="false" outlineLevel="0" collapsed="false">
      <c r="A4" s="3" t="s">
        <v>2</v>
      </c>
      <c r="B4" s="3"/>
      <c r="C4" s="4" t="n">
        <v>817</v>
      </c>
    </row>
    <row r="5" customFormat="false" ht="13.8" hidden="false" customHeight="false" outlineLevel="0" collapsed="false">
      <c r="A5" s="3" t="s">
        <v>3</v>
      </c>
      <c r="B5" s="3"/>
      <c r="C5" s="4" t="n">
        <v>871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1688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631</v>
      </c>
      <c r="C10" s="0" t="n">
        <v>240</v>
      </c>
      <c r="D10" s="0" t="n">
        <v>664</v>
      </c>
      <c r="E10" s="0" t="n">
        <v>153</v>
      </c>
      <c r="F10" s="0" t="n">
        <f aca="false">Tabla351081315325[[#This Row],[no_efec_cor]]+Tabla351081315325[[#This Row],[efec_cor]]</f>
        <v>1295</v>
      </c>
      <c r="G10" s="0" t="n">
        <f aca="false">Tabla351081315325[[#This Row],[no_efec_inc]]+Tabla351081315325[[#This Row],[efect_inc]]</f>
        <v>393</v>
      </c>
      <c r="H10" s="9" t="n">
        <f aca="false">Tabla351081315325[[#This Row],[Correctos]]/Tabla351081315325[[#This Row],[total_sec]]</f>
        <v>0.76718009478673</v>
      </c>
      <c r="I10" s="9" t="n">
        <f aca="false">Tabla351081315325[[#This Row],[efec_cor]]/Tabla351081315325[[#This Row],[efec]]</f>
        <v>0.812729498164015</v>
      </c>
      <c r="J10" s="9" t="n">
        <f aca="false">Tabla351081315325[[#This Row],[efect_inc]]/Tabla351081315325[[#This Row],[efec]]</f>
        <v>0.187270501835985</v>
      </c>
      <c r="K10" s="9" t="n">
        <f aca="false">Tabla351081315325[[#This Row],[no_efec_cor]]/Tabla351081315325[[#This Row],[no_efe]]</f>
        <v>0.724454649827784</v>
      </c>
      <c r="L10" s="9" t="n">
        <f aca="false">Tabla351081315325[[#This Row],[no_efec_inc]]/Tabla351081315325[[#This Row],[no_efe]]</f>
        <v>0.275545350172216</v>
      </c>
      <c r="M10" s="9" t="n">
        <f aca="false">(Tabla351081315325[[#This Row],[% efe_cor]]+Tabla351081315325[[#This Row],[% no_efe_cor]])/2</f>
        <v>0.768592073995899</v>
      </c>
      <c r="N10" s="10" t="n">
        <f aca="false">(Tabla351081315325[[#This Row],[% efe_inc]]+Tabla351081315325[[#This Row],[% no_efect_inc]])/2</f>
        <v>0.231407926004101</v>
      </c>
      <c r="O10" s="11" t="n">
        <f aca="false">Tabla351081315325[[#This Row],[no_efec_cor]]/(Tabla351081315325[[#This Row],[efect_inc]]+Tabla351081315325[[#This Row],[no_efec_cor]])</f>
        <v>0.80484693877551</v>
      </c>
      <c r="P10" s="11" t="n">
        <f aca="false">Tabla351081315325[[#This Row],[efec_cor]]/(Tabla351081315325[[#This Row],[efec_cor]]+Tabla351081315325[[#This Row],[no_efec_inc]])</f>
        <v>0.734513274336283</v>
      </c>
      <c r="Q10" s="11" t="n">
        <f aca="false">(Tabla351081315325[[#This Row],[PNE]]+Tabla351081315325[[#This Row],[PE]])/2</f>
        <v>0.769680106555897</v>
      </c>
      <c r="R10" s="0" t="n">
        <v>817</v>
      </c>
      <c r="S10" s="0" t="n">
        <v>871</v>
      </c>
      <c r="T10" s="0" t="n">
        <f aca="false">Tabla351081315325[[#This Row],[efec]]+Tabla351081315325[[#This Row],[no_efe]]</f>
        <v>1688</v>
      </c>
    </row>
    <row r="11" customFormat="false" ht="13.8" hidden="false" customHeight="false" outlineLevel="0" collapsed="false">
      <c r="A11" s="0" t="n">
        <v>5</v>
      </c>
      <c r="B11" s="0" t="n">
        <v>639</v>
      </c>
      <c r="C11" s="0" t="n">
        <v>232</v>
      </c>
      <c r="D11" s="0" t="n">
        <v>641</v>
      </c>
      <c r="E11" s="0" t="n">
        <v>176</v>
      </c>
      <c r="F11" s="0" t="n">
        <f aca="false">Tabla351081315325[[#This Row],[no_efec_cor]]+Tabla351081315325[[#This Row],[efec_cor]]</f>
        <v>1280</v>
      </c>
      <c r="G11" s="0" t="n">
        <f aca="false">Tabla351081315325[[#This Row],[no_efec_inc]]+Tabla351081315325[[#This Row],[efect_inc]]</f>
        <v>408</v>
      </c>
      <c r="H11" s="9" t="n">
        <f aca="false">Tabla351081315325[[#This Row],[Correctos]]/Tabla351081315325[[#This Row],[total_sec]]</f>
        <v>0.758293838862559</v>
      </c>
      <c r="I11" s="9" t="n">
        <f aca="false">Tabla351081315325[[#This Row],[efec_cor]]/Tabla351081315325[[#This Row],[efec]]</f>
        <v>0.784577723378213</v>
      </c>
      <c r="J11" s="9" t="n">
        <f aca="false">Tabla351081315325[[#This Row],[efect_inc]]/Tabla351081315325[[#This Row],[efec]]</f>
        <v>0.215422276621787</v>
      </c>
      <c r="K11" s="9" t="n">
        <f aca="false">Tabla351081315325[[#This Row],[no_efec_cor]]/Tabla351081315325[[#This Row],[no_efe]]</f>
        <v>0.733639494833525</v>
      </c>
      <c r="L11" s="9" t="n">
        <f aca="false">Tabla351081315325[[#This Row],[no_efec_inc]]/Tabla351081315325[[#This Row],[no_efe]]</f>
        <v>0.266360505166475</v>
      </c>
      <c r="M11" s="9" t="n">
        <f aca="false">(Tabla351081315325[[#This Row],[% efe_cor]]+Tabla351081315325[[#This Row],[% no_efe_cor]])/2</f>
        <v>0.759108609105869</v>
      </c>
      <c r="N11" s="10" t="n">
        <f aca="false">(Tabla351081315325[[#This Row],[% efe_inc]]+Tabla351081315325[[#This Row],[% no_efect_inc]])/2</f>
        <v>0.240891390894131</v>
      </c>
      <c r="O11" s="11" t="n">
        <f aca="false">Tabla351081315325[[#This Row],[no_efec_cor]]/(Tabla351081315325[[#This Row],[efect_inc]]+Tabla351081315325[[#This Row],[no_efec_cor]])</f>
        <v>0.784049079754601</v>
      </c>
      <c r="P11" s="11" t="n">
        <f aca="false">Tabla351081315325[[#This Row],[efec_cor]]/(Tabla351081315325[[#This Row],[efec_cor]]+Tabla351081315325[[#This Row],[no_efec_inc]])</f>
        <v>0.734249713631157</v>
      </c>
      <c r="Q11" s="11" t="n">
        <f aca="false">(Tabla351081315325[[#This Row],[PNE]]+Tabla351081315325[[#This Row],[PE]])/2</f>
        <v>0.759149396692879</v>
      </c>
      <c r="R11" s="0" t="n">
        <v>817</v>
      </c>
      <c r="S11" s="0" t="n">
        <v>871</v>
      </c>
      <c r="T11" s="0" t="n">
        <f aca="false">Tabla351081315325[[#This Row],[efec]]+Tabla351081315325[[#This Row],[no_efe]]</f>
        <v>1688</v>
      </c>
    </row>
    <row r="12" customFormat="false" ht="13.8" hidden="false" customHeight="false" outlineLevel="0" collapsed="false">
      <c r="A12" s="0" t="n">
        <v>10</v>
      </c>
      <c r="B12" s="0" t="n">
        <v>609</v>
      </c>
      <c r="C12" s="0" t="n">
        <v>262</v>
      </c>
      <c r="D12" s="0" t="n">
        <v>661</v>
      </c>
      <c r="E12" s="0" t="n">
        <v>156</v>
      </c>
      <c r="F12" s="0" t="n">
        <f aca="false">Tabla351081315325[[#This Row],[no_efec_cor]]+Tabla351081315325[[#This Row],[efec_cor]]</f>
        <v>1270</v>
      </c>
      <c r="G12" s="0" t="n">
        <f aca="false">Tabla351081315325[[#This Row],[no_efec_inc]]+Tabla351081315325[[#This Row],[efect_inc]]</f>
        <v>418</v>
      </c>
      <c r="H12" s="9" t="n">
        <f aca="false">Tabla351081315325[[#This Row],[Correctos]]/Tabla351081315325[[#This Row],[total_sec]]</f>
        <v>0.752369668246445</v>
      </c>
      <c r="I12" s="9" t="n">
        <f aca="false">Tabla351081315325[[#This Row],[efec_cor]]/Tabla351081315325[[#This Row],[efec]]</f>
        <v>0.80905752753978</v>
      </c>
      <c r="J12" s="9" t="n">
        <f aca="false">Tabla351081315325[[#This Row],[efect_inc]]/Tabla351081315325[[#This Row],[efec]]</f>
        <v>0.19094247246022</v>
      </c>
      <c r="K12" s="9" t="n">
        <f aca="false">Tabla351081315325[[#This Row],[no_efec_cor]]/Tabla351081315325[[#This Row],[no_efe]]</f>
        <v>0.699196326061998</v>
      </c>
      <c r="L12" s="9" t="n">
        <f aca="false">Tabla351081315325[[#This Row],[no_efec_inc]]/Tabla351081315325[[#This Row],[no_efe]]</f>
        <v>0.300803673938002</v>
      </c>
      <c r="M12" s="9" t="n">
        <f aca="false">(Tabla351081315325[[#This Row],[% efe_cor]]+Tabla351081315325[[#This Row],[% no_efe_cor]])/2</f>
        <v>0.754126926800889</v>
      </c>
      <c r="N12" s="10" t="n">
        <f aca="false">(Tabla351081315325[[#This Row],[% efe_inc]]+Tabla351081315325[[#This Row],[% no_efect_inc]])/2</f>
        <v>0.245873073199111</v>
      </c>
      <c r="O12" s="11" t="n">
        <f aca="false">Tabla351081315325[[#This Row],[no_efec_cor]]/(Tabla351081315325[[#This Row],[efect_inc]]+Tabla351081315325[[#This Row],[no_efec_cor]])</f>
        <v>0.796078431372549</v>
      </c>
      <c r="P12" s="11" t="n">
        <f aca="false">Tabla351081315325[[#This Row],[efec_cor]]/(Tabla351081315325[[#This Row],[efec_cor]]+Tabla351081315325[[#This Row],[no_efec_inc]])</f>
        <v>0.71614301191766</v>
      </c>
      <c r="Q12" s="11" t="n">
        <f aca="false">(Tabla351081315325[[#This Row],[PNE]]+Tabla351081315325[[#This Row],[PE]])/2</f>
        <v>0.756110721645104</v>
      </c>
      <c r="R12" s="0" t="n">
        <v>817</v>
      </c>
      <c r="S12" s="0" t="n">
        <v>871</v>
      </c>
      <c r="T12" s="0" t="n">
        <f aca="false">Tabla351081315325[[#This Row],[efec]]+Tabla351081315325[[#This Row],[no_efe]]</f>
        <v>1688</v>
      </c>
    </row>
    <row r="13" customFormat="false" ht="13.8" hidden="false" customHeight="false" outlineLevel="0" collapsed="false">
      <c r="A13" s="0" t="n">
        <v>15</v>
      </c>
      <c r="B13" s="0" t="n">
        <v>651</v>
      </c>
      <c r="C13" s="0" t="n">
        <v>220</v>
      </c>
      <c r="D13" s="0" t="n">
        <v>604</v>
      </c>
      <c r="E13" s="0" t="n">
        <v>213</v>
      </c>
      <c r="F13" s="0" t="n">
        <f aca="false">Tabla351081315325[[#This Row],[no_efec_cor]]+Tabla351081315325[[#This Row],[efec_cor]]</f>
        <v>1255</v>
      </c>
      <c r="G13" s="0" t="n">
        <f aca="false">Tabla351081315325[[#This Row],[no_efec_inc]]+Tabla351081315325[[#This Row],[efect_inc]]</f>
        <v>433</v>
      </c>
      <c r="H13" s="9" t="n">
        <f aca="false">Tabla351081315325[[#This Row],[Correctos]]/Tabla351081315325[[#This Row],[total_sec]]</f>
        <v>0.743483412322275</v>
      </c>
      <c r="I13" s="9" t="n">
        <f aca="false">Tabla351081315325[[#This Row],[efec_cor]]/Tabla351081315325[[#This Row],[efec]]</f>
        <v>0.739290085679315</v>
      </c>
      <c r="J13" s="9" t="n">
        <f aca="false">Tabla351081315325[[#This Row],[efect_inc]]/Tabla351081315325[[#This Row],[efec]]</f>
        <v>0.260709914320685</v>
      </c>
      <c r="K13" s="9" t="n">
        <f aca="false">Tabla351081315325[[#This Row],[no_efec_cor]]/Tabla351081315325[[#This Row],[no_efe]]</f>
        <v>0.747416762342136</v>
      </c>
      <c r="L13" s="9" t="n">
        <f aca="false">Tabla351081315325[[#This Row],[no_efec_inc]]/Tabla351081315325[[#This Row],[no_efe]]</f>
        <v>0.252583237657864</v>
      </c>
      <c r="M13" s="9" t="n">
        <f aca="false">(Tabla351081315325[[#This Row],[% efe_cor]]+Tabla351081315325[[#This Row],[% no_efe_cor]])/2</f>
        <v>0.743353424010725</v>
      </c>
      <c r="N13" s="10" t="n">
        <f aca="false">(Tabla351081315325[[#This Row],[% efe_inc]]+Tabla351081315325[[#This Row],[% no_efect_inc]])/2</f>
        <v>0.256646575989275</v>
      </c>
      <c r="O13" s="11" t="n">
        <f aca="false">Tabla351081315325[[#This Row],[no_efec_cor]]/(Tabla351081315325[[#This Row],[efect_inc]]+Tabla351081315325[[#This Row],[no_efec_cor]])</f>
        <v>0.753472222222222</v>
      </c>
      <c r="P13" s="11" t="n">
        <f aca="false">Tabla351081315325[[#This Row],[efec_cor]]/(Tabla351081315325[[#This Row],[efec_cor]]+Tabla351081315325[[#This Row],[no_efec_inc]])</f>
        <v>0.733009708737864</v>
      </c>
      <c r="Q13" s="11" t="n">
        <f aca="false">(Tabla351081315325[[#This Row],[PNE]]+Tabla351081315325[[#This Row],[PE]])/2</f>
        <v>0.743240965480043</v>
      </c>
      <c r="R13" s="0" t="n">
        <v>817</v>
      </c>
      <c r="S13" s="0" t="n">
        <v>871</v>
      </c>
      <c r="T13" s="0" t="n">
        <f aca="false">Tabla351081315325[[#This Row],[efec]]+Tabla351081315325[[#This Row],[no_efe]]</f>
        <v>1688</v>
      </c>
    </row>
    <row r="14" customFormat="false" ht="13.8" hidden="false" customHeight="false" outlineLevel="0" collapsed="false">
      <c r="A14" s="0" t="n">
        <v>20</v>
      </c>
      <c r="B14" s="0" t="n">
        <v>645</v>
      </c>
      <c r="C14" s="0" t="n">
        <v>226</v>
      </c>
      <c r="D14" s="0" t="n">
        <v>604</v>
      </c>
      <c r="E14" s="0" t="n">
        <v>213</v>
      </c>
      <c r="F14" s="0" t="n">
        <f aca="false">Tabla351081315325[[#This Row],[no_efec_cor]]+Tabla351081315325[[#This Row],[efec_cor]]</f>
        <v>1249</v>
      </c>
      <c r="G14" s="0" t="n">
        <f aca="false">Tabla351081315325[[#This Row],[no_efec_inc]]+Tabla351081315325[[#This Row],[efect_inc]]</f>
        <v>439</v>
      </c>
      <c r="H14" s="9" t="n">
        <f aca="false">Tabla351081315325[[#This Row],[Correctos]]/Tabla351081315325[[#This Row],[total_sec]]</f>
        <v>0.739928909952607</v>
      </c>
      <c r="I14" s="9" t="n">
        <f aca="false">Tabla351081315325[[#This Row],[efec_cor]]/Tabla351081315325[[#This Row],[efec]]</f>
        <v>0.739290085679315</v>
      </c>
      <c r="J14" s="9" t="n">
        <f aca="false">Tabla351081315325[[#This Row],[efect_inc]]/Tabla351081315325[[#This Row],[efec]]</f>
        <v>0.260709914320685</v>
      </c>
      <c r="K14" s="9" t="n">
        <f aca="false">Tabla351081315325[[#This Row],[no_efec_cor]]/Tabla351081315325[[#This Row],[no_efe]]</f>
        <v>0.74052812858783</v>
      </c>
      <c r="L14" s="9" t="n">
        <f aca="false">Tabla351081315325[[#This Row],[no_efec_inc]]/Tabla351081315325[[#This Row],[no_efe]]</f>
        <v>0.25947187141217</v>
      </c>
      <c r="M14" s="9" t="n">
        <f aca="false">(Tabla351081315325[[#This Row],[% efe_cor]]+Tabla351081315325[[#This Row],[% no_efe_cor]])/2</f>
        <v>0.739909107133572</v>
      </c>
      <c r="N14" s="10" t="n">
        <f aca="false">(Tabla351081315325[[#This Row],[% efe_inc]]+Tabla351081315325[[#This Row],[% no_efect_inc]])/2</f>
        <v>0.260090892866428</v>
      </c>
      <c r="O14" s="11" t="n">
        <f aca="false">Tabla351081315325[[#This Row],[no_efec_cor]]/(Tabla351081315325[[#This Row],[efect_inc]]+Tabla351081315325[[#This Row],[no_efec_cor]])</f>
        <v>0.751748251748252</v>
      </c>
      <c r="P14" s="11" t="n">
        <f aca="false">Tabla351081315325[[#This Row],[efec_cor]]/(Tabla351081315325[[#This Row],[efec_cor]]+Tabla351081315325[[#This Row],[no_efec_inc]])</f>
        <v>0.727710843373494</v>
      </c>
      <c r="Q14" s="11" t="n">
        <f aca="false">(Tabla351081315325[[#This Row],[PNE]]+Tabla351081315325[[#This Row],[PE]])/2</f>
        <v>0.739729547560873</v>
      </c>
      <c r="R14" s="0" t="n">
        <v>817</v>
      </c>
      <c r="S14" s="0" t="n">
        <v>871</v>
      </c>
      <c r="T14" s="0" t="n">
        <f aca="false">Tabla351081315325[[#This Row],[efec]]+Tabla351081315325[[#This Row],[no_efe]]</f>
        <v>1688</v>
      </c>
    </row>
    <row r="15" customFormat="false" ht="13.8" hidden="false" customHeight="false" outlineLevel="0" collapsed="false">
      <c r="A15" s="0" t="n">
        <v>25</v>
      </c>
      <c r="B15" s="0" t="n">
        <v>675</v>
      </c>
      <c r="C15" s="0" t="n">
        <v>196</v>
      </c>
      <c r="D15" s="0" t="n">
        <v>586</v>
      </c>
      <c r="E15" s="0" t="n">
        <v>231</v>
      </c>
      <c r="F15" s="0" t="n">
        <f aca="false">Tabla351081315325[[#This Row],[no_efec_cor]]+Tabla351081315325[[#This Row],[efec_cor]]</f>
        <v>1261</v>
      </c>
      <c r="G15" s="0" t="n">
        <f aca="false">Tabla351081315325[[#This Row],[no_efec_inc]]+Tabla351081315325[[#This Row],[efect_inc]]</f>
        <v>427</v>
      </c>
      <c r="H15" s="9" t="n">
        <f aca="false">Tabla351081315325[[#This Row],[Correctos]]/Tabla351081315325[[#This Row],[total_sec]]</f>
        <v>0.747037914691943</v>
      </c>
      <c r="I15" s="9" t="n">
        <f aca="false">Tabla351081315325[[#This Row],[efec_cor]]/Tabla351081315325[[#This Row],[efec]]</f>
        <v>0.717258261933905</v>
      </c>
      <c r="J15" s="9" t="n">
        <f aca="false">Tabla351081315325[[#This Row],[efect_inc]]/Tabla351081315325[[#This Row],[efec]]</f>
        <v>0.282741738066095</v>
      </c>
      <c r="K15" s="9" t="n">
        <f aca="false">Tabla351081315325[[#This Row],[no_efec_cor]]/Tabla351081315325[[#This Row],[no_efe]]</f>
        <v>0.774971297359357</v>
      </c>
      <c r="L15" s="9" t="n">
        <f aca="false">Tabla351081315325[[#This Row],[no_efec_inc]]/Tabla351081315325[[#This Row],[no_efe]]</f>
        <v>0.225028702640643</v>
      </c>
      <c r="M15" s="9" t="n">
        <f aca="false">(Tabla351081315325[[#This Row],[% efe_cor]]+Tabla351081315325[[#This Row],[% no_efe_cor]])/2</f>
        <v>0.746114779646631</v>
      </c>
      <c r="N15" s="10" t="n">
        <f aca="false">(Tabla351081315325[[#This Row],[% efe_inc]]+Tabla351081315325[[#This Row],[% no_efect_inc]])/2</f>
        <v>0.253885220353369</v>
      </c>
      <c r="O15" s="11" t="n">
        <f aca="false">Tabla351081315325[[#This Row],[no_efec_cor]]/(Tabla351081315325[[#This Row],[efect_inc]]+Tabla351081315325[[#This Row],[no_efec_cor]])</f>
        <v>0.745033112582781</v>
      </c>
      <c r="P15" s="11" t="n">
        <f aca="false">Tabla351081315325[[#This Row],[efec_cor]]/(Tabla351081315325[[#This Row],[efec_cor]]+Tabla351081315325[[#This Row],[no_efec_inc]])</f>
        <v>0.749360613810742</v>
      </c>
      <c r="Q15" s="11" t="n">
        <f aca="false">(Tabla351081315325[[#This Row],[PNE]]+Tabla351081315325[[#This Row],[PE]])/2</f>
        <v>0.747196863196762</v>
      </c>
      <c r="R15" s="0" t="n">
        <v>817</v>
      </c>
      <c r="S15" s="0" t="n">
        <v>871</v>
      </c>
      <c r="T15" s="0" t="n">
        <f aca="false">Tabla351081315325[[#This Row],[efec]]+Tabla351081315325[[#This Row],[no_efe]]</f>
        <v>1688</v>
      </c>
    </row>
    <row r="16" customFormat="false" ht="13.8" hidden="false" customHeight="false" outlineLevel="0" collapsed="false">
      <c r="A16" s="0" t="n">
        <v>30</v>
      </c>
      <c r="B16" s="0" t="n">
        <v>658</v>
      </c>
      <c r="C16" s="0" t="n">
        <v>213</v>
      </c>
      <c r="D16" s="0" t="n">
        <v>591</v>
      </c>
      <c r="E16" s="0" t="n">
        <v>226</v>
      </c>
      <c r="F16" s="0" t="n">
        <f aca="false">Tabla351081315325[[#This Row],[no_efec_cor]]+Tabla351081315325[[#This Row],[efec_cor]]</f>
        <v>1249</v>
      </c>
      <c r="G16" s="0" t="n">
        <f aca="false">Tabla351081315325[[#This Row],[no_efec_inc]]+Tabla351081315325[[#This Row],[efect_inc]]</f>
        <v>439</v>
      </c>
      <c r="H16" s="9" t="n">
        <f aca="false">Tabla351081315325[[#This Row],[Correctos]]/Tabla351081315325[[#This Row],[total_sec]]</f>
        <v>0.739928909952607</v>
      </c>
      <c r="I16" s="9" t="n">
        <f aca="false">Tabla351081315325[[#This Row],[efec_cor]]/Tabla351081315325[[#This Row],[efec]]</f>
        <v>0.723378212974296</v>
      </c>
      <c r="J16" s="9" t="n">
        <f aca="false">Tabla351081315325[[#This Row],[efect_inc]]/Tabla351081315325[[#This Row],[efec]]</f>
        <v>0.276621787025704</v>
      </c>
      <c r="K16" s="9" t="n">
        <f aca="false">Tabla351081315325[[#This Row],[no_efec_cor]]/Tabla351081315325[[#This Row],[no_efe]]</f>
        <v>0.755453501722158</v>
      </c>
      <c r="L16" s="9" t="n">
        <f aca="false">Tabla351081315325[[#This Row],[no_efec_inc]]/Tabla351081315325[[#This Row],[no_efe]]</f>
        <v>0.244546498277842</v>
      </c>
      <c r="M16" s="9" t="n">
        <f aca="false">(Tabla351081315325[[#This Row],[% efe_cor]]+Tabla351081315325[[#This Row],[% no_efe_cor]])/2</f>
        <v>0.739415857348227</v>
      </c>
      <c r="N16" s="10" t="n">
        <f aca="false">(Tabla351081315325[[#This Row],[% efe_inc]]+Tabla351081315325[[#This Row],[% no_efect_inc]])/2</f>
        <v>0.260584142651773</v>
      </c>
      <c r="O16" s="11" t="n">
        <f aca="false">Tabla351081315325[[#This Row],[no_efec_cor]]/(Tabla351081315325[[#This Row],[efect_inc]]+Tabla351081315325[[#This Row],[no_efec_cor]])</f>
        <v>0.744343891402715</v>
      </c>
      <c r="P16" s="11" t="n">
        <f aca="false">Tabla351081315325[[#This Row],[efec_cor]]/(Tabla351081315325[[#This Row],[efec_cor]]+Tabla351081315325[[#This Row],[no_efec_inc]])</f>
        <v>0.735074626865672</v>
      </c>
      <c r="Q16" s="11" t="n">
        <f aca="false">(Tabla351081315325[[#This Row],[PNE]]+Tabla351081315325[[#This Row],[PE]])/2</f>
        <v>0.739709259134193</v>
      </c>
      <c r="R16" s="0" t="n">
        <v>817</v>
      </c>
      <c r="S16" s="0" t="n">
        <v>871</v>
      </c>
      <c r="T16" s="0" t="n">
        <f aca="false">Tabla351081315325[[#This Row],[efec]]+Tabla351081315325[[#This Row],[no_efe]]</f>
        <v>1688</v>
      </c>
    </row>
    <row r="17" customFormat="false" ht="13.8" hidden="false" customHeight="false" outlineLevel="0" collapsed="false">
      <c r="A17" s="0" t="n">
        <v>35</v>
      </c>
      <c r="B17" s="0" t="n">
        <v>672</v>
      </c>
      <c r="C17" s="0" t="n">
        <v>199</v>
      </c>
      <c r="D17" s="0" t="n">
        <v>561</v>
      </c>
      <c r="E17" s="0" t="n">
        <v>256</v>
      </c>
      <c r="F17" s="0" t="n">
        <f aca="false">Tabla351081315325[[#This Row],[no_efec_cor]]+Tabla351081315325[[#This Row],[efec_cor]]</f>
        <v>1233</v>
      </c>
      <c r="G17" s="0" t="n">
        <f aca="false">Tabla351081315325[[#This Row],[no_efec_inc]]+Tabla351081315325[[#This Row],[efect_inc]]</f>
        <v>455</v>
      </c>
      <c r="H17" s="9" t="n">
        <f aca="false">Tabla351081315325[[#This Row],[Correctos]]/Tabla351081315325[[#This Row],[total_sec]]</f>
        <v>0.730450236966825</v>
      </c>
      <c r="I17" s="9" t="n">
        <f aca="false">Tabla351081315325[[#This Row],[efec_cor]]/Tabla351081315325[[#This Row],[efec]]</f>
        <v>0.686658506731946</v>
      </c>
      <c r="J17" s="9" t="n">
        <f aca="false">Tabla351081315325[[#This Row],[efect_inc]]/Tabla351081315325[[#This Row],[efec]]</f>
        <v>0.313341493268054</v>
      </c>
      <c r="K17" s="9" t="n">
        <f aca="false">Tabla351081315325[[#This Row],[no_efec_cor]]/Tabla351081315325[[#This Row],[no_efe]]</f>
        <v>0.771526980482204</v>
      </c>
      <c r="L17" s="9" t="n">
        <f aca="false">Tabla351081315325[[#This Row],[no_efec_inc]]/Tabla351081315325[[#This Row],[no_efe]]</f>
        <v>0.228473019517796</v>
      </c>
      <c r="M17" s="9" t="n">
        <f aca="false">(Tabla351081315325[[#This Row],[% efe_cor]]+Tabla351081315325[[#This Row],[% no_efe_cor]])/2</f>
        <v>0.729092743607075</v>
      </c>
      <c r="N17" s="10" t="n">
        <f aca="false">(Tabla351081315325[[#This Row],[% efe_inc]]+Tabla351081315325[[#This Row],[% no_efect_inc]])/2</f>
        <v>0.270907256392925</v>
      </c>
      <c r="O17" s="11" t="n">
        <f aca="false">Tabla351081315325[[#This Row],[no_efec_cor]]/(Tabla351081315325[[#This Row],[efect_inc]]+Tabla351081315325[[#This Row],[no_efec_cor]])</f>
        <v>0.724137931034483</v>
      </c>
      <c r="P17" s="11" t="n">
        <f aca="false">Tabla351081315325[[#This Row],[efec_cor]]/(Tabla351081315325[[#This Row],[efec_cor]]+Tabla351081315325[[#This Row],[no_efec_inc]])</f>
        <v>0.738157894736842</v>
      </c>
      <c r="Q17" s="11" t="n">
        <f aca="false">(Tabla351081315325[[#This Row],[PNE]]+Tabla351081315325[[#This Row],[PE]])/2</f>
        <v>0.731147912885662</v>
      </c>
      <c r="R17" s="0" t="n">
        <v>817</v>
      </c>
      <c r="S17" s="0" t="n">
        <v>871</v>
      </c>
      <c r="T17" s="0" t="n">
        <f aca="false">Tabla351081315325[[#This Row],[efec]]+Tabla351081315325[[#This Row],[no_efe]]</f>
        <v>1688</v>
      </c>
    </row>
    <row r="18" customFormat="false" ht="13.8" hidden="false" customHeight="false" outlineLevel="0" collapsed="false">
      <c r="A18" s="0" t="n">
        <v>39</v>
      </c>
      <c r="B18" s="0" t="n">
        <v>664</v>
      </c>
      <c r="C18" s="0" t="n">
        <v>207</v>
      </c>
      <c r="D18" s="0" t="n">
        <v>554</v>
      </c>
      <c r="E18" s="0" t="n">
        <v>263</v>
      </c>
      <c r="F18" s="0" t="n">
        <f aca="false">Tabla351081315325[[#This Row],[no_efec_cor]]+Tabla351081315325[[#This Row],[efec_cor]]</f>
        <v>1218</v>
      </c>
      <c r="G18" s="0" t="n">
        <f aca="false">Tabla351081315325[[#This Row],[no_efec_inc]]+Tabla351081315325[[#This Row],[efect_inc]]</f>
        <v>470</v>
      </c>
      <c r="H18" s="9" t="n">
        <f aca="false">Tabla351081315325[[#This Row],[Correctos]]/Tabla351081315325[[#This Row],[total_sec]]</f>
        <v>0.721563981042654</v>
      </c>
      <c r="I18" s="9" t="n">
        <f aca="false">Tabla351081315325[[#This Row],[efec_cor]]/Tabla351081315325[[#This Row],[efec]]</f>
        <v>0.678090575275398</v>
      </c>
      <c r="J18" s="9" t="n">
        <f aca="false">Tabla351081315325[[#This Row],[efect_inc]]/Tabla351081315325[[#This Row],[efec]]</f>
        <v>0.321909424724602</v>
      </c>
      <c r="K18" s="9" t="n">
        <f aca="false">Tabla351081315325[[#This Row],[no_efec_cor]]/Tabla351081315325[[#This Row],[no_efe]]</f>
        <v>0.762342135476464</v>
      </c>
      <c r="L18" s="9" t="n">
        <f aca="false">Tabla351081315325[[#This Row],[no_efec_inc]]/Tabla351081315325[[#This Row],[no_efe]]</f>
        <v>0.237657864523536</v>
      </c>
      <c r="M18" s="9" t="n">
        <f aca="false">(Tabla351081315325[[#This Row],[% efe_cor]]+Tabla351081315325[[#This Row],[% no_efe_cor]])/2</f>
        <v>0.720216355375931</v>
      </c>
      <c r="N18" s="10" t="n">
        <f aca="false">(Tabla351081315325[[#This Row],[% efe_inc]]+Tabla351081315325[[#This Row],[% no_efect_inc]])/2</f>
        <v>0.279783644624069</v>
      </c>
      <c r="O18" s="11" t="n">
        <f aca="false">Tabla351081315325[[#This Row],[no_efec_cor]]/(Tabla351081315325[[#This Row],[efect_inc]]+Tabla351081315325[[#This Row],[no_efec_cor]])</f>
        <v>0.716289104638619</v>
      </c>
      <c r="P18" s="11" t="n">
        <f aca="false">Tabla351081315325[[#This Row],[efec_cor]]/(Tabla351081315325[[#This Row],[efec_cor]]+Tabla351081315325[[#This Row],[no_efec_inc]])</f>
        <v>0.727989487516426</v>
      </c>
      <c r="Q18" s="11" t="n">
        <f aca="false">(Tabla351081315325[[#This Row],[PNE]]+Tabla351081315325[[#This Row],[PE]])/2</f>
        <v>0.722139296077522</v>
      </c>
      <c r="R18" s="0" t="n">
        <v>817</v>
      </c>
      <c r="S18" s="0" t="n">
        <v>871</v>
      </c>
      <c r="T18" s="0" t="n">
        <f aca="false">Tabla351081315325[[#This Row],[efec]]+Tabla351081315325[[#This Row],[no_efe]]</f>
        <v>1688</v>
      </c>
    </row>
    <row r="20" customFormat="false" ht="19.5" hidden="false" customHeight="false" outlineLevel="0" collapsed="false">
      <c r="A20" s="1" t="s">
        <v>36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15" hidden="false" customHeight="false" outlineLevel="0" collapsed="false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4" customFormat="false" ht="15.75" hidden="false" customHeight="false" outlineLevel="0" collapsed="false">
      <c r="A24" s="5" t="s">
        <v>5</v>
      </c>
      <c r="B24" s="5"/>
      <c r="C24" s="5"/>
      <c r="D24" s="5"/>
      <c r="E24" s="5"/>
      <c r="F24" s="5"/>
      <c r="G24" s="5"/>
      <c r="H24" s="5"/>
      <c r="I24" s="5"/>
    </row>
    <row r="25" customFormat="false" ht="15.75" hidden="false" customHeight="false" outlineLevel="0" collapsed="false">
      <c r="A25" s="7" t="s">
        <v>28</v>
      </c>
      <c r="B25" s="7" t="s">
        <v>29</v>
      </c>
      <c r="C25" s="8" t="s">
        <v>7</v>
      </c>
      <c r="D25" s="8" t="s">
        <v>8</v>
      </c>
      <c r="E25" s="8" t="s">
        <v>9</v>
      </c>
      <c r="F25" s="8" t="s">
        <v>10</v>
      </c>
      <c r="G25" s="8" t="s">
        <v>11</v>
      </c>
      <c r="H25" s="8" t="s">
        <v>12</v>
      </c>
      <c r="I25" s="7" t="s">
        <v>13</v>
      </c>
      <c r="J25" s="7" t="s">
        <v>14</v>
      </c>
      <c r="K25" s="7" t="s">
        <v>15</v>
      </c>
      <c r="L25" s="7" t="s">
        <v>16</v>
      </c>
      <c r="M25" s="7" t="s">
        <v>17</v>
      </c>
      <c r="N25" s="7" t="s">
        <v>18</v>
      </c>
      <c r="O25" s="7" t="s">
        <v>19</v>
      </c>
      <c r="P25" s="7" t="s">
        <v>20</v>
      </c>
      <c r="Q25" s="7" t="s">
        <v>21</v>
      </c>
      <c r="R25" s="7" t="s">
        <v>22</v>
      </c>
      <c r="S25" s="7" t="s">
        <v>23</v>
      </c>
      <c r="T25" s="7" t="s">
        <v>24</v>
      </c>
      <c r="U25" s="7" t="s">
        <v>25</v>
      </c>
    </row>
    <row r="26" customFormat="false" ht="13.8" hidden="false" customHeight="false" outlineLevel="0" collapsed="false">
      <c r="A26" s="0" t="n">
        <v>1</v>
      </c>
      <c r="B26" s="0" t="n">
        <v>0</v>
      </c>
      <c r="C26" s="0" t="n">
        <v>742</v>
      </c>
      <c r="D26" s="0" t="n">
        <v>129</v>
      </c>
      <c r="E26" s="0" t="n">
        <v>356</v>
      </c>
      <c r="F26" s="0" t="n">
        <v>461</v>
      </c>
      <c r="G26" s="0" t="n">
        <f aca="false">Tabla3510813153423[[#This Row],[no_efec_cor]]+Tabla3510813153423[[#This Row],[efec_cor]]</f>
        <v>1098</v>
      </c>
      <c r="H26" s="0" t="n">
        <f aca="false">Tabla3510813153423[[#This Row],[no_efec_inc]]+Tabla3510813153423[[#This Row],[efect_inc]]</f>
        <v>590</v>
      </c>
      <c r="I26" s="9" t="n">
        <f aca="false">Tabla3510813153423[[#This Row],[Correctos]]/Tabla3510813153423[[#This Row],[total_sec]]</f>
        <v>0.650473933649289</v>
      </c>
      <c r="J26" s="9" t="n">
        <f aca="false">Tabla3510813153423[[#This Row],[efec_cor]]/Tabla3510813153423[[#This Row],[efec]]</f>
        <v>0.435740514075887</v>
      </c>
      <c r="K26" s="9" t="n">
        <f aca="false">Tabla3510813153423[[#This Row],[efect_inc]]/Tabla3510813153423[[#This Row],[efec]]</f>
        <v>0.564259485924113</v>
      </c>
      <c r="L26" s="9" t="n">
        <f aca="false">Tabla3510813153423[[#This Row],[no_efec_cor]]/Tabla3510813153423[[#This Row],[no_efe]]</f>
        <v>0.851894374282434</v>
      </c>
      <c r="M26" s="9" t="n">
        <f aca="false">Tabla3510813153423[[#This Row],[no_efec_inc]]/Tabla3510813153423[[#This Row],[no_efe]]</f>
        <v>0.148105625717566</v>
      </c>
      <c r="N26" s="9" t="n">
        <f aca="false">(Tabla3510813153423[[#This Row],[% efe_cor]]+Tabla3510813153423[[#This Row],[% no_efe_cor]])/2</f>
        <v>0.643817444179161</v>
      </c>
      <c r="O26" s="10" t="n">
        <f aca="false">(Tabla3510813153423[[#This Row],[% efe_inc]]+Tabla3510813153423[[#This Row],[% no_efect_inc]])/2</f>
        <v>0.356182555820839</v>
      </c>
      <c r="P26" s="11" t="n">
        <f aca="false">Tabla3510813153423[[#This Row],[no_efec_cor]]/(Tabla3510813153423[[#This Row],[efect_inc]]+Tabla3510813153423[[#This Row],[no_efec_cor]])</f>
        <v>0.616791354945968</v>
      </c>
      <c r="Q26" s="11" t="n">
        <f aca="false">Tabla3510813153423[[#This Row],[efec_cor]]/(Tabla3510813153423[[#This Row],[efec_cor]]+Tabla3510813153423[[#This Row],[no_efec_inc]])</f>
        <v>0.734020618556701</v>
      </c>
      <c r="R26" s="11" t="n">
        <f aca="false">(Tabla3510813153423[[#This Row],[PNE]]+Tabla3510813153423[[#This Row],[PE]])/2</f>
        <v>0.675405986751335</v>
      </c>
      <c r="S26" s="0" t="n">
        <v>817</v>
      </c>
      <c r="T26" s="0" t="n">
        <v>871</v>
      </c>
      <c r="U26" s="0" t="n">
        <f aca="false">Tabla3510813153423[[#This Row],[efec]]+Tabla3510813153423[[#This Row],[no_efe]]</f>
        <v>1688</v>
      </c>
    </row>
    <row r="27" customFormat="false" ht="13.8" hidden="false" customHeight="false" outlineLevel="0" collapsed="false">
      <c r="A27" s="0" t="n">
        <v>1</v>
      </c>
      <c r="B27" s="0" t="n">
        <v>0.1</v>
      </c>
      <c r="C27" s="0" t="n">
        <v>676</v>
      </c>
      <c r="D27" s="0" t="n">
        <v>195</v>
      </c>
      <c r="E27" s="0" t="n">
        <v>551</v>
      </c>
      <c r="F27" s="0" t="n">
        <v>226</v>
      </c>
      <c r="G27" s="0" t="n">
        <f aca="false">Tabla3510813153423[[#This Row],[no_efec_cor]]+Tabla3510813153423[[#This Row],[efec_cor]]</f>
        <v>1227</v>
      </c>
      <c r="H27" s="0" t="n">
        <f aca="false">Tabla3510813153423[[#This Row],[no_efec_inc]]+Tabla3510813153423[[#This Row],[efect_inc]]</f>
        <v>421</v>
      </c>
      <c r="I27" s="9" t="n">
        <f aca="false">Tabla3510813153423[[#This Row],[Correctos]]/Tabla3510813153423[[#This Row],[total_sec]]</f>
        <v>0.726895734597156</v>
      </c>
      <c r="J27" s="9" t="n">
        <f aca="false">Tabla3510813153423[[#This Row],[efec_cor]]/Tabla3510813153423[[#This Row],[efec]]</f>
        <v>0.674418604651163</v>
      </c>
      <c r="K27" s="9" t="n">
        <f aca="false">Tabla3510813153423[[#This Row],[efect_inc]]/Tabla3510813153423[[#This Row],[efec]]</f>
        <v>0.276621787025704</v>
      </c>
      <c r="L27" s="9" t="n">
        <f aca="false">Tabla3510813153423[[#This Row],[no_efec_cor]]/Tabla3510813153423[[#This Row],[no_efe]]</f>
        <v>0.776119402985075</v>
      </c>
      <c r="M27" s="9" t="n">
        <f aca="false">Tabla3510813153423[[#This Row],[no_efec_inc]]/Tabla3510813153423[[#This Row],[no_efe]]</f>
        <v>0.223880597014925</v>
      </c>
      <c r="N27" s="9" t="n">
        <f aca="false">(Tabla3510813153423[[#This Row],[% efe_cor]]+Tabla3510813153423[[#This Row],[% no_efe_cor]])/2</f>
        <v>0.725269003818119</v>
      </c>
      <c r="O27" s="10" t="n">
        <f aca="false">(Tabla3510813153423[[#This Row],[% efe_inc]]+Tabla3510813153423[[#This Row],[% no_efect_inc]])/2</f>
        <v>0.250251192020315</v>
      </c>
      <c r="P27" s="11" t="n">
        <f aca="false">Tabla3510813153423[[#This Row],[no_efec_cor]]/(Tabla3510813153423[[#This Row],[efect_inc]]+Tabla3510813153423[[#This Row],[no_efec_cor]])</f>
        <v>0.749445676274944</v>
      </c>
      <c r="Q27" s="11" t="n">
        <f aca="false">Tabla3510813153423[[#This Row],[efec_cor]]/(Tabla3510813153423[[#This Row],[efec_cor]]+Tabla3510813153423[[#This Row],[no_efec_inc]])</f>
        <v>0.738605898123324</v>
      </c>
      <c r="R27" s="11" t="n">
        <f aca="false">(Tabla3510813153423[[#This Row],[PNE]]+Tabla3510813153423[[#This Row],[PE]])/2</f>
        <v>0.744025787199135</v>
      </c>
      <c r="S27" s="0" t="n">
        <v>817</v>
      </c>
      <c r="T27" s="0" t="n">
        <v>871</v>
      </c>
      <c r="U27" s="0" t="n">
        <f aca="false">Tabla3510813153423[[#This Row],[efec]]+Tabla3510813153423[[#This Row],[no_efe]]</f>
        <v>1688</v>
      </c>
    </row>
    <row r="28" customFormat="false" ht="13.8" hidden="false" customHeight="false" outlineLevel="0" collapsed="false">
      <c r="A28" s="0" t="n">
        <v>1</v>
      </c>
      <c r="B28" s="0" t="n">
        <v>0.5</v>
      </c>
      <c r="C28" s="0" t="n">
        <v>670</v>
      </c>
      <c r="D28" s="0" t="n">
        <v>201</v>
      </c>
      <c r="E28" s="0" t="n">
        <v>612</v>
      </c>
      <c r="F28" s="0" t="n">
        <v>205</v>
      </c>
      <c r="G28" s="0" t="n">
        <f aca="false">Tabla3510813153423[[#This Row],[no_efec_cor]]+Tabla3510813153423[[#This Row],[efec_cor]]</f>
        <v>1282</v>
      </c>
      <c r="H28" s="0" t="n">
        <f aca="false">Tabla3510813153423[[#This Row],[no_efec_inc]]+Tabla3510813153423[[#This Row],[efect_inc]]</f>
        <v>406</v>
      </c>
      <c r="I28" s="9" t="n">
        <f aca="false">Tabla3510813153423[[#This Row],[Correctos]]/Tabla3510813153423[[#This Row],[total_sec]]</f>
        <v>0.759478672985782</v>
      </c>
      <c r="J28" s="9" t="n">
        <f aca="false">Tabla3510813153423[[#This Row],[efec_cor]]/Tabla3510813153423[[#This Row],[efec]]</f>
        <v>0.749082007343941</v>
      </c>
      <c r="K28" s="9" t="n">
        <f aca="false">Tabla3510813153423[[#This Row],[efect_inc]]/Tabla3510813153423[[#This Row],[efec]]</f>
        <v>0.250917992656059</v>
      </c>
      <c r="L28" s="9" t="n">
        <f aca="false">Tabla3510813153423[[#This Row],[no_efec_cor]]/Tabla3510813153423[[#This Row],[no_efe]]</f>
        <v>0.769230769230769</v>
      </c>
      <c r="M28" s="9" t="n">
        <f aca="false">Tabla3510813153423[[#This Row],[no_efec_inc]]/Tabla3510813153423[[#This Row],[no_efe]]</f>
        <v>0.230769230769231</v>
      </c>
      <c r="N28" s="9" t="n">
        <f aca="false">(Tabla3510813153423[[#This Row],[% efe_cor]]+Tabla3510813153423[[#This Row],[% no_efe_cor]])/2</f>
        <v>0.759156388287355</v>
      </c>
      <c r="O28" s="10" t="n">
        <f aca="false">(Tabla3510813153423[[#This Row],[% efe_inc]]+Tabla3510813153423[[#This Row],[% no_efect_inc]])/2</f>
        <v>0.240843611712645</v>
      </c>
      <c r="P28" s="11" t="n">
        <f aca="false">Tabla3510813153423[[#This Row],[no_efec_cor]]/(Tabla3510813153423[[#This Row],[efect_inc]]+Tabla3510813153423[[#This Row],[no_efec_cor]])</f>
        <v>0.765714285714286</v>
      </c>
      <c r="Q28" s="11" t="n">
        <f aca="false">Tabla3510813153423[[#This Row],[efec_cor]]/(Tabla3510813153423[[#This Row],[efec_cor]]+Tabla3510813153423[[#This Row],[no_efec_inc]])</f>
        <v>0.752767527675277</v>
      </c>
      <c r="R28" s="11" t="n">
        <f aca="false">(Tabla3510813153423[[#This Row],[PNE]]+Tabla3510813153423[[#This Row],[PE]])/2</f>
        <v>0.759240906694781</v>
      </c>
      <c r="S28" s="0" t="n">
        <v>817</v>
      </c>
      <c r="T28" s="0" t="n">
        <v>871</v>
      </c>
      <c r="U28" s="0" t="n">
        <f aca="false">Tabla3510813153423[[#This Row],[efec]]+Tabla3510813153423[[#This Row],[no_efe]]</f>
        <v>1688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695</v>
      </c>
      <c r="D29" s="0" t="n">
        <v>176</v>
      </c>
      <c r="E29" s="0" t="n">
        <v>630</v>
      </c>
      <c r="F29" s="0" t="n">
        <v>187</v>
      </c>
      <c r="G29" s="0" t="n">
        <f aca="false">Tabla3510813153423[[#This Row],[no_efec_cor]]+Tabla3510813153423[[#This Row],[efec_cor]]</f>
        <v>1325</v>
      </c>
      <c r="H29" s="0" t="n">
        <f aca="false">Tabla3510813153423[[#This Row],[no_efec_inc]]+Tabla3510813153423[[#This Row],[efect_inc]]</f>
        <v>363</v>
      </c>
      <c r="I29" s="9" t="n">
        <f aca="false">Tabla3510813153423[[#This Row],[Correctos]]/Tabla3510813153423[[#This Row],[total_sec]]</f>
        <v>0.784952606635071</v>
      </c>
      <c r="J29" s="9" t="n">
        <f aca="false">Tabla3510813153423[[#This Row],[efec_cor]]/Tabla3510813153423[[#This Row],[efec]]</f>
        <v>0.771113831089351</v>
      </c>
      <c r="K29" s="9" t="n">
        <f aca="false">Tabla3510813153423[[#This Row],[efect_inc]]/Tabla3510813153423[[#This Row],[efec]]</f>
        <v>0.228886168910649</v>
      </c>
      <c r="L29" s="9" t="n">
        <f aca="false">Tabla3510813153423[[#This Row],[no_efec_cor]]/Tabla3510813153423[[#This Row],[no_efe]]</f>
        <v>0.797933409873708</v>
      </c>
      <c r="M29" s="9" t="n">
        <f aca="false">Tabla3510813153423[[#This Row],[no_efec_inc]]/Tabla3510813153423[[#This Row],[no_efe]]</f>
        <v>0.202066590126292</v>
      </c>
      <c r="N29" s="9" t="n">
        <f aca="false">(Tabla3510813153423[[#This Row],[% efe_cor]]+Tabla3510813153423[[#This Row],[% no_efe_cor]])/2</f>
        <v>0.78452362048153</v>
      </c>
      <c r="O29" s="10" t="n">
        <f aca="false">(Tabla3510813153423[[#This Row],[% efe_inc]]+Tabla3510813153423[[#This Row],[% no_efect_inc]])/2</f>
        <v>0.21547637951847</v>
      </c>
      <c r="P29" s="11" t="n">
        <f aca="false">Tabla3510813153423[[#This Row],[no_efec_cor]]/(Tabla3510813153423[[#This Row],[efect_inc]]+Tabla3510813153423[[#This Row],[no_efec_cor]])</f>
        <v>0.787981859410431</v>
      </c>
      <c r="Q29" s="11" t="n">
        <f aca="false">Tabla3510813153423[[#This Row],[efec_cor]]/(Tabla3510813153423[[#This Row],[efec_cor]]+Tabla3510813153423[[#This Row],[no_efec_inc]])</f>
        <v>0.781637717121588</v>
      </c>
      <c r="R29" s="11" t="n">
        <f aca="false">(Tabla3510813153423[[#This Row],[PNE]]+Tabla3510813153423[[#This Row],[PE]])/2</f>
        <v>0.784809788266009</v>
      </c>
      <c r="S29" s="0" t="n">
        <v>817</v>
      </c>
      <c r="T29" s="0" t="n">
        <v>871</v>
      </c>
      <c r="U29" s="0" t="n">
        <f aca="false">Tabla3510813153423[[#This Row],[efec]]+Tabla3510813153423[[#This Row],[no_efe]]</f>
        <v>1688</v>
      </c>
    </row>
    <row r="30" customFormat="false" ht="13.8" hidden="false" customHeight="false" outlineLevel="0" collapsed="false">
      <c r="A30" s="0" t="n">
        <v>1</v>
      </c>
      <c r="B30" s="0" t="n">
        <v>2</v>
      </c>
      <c r="C30" s="0" t="n">
        <v>725</v>
      </c>
      <c r="D30" s="0" t="n">
        <v>146</v>
      </c>
      <c r="E30" s="0" t="n">
        <v>632</v>
      </c>
      <c r="F30" s="0" t="n">
        <v>185</v>
      </c>
      <c r="G30" s="0" t="n">
        <f aca="false">Tabla3510813153423[[#This Row],[no_efec_cor]]+Tabla3510813153423[[#This Row],[efec_cor]]</f>
        <v>1357</v>
      </c>
      <c r="H30" s="0" t="n">
        <f aca="false">Tabla3510813153423[[#This Row],[no_efec_inc]]+Tabla3510813153423[[#This Row],[efect_inc]]</f>
        <v>331</v>
      </c>
      <c r="I30" s="9" t="n">
        <f aca="false">Tabla3510813153423[[#This Row],[Correctos]]/Tabla3510813153423[[#This Row],[total_sec]]</f>
        <v>0.803909952606635</v>
      </c>
      <c r="J30" s="9" t="n">
        <f aca="false">Tabla3510813153423[[#This Row],[efec_cor]]/Tabla3510813153423[[#This Row],[efec]]</f>
        <v>0.773561811505508</v>
      </c>
      <c r="K30" s="9" t="n">
        <f aca="false">Tabla3510813153423[[#This Row],[efect_inc]]/Tabla3510813153423[[#This Row],[efec]]</f>
        <v>0.226438188494492</v>
      </c>
      <c r="L30" s="9" t="n">
        <f aca="false">Tabla3510813153423[[#This Row],[no_efec_cor]]/Tabla3510813153423[[#This Row],[no_efe]]</f>
        <v>0.832376578645235</v>
      </c>
      <c r="M30" s="9" t="n">
        <f aca="false">Tabla3510813153423[[#This Row],[no_efec_inc]]/Tabla3510813153423[[#This Row],[no_efe]]</f>
        <v>0.167623421354765</v>
      </c>
      <c r="N30" s="9" t="n">
        <f aca="false">(Tabla3510813153423[[#This Row],[% efe_cor]]+Tabla3510813153423[[#This Row],[% no_efe_cor]])/2</f>
        <v>0.802969195075372</v>
      </c>
      <c r="O30" s="10" t="n">
        <f aca="false">(Tabla3510813153423[[#This Row],[% efe_inc]]+Tabla3510813153423[[#This Row],[% no_efect_inc]])/2</f>
        <v>0.197030804924628</v>
      </c>
      <c r="P30" s="11" t="n">
        <f aca="false">Tabla3510813153423[[#This Row],[no_efec_cor]]/(Tabla3510813153423[[#This Row],[efect_inc]]+Tabla3510813153423[[#This Row],[no_efec_cor]])</f>
        <v>0.796703296703297</v>
      </c>
      <c r="Q30" s="11" t="n">
        <f aca="false">Tabla3510813153423[[#This Row],[efec_cor]]/(Tabla3510813153423[[#This Row],[efec_cor]]+Tabla3510813153423[[#This Row],[no_efec_inc]])</f>
        <v>0.812339331619537</v>
      </c>
      <c r="R30" s="11" t="n">
        <f aca="false">(Tabla3510813153423[[#This Row],[PNE]]+Tabla3510813153423[[#This Row],[PE]])/2</f>
        <v>0.804521314161417</v>
      </c>
      <c r="S30" s="0" t="n">
        <v>817</v>
      </c>
      <c r="T30" s="0" t="n">
        <v>871</v>
      </c>
      <c r="U30" s="0" t="n">
        <f aca="false">Tabla3510813153423[[#This Row],[efec]]+Tabla3510813153423[[#This Row],[no_efe]]</f>
        <v>1688</v>
      </c>
    </row>
    <row r="31" customFormat="false" ht="13.8" hidden="false" customHeight="false" outlineLevel="0" collapsed="false">
      <c r="A31" s="0" t="n">
        <v>1</v>
      </c>
      <c r="B31" s="0" t="n">
        <v>3</v>
      </c>
      <c r="C31" s="0" t="n">
        <v>733</v>
      </c>
      <c r="D31" s="0" t="n">
        <v>138</v>
      </c>
      <c r="E31" s="0" t="n">
        <v>623</v>
      </c>
      <c r="F31" s="0" t="n">
        <v>194</v>
      </c>
      <c r="G31" s="0" t="n">
        <f aca="false">Tabla3510813153423[[#This Row],[no_efec_cor]]+Tabla3510813153423[[#This Row],[efec_cor]]</f>
        <v>1356</v>
      </c>
      <c r="H31" s="0" t="n">
        <f aca="false">Tabla3510813153423[[#This Row],[no_efec_inc]]+Tabla3510813153423[[#This Row],[efect_inc]]</f>
        <v>332</v>
      </c>
      <c r="I31" s="9" t="n">
        <f aca="false">Tabla3510813153423[[#This Row],[Correctos]]/Tabla3510813153423[[#This Row],[total_sec]]</f>
        <v>0.803317535545024</v>
      </c>
      <c r="J31" s="9" t="n">
        <f aca="false">Tabla3510813153423[[#This Row],[efec_cor]]/Tabla3510813153423[[#This Row],[efec]]</f>
        <v>0.762545899632803</v>
      </c>
      <c r="K31" s="9" t="n">
        <f aca="false">Tabla3510813153423[[#This Row],[efect_inc]]/Tabla3510813153423[[#This Row],[efec]]</f>
        <v>0.237454100367197</v>
      </c>
      <c r="L31" s="9" t="n">
        <f aca="false">Tabla3510813153423[[#This Row],[no_efec_cor]]/Tabla3510813153423[[#This Row],[no_efe]]</f>
        <v>0.841561423650976</v>
      </c>
      <c r="M31" s="9" t="n">
        <f aca="false">Tabla3510813153423[[#This Row],[no_efec_inc]]/Tabla3510813153423[[#This Row],[no_efe]]</f>
        <v>0.158438576349024</v>
      </c>
      <c r="N31" s="9" t="n">
        <f aca="false">(Tabla3510813153423[[#This Row],[% efe_cor]]+Tabla3510813153423[[#This Row],[% no_efe_cor]])/2</f>
        <v>0.802053661641889</v>
      </c>
      <c r="O31" s="10" t="n">
        <f aca="false">(Tabla3510813153423[[#This Row],[% efe_inc]]+Tabla3510813153423[[#This Row],[% no_efect_inc]])/2</f>
        <v>0.197946338358111</v>
      </c>
      <c r="P31" s="11" t="n">
        <f aca="false">Tabla3510813153423[[#This Row],[no_efec_cor]]/(Tabla3510813153423[[#This Row],[efect_inc]]+Tabla3510813153423[[#This Row],[no_efec_cor]])</f>
        <v>0.790722761596548</v>
      </c>
      <c r="Q31" s="11" t="n">
        <f aca="false">Tabla3510813153423[[#This Row],[efec_cor]]/(Tabla3510813153423[[#This Row],[efec_cor]]+Tabla3510813153423[[#This Row],[no_efec_inc]])</f>
        <v>0.818659658344284</v>
      </c>
      <c r="R31" s="11" t="n">
        <f aca="false">(Tabla3510813153423[[#This Row],[PNE]]+Tabla3510813153423[[#This Row],[PE]])/2</f>
        <v>0.804691209970416</v>
      </c>
      <c r="S31" s="0" t="n">
        <v>817</v>
      </c>
      <c r="T31" s="0" t="n">
        <v>871</v>
      </c>
      <c r="U31" s="0" t="n">
        <f aca="false">Tabla3510813153423[[#This Row],[efec]]+Tabla3510813153423[[#This Row],[no_efe]]</f>
        <v>1688</v>
      </c>
    </row>
    <row r="32" customFormat="false" ht="13.8" hidden="false" customHeight="false" outlineLevel="0" collapsed="false">
      <c r="A32" s="0" t="n">
        <v>1</v>
      </c>
      <c r="B32" s="0" t="n">
        <v>5</v>
      </c>
      <c r="C32" s="0" t="n">
        <v>757</v>
      </c>
      <c r="D32" s="0" t="n">
        <v>114</v>
      </c>
      <c r="E32" s="0" t="n">
        <v>558</v>
      </c>
      <c r="F32" s="0" t="n">
        <v>259</v>
      </c>
      <c r="G32" s="0" t="n">
        <f aca="false">Tabla3510813153423[[#This Row],[no_efec_cor]]+Tabla3510813153423[[#This Row],[efec_cor]]</f>
        <v>1315</v>
      </c>
      <c r="H32" s="0" t="n">
        <f aca="false">Tabla3510813153423[[#This Row],[no_efec_inc]]+Tabla3510813153423[[#This Row],[efect_inc]]</f>
        <v>373</v>
      </c>
      <c r="I32" s="9" t="n">
        <f aca="false">Tabla3510813153423[[#This Row],[Correctos]]/Tabla3510813153423[[#This Row],[total_sec]]</f>
        <v>0.779028436018957</v>
      </c>
      <c r="J32" s="9" t="n">
        <f aca="false">Tabla3510813153423[[#This Row],[efec_cor]]/Tabla3510813153423[[#This Row],[efec]]</f>
        <v>0.682986536107711</v>
      </c>
      <c r="K32" s="9" t="n">
        <f aca="false">Tabla3510813153423[[#This Row],[efect_inc]]/Tabla3510813153423[[#This Row],[efec]]</f>
        <v>0.317013463892289</v>
      </c>
      <c r="L32" s="9" t="n">
        <f aca="false">Tabla3510813153423[[#This Row],[no_efec_cor]]/Tabla3510813153423[[#This Row],[no_efe]]</f>
        <v>0.869115958668198</v>
      </c>
      <c r="M32" s="9" t="n">
        <f aca="false">Tabla3510813153423[[#This Row],[no_efec_inc]]/Tabla3510813153423[[#This Row],[no_efe]]</f>
        <v>0.130884041331803</v>
      </c>
      <c r="N32" s="9" t="n">
        <f aca="false">(Tabla3510813153423[[#This Row],[% efe_cor]]+Tabla3510813153423[[#This Row],[% no_efe_cor]])/2</f>
        <v>0.776051247387954</v>
      </c>
      <c r="O32" s="10" t="n">
        <f aca="false">(Tabla3510813153423[[#This Row],[% efe_inc]]+Tabla3510813153423[[#This Row],[% no_efect_inc]])/2</f>
        <v>0.223948752612046</v>
      </c>
      <c r="P32" s="11" t="n">
        <f aca="false">Tabla3510813153423[[#This Row],[no_efec_cor]]/(Tabla3510813153423[[#This Row],[efect_inc]]+Tabla3510813153423[[#This Row],[no_efec_cor]])</f>
        <v>0.74507874015748</v>
      </c>
      <c r="Q32" s="11" t="n">
        <f aca="false">Tabla3510813153423[[#This Row],[efec_cor]]/(Tabla3510813153423[[#This Row],[efec_cor]]+Tabla3510813153423[[#This Row],[no_efec_inc]])</f>
        <v>0.830357142857143</v>
      </c>
      <c r="R32" s="11" t="n">
        <f aca="false">(Tabla3510813153423[[#This Row],[PNE]]+Tabla3510813153423[[#This Row],[PE]])/2</f>
        <v>0.787717941507312</v>
      </c>
      <c r="S32" s="0" t="n">
        <v>817</v>
      </c>
      <c r="T32" s="0" t="n">
        <v>871</v>
      </c>
      <c r="U32" s="0" t="n">
        <f aca="false">Tabla3510813153423[[#This Row],[efec]]+Tabla3510813153423[[#This Row],[no_efe]]</f>
        <v>1688</v>
      </c>
    </row>
    <row r="33" customFormat="false" ht="13.8" hidden="false" customHeight="false" outlineLevel="0" collapsed="false">
      <c r="A33" s="0" t="n">
        <v>2</v>
      </c>
      <c r="B33" s="0" t="n">
        <v>0.5</v>
      </c>
      <c r="C33" s="0" t="n">
        <v>680</v>
      </c>
      <c r="D33" s="0" t="n">
        <v>191</v>
      </c>
      <c r="E33" s="0" t="n">
        <v>624</v>
      </c>
      <c r="F33" s="0" t="n">
        <v>193</v>
      </c>
      <c r="G33" s="0" t="n">
        <f aca="false">Tabla3510813153423[[#This Row],[no_efec_cor]]+Tabla3510813153423[[#This Row],[efec_cor]]</f>
        <v>1304</v>
      </c>
      <c r="H33" s="0" t="n">
        <f aca="false">Tabla3510813153423[[#This Row],[no_efec_inc]]+Tabla3510813153423[[#This Row],[efect_inc]]</f>
        <v>384</v>
      </c>
      <c r="I33" s="9" t="n">
        <f aca="false">Tabla3510813153423[[#This Row],[Correctos]]/Tabla3510813153423[[#This Row],[total_sec]]</f>
        <v>0.772511848341232</v>
      </c>
      <c r="J33" s="9" t="n">
        <f aca="false">Tabla3510813153423[[#This Row],[efec_cor]]/Tabla3510813153423[[#This Row],[efec]]</f>
        <v>0.763769889840881</v>
      </c>
      <c r="K33" s="9" t="n">
        <f aca="false">Tabla3510813153423[[#This Row],[efect_inc]]/Tabla3510813153423[[#This Row],[efec]]</f>
        <v>0.236230110159119</v>
      </c>
      <c r="L33" s="9" t="n">
        <f aca="false">Tabla3510813153423[[#This Row],[no_efec_cor]]/Tabla3510813153423[[#This Row],[no_efe]]</f>
        <v>0.780711825487945</v>
      </c>
      <c r="M33" s="9" t="n">
        <f aca="false">Tabla3510813153423[[#This Row],[no_efec_inc]]/Tabla3510813153423[[#This Row],[no_efe]]</f>
        <v>0.219288174512055</v>
      </c>
      <c r="N33" s="9" t="n">
        <f aca="false">(Tabla3510813153423[[#This Row],[% efe_cor]]+Tabla3510813153423[[#This Row],[% no_efe_cor]])/2</f>
        <v>0.772240857664413</v>
      </c>
      <c r="O33" s="10" t="n">
        <f aca="false">(Tabla3510813153423[[#This Row],[% efe_inc]]+Tabla3510813153423[[#This Row],[% no_efect_inc]])/2</f>
        <v>0.227759142335587</v>
      </c>
      <c r="P33" s="11" t="n">
        <f aca="false">Tabla3510813153423[[#This Row],[no_efec_cor]]/(Tabla3510813153423[[#This Row],[efect_inc]]+Tabla3510813153423[[#This Row],[no_efec_cor]])</f>
        <v>0.778923253150057</v>
      </c>
      <c r="Q33" s="11" t="n">
        <f aca="false">Tabla3510813153423[[#This Row],[efec_cor]]/(Tabla3510813153423[[#This Row],[efec_cor]]+Tabla3510813153423[[#This Row],[no_efec_inc]])</f>
        <v>0.765644171779141</v>
      </c>
      <c r="R33" s="11" t="n">
        <f aca="false">(Tabla3510813153423[[#This Row],[PNE]]+Tabla3510813153423[[#This Row],[PE]])/2</f>
        <v>0.772283712464599</v>
      </c>
      <c r="S33" s="0" t="n">
        <v>817</v>
      </c>
      <c r="T33" s="0" t="n">
        <v>871</v>
      </c>
      <c r="U33" s="0" t="n">
        <f aca="false">Tabla3510813153423[[#This Row],[efec]]+Tabla3510813153423[[#This Row],[no_efe]]</f>
        <v>1688</v>
      </c>
    </row>
    <row r="34" customFormat="false" ht="13.8" hidden="false" customHeight="false" outlineLevel="0" collapsed="false">
      <c r="A34" s="0" t="n">
        <v>3</v>
      </c>
      <c r="B34" s="0" t="n">
        <v>0.5</v>
      </c>
      <c r="C34" s="0" t="n">
        <v>682</v>
      </c>
      <c r="D34" s="0" t="n">
        <v>189</v>
      </c>
      <c r="E34" s="0" t="n">
        <v>634</v>
      </c>
      <c r="F34" s="0" t="n">
        <v>183</v>
      </c>
      <c r="G34" s="0" t="n">
        <f aca="false">Tabla3510813153423[[#This Row],[no_efec_cor]]+Tabla3510813153423[[#This Row],[efec_cor]]</f>
        <v>1316</v>
      </c>
      <c r="H34" s="0" t="n">
        <f aca="false">Tabla3510813153423[[#This Row],[no_efec_inc]]+Tabla3510813153423[[#This Row],[efect_inc]]</f>
        <v>372</v>
      </c>
      <c r="I34" s="9" t="n">
        <f aca="false">Tabla3510813153423[[#This Row],[Correctos]]/Tabla3510813153423[[#This Row],[total_sec]]</f>
        <v>0.779620853080569</v>
      </c>
      <c r="J34" s="9" t="n">
        <f aca="false">Tabla3510813153423[[#This Row],[efec_cor]]/Tabla3510813153423[[#This Row],[efec]]</f>
        <v>0.776009791921665</v>
      </c>
      <c r="K34" s="9" t="n">
        <f aca="false">Tabla3510813153423[[#This Row],[efect_inc]]/Tabla3510813153423[[#This Row],[efec]]</f>
        <v>0.223990208078335</v>
      </c>
      <c r="L34" s="9" t="n">
        <f aca="false">Tabla3510813153423[[#This Row],[no_efec_cor]]/Tabla3510813153423[[#This Row],[no_efe]]</f>
        <v>0.78300803673938</v>
      </c>
      <c r="M34" s="9" t="n">
        <f aca="false">Tabla3510813153423[[#This Row],[no_efec_inc]]/Tabla3510813153423[[#This Row],[no_efe]]</f>
        <v>0.21699196326062</v>
      </c>
      <c r="N34" s="9" t="n">
        <f aca="false">(Tabla3510813153423[[#This Row],[% efe_cor]]+Tabla3510813153423[[#This Row],[% no_efe_cor]])/2</f>
        <v>0.779508914330522</v>
      </c>
      <c r="O34" s="10" t="n">
        <f aca="false">(Tabla3510813153423[[#This Row],[% efe_inc]]+Tabla3510813153423[[#This Row],[% no_efect_inc]])/2</f>
        <v>0.220491085669478</v>
      </c>
      <c r="P34" s="11" t="n">
        <f aca="false">Tabla3510813153423[[#This Row],[no_efec_cor]]/(Tabla3510813153423[[#This Row],[efect_inc]]+Tabla3510813153423[[#This Row],[no_efec_cor]])</f>
        <v>0.788439306358382</v>
      </c>
      <c r="Q34" s="11" t="n">
        <f aca="false">Tabla3510813153423[[#This Row],[efec_cor]]/(Tabla3510813153423[[#This Row],[efec_cor]]+Tabla3510813153423[[#This Row],[no_efec_inc]])</f>
        <v>0.770352369380316</v>
      </c>
      <c r="R34" s="11" t="n">
        <f aca="false">(Tabla3510813153423[[#This Row],[PNE]]+Tabla3510813153423[[#This Row],[PE]])/2</f>
        <v>0.779395837869349</v>
      </c>
      <c r="S34" s="0" t="n">
        <v>817</v>
      </c>
      <c r="T34" s="0" t="n">
        <v>871</v>
      </c>
      <c r="U34" s="0" t="n">
        <f aca="false">Tabla3510813153423[[#This Row],[efec]]+Tabla3510813153423[[#This Row],[no_efe]]</f>
        <v>1688</v>
      </c>
    </row>
    <row r="35" customFormat="false" ht="13.8" hidden="false" customHeight="false" outlineLevel="0" collapsed="false">
      <c r="A35" s="0" t="n">
        <v>5</v>
      </c>
      <c r="B35" s="0" t="n">
        <v>0.5</v>
      </c>
      <c r="C35" s="0" t="n">
        <v>688</v>
      </c>
      <c r="D35" s="0" t="n">
        <v>183</v>
      </c>
      <c r="E35" s="0" t="n">
        <v>637</v>
      </c>
      <c r="F35" s="0" t="n">
        <v>180</v>
      </c>
      <c r="G35" s="0" t="n">
        <f aca="false">Tabla3510813153423[[#This Row],[no_efec_cor]]+Tabla3510813153423[[#This Row],[efec_cor]]</f>
        <v>1325</v>
      </c>
      <c r="H35" s="0" t="n">
        <f aca="false">Tabla3510813153423[[#This Row],[no_efec_inc]]+Tabla3510813153423[[#This Row],[efect_inc]]</f>
        <v>363</v>
      </c>
      <c r="I35" s="9" t="n">
        <f aca="false">Tabla3510813153423[[#This Row],[Correctos]]/Tabla3510813153423[[#This Row],[total_sec]]</f>
        <v>0.784952606635071</v>
      </c>
      <c r="J35" s="9" t="n">
        <f aca="false">Tabla3510813153423[[#This Row],[efec_cor]]/Tabla3510813153423[[#This Row],[efec]]</f>
        <v>0.7796817625459</v>
      </c>
      <c r="K35" s="9" t="n">
        <f aca="false">Tabla3510813153423[[#This Row],[efect_inc]]/Tabla3510813153423[[#This Row],[efec]]</f>
        <v>0.2203182374541</v>
      </c>
      <c r="L35" s="9" t="n">
        <f aca="false">Tabla3510813153423[[#This Row],[no_efec_cor]]/Tabla3510813153423[[#This Row],[no_efe]]</f>
        <v>0.789896670493685</v>
      </c>
      <c r="M35" s="9" t="n">
        <f aca="false">Tabla3510813153423[[#This Row],[no_efec_inc]]/Tabla3510813153423[[#This Row],[no_efe]]</f>
        <v>0.210103329506315</v>
      </c>
      <c r="N35" s="9" t="n">
        <f aca="false">(Tabla3510813153423[[#This Row],[% efe_cor]]+Tabla3510813153423[[#This Row],[% no_efe_cor]])/2</f>
        <v>0.784789216519792</v>
      </c>
      <c r="O35" s="10" t="n">
        <f aca="false">(Tabla3510813153423[[#This Row],[% efe_inc]]+Tabla3510813153423[[#This Row],[% no_efect_inc]])/2</f>
        <v>0.215210783480207</v>
      </c>
      <c r="P35" s="11" t="n">
        <f aca="false">Tabla3510813153423[[#This Row],[no_efec_cor]]/(Tabla3510813153423[[#This Row],[efect_inc]]+Tabla3510813153423[[#This Row],[no_efec_cor]])</f>
        <v>0.792626728110599</v>
      </c>
      <c r="Q35" s="11" t="n">
        <f aca="false">Tabla3510813153423[[#This Row],[efec_cor]]/(Tabla3510813153423[[#This Row],[efec_cor]]+Tabla3510813153423[[#This Row],[no_efec_inc]])</f>
        <v>0.776829268292683</v>
      </c>
      <c r="R35" s="11" t="n">
        <f aca="false">(Tabla3510813153423[[#This Row],[PNE]]+Tabla3510813153423[[#This Row],[PE]])/2</f>
        <v>0.784727998201641</v>
      </c>
      <c r="S35" s="0" t="n">
        <v>817</v>
      </c>
      <c r="T35" s="0" t="n">
        <v>871</v>
      </c>
      <c r="U35" s="0" t="n">
        <f aca="false">Tabla3510813153423[[#This Row],[efec]]+Tabla3510813153423[[#This Row],[no_efe]]</f>
        <v>1688</v>
      </c>
    </row>
    <row r="36" customFormat="false" ht="13.8" hidden="false" customHeight="false" outlineLevel="0" collapsed="false">
      <c r="A36" s="0" t="n">
        <v>5</v>
      </c>
      <c r="B36" s="0" t="n">
        <v>1</v>
      </c>
      <c r="C36" s="0" t="n">
        <v>701</v>
      </c>
      <c r="D36" s="0" t="n">
        <v>170</v>
      </c>
      <c r="E36" s="0" t="n">
        <v>655</v>
      </c>
      <c r="F36" s="0" t="n">
        <v>162</v>
      </c>
      <c r="G36" s="0" t="n">
        <f aca="false">Tabla3510813153423[[#This Row],[no_efec_cor]]+Tabla3510813153423[[#This Row],[efec_cor]]</f>
        <v>1356</v>
      </c>
      <c r="H36" s="0" t="n">
        <f aca="false">Tabla3510813153423[[#This Row],[no_efec_inc]]+Tabla3510813153423[[#This Row],[efect_inc]]</f>
        <v>332</v>
      </c>
      <c r="I36" s="9" t="n">
        <f aca="false">Tabla3510813153423[[#This Row],[Correctos]]/Tabla3510813153423[[#This Row],[total_sec]]</f>
        <v>0.803317535545024</v>
      </c>
      <c r="J36" s="9" t="n">
        <f aca="false">Tabla3510813153423[[#This Row],[efec_cor]]/Tabla3510813153423[[#This Row],[efec]]</f>
        <v>0.80171358629131</v>
      </c>
      <c r="K36" s="9" t="n">
        <f aca="false">Tabla3510813153423[[#This Row],[efect_inc]]/Tabla3510813153423[[#This Row],[efec]]</f>
        <v>0.19828641370869</v>
      </c>
      <c r="L36" s="9" t="n">
        <f aca="false">Tabla3510813153423[[#This Row],[no_efec_cor]]/Tabla3510813153423[[#This Row],[no_efe]]</f>
        <v>0.804822043628014</v>
      </c>
      <c r="M36" s="9" t="n">
        <f aca="false">Tabla3510813153423[[#This Row],[no_efec_inc]]/Tabla3510813153423[[#This Row],[no_efe]]</f>
        <v>0.195177956371986</v>
      </c>
      <c r="N36" s="9" t="n">
        <f aca="false">(Tabla3510813153423[[#This Row],[% efe_cor]]+Tabla3510813153423[[#This Row],[% no_efe_cor]])/2</f>
        <v>0.803267814959662</v>
      </c>
      <c r="O36" s="10" t="n">
        <f aca="false">(Tabla3510813153423[[#This Row],[% efe_inc]]+Tabla3510813153423[[#This Row],[% no_efect_inc]])/2</f>
        <v>0.196732185040338</v>
      </c>
      <c r="P36" s="11" t="n">
        <f aca="false">Tabla3510813153423[[#This Row],[no_efec_cor]]/(Tabla3510813153423[[#This Row],[efect_inc]]+Tabla3510813153423[[#This Row],[no_efec_cor]])</f>
        <v>0.812282734646582</v>
      </c>
      <c r="Q36" s="11" t="n">
        <f aca="false">Tabla3510813153423[[#This Row],[efec_cor]]/(Tabla3510813153423[[#This Row],[efec_cor]]+Tabla3510813153423[[#This Row],[no_efec_inc]])</f>
        <v>0.793939393939394</v>
      </c>
      <c r="R36" s="11" t="n">
        <f aca="false">(Tabla3510813153423[[#This Row],[PNE]]+Tabla3510813153423[[#This Row],[PE]])/2</f>
        <v>0.803111064292988</v>
      </c>
      <c r="S36" s="0" t="n">
        <v>817</v>
      </c>
      <c r="T36" s="0" t="n">
        <v>871</v>
      </c>
      <c r="U36" s="0" t="n">
        <f aca="false">Tabla3510813153423[[#This Row],[efec]]+Tabla3510813153423[[#This Row],[no_efe]]</f>
        <v>1688</v>
      </c>
    </row>
    <row r="37" customFormat="false" ht="13.8" hidden="false" customHeight="false" outlineLevel="0" collapsed="false">
      <c r="A37" s="0" t="n">
        <v>0.5</v>
      </c>
      <c r="B37" s="0" t="n">
        <v>1</v>
      </c>
      <c r="C37" s="0" t="n">
        <v>678</v>
      </c>
      <c r="D37" s="0" t="n">
        <v>193</v>
      </c>
      <c r="E37" s="0" t="n">
        <v>620</v>
      </c>
      <c r="F37" s="0" t="n">
        <v>197</v>
      </c>
      <c r="G37" s="0" t="n">
        <f aca="false">Tabla3510813153423[[#This Row],[no_efec_cor]]+Tabla3510813153423[[#This Row],[efec_cor]]</f>
        <v>1298</v>
      </c>
      <c r="H37" s="0" t="n">
        <f aca="false">Tabla3510813153423[[#This Row],[no_efec_inc]]+Tabla3510813153423[[#This Row],[efect_inc]]</f>
        <v>390</v>
      </c>
      <c r="I37" s="9" t="n">
        <f aca="false">Tabla3510813153423[[#This Row],[Correctos]]/Tabla3510813153423[[#This Row],[total_sec]]</f>
        <v>0.768957345971564</v>
      </c>
      <c r="J37" s="9" t="n">
        <f aca="false">Tabla3510813153423[[#This Row],[efec_cor]]/Tabla3510813153423[[#This Row],[efec]]</f>
        <v>0.758873929008568</v>
      </c>
      <c r="K37" s="9" t="n">
        <f aca="false">Tabla3510813153423[[#This Row],[efect_inc]]/Tabla3510813153423[[#This Row],[efec]]</f>
        <v>0.241126070991432</v>
      </c>
      <c r="L37" s="9" t="n">
        <f aca="false">Tabla3510813153423[[#This Row],[no_efec_cor]]/Tabla3510813153423[[#This Row],[no_efe]]</f>
        <v>0.77841561423651</v>
      </c>
      <c r="M37" s="9" t="n">
        <f aca="false">Tabla3510813153423[[#This Row],[no_efec_inc]]/Tabla3510813153423[[#This Row],[no_efe]]</f>
        <v>0.22158438576349</v>
      </c>
      <c r="N37" s="9" t="n">
        <f aca="false">(Tabla3510813153423[[#This Row],[% efe_cor]]+Tabla3510813153423[[#This Row],[% no_efe_cor]])/2</f>
        <v>0.768644771622539</v>
      </c>
      <c r="O37" s="10" t="n">
        <f aca="false">(Tabla3510813153423[[#This Row],[% efe_inc]]+Tabla3510813153423[[#This Row],[% no_efect_inc]])/2</f>
        <v>0.231355228377461</v>
      </c>
      <c r="P37" s="11" t="n">
        <f aca="false">Tabla3510813153423[[#This Row],[no_efec_cor]]/(Tabla3510813153423[[#This Row],[efect_inc]]+Tabla3510813153423[[#This Row],[no_efec_cor]])</f>
        <v>0.774857142857143</v>
      </c>
      <c r="Q37" s="11" t="n">
        <f aca="false">Tabla3510813153423[[#This Row],[efec_cor]]/(Tabla3510813153423[[#This Row],[efec_cor]]+Tabla3510813153423[[#This Row],[no_efec_inc]])</f>
        <v>0.762607626076261</v>
      </c>
      <c r="R37" s="11" t="n">
        <f aca="false">(Tabla3510813153423[[#This Row],[PNE]]+Tabla3510813153423[[#This Row],[PE]])/2</f>
        <v>0.768732384466702</v>
      </c>
      <c r="S37" s="0" t="n">
        <v>817</v>
      </c>
      <c r="T37" s="0" t="n">
        <v>871</v>
      </c>
      <c r="U37" s="0" t="n">
        <f aca="false">Tabla3510813153423[[#This Row],[efec]]+Tabla3510813153423[[#This Row],[no_efe]]</f>
        <v>1688</v>
      </c>
    </row>
    <row r="38" customFormat="false" ht="13.8" hidden="false" customHeight="false" outlineLevel="0" collapsed="false">
      <c r="A38" s="0" t="n">
        <v>0.1</v>
      </c>
      <c r="B38" s="0" t="n">
        <v>1</v>
      </c>
      <c r="C38" s="0" t="n">
        <v>629</v>
      </c>
      <c r="D38" s="0" t="n">
        <v>242</v>
      </c>
      <c r="E38" s="0" t="n">
        <v>576</v>
      </c>
      <c r="F38" s="0" t="n">
        <v>241</v>
      </c>
      <c r="G38" s="0" t="n">
        <f aca="false">Tabla3510813153423[[#This Row],[no_efec_cor]]+Tabla3510813153423[[#This Row],[efec_cor]]</f>
        <v>1205</v>
      </c>
      <c r="H38" s="0" t="n">
        <f aca="false">Tabla3510813153423[[#This Row],[no_efec_inc]]+Tabla3510813153423[[#This Row],[efect_inc]]</f>
        <v>483</v>
      </c>
      <c r="I38" s="9" t="n">
        <f aca="false">Tabla3510813153423[[#This Row],[Correctos]]/Tabla3510813153423[[#This Row],[total_sec]]</f>
        <v>0.713862559241706</v>
      </c>
      <c r="J38" s="9" t="n">
        <f aca="false">Tabla3510813153423[[#This Row],[efec_cor]]/Tabla3510813153423[[#This Row],[efec]]</f>
        <v>0.705018359853121</v>
      </c>
      <c r="K38" s="9" t="n">
        <f aca="false">Tabla3510813153423[[#This Row],[efect_inc]]/Tabla3510813153423[[#This Row],[efec]]</f>
        <v>0.294981640146879</v>
      </c>
      <c r="L38" s="9" t="n">
        <f aca="false">Tabla3510813153423[[#This Row],[no_efec_cor]]/Tabla3510813153423[[#This Row],[no_efe]]</f>
        <v>0.722158438576349</v>
      </c>
      <c r="M38" s="9" t="n">
        <f aca="false">Tabla3510813153423[[#This Row],[no_efec_inc]]/Tabla3510813153423[[#This Row],[no_efe]]</f>
        <v>0.277841561423651</v>
      </c>
      <c r="N38" s="9" t="n">
        <f aca="false">(Tabla3510813153423[[#This Row],[% efe_cor]]+Tabla3510813153423[[#This Row],[% no_efe_cor]])/2</f>
        <v>0.713588399214735</v>
      </c>
      <c r="O38" s="10" t="n">
        <f aca="false">(Tabla3510813153423[[#This Row],[% efe_inc]]+Tabla3510813153423[[#This Row],[% no_efect_inc]])/2</f>
        <v>0.286411600785265</v>
      </c>
      <c r="P38" s="11" t="n">
        <f aca="false">Tabla3510813153423[[#This Row],[no_efec_cor]]/(Tabla3510813153423[[#This Row],[efect_inc]]+Tabla3510813153423[[#This Row],[no_efec_cor]])</f>
        <v>0.722988505747126</v>
      </c>
      <c r="Q38" s="11" t="n">
        <f aca="false">Tabla3510813153423[[#This Row],[efec_cor]]/(Tabla3510813153423[[#This Row],[efec_cor]]+Tabla3510813153423[[#This Row],[no_efec_inc]])</f>
        <v>0.704156479217604</v>
      </c>
      <c r="R38" s="11" t="n">
        <f aca="false">(Tabla3510813153423[[#This Row],[PNE]]+Tabla3510813153423[[#This Row],[PE]])/2</f>
        <v>0.713572492482365</v>
      </c>
      <c r="S38" s="0" t="n">
        <v>817</v>
      </c>
      <c r="T38" s="0" t="n">
        <v>871</v>
      </c>
      <c r="U38" s="0" t="n">
        <f aca="false">Tabla3510813153423[[#This Row],[efec]]+Tabla3510813153423[[#This Row],[no_efe]]</f>
        <v>1688</v>
      </c>
    </row>
    <row r="39" customFormat="false" ht="13.8" hidden="false" customHeight="false" outlineLevel="0" collapsed="false">
      <c r="A39" s="0" t="n">
        <v>0.5</v>
      </c>
      <c r="B39" s="0" t="n">
        <v>0.5</v>
      </c>
      <c r="C39" s="0" t="n">
        <v>667</v>
      </c>
      <c r="D39" s="0" t="n">
        <v>204</v>
      </c>
      <c r="E39" s="0" t="n">
        <v>595</v>
      </c>
      <c r="F39" s="0" t="n">
        <v>222</v>
      </c>
      <c r="G39" s="0" t="n">
        <f aca="false">Tabla3510813153423[[#This Row],[no_efec_cor]]+Tabla3510813153423[[#This Row],[efec_cor]]</f>
        <v>1262</v>
      </c>
      <c r="H39" s="0" t="n">
        <f aca="false">Tabla3510813153423[[#This Row],[no_efec_inc]]+Tabla3510813153423[[#This Row],[efect_inc]]</f>
        <v>426</v>
      </c>
      <c r="I39" s="9" t="n">
        <f aca="false">Tabla3510813153423[[#This Row],[Correctos]]/Tabla3510813153423[[#This Row],[total_sec]]</f>
        <v>0.747630331753555</v>
      </c>
      <c r="J39" s="9" t="n">
        <f aca="false">Tabla3510813153423[[#This Row],[efec_cor]]/Tabla3510813153423[[#This Row],[efec]]</f>
        <v>0.72827417380661</v>
      </c>
      <c r="K39" s="9" t="n">
        <f aca="false">Tabla3510813153423[[#This Row],[efect_inc]]/Tabla3510813153423[[#This Row],[efec]]</f>
        <v>0.27172582619339</v>
      </c>
      <c r="L39" s="9" t="n">
        <f aca="false">Tabla3510813153423[[#This Row],[no_efec_cor]]/Tabla3510813153423[[#This Row],[no_efe]]</f>
        <v>0.765786452353616</v>
      </c>
      <c r="M39" s="9" t="n">
        <f aca="false">Tabla3510813153423[[#This Row],[no_efec_inc]]/Tabla3510813153423[[#This Row],[no_efe]]</f>
        <v>0.234213547646383</v>
      </c>
      <c r="N39" s="9" t="n">
        <f aca="false">(Tabla3510813153423[[#This Row],[% efe_cor]]+Tabla3510813153423[[#This Row],[% no_efe_cor]])/2</f>
        <v>0.747030313080113</v>
      </c>
      <c r="O39" s="10" t="n">
        <f aca="false">(Tabla3510813153423[[#This Row],[% efe_inc]]+Tabla3510813153423[[#This Row],[% no_efect_inc]])/2</f>
        <v>0.252969686919887</v>
      </c>
      <c r="P39" s="11" t="n">
        <f aca="false">Tabla3510813153423[[#This Row],[no_efec_cor]]/(Tabla3510813153423[[#This Row],[efect_inc]]+Tabla3510813153423[[#This Row],[no_efec_cor]])</f>
        <v>0.750281214848144</v>
      </c>
      <c r="Q39" s="11" t="n">
        <f aca="false">Tabla3510813153423[[#This Row],[efec_cor]]/(Tabla3510813153423[[#This Row],[efec_cor]]+Tabla3510813153423[[#This Row],[no_efec_inc]])</f>
        <v>0.74468085106383</v>
      </c>
      <c r="R39" s="11" t="n">
        <f aca="false">(Tabla3510813153423[[#This Row],[PNE]]+Tabla3510813153423[[#This Row],[PE]])/2</f>
        <v>0.747481032955987</v>
      </c>
      <c r="S39" s="0" t="n">
        <v>817</v>
      </c>
      <c r="T39" s="0" t="n">
        <v>871</v>
      </c>
      <c r="U39" s="0" t="n">
        <f aca="false">Tabla3510813153423[[#This Row],[efec]]+Tabla3510813153423[[#This Row],[no_efe]]</f>
        <v>1688</v>
      </c>
    </row>
    <row r="40" customFormat="false" ht="13.8" hidden="false" customHeight="false" outlineLevel="0" collapsed="false">
      <c r="A40" s="0" t="n">
        <v>8</v>
      </c>
      <c r="B40" s="0" t="n">
        <v>1</v>
      </c>
      <c r="C40" s="0" t="n">
        <v>694</v>
      </c>
      <c r="D40" s="0" t="n">
        <v>177</v>
      </c>
      <c r="E40" s="0" t="n">
        <v>659</v>
      </c>
      <c r="F40" s="0" t="n">
        <v>158</v>
      </c>
      <c r="G40" s="0" t="e">
        <f aca="false">Tabla3510813153423[[#This Row],[no_efec_cor]]+Tabla3510813153423[[#This Row],[efec_cor]]</f>
        <v>#VALUE!</v>
      </c>
      <c r="H40" s="0" t="e">
        <f aca="false">Tabla3510813153423[[#This Row],[no_efec_inc]]+Tabla3510813153423[[#This Row],[efect_inc]]</f>
        <v>#VALUE!</v>
      </c>
      <c r="I40" s="9" t="e">
        <f aca="false">Tabla3510813153423[[#This Row],[Correctos]]/Tabla3510813153423[[#This Row],[total_sec]]</f>
        <v>#VALUE!</v>
      </c>
      <c r="J40" s="9" t="e">
        <f aca="false">Tabla3510813153423[[#This Row],[efec_cor]]/Tabla3510813153423[[#This Row],[efec]]</f>
        <v>#VALUE!</v>
      </c>
      <c r="K40" s="9" t="e">
        <f aca="false">Tabla3510813153423[[#This Row],[efect_inc]]/Tabla3510813153423[[#This Row],[efec]]</f>
        <v>#VALUE!</v>
      </c>
      <c r="L40" s="9" t="e">
        <f aca="false">Tabla3510813153423[[#This Row],[no_efec_cor]]/Tabla3510813153423[[#This Row],[no_efe]]</f>
        <v>#VALUE!</v>
      </c>
      <c r="M40" s="9" t="e">
        <f aca="false">Tabla3510813153423[[#This Row],[no_efec_inc]]/Tabla3510813153423[[#This Row],[no_efe]]</f>
        <v>#VALUE!</v>
      </c>
      <c r="N40" s="9" t="e">
        <f aca="false">(Tabla3510813153423[[#This Row],[% efe_cor]]+Tabla3510813153423[[#This Row],[% no_efe_cor]])/2</f>
        <v>#VALUE!</v>
      </c>
      <c r="O40" s="10" t="e">
        <f aca="false">(Tabla3510813153423[[#This Row],[% efe_inc]]+Tabla3510813153423[[#This Row],[% no_efect_inc]])/2</f>
        <v>#VALUE!</v>
      </c>
      <c r="P40" s="11" t="e">
        <f aca="false">Tabla3510813153423[[#This Row],[no_efec_cor]]/(Tabla3510813153423[[#This Row],[efect_inc]]+Tabla3510813153423[[#This Row],[no_efec_cor]])</f>
        <v>#VALUE!</v>
      </c>
      <c r="Q40" s="11" t="e">
        <f aca="false">Tabla3510813153423[[#This Row],[efec_cor]]/(Tabla3510813153423[[#This Row],[efec_cor]]+Tabla3510813153423[[#This Row],[no_efec_inc]])</f>
        <v>#VALUE!</v>
      </c>
      <c r="R40" s="11" t="e">
        <f aca="false">(Tabla3510813153423[[#This Row],[PNE]]+Tabla3510813153423[[#This Row],[PE]])/2</f>
        <v>#VALUE!</v>
      </c>
      <c r="S40" s="0" t="n">
        <v>817</v>
      </c>
      <c r="T40" s="0" t="n">
        <v>871</v>
      </c>
      <c r="U40" s="0" t="e">
        <f aca="false">Tabla3510813153423[[#This Row],[efec]]+Tabla3510813153423[[#This Row],[no_efe]]</f>
        <v>#VALUE!</v>
      </c>
    </row>
    <row r="41" customFormat="false" ht="13.8" hidden="false" customHeight="false" outlineLevel="0" collapsed="false">
      <c r="A41" s="0" t="n">
        <v>8</v>
      </c>
      <c r="B41" s="0" t="n">
        <v>2</v>
      </c>
      <c r="C41" s="0" t="n">
        <v>708</v>
      </c>
      <c r="D41" s="0" t="n">
        <v>163</v>
      </c>
      <c r="E41" s="0" t="n">
        <v>656</v>
      </c>
      <c r="F41" s="0" t="n">
        <v>161</v>
      </c>
      <c r="G41" s="0" t="e">
        <f aca="false">Tabla3510813153423[[#This Row],[no_efec_cor]]+Tabla3510813153423[[#This Row],[efec_cor]]</f>
        <v>#VALUE!</v>
      </c>
      <c r="H41" s="0" t="e">
        <f aca="false">Tabla3510813153423[[#This Row],[no_efec_inc]]+Tabla3510813153423[[#This Row],[efect_inc]]</f>
        <v>#VALUE!</v>
      </c>
      <c r="I41" s="9" t="e">
        <f aca="false">Tabla3510813153423[[#This Row],[Correctos]]/Tabla3510813153423[[#This Row],[total_sec]]</f>
        <v>#VALUE!</v>
      </c>
      <c r="J41" s="9" t="e">
        <f aca="false">Tabla3510813153423[[#This Row],[efec_cor]]/Tabla3510813153423[[#This Row],[efec]]</f>
        <v>#VALUE!</v>
      </c>
      <c r="K41" s="9" t="e">
        <f aca="false">Tabla3510813153423[[#This Row],[efect_inc]]/Tabla3510813153423[[#This Row],[efec]]</f>
        <v>#VALUE!</v>
      </c>
      <c r="L41" s="9" t="e">
        <f aca="false">Tabla3510813153423[[#This Row],[no_efec_cor]]/Tabla3510813153423[[#This Row],[no_efe]]</f>
        <v>#VALUE!</v>
      </c>
      <c r="M41" s="9" t="e">
        <f aca="false">Tabla3510813153423[[#This Row],[no_efec_inc]]/Tabla3510813153423[[#This Row],[no_efe]]</f>
        <v>#VALUE!</v>
      </c>
      <c r="N41" s="9" t="e">
        <f aca="false">(Tabla3510813153423[[#This Row],[% efe_cor]]+Tabla3510813153423[[#This Row],[% no_efe_cor]])/2</f>
        <v>#VALUE!</v>
      </c>
      <c r="O41" s="10" t="e">
        <f aca="false">(Tabla3510813153423[[#This Row],[% efe_inc]]+Tabla3510813153423[[#This Row],[% no_efect_inc]])/2</f>
        <v>#VALUE!</v>
      </c>
      <c r="P41" s="11" t="e">
        <f aca="false">Tabla3510813153423[[#This Row],[no_efec_cor]]/(Tabla3510813153423[[#This Row],[efect_inc]]+Tabla3510813153423[[#This Row],[no_efec_cor]])</f>
        <v>#VALUE!</v>
      </c>
      <c r="Q41" s="11" t="e">
        <f aca="false">Tabla3510813153423[[#This Row],[efec_cor]]/(Tabla3510813153423[[#This Row],[efec_cor]]+Tabla3510813153423[[#This Row],[no_efec_inc]])</f>
        <v>#VALUE!</v>
      </c>
      <c r="R41" s="11" t="e">
        <f aca="false">(Tabla3510813153423[[#This Row],[PNE]]+Tabla3510813153423[[#This Row],[PE]])/2</f>
        <v>#VALUE!</v>
      </c>
      <c r="S41" s="0" t="n">
        <v>817</v>
      </c>
      <c r="T41" s="0" t="n">
        <v>871</v>
      </c>
      <c r="U41" s="0" t="e">
        <f aca="false">Tabla3510813153423[[#This Row],[efec]]+Tabla3510813153423[[#This Row],[no_efe]]</f>
        <v>#VALUE!</v>
      </c>
    </row>
    <row r="42" customFormat="false" ht="13.8" hidden="false" customHeight="false" outlineLevel="0" collapsed="false">
      <c r="A42" s="0" t="n">
        <v>8</v>
      </c>
      <c r="B42" s="0" t="n">
        <v>3</v>
      </c>
      <c r="C42" s="0" t="n">
        <v>723</v>
      </c>
      <c r="D42" s="0" t="n">
        <v>148</v>
      </c>
      <c r="E42" s="0" t="n">
        <v>630</v>
      </c>
      <c r="F42" s="0" t="n">
        <v>187</v>
      </c>
      <c r="G42" s="0" t="e">
        <f aca="false">Tabla3510813153423[[#This Row],[no_efec_cor]]+Tabla3510813153423[[#This Row],[efec_cor]]</f>
        <v>#VALUE!</v>
      </c>
      <c r="H42" s="0" t="e">
        <f aca="false">Tabla3510813153423[[#This Row],[no_efec_inc]]+Tabla3510813153423[[#This Row],[efect_inc]]</f>
        <v>#VALUE!</v>
      </c>
      <c r="I42" s="9" t="e">
        <f aca="false">Tabla3510813153423[[#This Row],[Correctos]]/Tabla3510813153423[[#This Row],[total_sec]]</f>
        <v>#VALUE!</v>
      </c>
      <c r="J42" s="9" t="e">
        <f aca="false">Tabla3510813153423[[#This Row],[efec_cor]]/Tabla3510813153423[[#This Row],[efec]]</f>
        <v>#VALUE!</v>
      </c>
      <c r="K42" s="9" t="e">
        <f aca="false">Tabla3510813153423[[#This Row],[efect_inc]]/Tabla3510813153423[[#This Row],[efec]]</f>
        <v>#VALUE!</v>
      </c>
      <c r="L42" s="9" t="e">
        <f aca="false">Tabla3510813153423[[#This Row],[no_efec_cor]]/Tabla3510813153423[[#This Row],[no_efe]]</f>
        <v>#VALUE!</v>
      </c>
      <c r="M42" s="9" t="e">
        <f aca="false">Tabla3510813153423[[#This Row],[no_efec_inc]]/Tabla3510813153423[[#This Row],[no_efe]]</f>
        <v>#VALUE!</v>
      </c>
      <c r="N42" s="9" t="e">
        <f aca="false">(Tabla3510813153423[[#This Row],[% efe_cor]]+Tabla3510813153423[[#This Row],[% no_efe_cor]])/2</f>
        <v>#VALUE!</v>
      </c>
      <c r="O42" s="10" t="e">
        <f aca="false">(Tabla3510813153423[[#This Row],[% efe_inc]]+Tabla3510813153423[[#This Row],[% no_efect_inc]])/2</f>
        <v>#VALUE!</v>
      </c>
      <c r="P42" s="11" t="e">
        <f aca="false">Tabla3510813153423[[#This Row],[no_efec_cor]]/(Tabla3510813153423[[#This Row],[efect_inc]]+Tabla3510813153423[[#This Row],[no_efec_cor]])</f>
        <v>#VALUE!</v>
      </c>
      <c r="Q42" s="11" t="e">
        <f aca="false">Tabla3510813153423[[#This Row],[efec_cor]]/(Tabla3510813153423[[#This Row],[efec_cor]]+Tabla3510813153423[[#This Row],[no_efec_inc]])</f>
        <v>#VALUE!</v>
      </c>
      <c r="R42" s="11" t="e">
        <f aca="false">(Tabla3510813153423[[#This Row],[PNE]]+Tabla3510813153423[[#This Row],[PE]])/2</f>
        <v>#VALUE!</v>
      </c>
      <c r="S42" s="0" t="n">
        <v>817</v>
      </c>
      <c r="T42" s="0" t="n">
        <v>871</v>
      </c>
      <c r="U42" s="0" t="e">
        <f aca="false">Tabla3510813153423[[#This Row],[efec]]+Tabla3510813153423[[#This Row],[no_efe]]</f>
        <v>#VALUE!</v>
      </c>
    </row>
    <row r="43" customFormat="false" ht="13.8" hidden="false" customHeight="false" outlineLevel="0" collapsed="false">
      <c r="A43" s="0" t="n">
        <v>8</v>
      </c>
      <c r="B43" s="0" t="n">
        <v>2.5</v>
      </c>
      <c r="C43" s="0" t="n">
        <v>709</v>
      </c>
      <c r="D43" s="0" t="n">
        <v>162</v>
      </c>
      <c r="E43" s="0" t="n">
        <v>649</v>
      </c>
      <c r="F43" s="0" t="n">
        <v>168</v>
      </c>
      <c r="G43" s="0" t="e">
        <f aca="false">Tabla3510813153423[[#This Row],[no_efec_cor]]+Tabla3510813153423[[#This Row],[efec_cor]]</f>
        <v>#VALUE!</v>
      </c>
      <c r="H43" s="0" t="e">
        <f aca="false">Tabla3510813153423[[#This Row],[no_efec_inc]]+Tabla3510813153423[[#This Row],[efect_inc]]</f>
        <v>#VALUE!</v>
      </c>
      <c r="I43" s="9" t="e">
        <f aca="false">Tabla3510813153423[[#This Row],[Correctos]]/Tabla3510813153423[[#This Row],[total_sec]]</f>
        <v>#VALUE!</v>
      </c>
      <c r="J43" s="9" t="e">
        <f aca="false">Tabla3510813153423[[#This Row],[efec_cor]]/Tabla3510813153423[[#This Row],[efec]]</f>
        <v>#VALUE!</v>
      </c>
      <c r="K43" s="9" t="e">
        <f aca="false">Tabla3510813153423[[#This Row],[efect_inc]]/Tabla3510813153423[[#This Row],[efec]]</f>
        <v>#VALUE!</v>
      </c>
      <c r="L43" s="9" t="e">
        <f aca="false">Tabla3510813153423[[#This Row],[no_efec_cor]]/Tabla3510813153423[[#This Row],[no_efe]]</f>
        <v>#VALUE!</v>
      </c>
      <c r="M43" s="9" t="e">
        <f aca="false">Tabla3510813153423[[#This Row],[no_efec_inc]]/Tabla3510813153423[[#This Row],[no_efe]]</f>
        <v>#VALUE!</v>
      </c>
      <c r="N43" s="9" t="e">
        <f aca="false">(Tabla3510813153423[[#This Row],[% efe_cor]]+Tabla3510813153423[[#This Row],[% no_efe_cor]])/2</f>
        <v>#VALUE!</v>
      </c>
      <c r="O43" s="10" t="e">
        <f aca="false">(Tabla3510813153423[[#This Row],[% efe_inc]]+Tabla3510813153423[[#This Row],[% no_efect_inc]])/2</f>
        <v>#VALUE!</v>
      </c>
      <c r="P43" s="11" t="e">
        <f aca="false">Tabla3510813153423[[#This Row],[no_efec_cor]]/(Tabla3510813153423[[#This Row],[efect_inc]]+Tabla3510813153423[[#This Row],[no_efec_cor]])</f>
        <v>#VALUE!</v>
      </c>
      <c r="Q43" s="11" t="e">
        <f aca="false">Tabla3510813153423[[#This Row],[efec_cor]]/(Tabla3510813153423[[#This Row],[efec_cor]]+Tabla3510813153423[[#This Row],[no_efec_inc]])</f>
        <v>#VALUE!</v>
      </c>
      <c r="R43" s="11" t="e">
        <f aca="false">(Tabla3510813153423[[#This Row],[PNE]]+Tabla3510813153423[[#This Row],[PE]])/2</f>
        <v>#VALUE!</v>
      </c>
      <c r="S43" s="0" t="n">
        <v>817</v>
      </c>
      <c r="T43" s="0" t="n">
        <v>871</v>
      </c>
      <c r="U43" s="0" t="e">
        <f aca="false">Tabla3510813153423[[#This Row],[efec]]+Tabla3510813153423[[#This Row],[no_efe]]</f>
        <v>#VALUE!</v>
      </c>
    </row>
    <row r="44" customFormat="false" ht="13.8" hidden="false" customHeight="false" outlineLevel="0" collapsed="false">
      <c r="A44" s="0" t="n">
        <v>10</v>
      </c>
      <c r="B44" s="0" t="n">
        <v>2</v>
      </c>
      <c r="C44" s="0" t="n">
        <v>703</v>
      </c>
      <c r="D44" s="0" t="n">
        <v>168</v>
      </c>
      <c r="E44" s="0" t="n">
        <v>654</v>
      </c>
      <c r="F44" s="0" t="n">
        <v>163</v>
      </c>
      <c r="G44" s="0" t="e">
        <f aca="false">Tabla3510813153423[[#This Row],[no_efec_cor]]+Tabla3510813153423[[#This Row],[efec_cor]]</f>
        <v>#VALUE!</v>
      </c>
      <c r="H44" s="0" t="e">
        <f aca="false">Tabla3510813153423[[#This Row],[no_efec_inc]]+Tabla3510813153423[[#This Row],[efect_inc]]</f>
        <v>#VALUE!</v>
      </c>
      <c r="I44" s="9" t="e">
        <f aca="false">Tabla3510813153423[[#This Row],[Correctos]]/Tabla3510813153423[[#This Row],[total_sec]]</f>
        <v>#VALUE!</v>
      </c>
      <c r="J44" s="9" t="e">
        <f aca="false">Tabla3510813153423[[#This Row],[efec_cor]]/Tabla3510813153423[[#This Row],[efec]]</f>
        <v>#VALUE!</v>
      </c>
      <c r="K44" s="9" t="e">
        <f aca="false">Tabla3510813153423[[#This Row],[efect_inc]]/Tabla3510813153423[[#This Row],[efec]]</f>
        <v>#VALUE!</v>
      </c>
      <c r="L44" s="9" t="e">
        <f aca="false">Tabla3510813153423[[#This Row],[no_efec_cor]]/Tabla3510813153423[[#This Row],[no_efe]]</f>
        <v>#VALUE!</v>
      </c>
      <c r="M44" s="9" t="e">
        <f aca="false">Tabla3510813153423[[#This Row],[no_efec_inc]]/Tabla3510813153423[[#This Row],[no_efe]]</f>
        <v>#VALUE!</v>
      </c>
      <c r="N44" s="9" t="e">
        <f aca="false">(Tabla3510813153423[[#This Row],[% efe_cor]]+Tabla3510813153423[[#This Row],[% no_efe_cor]])/2</f>
        <v>#VALUE!</v>
      </c>
      <c r="O44" s="10" t="e">
        <f aca="false">(Tabla3510813153423[[#This Row],[% efe_inc]]+Tabla3510813153423[[#This Row],[% no_efect_inc]])/2</f>
        <v>#VALUE!</v>
      </c>
      <c r="P44" s="11" t="e">
        <f aca="false">Tabla3510813153423[[#This Row],[no_efec_cor]]/(Tabla3510813153423[[#This Row],[efect_inc]]+Tabla3510813153423[[#This Row],[no_efec_cor]])</f>
        <v>#VALUE!</v>
      </c>
      <c r="Q44" s="11" t="e">
        <f aca="false">Tabla3510813153423[[#This Row],[efec_cor]]/(Tabla3510813153423[[#This Row],[efec_cor]]+Tabla3510813153423[[#This Row],[no_efec_inc]])</f>
        <v>#VALUE!</v>
      </c>
      <c r="R44" s="11" t="e">
        <f aca="false">(Tabla3510813153423[[#This Row],[PNE]]+Tabla3510813153423[[#This Row],[PE]])/2</f>
        <v>#VALUE!</v>
      </c>
      <c r="S44" s="0" t="n">
        <v>817</v>
      </c>
      <c r="T44" s="0" t="n">
        <v>871</v>
      </c>
      <c r="U44" s="0" t="e">
        <f aca="false">Tabla3510813153423[[#This Row],[efec]]+Tabla3510813153423[[#This Row],[no_efe]]</f>
        <v>#VALUE!</v>
      </c>
    </row>
    <row r="45" customFormat="false" ht="13.8" hidden="false" customHeight="false" outlineLevel="0" collapsed="false">
      <c r="A45" s="0" t="n">
        <v>15</v>
      </c>
      <c r="B45" s="0" t="n">
        <v>2</v>
      </c>
      <c r="C45" s="0" t="n">
        <v>696</v>
      </c>
      <c r="D45" s="0" t="n">
        <v>175</v>
      </c>
      <c r="E45" s="0" t="n">
        <v>645</v>
      </c>
      <c r="F45" s="0" t="n">
        <v>172</v>
      </c>
      <c r="G45" s="0" t="e">
        <f aca="false">Tabla3510813153423[[#This Row],[no_efec_cor]]+Tabla3510813153423[[#This Row],[efec_cor]]</f>
        <v>#VALUE!</v>
      </c>
      <c r="H45" s="0" t="e">
        <f aca="false">Tabla3510813153423[[#This Row],[no_efec_inc]]+Tabla3510813153423[[#This Row],[efect_inc]]</f>
        <v>#VALUE!</v>
      </c>
      <c r="I45" s="9" t="e">
        <f aca="false">Tabla3510813153423[[#This Row],[Correctos]]/Tabla3510813153423[[#This Row],[total_sec]]</f>
        <v>#VALUE!</v>
      </c>
      <c r="J45" s="9" t="e">
        <f aca="false">Tabla3510813153423[[#This Row],[efec_cor]]/Tabla3510813153423[[#This Row],[efec]]</f>
        <v>#VALUE!</v>
      </c>
      <c r="K45" s="9" t="e">
        <f aca="false">Tabla3510813153423[[#This Row],[efect_inc]]/Tabla3510813153423[[#This Row],[efec]]</f>
        <v>#VALUE!</v>
      </c>
      <c r="L45" s="9" t="e">
        <f aca="false">Tabla3510813153423[[#This Row],[no_efec_cor]]/Tabla3510813153423[[#This Row],[no_efe]]</f>
        <v>#VALUE!</v>
      </c>
      <c r="M45" s="9" t="e">
        <f aca="false">Tabla3510813153423[[#This Row],[no_efec_inc]]/Tabla3510813153423[[#This Row],[no_efe]]</f>
        <v>#VALUE!</v>
      </c>
      <c r="N45" s="9" t="e">
        <f aca="false">(Tabla3510813153423[[#This Row],[% efe_cor]]+Tabla3510813153423[[#This Row],[% no_efe_cor]])/2</f>
        <v>#VALUE!</v>
      </c>
      <c r="O45" s="10" t="e">
        <f aca="false">(Tabla3510813153423[[#This Row],[% efe_inc]]+Tabla3510813153423[[#This Row],[% no_efect_inc]])/2</f>
        <v>#VALUE!</v>
      </c>
      <c r="P45" s="11" t="e">
        <f aca="false">Tabla3510813153423[[#This Row],[no_efec_cor]]/(Tabla3510813153423[[#This Row],[efect_inc]]+Tabla3510813153423[[#This Row],[no_efec_cor]])</f>
        <v>#VALUE!</v>
      </c>
      <c r="Q45" s="11" t="e">
        <f aca="false">Tabla3510813153423[[#This Row],[efec_cor]]/(Tabla3510813153423[[#This Row],[efec_cor]]+Tabla3510813153423[[#This Row],[no_efec_inc]])</f>
        <v>#VALUE!</v>
      </c>
      <c r="R45" s="11" t="e">
        <f aca="false">(Tabla3510813153423[[#This Row],[PNE]]+Tabla3510813153423[[#This Row],[PE]])/2</f>
        <v>#VALUE!</v>
      </c>
      <c r="S45" s="0" t="n">
        <v>817</v>
      </c>
      <c r="T45" s="0" t="n">
        <v>871</v>
      </c>
      <c r="U45" s="0" t="e">
        <f aca="false">Tabla3510813153423[[#This Row],[efec]]+Tabla3510813153423[[#This Row],[no_efe]]</f>
        <v>#VALUE!</v>
      </c>
    </row>
    <row r="46" customFormat="false" ht="13.8" hidden="false" customHeight="false" outlineLevel="0" collapsed="false">
      <c r="A46" s="0" t="n">
        <v>25</v>
      </c>
      <c r="B46" s="0" t="n">
        <v>2</v>
      </c>
      <c r="C46" s="0" t="n">
        <v>694</v>
      </c>
      <c r="D46" s="0" t="n">
        <v>177</v>
      </c>
      <c r="E46" s="0" t="n">
        <v>644</v>
      </c>
      <c r="F46" s="0" t="n">
        <v>173</v>
      </c>
      <c r="G46" s="0" t="e">
        <f aca="false">Tabla3510813153423[[#This Row],[no_efec_cor]]+Tabla3510813153423[[#This Row],[efec_cor]]</f>
        <v>#VALUE!</v>
      </c>
      <c r="H46" s="0" t="e">
        <f aca="false">Tabla3510813153423[[#This Row],[no_efec_inc]]+Tabla3510813153423[[#This Row],[efect_inc]]</f>
        <v>#VALUE!</v>
      </c>
      <c r="I46" s="9" t="e">
        <f aca="false">Tabla3510813153423[[#This Row],[Correctos]]/Tabla3510813153423[[#This Row],[total_sec]]</f>
        <v>#VALUE!</v>
      </c>
      <c r="J46" s="9" t="e">
        <f aca="false">Tabla3510813153423[[#This Row],[efec_cor]]/Tabla3510813153423[[#This Row],[efec]]</f>
        <v>#VALUE!</v>
      </c>
      <c r="K46" s="9" t="e">
        <f aca="false">Tabla3510813153423[[#This Row],[efect_inc]]/Tabla3510813153423[[#This Row],[efec]]</f>
        <v>#VALUE!</v>
      </c>
      <c r="L46" s="9" t="e">
        <f aca="false">Tabla3510813153423[[#This Row],[no_efec_cor]]/Tabla3510813153423[[#This Row],[no_efe]]</f>
        <v>#VALUE!</v>
      </c>
      <c r="M46" s="9" t="e">
        <f aca="false">Tabla3510813153423[[#This Row],[no_efec_inc]]/Tabla3510813153423[[#This Row],[no_efe]]</f>
        <v>#VALUE!</v>
      </c>
      <c r="N46" s="9" t="e">
        <f aca="false">(Tabla3510813153423[[#This Row],[% efe_cor]]+Tabla3510813153423[[#This Row],[% no_efe_cor]])/2</f>
        <v>#VALUE!</v>
      </c>
      <c r="O46" s="10" t="e">
        <f aca="false">(Tabla3510813153423[[#This Row],[% efe_inc]]+Tabla3510813153423[[#This Row],[% no_efect_inc]])/2</f>
        <v>#VALUE!</v>
      </c>
      <c r="P46" s="11" t="e">
        <f aca="false">Tabla3510813153423[[#This Row],[no_efec_cor]]/(Tabla3510813153423[[#This Row],[efect_inc]]+Tabla3510813153423[[#This Row],[no_efec_cor]])</f>
        <v>#VALUE!</v>
      </c>
      <c r="Q46" s="11" t="e">
        <f aca="false">Tabla3510813153423[[#This Row],[efec_cor]]/(Tabla3510813153423[[#This Row],[efec_cor]]+Tabla3510813153423[[#This Row],[no_efec_inc]])</f>
        <v>#VALUE!</v>
      </c>
      <c r="R46" s="11" t="e">
        <f aca="false">(Tabla3510813153423[[#This Row],[PNE]]+Tabla3510813153423[[#This Row],[PE]])/2</f>
        <v>#VALUE!</v>
      </c>
      <c r="S46" s="0" t="n">
        <v>817</v>
      </c>
      <c r="T46" s="0" t="n">
        <v>871</v>
      </c>
      <c r="U46" s="0" t="e">
        <f aca="false">Tabla3510813153423[[#This Row],[efec]]+Tabla3510813153423[[#This Row],[no_efe]]</f>
        <v>#VALUE!</v>
      </c>
    </row>
    <row r="47" customFormat="false" ht="13.8" hidden="false" customHeight="false" outlineLevel="0" collapsed="false">
      <c r="A47" s="0" t="n">
        <v>25</v>
      </c>
      <c r="B47" s="0" t="n">
        <v>3</v>
      </c>
      <c r="C47" s="0" t="n">
        <v>715</v>
      </c>
      <c r="D47" s="0" t="n">
        <v>156</v>
      </c>
      <c r="E47" s="0" t="n">
        <v>628</v>
      </c>
      <c r="F47" s="0" t="n">
        <v>189</v>
      </c>
      <c r="G47" s="0" t="e">
        <f aca="false">Tabla3510813153423[[#This Row],[no_efec_cor]]+Tabla3510813153423[[#This Row],[efec_cor]]</f>
        <v>#VALUE!</v>
      </c>
      <c r="H47" s="0" t="e">
        <f aca="false">Tabla3510813153423[[#This Row],[no_efec_inc]]+Tabla3510813153423[[#This Row],[efect_inc]]</f>
        <v>#VALUE!</v>
      </c>
      <c r="I47" s="9" t="e">
        <f aca="false">Tabla3510813153423[[#This Row],[Correctos]]/Tabla3510813153423[[#This Row],[total_sec]]</f>
        <v>#VALUE!</v>
      </c>
      <c r="J47" s="9" t="e">
        <f aca="false">Tabla3510813153423[[#This Row],[efec_cor]]/Tabla3510813153423[[#This Row],[efec]]</f>
        <v>#VALUE!</v>
      </c>
      <c r="K47" s="9" t="e">
        <f aca="false">Tabla3510813153423[[#This Row],[efect_inc]]/Tabla3510813153423[[#This Row],[efec]]</f>
        <v>#VALUE!</v>
      </c>
      <c r="L47" s="9" t="e">
        <f aca="false">Tabla3510813153423[[#This Row],[no_efec_cor]]/Tabla3510813153423[[#This Row],[no_efe]]</f>
        <v>#VALUE!</v>
      </c>
      <c r="M47" s="9" t="e">
        <f aca="false">Tabla3510813153423[[#This Row],[no_efec_inc]]/Tabla3510813153423[[#This Row],[no_efe]]</f>
        <v>#VALUE!</v>
      </c>
      <c r="N47" s="9" t="e">
        <f aca="false">(Tabla3510813153423[[#This Row],[% efe_cor]]+Tabla3510813153423[[#This Row],[% no_efe_cor]])/2</f>
        <v>#VALUE!</v>
      </c>
      <c r="O47" s="10" t="e">
        <f aca="false">(Tabla3510813153423[[#This Row],[% efe_inc]]+Tabla3510813153423[[#This Row],[% no_efect_inc]])/2</f>
        <v>#VALUE!</v>
      </c>
      <c r="P47" s="11" t="e">
        <f aca="false">Tabla3510813153423[[#This Row],[no_efec_cor]]/(Tabla3510813153423[[#This Row],[efect_inc]]+Tabla3510813153423[[#This Row],[no_efec_cor]])</f>
        <v>#VALUE!</v>
      </c>
      <c r="Q47" s="11" t="e">
        <f aca="false">Tabla3510813153423[[#This Row],[efec_cor]]/(Tabla3510813153423[[#This Row],[efec_cor]]+Tabla3510813153423[[#This Row],[no_efec_inc]])</f>
        <v>#VALUE!</v>
      </c>
      <c r="R47" s="11" t="e">
        <f aca="false">(Tabla3510813153423[[#This Row],[PNE]]+Tabla3510813153423[[#This Row],[PE]])/2</f>
        <v>#VALUE!</v>
      </c>
      <c r="S47" s="0" t="n">
        <v>817</v>
      </c>
      <c r="T47" s="0" t="n">
        <v>871</v>
      </c>
      <c r="U47" s="0" t="e">
        <f aca="false">Tabla3510813153423[[#This Row],[efec]]+Tabla3510813153423[[#This Row],[no_efe]]</f>
        <v>#VALUE!</v>
      </c>
    </row>
    <row r="48" customFormat="false" ht="13.8" hidden="false" customHeight="false" outlineLevel="0" collapsed="false">
      <c r="A48" s="0" t="n">
        <v>50</v>
      </c>
      <c r="B48" s="0" t="n">
        <v>3</v>
      </c>
      <c r="C48" s="0" t="n">
        <v>713</v>
      </c>
      <c r="D48" s="0" t="n">
        <v>158</v>
      </c>
      <c r="E48" s="0" t="n">
        <v>624</v>
      </c>
      <c r="F48" s="0" t="n">
        <v>193</v>
      </c>
      <c r="G48" s="0" t="e">
        <f aca="false">Tabla3510813153423[[#This Row],[no_efec_cor]]+Tabla3510813153423[[#This Row],[efec_cor]]</f>
        <v>#VALUE!</v>
      </c>
      <c r="H48" s="0" t="e">
        <f aca="false">Tabla3510813153423[[#This Row],[no_efec_inc]]+Tabla3510813153423[[#This Row],[efect_inc]]</f>
        <v>#VALUE!</v>
      </c>
      <c r="I48" s="9" t="e">
        <f aca="false">Tabla3510813153423[[#This Row],[Correctos]]/Tabla3510813153423[[#This Row],[total_sec]]</f>
        <v>#VALUE!</v>
      </c>
      <c r="J48" s="9" t="e">
        <f aca="false">Tabla3510813153423[[#This Row],[efec_cor]]/Tabla3510813153423[[#This Row],[efec]]</f>
        <v>#VALUE!</v>
      </c>
      <c r="K48" s="9" t="e">
        <f aca="false">Tabla3510813153423[[#This Row],[efect_inc]]/Tabla3510813153423[[#This Row],[efec]]</f>
        <v>#VALUE!</v>
      </c>
      <c r="L48" s="9" t="e">
        <f aca="false">Tabla3510813153423[[#This Row],[no_efec_cor]]/Tabla3510813153423[[#This Row],[no_efe]]</f>
        <v>#VALUE!</v>
      </c>
      <c r="M48" s="9" t="e">
        <f aca="false">Tabla3510813153423[[#This Row],[no_efec_inc]]/Tabla3510813153423[[#This Row],[no_efe]]</f>
        <v>#VALUE!</v>
      </c>
      <c r="N48" s="9" t="e">
        <f aca="false">(Tabla3510813153423[[#This Row],[% efe_cor]]+Tabla3510813153423[[#This Row],[% no_efe_cor]])/2</f>
        <v>#VALUE!</v>
      </c>
      <c r="O48" s="10" t="e">
        <f aca="false">(Tabla3510813153423[[#This Row],[% efe_inc]]+Tabla3510813153423[[#This Row],[% no_efect_inc]])/2</f>
        <v>#VALUE!</v>
      </c>
      <c r="P48" s="11" t="e">
        <f aca="false">Tabla3510813153423[[#This Row],[no_efec_cor]]/(Tabla3510813153423[[#This Row],[efect_inc]]+Tabla3510813153423[[#This Row],[no_efec_cor]])</f>
        <v>#VALUE!</v>
      </c>
      <c r="Q48" s="11" t="e">
        <f aca="false">Tabla3510813153423[[#This Row],[efec_cor]]/(Tabla3510813153423[[#This Row],[efec_cor]]+Tabla3510813153423[[#This Row],[no_efec_inc]])</f>
        <v>#VALUE!</v>
      </c>
      <c r="R48" s="11" t="e">
        <f aca="false">(Tabla3510813153423[[#This Row],[PNE]]+Tabla3510813153423[[#This Row],[PE]])/2</f>
        <v>#VALUE!</v>
      </c>
      <c r="S48" s="0" t="n">
        <v>817</v>
      </c>
      <c r="T48" s="0" t="n">
        <v>871</v>
      </c>
      <c r="U48" s="0" t="e">
        <f aca="false">Tabla3510813153423[[#This Row],[efec]]+Tabla3510813153423[[#This Row],[no_efe]]</f>
        <v>#VALUE!</v>
      </c>
    </row>
    <row r="49" customFormat="false" ht="13.8" hidden="false" customHeight="false" outlineLevel="0" collapsed="false">
      <c r="A49" s="0" t="n">
        <v>15</v>
      </c>
      <c r="B49" s="0" t="n">
        <v>1</v>
      </c>
      <c r="C49" s="0" t="n">
        <v>695</v>
      </c>
      <c r="D49" s="0" t="n">
        <v>176</v>
      </c>
      <c r="E49" s="0" t="n">
        <v>655</v>
      </c>
      <c r="F49" s="0" t="n">
        <v>162</v>
      </c>
      <c r="G49" s="0" t="e">
        <f aca="false">Tabla3510813153423[[#This Row],[no_efec_cor]]+Tabla3510813153423[[#This Row],[efec_cor]]</f>
        <v>#VALUE!</v>
      </c>
      <c r="H49" s="0" t="e">
        <f aca="false">Tabla3510813153423[[#This Row],[no_efec_inc]]+Tabla3510813153423[[#This Row],[efect_inc]]</f>
        <v>#VALUE!</v>
      </c>
      <c r="I49" s="9" t="e">
        <f aca="false">Tabla3510813153423[[#This Row],[Correctos]]/Tabla3510813153423[[#This Row],[total_sec]]</f>
        <v>#VALUE!</v>
      </c>
      <c r="J49" s="9" t="e">
        <f aca="false">Tabla3510813153423[[#This Row],[efec_cor]]/Tabla3510813153423[[#This Row],[efec]]</f>
        <v>#VALUE!</v>
      </c>
      <c r="K49" s="9" t="e">
        <f aca="false">Tabla3510813153423[[#This Row],[efect_inc]]/Tabla3510813153423[[#This Row],[efec]]</f>
        <v>#VALUE!</v>
      </c>
      <c r="L49" s="9" t="e">
        <f aca="false">Tabla3510813153423[[#This Row],[no_efec_cor]]/Tabla3510813153423[[#This Row],[no_efe]]</f>
        <v>#VALUE!</v>
      </c>
      <c r="M49" s="9" t="e">
        <f aca="false">Tabla3510813153423[[#This Row],[no_efec_inc]]/Tabla3510813153423[[#This Row],[no_efe]]</f>
        <v>#VALUE!</v>
      </c>
      <c r="N49" s="9" t="e">
        <f aca="false">(Tabla3510813153423[[#This Row],[% efe_cor]]+Tabla3510813153423[[#This Row],[% no_efe_cor]])/2</f>
        <v>#VALUE!</v>
      </c>
      <c r="O49" s="10" t="e">
        <f aca="false">(Tabla3510813153423[[#This Row],[% efe_inc]]+Tabla3510813153423[[#This Row],[% no_efect_inc]])/2</f>
        <v>#VALUE!</v>
      </c>
      <c r="P49" s="11" t="e">
        <f aca="false">Tabla3510813153423[[#This Row],[no_efec_cor]]/(Tabla3510813153423[[#This Row],[efect_inc]]+Tabla3510813153423[[#This Row],[no_efec_cor]])</f>
        <v>#VALUE!</v>
      </c>
      <c r="Q49" s="11" t="e">
        <f aca="false">Tabla3510813153423[[#This Row],[efec_cor]]/(Tabla3510813153423[[#This Row],[efec_cor]]+Tabla3510813153423[[#This Row],[no_efec_inc]])</f>
        <v>#VALUE!</v>
      </c>
      <c r="R49" s="11" t="e">
        <f aca="false">(Tabla3510813153423[[#This Row],[PNE]]+Tabla3510813153423[[#This Row],[PE]])/2</f>
        <v>#VALUE!</v>
      </c>
      <c r="S49" s="0" t="n">
        <v>817</v>
      </c>
      <c r="T49" s="0" t="n">
        <v>871</v>
      </c>
      <c r="U49" s="0" t="e">
        <f aca="false">Tabla3510813153423[[#This Row],[efec]]+Tabla3510813153423[[#This Row],[no_efe]]</f>
        <v>#VALUE!</v>
      </c>
    </row>
    <row r="50" customFormat="false" ht="13.8" hidden="false" customHeight="false" outlineLevel="0" collapsed="false">
      <c r="A50" s="0" t="n">
        <v>15</v>
      </c>
      <c r="B50" s="0" t="n">
        <v>0.5</v>
      </c>
      <c r="C50" s="0" t="n">
        <v>692</v>
      </c>
      <c r="D50" s="0" t="n">
        <v>179</v>
      </c>
      <c r="E50" s="0" t="n">
        <v>647</v>
      </c>
      <c r="F50" s="0" t="n">
        <v>170</v>
      </c>
      <c r="G50" s="0" t="e">
        <f aca="false">Tabla3510813153423[[#This Row],[no_efec_cor]]+Tabla3510813153423[[#This Row],[efec_cor]]</f>
        <v>#VALUE!</v>
      </c>
      <c r="H50" s="0" t="e">
        <f aca="false">Tabla3510813153423[[#This Row],[no_efec_inc]]+Tabla3510813153423[[#This Row],[efect_inc]]</f>
        <v>#VALUE!</v>
      </c>
      <c r="I50" s="9" t="e">
        <f aca="false">Tabla3510813153423[[#This Row],[Correctos]]/Tabla3510813153423[[#This Row],[total_sec]]</f>
        <v>#VALUE!</v>
      </c>
      <c r="J50" s="9" t="e">
        <f aca="false">Tabla3510813153423[[#This Row],[efec_cor]]/Tabla3510813153423[[#This Row],[efec]]</f>
        <v>#VALUE!</v>
      </c>
      <c r="K50" s="9" t="e">
        <f aca="false">Tabla3510813153423[[#This Row],[efect_inc]]/Tabla3510813153423[[#This Row],[efec]]</f>
        <v>#VALUE!</v>
      </c>
      <c r="L50" s="9" t="e">
        <f aca="false">Tabla3510813153423[[#This Row],[no_efec_cor]]/Tabla3510813153423[[#This Row],[no_efe]]</f>
        <v>#VALUE!</v>
      </c>
      <c r="M50" s="9" t="e">
        <f aca="false">Tabla3510813153423[[#This Row],[no_efec_inc]]/Tabla3510813153423[[#This Row],[no_efe]]</f>
        <v>#VALUE!</v>
      </c>
      <c r="N50" s="9" t="e">
        <f aca="false">(Tabla3510813153423[[#This Row],[% efe_cor]]+Tabla3510813153423[[#This Row],[% no_efe_cor]])/2</f>
        <v>#VALUE!</v>
      </c>
      <c r="O50" s="10" t="e">
        <f aca="false">(Tabla3510813153423[[#This Row],[% efe_inc]]+Tabla3510813153423[[#This Row],[% no_efect_inc]])/2</f>
        <v>#VALUE!</v>
      </c>
      <c r="P50" s="11" t="e">
        <f aca="false">Tabla3510813153423[[#This Row],[no_efec_cor]]/(Tabla3510813153423[[#This Row],[efect_inc]]+Tabla3510813153423[[#This Row],[no_efec_cor]])</f>
        <v>#VALUE!</v>
      </c>
      <c r="Q50" s="11" t="e">
        <f aca="false">Tabla3510813153423[[#This Row],[efec_cor]]/(Tabla3510813153423[[#This Row],[efec_cor]]+Tabla3510813153423[[#This Row],[no_efec_inc]])</f>
        <v>#VALUE!</v>
      </c>
      <c r="R50" s="11" t="e">
        <f aca="false">(Tabla3510813153423[[#This Row],[PNE]]+Tabla3510813153423[[#This Row],[PE]])/2</f>
        <v>#VALUE!</v>
      </c>
      <c r="S50" s="0" t="n">
        <v>817</v>
      </c>
      <c r="T50" s="0" t="n">
        <v>871</v>
      </c>
      <c r="U50" s="0" t="e">
        <f aca="false">Tabla3510813153423[[#This Row],[efec]]+Tabla3510813153423[[#This Row],[no_efe]]</f>
        <v>#VALUE!</v>
      </c>
    </row>
    <row r="51" customFormat="false" ht="13.8" hidden="false" customHeight="false" outlineLevel="0" collapsed="false">
      <c r="A51" s="0" t="n">
        <v>4</v>
      </c>
      <c r="B51" s="0" t="n">
        <v>1</v>
      </c>
      <c r="C51" s="0" t="n">
        <v>706</v>
      </c>
      <c r="D51" s="0" t="n">
        <v>165</v>
      </c>
      <c r="E51" s="0" t="n">
        <v>646</v>
      </c>
      <c r="F51" s="0" t="n">
        <v>171</v>
      </c>
      <c r="G51" s="0" t="e">
        <f aca="false">Tabla3510813153423[[#This Row],[no_efec_cor]]+Tabla3510813153423[[#This Row],[efec_cor]]</f>
        <v>#VALUE!</v>
      </c>
      <c r="H51" s="0" t="e">
        <f aca="false">Tabla3510813153423[[#This Row],[no_efec_inc]]+Tabla3510813153423[[#This Row],[efect_inc]]</f>
        <v>#VALUE!</v>
      </c>
      <c r="I51" s="9" t="e">
        <f aca="false">Tabla3510813153423[[#This Row],[Correctos]]/Tabla3510813153423[[#This Row],[total_sec]]</f>
        <v>#VALUE!</v>
      </c>
      <c r="J51" s="9" t="e">
        <f aca="false">Tabla3510813153423[[#This Row],[efec_cor]]/Tabla3510813153423[[#This Row],[efec]]</f>
        <v>#VALUE!</v>
      </c>
      <c r="K51" s="9" t="e">
        <f aca="false">Tabla3510813153423[[#This Row],[efect_inc]]/Tabla3510813153423[[#This Row],[efec]]</f>
        <v>#VALUE!</v>
      </c>
      <c r="L51" s="9" t="e">
        <f aca="false">Tabla3510813153423[[#This Row],[no_efec_cor]]/Tabla3510813153423[[#This Row],[no_efe]]</f>
        <v>#VALUE!</v>
      </c>
      <c r="M51" s="9" t="e">
        <f aca="false">Tabla3510813153423[[#This Row],[no_efec_inc]]/Tabla3510813153423[[#This Row],[no_efe]]</f>
        <v>#VALUE!</v>
      </c>
      <c r="N51" s="9" t="e">
        <f aca="false">(Tabla3510813153423[[#This Row],[% efe_cor]]+Tabla3510813153423[[#This Row],[% no_efe_cor]])/2</f>
        <v>#VALUE!</v>
      </c>
      <c r="O51" s="10" t="e">
        <f aca="false">(Tabla3510813153423[[#This Row],[% efe_inc]]+Tabla3510813153423[[#This Row],[% no_efect_inc]])/2</f>
        <v>#VALUE!</v>
      </c>
      <c r="P51" s="11" t="e">
        <f aca="false">Tabla3510813153423[[#This Row],[no_efec_cor]]/(Tabla3510813153423[[#This Row],[efect_inc]]+Tabla3510813153423[[#This Row],[no_efec_cor]])</f>
        <v>#VALUE!</v>
      </c>
      <c r="Q51" s="11" t="e">
        <f aca="false">Tabla3510813153423[[#This Row],[efec_cor]]/(Tabla3510813153423[[#This Row],[efec_cor]]+Tabla3510813153423[[#This Row],[no_efec_inc]])</f>
        <v>#VALUE!</v>
      </c>
      <c r="R51" s="11" t="e">
        <f aca="false">(Tabla3510813153423[[#This Row],[PNE]]+Tabla3510813153423[[#This Row],[PE]])/2</f>
        <v>#VALUE!</v>
      </c>
      <c r="S51" s="0" t="n">
        <v>817</v>
      </c>
      <c r="T51" s="0" t="n">
        <v>871</v>
      </c>
      <c r="U51" s="0" t="e">
        <f aca="false">Tabla3510813153423[[#This Row],[efec]]+Tabla3510813153423[[#This Row],[no_efe]]</f>
        <v>#VALUE!</v>
      </c>
    </row>
    <row r="52" customFormat="false" ht="13.8" hidden="false" customHeight="false" outlineLevel="0" collapsed="false">
      <c r="A52" s="0" t="n">
        <v>3</v>
      </c>
      <c r="B52" s="0" t="n">
        <v>1</v>
      </c>
      <c r="C52" s="0" t="n">
        <v>706</v>
      </c>
      <c r="D52" s="0" t="n">
        <v>165</v>
      </c>
      <c r="E52" s="0" t="n">
        <v>641</v>
      </c>
      <c r="F52" s="0" t="n">
        <v>176</v>
      </c>
      <c r="G52" s="0" t="e">
        <f aca="false">Tabla3510813153423[[#This Row],[no_efec_cor]]+Tabla3510813153423[[#This Row],[efec_cor]]</f>
        <v>#VALUE!</v>
      </c>
      <c r="H52" s="0" t="e">
        <f aca="false">Tabla3510813153423[[#This Row],[no_efec_inc]]+Tabla3510813153423[[#This Row],[efect_inc]]</f>
        <v>#VALUE!</v>
      </c>
      <c r="I52" s="9" t="e">
        <f aca="false">Tabla3510813153423[[#This Row],[Correctos]]/Tabla3510813153423[[#This Row],[total_sec]]</f>
        <v>#VALUE!</v>
      </c>
      <c r="J52" s="9" t="e">
        <f aca="false">Tabla3510813153423[[#This Row],[efec_cor]]/Tabla3510813153423[[#This Row],[efec]]</f>
        <v>#VALUE!</v>
      </c>
      <c r="K52" s="9" t="e">
        <f aca="false">Tabla3510813153423[[#This Row],[efect_inc]]/Tabla3510813153423[[#This Row],[efec]]</f>
        <v>#VALUE!</v>
      </c>
      <c r="L52" s="9" t="e">
        <f aca="false">Tabla3510813153423[[#This Row],[no_efec_cor]]/Tabla3510813153423[[#This Row],[no_efe]]</f>
        <v>#VALUE!</v>
      </c>
      <c r="M52" s="9" t="e">
        <f aca="false">Tabla3510813153423[[#This Row],[no_efec_inc]]/Tabla3510813153423[[#This Row],[no_efe]]</f>
        <v>#VALUE!</v>
      </c>
      <c r="N52" s="9" t="e">
        <f aca="false">(Tabla3510813153423[[#This Row],[% efe_cor]]+Tabla3510813153423[[#This Row],[% no_efe_cor]])/2</f>
        <v>#VALUE!</v>
      </c>
      <c r="O52" s="10" t="e">
        <f aca="false">(Tabla3510813153423[[#This Row],[% efe_inc]]+Tabla3510813153423[[#This Row],[% no_efect_inc]])/2</f>
        <v>#VALUE!</v>
      </c>
      <c r="P52" s="11" t="e">
        <f aca="false">Tabla3510813153423[[#This Row],[no_efec_cor]]/(Tabla3510813153423[[#This Row],[efect_inc]]+Tabla3510813153423[[#This Row],[no_efec_cor]])</f>
        <v>#VALUE!</v>
      </c>
      <c r="Q52" s="11" t="e">
        <f aca="false">Tabla3510813153423[[#This Row],[efec_cor]]/(Tabla3510813153423[[#This Row],[efec_cor]]+Tabla3510813153423[[#This Row],[no_efec_inc]])</f>
        <v>#VALUE!</v>
      </c>
      <c r="R52" s="11" t="e">
        <f aca="false">(Tabla3510813153423[[#This Row],[PNE]]+Tabla3510813153423[[#This Row],[PE]])/2</f>
        <v>#VALUE!</v>
      </c>
      <c r="S52" s="0" t="n">
        <v>817</v>
      </c>
      <c r="T52" s="0" t="n">
        <v>871</v>
      </c>
      <c r="U52" s="0" t="e">
        <f aca="false">Tabla3510813153423[[#This Row],[efec]]+Tabla3510813153423[[#This Row],[no_efe]]</f>
        <v>#VALUE!</v>
      </c>
    </row>
    <row r="53" customFormat="false" ht="13.8" hidden="false" customHeight="false" outlineLevel="0" collapsed="false">
      <c r="A53" s="0" t="n">
        <v>3</v>
      </c>
      <c r="B53" s="0" t="n">
        <v>5</v>
      </c>
      <c r="C53" s="0" t="n">
        <v>749</v>
      </c>
      <c r="D53" s="0" t="n">
        <v>122</v>
      </c>
      <c r="E53" s="0" t="n">
        <v>573</v>
      </c>
      <c r="F53" s="0" t="n">
        <v>244</v>
      </c>
      <c r="G53" s="0" t="e">
        <f aca="false">Tabla3510813153423[[#This Row],[no_efec_cor]]+Tabla3510813153423[[#This Row],[efec_cor]]</f>
        <v>#VALUE!</v>
      </c>
      <c r="H53" s="0" t="e">
        <f aca="false">Tabla3510813153423[[#This Row],[no_efec_inc]]+Tabla3510813153423[[#This Row],[efect_inc]]</f>
        <v>#VALUE!</v>
      </c>
      <c r="I53" s="9" t="e">
        <f aca="false">Tabla3510813153423[[#This Row],[Correctos]]/Tabla3510813153423[[#This Row],[total_sec]]</f>
        <v>#VALUE!</v>
      </c>
      <c r="J53" s="9" t="e">
        <f aca="false">Tabla3510813153423[[#This Row],[efec_cor]]/Tabla3510813153423[[#This Row],[efec]]</f>
        <v>#VALUE!</v>
      </c>
      <c r="K53" s="9" t="e">
        <f aca="false">Tabla3510813153423[[#This Row],[efect_inc]]/Tabla3510813153423[[#This Row],[efec]]</f>
        <v>#VALUE!</v>
      </c>
      <c r="L53" s="9" t="e">
        <f aca="false">Tabla3510813153423[[#This Row],[no_efec_cor]]/Tabla3510813153423[[#This Row],[no_efe]]</f>
        <v>#VALUE!</v>
      </c>
      <c r="M53" s="9" t="e">
        <f aca="false">Tabla3510813153423[[#This Row],[no_efec_inc]]/Tabla3510813153423[[#This Row],[no_efe]]</f>
        <v>#VALUE!</v>
      </c>
      <c r="N53" s="9" t="e">
        <f aca="false">(Tabla3510813153423[[#This Row],[% efe_cor]]+Tabla3510813153423[[#This Row],[% no_efe_cor]])/2</f>
        <v>#VALUE!</v>
      </c>
      <c r="O53" s="10" t="e">
        <f aca="false">(Tabla3510813153423[[#This Row],[% efe_inc]]+Tabla3510813153423[[#This Row],[% no_efect_inc]])/2</f>
        <v>#VALUE!</v>
      </c>
      <c r="P53" s="11" t="e">
        <f aca="false">Tabla3510813153423[[#This Row],[no_efec_cor]]/(Tabla3510813153423[[#This Row],[efect_inc]]+Tabla3510813153423[[#This Row],[no_efec_cor]])</f>
        <v>#VALUE!</v>
      </c>
      <c r="Q53" s="11" t="e">
        <f aca="false">Tabla3510813153423[[#This Row],[efec_cor]]/(Tabla3510813153423[[#This Row],[efec_cor]]+Tabla3510813153423[[#This Row],[no_efec_inc]])</f>
        <v>#VALUE!</v>
      </c>
      <c r="R53" s="11" t="e">
        <f aca="false">(Tabla3510813153423[[#This Row],[PNE]]+Tabla3510813153423[[#This Row],[PE]])/2</f>
        <v>#VALUE!</v>
      </c>
      <c r="S53" s="0" t="n">
        <v>817</v>
      </c>
      <c r="T53" s="0" t="n">
        <v>871</v>
      </c>
      <c r="U53" s="0" t="e">
        <f aca="false">Tabla3510813153423[[#This Row],[efec]]+Tabla3510813153423[[#This Row],[no_efe]]</f>
        <v>#VALUE!</v>
      </c>
    </row>
    <row r="54" customFormat="false" ht="13.8" hidden="false" customHeight="false" outlineLevel="0" collapsed="false">
      <c r="A54" s="0" t="n">
        <v>4</v>
      </c>
      <c r="B54" s="0" t="n">
        <v>5</v>
      </c>
      <c r="C54" s="0" t="n">
        <v>752</v>
      </c>
      <c r="D54" s="0" t="n">
        <v>119</v>
      </c>
      <c r="E54" s="0" t="n">
        <v>574</v>
      </c>
      <c r="F54" s="0" t="n">
        <v>243</v>
      </c>
      <c r="G54" s="0" t="e">
        <f aca="false">Tabla3510813153423[[#This Row],[no_efec_cor]]+Tabla3510813153423[[#This Row],[efec_cor]]</f>
        <v>#VALUE!</v>
      </c>
      <c r="H54" s="0" t="e">
        <f aca="false">Tabla3510813153423[[#This Row],[no_efec_inc]]+Tabla3510813153423[[#This Row],[efect_inc]]</f>
        <v>#VALUE!</v>
      </c>
      <c r="I54" s="9" t="e">
        <f aca="false">Tabla3510813153423[[#This Row],[Correctos]]/Tabla3510813153423[[#This Row],[total_sec]]</f>
        <v>#VALUE!</v>
      </c>
      <c r="J54" s="9" t="e">
        <f aca="false">Tabla3510813153423[[#This Row],[efec_cor]]/Tabla3510813153423[[#This Row],[efec]]</f>
        <v>#VALUE!</v>
      </c>
      <c r="K54" s="9" t="e">
        <f aca="false">Tabla3510813153423[[#This Row],[efect_inc]]/Tabla3510813153423[[#This Row],[efec]]</f>
        <v>#VALUE!</v>
      </c>
      <c r="L54" s="9" t="e">
        <f aca="false">Tabla3510813153423[[#This Row],[no_efec_cor]]/Tabla3510813153423[[#This Row],[no_efe]]</f>
        <v>#VALUE!</v>
      </c>
      <c r="M54" s="9" t="e">
        <f aca="false">Tabla3510813153423[[#This Row],[no_efec_inc]]/Tabla3510813153423[[#This Row],[no_efe]]</f>
        <v>#VALUE!</v>
      </c>
      <c r="N54" s="9" t="e">
        <f aca="false">(Tabla3510813153423[[#This Row],[% efe_cor]]+Tabla3510813153423[[#This Row],[% no_efe_cor]])/2</f>
        <v>#VALUE!</v>
      </c>
      <c r="O54" s="10" t="e">
        <f aca="false">(Tabla3510813153423[[#This Row],[% efe_inc]]+Tabla3510813153423[[#This Row],[% no_efect_inc]])/2</f>
        <v>#VALUE!</v>
      </c>
      <c r="P54" s="11" t="e">
        <f aca="false">Tabla3510813153423[[#This Row],[no_efec_cor]]/(Tabla3510813153423[[#This Row],[efect_inc]]+Tabla3510813153423[[#This Row],[no_efec_cor]])</f>
        <v>#VALUE!</v>
      </c>
      <c r="Q54" s="11" t="e">
        <f aca="false">Tabla3510813153423[[#This Row],[efec_cor]]/(Tabla3510813153423[[#This Row],[efec_cor]]+Tabla3510813153423[[#This Row],[no_efec_inc]])</f>
        <v>#VALUE!</v>
      </c>
      <c r="R54" s="11" t="e">
        <f aca="false">(Tabla3510813153423[[#This Row],[PNE]]+Tabla3510813153423[[#This Row],[PE]])/2</f>
        <v>#VALUE!</v>
      </c>
      <c r="S54" s="0" t="n">
        <v>817</v>
      </c>
      <c r="T54" s="0" t="n">
        <v>871</v>
      </c>
      <c r="U54" s="0" t="e">
        <f aca="false">Tabla3510813153423[[#This Row],[efec]]+Tabla3510813153423[[#This Row],[no_efe]]</f>
        <v>#VALUE!</v>
      </c>
    </row>
  </sheetData>
  <mergeCells count="9">
    <mergeCell ref="A1:U1"/>
    <mergeCell ref="A2:U2"/>
    <mergeCell ref="A4:B4"/>
    <mergeCell ref="A5:B5"/>
    <mergeCell ref="A6:B6"/>
    <mergeCell ref="A8:I8"/>
    <mergeCell ref="A20:U20"/>
    <mergeCell ref="A21:U21"/>
    <mergeCell ref="A24:I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30A0"/>
    <pageSetUpPr fitToPage="false"/>
  </sheetPr>
  <dimension ref="A1:T9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I74" activeCellId="0" sqref="I74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17.85"/>
    <col collapsed="false" customWidth="true" hidden="false" outlineLevel="0" max="3" min="3" style="0" width="14.57"/>
    <col collapsed="false" customWidth="true" hidden="false" outlineLevel="0" max="4" min="4" style="0" width="12.14"/>
    <col collapsed="false" customWidth="true" hidden="false" outlineLevel="0" max="5" min="5" style="0" width="11.43"/>
    <col collapsed="false" customWidth="true" hidden="false" outlineLevel="0" max="6" min="6" style="0" width="12.71"/>
    <col collapsed="false" customWidth="true" hidden="false" outlineLevel="0" max="7" min="7" style="0" width="13.28"/>
    <col collapsed="false" customWidth="true" hidden="false" outlineLevel="0" max="9" min="9" style="0" width="14.57"/>
    <col collapsed="false" customWidth="true" hidden="false" outlineLevel="0" max="10" min="10" style="0" width="15.71"/>
    <col collapsed="false" customWidth="true" hidden="false" outlineLevel="0" max="11" min="11" style="0" width="16.14"/>
    <col collapsed="false" customWidth="true" hidden="false" outlineLevel="0" max="12" min="12" style="0" width="18.57"/>
    <col collapsed="false" customWidth="true" hidden="false" outlineLevel="0" max="13" min="13" style="0" width="11.43"/>
  </cols>
  <sheetData>
    <row r="1" customFormat="false" ht="19.5" hidden="false" customHeight="false" outlineLevel="0" collapsed="false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customFormat="false" ht="15" hidden="false" customHeight="false" outlineLevel="0" collapsed="false">
      <c r="A3" s="3" t="s">
        <v>2</v>
      </c>
      <c r="B3" s="3"/>
      <c r="C3" s="4"/>
    </row>
    <row r="4" customFormat="false" ht="15" hidden="false" customHeight="false" outlineLevel="0" collapsed="false">
      <c r="A4" s="3" t="s">
        <v>3</v>
      </c>
      <c r="B4" s="3"/>
      <c r="C4" s="4"/>
    </row>
    <row r="5" customFormat="false" ht="15" hidden="false" customHeight="false" outlineLevel="0" collapsed="false">
      <c r="A5" s="3" t="s">
        <v>4</v>
      </c>
      <c r="B5" s="3"/>
      <c r="C5" s="4" t="n">
        <f aca="false">SUM(C3:C4)</f>
        <v>0</v>
      </c>
    </row>
    <row r="7" customFormat="false" ht="15" hidden="false" customHeight="false" outlineLevel="0" collapsed="false">
      <c r="A7" s="13" t="s">
        <v>5</v>
      </c>
      <c r="B7" s="13"/>
      <c r="C7" s="13"/>
      <c r="D7" s="13"/>
      <c r="E7" s="13"/>
      <c r="F7" s="13"/>
      <c r="G7" s="13"/>
      <c r="H7" s="12"/>
      <c r="I7" s="12"/>
    </row>
    <row r="8" customFormat="false" ht="16.5" hidden="false" customHeight="false" outlineLevel="0" collapsed="false">
      <c r="A8" s="14" t="s">
        <v>38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customFormat="false" ht="15.75" hidden="false" customHeight="false" outlineLevel="0" collapsed="false">
      <c r="A9" s="7" t="s">
        <v>39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s">
        <v>40</v>
      </c>
      <c r="F10" s="0" t="n">
        <f aca="false">Tabla3510813153[[#This Row],[no_efec_cor]]+Tabla3510813153[[#This Row],[efec_cor]]</f>
        <v>0</v>
      </c>
      <c r="G10" s="0" t="n">
        <f aca="false">Tabla3510813153[[#This Row],[no_efec_inc]]+Tabla3510813153[[#This Row],[efect_inc]]</f>
        <v>0</v>
      </c>
      <c r="H10" s="9" t="e">
        <f aca="false">Tabla3510813153[[#This Row],[Correctos]]/Tabla3510813153[[#This Row],[total_sec]]</f>
        <v>#DIV/0!</v>
      </c>
      <c r="I10" s="9" t="e">
        <f aca="false">Tabla3510813153[[#This Row],[efec_cor]]/Tabla3510813153[[#This Row],[efec]]</f>
        <v>#DIV/0!</v>
      </c>
      <c r="J10" s="9" t="e">
        <f aca="false">Tabla3510813153[[#This Row],[efect_inc]]/Tabla3510813153[[#This Row],[efec]]</f>
        <v>#DIV/0!</v>
      </c>
      <c r="K10" s="9" t="e">
        <f aca="false">Tabla3510813153[[#This Row],[no_efec_cor]]/Tabla3510813153[[#This Row],[no_efe]]</f>
        <v>#DIV/0!</v>
      </c>
      <c r="L10" s="9" t="e">
        <f aca="false">Tabla3510813153[[#This Row],[no_efec_inc]]/Tabla3510813153[[#This Row],[no_efe]]</f>
        <v>#DIV/0!</v>
      </c>
      <c r="M10" s="9" t="e">
        <f aca="false">(Tabla3510813153[[#This Row],[% efe_cor]]+Tabla3510813153[[#This Row],[% no_efe_cor]])/2</f>
        <v>#DIV/0!</v>
      </c>
      <c r="N10" s="9" t="e">
        <f aca="false">(Tabla3510813153[[#This Row],[% efe_inc]]+Tabla3510813153[[#This Row],[% no_efect_inc]])/2</f>
        <v>#DIV/0!</v>
      </c>
      <c r="O10" s="11" t="e">
        <f aca="false">Tabla3510813153[[#This Row],[no_efec_cor]]/(Tabla3510813153[[#This Row],[efect_inc]]+Tabla3510813153[[#This Row],[no_efec_cor]])</f>
        <v>#DIV/0!</v>
      </c>
      <c r="P10" s="11" t="e">
        <f aca="false">Tabla3510813153[[#This Row],[efec_cor]]/(Tabla3510813153[[#This Row],[efec_cor]]+Tabla3510813153[[#This Row],[no_efec_inc]])</f>
        <v>#DIV/0!</v>
      </c>
      <c r="Q10" s="11" t="e">
        <f aca="false">(Tabla3510813153[[#This Row],[PNE]]+Tabla3510813153[[#This Row],[PE]])/2</f>
        <v>#DIV/0!</v>
      </c>
      <c r="T10" s="0" t="n">
        <f aca="false">Tabla3510813153[[#This Row],[efec]]+Tabla3510813153[[#This Row],[no_efe]]</f>
        <v>0</v>
      </c>
    </row>
    <row r="11" customFormat="false" ht="13.8" hidden="false" customHeight="false" outlineLevel="0" collapsed="false">
      <c r="A11" s="0" t="s">
        <v>41</v>
      </c>
      <c r="F11" s="0" t="n">
        <f aca="false">Tabla3510813153[[#This Row],[no_efec_cor]]+Tabla3510813153[[#This Row],[efec_cor]]</f>
        <v>0</v>
      </c>
      <c r="G11" s="0" t="n">
        <f aca="false">Tabla3510813153[[#This Row],[no_efec_inc]]+Tabla3510813153[[#This Row],[efect_inc]]</f>
        <v>0</v>
      </c>
      <c r="H11" s="9" t="e">
        <f aca="false">Tabla3510813153[[#This Row],[Correctos]]/Tabla3510813153[[#This Row],[total_sec]]</f>
        <v>#DIV/0!</v>
      </c>
      <c r="I11" s="9" t="e">
        <f aca="false">Tabla3510813153[[#This Row],[efec_cor]]/Tabla3510813153[[#This Row],[efec]]</f>
        <v>#DIV/0!</v>
      </c>
      <c r="J11" s="9" t="e">
        <f aca="false">Tabla3510813153[[#This Row],[efect_inc]]/Tabla3510813153[[#This Row],[efec]]</f>
        <v>#DIV/0!</v>
      </c>
      <c r="K11" s="9" t="e">
        <f aca="false">Tabla3510813153[[#This Row],[no_efec_cor]]/Tabla3510813153[[#This Row],[no_efe]]</f>
        <v>#DIV/0!</v>
      </c>
      <c r="L11" s="9" t="e">
        <f aca="false">Tabla3510813153[[#This Row],[no_efec_inc]]/Tabla3510813153[[#This Row],[no_efe]]</f>
        <v>#DIV/0!</v>
      </c>
      <c r="M11" s="9" t="e">
        <f aca="false">(Tabla3510813153[[#This Row],[% efe_cor]]+Tabla3510813153[[#This Row],[% no_efe_cor]])/2</f>
        <v>#DIV/0!</v>
      </c>
      <c r="N11" s="9" t="e">
        <f aca="false">(Tabla3510813153[[#This Row],[% efe_inc]]+Tabla3510813153[[#This Row],[% no_efect_inc]])/2</f>
        <v>#DIV/0!</v>
      </c>
      <c r="O11" s="11" t="e">
        <f aca="false">Tabla3510813153[[#This Row],[no_efec_cor]]/(Tabla3510813153[[#This Row],[efect_inc]]+Tabla3510813153[[#This Row],[no_efec_cor]])</f>
        <v>#DIV/0!</v>
      </c>
      <c r="P11" s="11" t="e">
        <f aca="false">Tabla3510813153[[#This Row],[efec_cor]]/(Tabla3510813153[[#This Row],[efec_cor]]+Tabla3510813153[[#This Row],[no_efec_inc]])</f>
        <v>#DIV/0!</v>
      </c>
      <c r="Q11" s="11" t="e">
        <f aca="false">(Tabla3510813153[[#This Row],[PNE]]+Tabla3510813153[[#This Row],[PE]])/2</f>
        <v>#DIV/0!</v>
      </c>
      <c r="T11" s="0" t="n">
        <f aca="false">Tabla3510813153[[#This Row],[efec]]+Tabla3510813153[[#This Row],[no_efe]]</f>
        <v>0</v>
      </c>
    </row>
    <row r="12" customFormat="false" ht="13.8" hidden="false" customHeight="false" outlineLevel="0" collapsed="false">
      <c r="A12" s="0" t="s">
        <v>42</v>
      </c>
      <c r="F12" s="0" t="n">
        <f aca="false">Tabla3510813153[[#This Row],[no_efec_cor]]+Tabla3510813153[[#This Row],[efec_cor]]</f>
        <v>0</v>
      </c>
      <c r="G12" s="0" t="n">
        <f aca="false">Tabla3510813153[[#This Row],[no_efec_inc]]+Tabla3510813153[[#This Row],[efect_inc]]</f>
        <v>0</v>
      </c>
      <c r="H12" s="9" t="e">
        <f aca="false">Tabla3510813153[[#This Row],[Correctos]]/Tabla3510813153[[#This Row],[total_sec]]</f>
        <v>#DIV/0!</v>
      </c>
      <c r="I12" s="9" t="e">
        <f aca="false">Tabla3510813153[[#This Row],[efec_cor]]/Tabla3510813153[[#This Row],[efec]]</f>
        <v>#DIV/0!</v>
      </c>
      <c r="J12" s="9" t="e">
        <f aca="false">Tabla3510813153[[#This Row],[efect_inc]]/Tabla3510813153[[#This Row],[efec]]</f>
        <v>#DIV/0!</v>
      </c>
      <c r="K12" s="9" t="e">
        <f aca="false">Tabla3510813153[[#This Row],[no_efec_cor]]/Tabla3510813153[[#This Row],[no_efe]]</f>
        <v>#DIV/0!</v>
      </c>
      <c r="L12" s="9" t="e">
        <f aca="false">Tabla3510813153[[#This Row],[no_efec_inc]]/Tabla3510813153[[#This Row],[no_efe]]</f>
        <v>#DIV/0!</v>
      </c>
      <c r="M12" s="9" t="e">
        <f aca="false">(Tabla3510813153[[#This Row],[% efe_cor]]+Tabla3510813153[[#This Row],[% no_efe_cor]])/2</f>
        <v>#DIV/0!</v>
      </c>
      <c r="N12" s="10" t="e">
        <f aca="false">(Tabla3510813153[[#This Row],[% efe_inc]]+Tabla3510813153[[#This Row],[% no_efect_inc]])/2</f>
        <v>#DIV/0!</v>
      </c>
      <c r="O12" s="11" t="e">
        <f aca="false">Tabla3510813153[[#This Row],[no_efec_cor]]/(Tabla3510813153[[#This Row],[efect_inc]]+Tabla3510813153[[#This Row],[no_efec_cor]])</f>
        <v>#DIV/0!</v>
      </c>
      <c r="P12" s="11" t="e">
        <f aca="false">Tabla3510813153[[#This Row],[efec_cor]]/(Tabla3510813153[[#This Row],[efec_cor]]+Tabla3510813153[[#This Row],[no_efec_inc]])</f>
        <v>#DIV/0!</v>
      </c>
      <c r="Q12" s="11" t="e">
        <f aca="false">(Tabla3510813153[[#This Row],[PNE]]+Tabla3510813153[[#This Row],[PE]])/2</f>
        <v>#DIV/0!</v>
      </c>
      <c r="T12" s="0" t="n">
        <f aca="false">Tabla3510813153[[#This Row],[efec]]+Tabla3510813153[[#This Row],[no_efe]]</f>
        <v>0</v>
      </c>
    </row>
    <row r="13" customFormat="false" ht="13.8" hidden="false" customHeight="false" outlineLevel="0" collapsed="false">
      <c r="A13" s="0" t="s">
        <v>43</v>
      </c>
      <c r="F13" s="0" t="n">
        <f aca="false">Tabla3510813153[[#This Row],[no_efec_cor]]+Tabla3510813153[[#This Row],[efec_cor]]</f>
        <v>0</v>
      </c>
      <c r="G13" s="0" t="n">
        <f aca="false">Tabla3510813153[[#This Row],[no_efec_inc]]+Tabla3510813153[[#This Row],[efect_inc]]</f>
        <v>0</v>
      </c>
      <c r="H13" s="9" t="e">
        <f aca="false">Tabla3510813153[[#This Row],[Correctos]]/Tabla3510813153[[#This Row],[total_sec]]</f>
        <v>#DIV/0!</v>
      </c>
      <c r="I13" s="9" t="e">
        <f aca="false">Tabla3510813153[[#This Row],[efec_cor]]/Tabla3510813153[[#This Row],[efec]]</f>
        <v>#DIV/0!</v>
      </c>
      <c r="J13" s="9" t="e">
        <f aca="false">Tabla3510813153[[#This Row],[efect_inc]]/Tabla3510813153[[#This Row],[efec]]</f>
        <v>#DIV/0!</v>
      </c>
      <c r="K13" s="9" t="e">
        <f aca="false">Tabla3510813153[[#This Row],[no_efec_cor]]/Tabla3510813153[[#This Row],[no_efe]]</f>
        <v>#DIV/0!</v>
      </c>
      <c r="L13" s="9" t="e">
        <f aca="false">Tabla3510813153[[#This Row],[no_efec_inc]]/Tabla3510813153[[#This Row],[no_efe]]</f>
        <v>#DIV/0!</v>
      </c>
      <c r="M13" s="9" t="e">
        <f aca="false">(Tabla3510813153[[#This Row],[% efe_cor]]+Tabla3510813153[[#This Row],[% no_efe_cor]])/2</f>
        <v>#DIV/0!</v>
      </c>
      <c r="N13" s="10" t="e">
        <f aca="false">(Tabla3510813153[[#This Row],[% efe_inc]]+Tabla3510813153[[#This Row],[% no_efect_inc]])/2</f>
        <v>#DIV/0!</v>
      </c>
      <c r="O13" s="11" t="e">
        <f aca="false">Tabla3510813153[[#This Row],[no_efec_cor]]/(Tabla3510813153[[#This Row],[efect_inc]]+Tabla3510813153[[#This Row],[no_efec_cor]])</f>
        <v>#DIV/0!</v>
      </c>
      <c r="P13" s="11" t="e">
        <f aca="false">Tabla3510813153[[#This Row],[efec_cor]]/(Tabla3510813153[[#This Row],[efec_cor]]+Tabla3510813153[[#This Row],[no_efec_inc]])</f>
        <v>#DIV/0!</v>
      </c>
      <c r="Q13" s="11" t="e">
        <f aca="false">(Tabla3510813153[[#This Row],[PNE]]+Tabla3510813153[[#This Row],[PE]])/2</f>
        <v>#DIV/0!</v>
      </c>
      <c r="T13" s="0" t="n">
        <f aca="false">Tabla3510813153[[#This Row],[efec]]+Tabla3510813153[[#This Row],[no_efe]]</f>
        <v>0</v>
      </c>
    </row>
    <row r="14" customFormat="false" ht="13.8" hidden="false" customHeight="false" outlineLevel="0" collapsed="false">
      <c r="A14" s="0" t="s">
        <v>44</v>
      </c>
      <c r="F14" s="0" t="n">
        <f aca="false">Tabla3510813153[[#This Row],[no_efec_cor]]+Tabla3510813153[[#This Row],[efec_cor]]</f>
        <v>0</v>
      </c>
      <c r="G14" s="0" t="n">
        <f aca="false">Tabla3510813153[[#This Row],[no_efec_inc]]+Tabla3510813153[[#This Row],[efect_inc]]</f>
        <v>0</v>
      </c>
      <c r="H14" s="9" t="e">
        <f aca="false">Tabla3510813153[[#This Row],[Correctos]]/Tabla3510813153[[#This Row],[total_sec]]</f>
        <v>#DIV/0!</v>
      </c>
      <c r="I14" s="9" t="e">
        <f aca="false">Tabla3510813153[[#This Row],[efec_cor]]/Tabla3510813153[[#This Row],[efec]]</f>
        <v>#DIV/0!</v>
      </c>
      <c r="J14" s="9" t="e">
        <f aca="false">Tabla3510813153[[#This Row],[efect_inc]]/Tabla3510813153[[#This Row],[efec]]</f>
        <v>#DIV/0!</v>
      </c>
      <c r="K14" s="9" t="e">
        <f aca="false">Tabla3510813153[[#This Row],[no_efec_cor]]/Tabla3510813153[[#This Row],[no_efe]]</f>
        <v>#DIV/0!</v>
      </c>
      <c r="L14" s="9" t="e">
        <f aca="false">Tabla3510813153[[#This Row],[no_efec_inc]]/Tabla3510813153[[#This Row],[no_efe]]</f>
        <v>#DIV/0!</v>
      </c>
      <c r="M14" s="9" t="e">
        <f aca="false">(Tabla3510813153[[#This Row],[% efe_cor]]+Tabla3510813153[[#This Row],[% no_efe_cor]])/2</f>
        <v>#DIV/0!</v>
      </c>
      <c r="N14" s="10" t="e">
        <f aca="false">(Tabla3510813153[[#This Row],[% efe_inc]]+Tabla3510813153[[#This Row],[% no_efect_inc]])/2</f>
        <v>#DIV/0!</v>
      </c>
      <c r="O14" s="11" t="e">
        <f aca="false">Tabla3510813153[[#This Row],[no_efec_cor]]/(Tabla3510813153[[#This Row],[efect_inc]]+Tabla3510813153[[#This Row],[no_efec_cor]])</f>
        <v>#DIV/0!</v>
      </c>
      <c r="P14" s="11" t="e">
        <f aca="false">Tabla3510813153[[#This Row],[efec_cor]]/(Tabla3510813153[[#This Row],[efec_cor]]+Tabla3510813153[[#This Row],[no_efec_inc]])</f>
        <v>#DIV/0!</v>
      </c>
      <c r="Q14" s="11" t="e">
        <f aca="false">(Tabla3510813153[[#This Row],[PNE]]+Tabla3510813153[[#This Row],[PE]])/2</f>
        <v>#DIV/0!</v>
      </c>
      <c r="T14" s="0" t="n">
        <f aca="false">Tabla3510813153[[#This Row],[efec]]+Tabla3510813153[[#This Row],[no_efe]]</f>
        <v>0</v>
      </c>
    </row>
    <row r="15" customFormat="false" ht="13.8" hidden="false" customHeight="false" outlineLevel="0" collapsed="false">
      <c r="A15" s="0" t="s">
        <v>45</v>
      </c>
      <c r="F15" s="0" t="n">
        <f aca="false">Tabla3510813153[[#This Row],[no_efec_cor]]+Tabla3510813153[[#This Row],[efec_cor]]</f>
        <v>0</v>
      </c>
      <c r="G15" s="0" t="n">
        <f aca="false">Tabla3510813153[[#This Row],[no_efec_inc]]+Tabla3510813153[[#This Row],[efect_inc]]</f>
        <v>0</v>
      </c>
      <c r="H15" s="9" t="e">
        <f aca="false">Tabla3510813153[[#This Row],[Correctos]]/Tabla3510813153[[#This Row],[total_sec]]</f>
        <v>#DIV/0!</v>
      </c>
      <c r="I15" s="9" t="e">
        <f aca="false">Tabla3510813153[[#This Row],[efec_cor]]/Tabla3510813153[[#This Row],[efec]]</f>
        <v>#DIV/0!</v>
      </c>
      <c r="J15" s="9" t="e">
        <f aca="false">Tabla3510813153[[#This Row],[efect_inc]]/Tabla3510813153[[#This Row],[efec]]</f>
        <v>#DIV/0!</v>
      </c>
      <c r="K15" s="9" t="e">
        <f aca="false">Tabla3510813153[[#This Row],[no_efec_cor]]/Tabla3510813153[[#This Row],[no_efe]]</f>
        <v>#DIV/0!</v>
      </c>
      <c r="L15" s="9" t="e">
        <f aca="false">Tabla3510813153[[#This Row],[no_efec_inc]]/Tabla3510813153[[#This Row],[no_efe]]</f>
        <v>#DIV/0!</v>
      </c>
      <c r="M15" s="9" t="e">
        <f aca="false">(Tabla3510813153[[#This Row],[% efe_cor]]+Tabla3510813153[[#This Row],[% no_efe_cor]])/2</f>
        <v>#DIV/0!</v>
      </c>
      <c r="N15" s="10" t="e">
        <f aca="false">(Tabla3510813153[[#This Row],[% efe_inc]]+Tabla3510813153[[#This Row],[% no_efect_inc]])/2</f>
        <v>#DIV/0!</v>
      </c>
      <c r="O15" s="11" t="e">
        <f aca="false">Tabla3510813153[[#This Row],[no_efec_cor]]/(Tabla3510813153[[#This Row],[efect_inc]]+Tabla3510813153[[#This Row],[no_efec_cor]])</f>
        <v>#DIV/0!</v>
      </c>
      <c r="P15" s="11" t="e">
        <f aca="false">Tabla3510813153[[#This Row],[efec_cor]]/(Tabla3510813153[[#This Row],[efec_cor]]+Tabla3510813153[[#This Row],[no_efec_inc]])</f>
        <v>#DIV/0!</v>
      </c>
      <c r="Q15" s="11" t="e">
        <f aca="false">(Tabla3510813153[[#This Row],[PNE]]+Tabla3510813153[[#This Row],[PE]])/2</f>
        <v>#DIV/0!</v>
      </c>
      <c r="T15" s="0" t="n">
        <f aca="false">Tabla3510813153[[#This Row],[efec]]+Tabla3510813153[[#This Row],[no_efe]]</f>
        <v>0</v>
      </c>
    </row>
    <row r="16" customFormat="false" ht="15" hidden="false" customHeight="false" outlineLevel="0" collapsed="false">
      <c r="H16" s="10"/>
      <c r="I16" s="11"/>
      <c r="J16" s="11"/>
      <c r="K16" s="11"/>
    </row>
    <row r="17" customFormat="false" ht="15" hidden="false" customHeight="false" outlineLevel="0" collapsed="false">
      <c r="A17" s="13" t="s">
        <v>5</v>
      </c>
      <c r="B17" s="13"/>
      <c r="C17" s="13"/>
      <c r="D17" s="13"/>
      <c r="E17" s="13"/>
      <c r="F17" s="13"/>
      <c r="G17" s="13"/>
    </row>
    <row r="18" customFormat="false" ht="16.5" hidden="false" customHeight="false" outlineLevel="0" collapsed="false">
      <c r="A18" s="14" t="s">
        <v>46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customFormat="false" ht="15.75" hidden="false" customHeight="false" outlineLevel="0" collapsed="false">
      <c r="A19" s="7" t="s">
        <v>39</v>
      </c>
      <c r="B19" s="8" t="s">
        <v>7</v>
      </c>
      <c r="C19" s="8" t="s">
        <v>8</v>
      </c>
      <c r="D19" s="8" t="s">
        <v>9</v>
      </c>
      <c r="E19" s="8" t="s">
        <v>10</v>
      </c>
      <c r="F19" s="8" t="s">
        <v>11</v>
      </c>
      <c r="G19" s="8" t="s">
        <v>12</v>
      </c>
      <c r="H19" s="7" t="s">
        <v>13</v>
      </c>
      <c r="I19" s="7" t="s">
        <v>14</v>
      </c>
      <c r="J19" s="7" t="s">
        <v>15</v>
      </c>
      <c r="K19" s="7" t="s">
        <v>16</v>
      </c>
      <c r="L19" s="7" t="s">
        <v>17</v>
      </c>
      <c r="M19" s="7" t="s">
        <v>18</v>
      </c>
      <c r="N19" s="7" t="s">
        <v>19</v>
      </c>
      <c r="O19" s="7" t="s">
        <v>20</v>
      </c>
      <c r="P19" s="7" t="s">
        <v>21</v>
      </c>
      <c r="Q19" s="7" t="s">
        <v>22</v>
      </c>
      <c r="R19" s="7" t="s">
        <v>23</v>
      </c>
      <c r="S19" s="7" t="s">
        <v>24</v>
      </c>
      <c r="T19" s="7" t="s">
        <v>25</v>
      </c>
    </row>
    <row r="20" customFormat="false" ht="13.8" hidden="false" customHeight="false" outlineLevel="0" collapsed="false">
      <c r="A20" s="0" t="s">
        <v>40</v>
      </c>
      <c r="F20" s="0" t="n">
        <f aca="false">Tabla35108131536[[#This Row],[no_efec_cor]]+Tabla35108131536[[#This Row],[efec_cor]]</f>
        <v>0</v>
      </c>
      <c r="G20" s="0" t="n">
        <f aca="false">Tabla35108131536[[#This Row],[no_efec_inc]]+Tabla35108131536[[#This Row],[efect_inc]]</f>
        <v>0</v>
      </c>
      <c r="H20" s="9" t="e">
        <f aca="false">Tabla35108131536[[#This Row],[Correctos]]/Tabla35108131536[[#This Row],[total_sec]]</f>
        <v>#DIV/0!</v>
      </c>
      <c r="I20" s="9" t="e">
        <f aca="false">Tabla35108131536[[#This Row],[efec_cor]]/Tabla35108131536[[#This Row],[efec]]</f>
        <v>#DIV/0!</v>
      </c>
      <c r="J20" s="9" t="e">
        <f aca="false">Tabla35108131536[[#This Row],[efect_inc]]/Tabla35108131536[[#This Row],[efec]]</f>
        <v>#DIV/0!</v>
      </c>
      <c r="K20" s="9" t="e">
        <f aca="false">Tabla35108131536[[#This Row],[no_efec_cor]]/Tabla35108131536[[#This Row],[no_efe]]</f>
        <v>#DIV/0!</v>
      </c>
      <c r="L20" s="9" t="e">
        <f aca="false">Tabla35108131536[[#This Row],[no_efec_inc]]/Tabla35108131536[[#This Row],[no_efe]]</f>
        <v>#DIV/0!</v>
      </c>
      <c r="M20" s="9" t="e">
        <f aca="false">(Tabla35108131536[[#This Row],[% efe_cor]]+Tabla35108131536[[#This Row],[% no_efe_cor]])/2</f>
        <v>#DIV/0!</v>
      </c>
      <c r="N20" s="10" t="e">
        <f aca="false">(Tabla35108131536[[#This Row],[% efe_inc]]+Tabla35108131536[[#This Row],[% no_efect_inc]])/2</f>
        <v>#DIV/0!</v>
      </c>
      <c r="O20" s="11" t="e">
        <f aca="false">Tabla35108131536[[#This Row],[no_efec_cor]]/(Tabla35108131536[[#This Row],[efect_inc]]+Tabla35108131536[[#This Row],[no_efec_cor]])</f>
        <v>#DIV/0!</v>
      </c>
      <c r="P20" s="11" t="e">
        <f aca="false">Tabla35108131536[[#This Row],[efec_cor]]/(Tabla35108131536[[#This Row],[efec_cor]]+Tabla35108131536[[#This Row],[no_efec_inc]])</f>
        <v>#DIV/0!</v>
      </c>
      <c r="Q20" s="11" t="e">
        <f aca="false">(Tabla35108131536[[#This Row],[PNE]]+Tabla35108131536[[#This Row],[PE]])/2</f>
        <v>#DIV/0!</v>
      </c>
      <c r="T20" s="0" t="n">
        <f aca="false">Tabla35108131536[[#This Row],[efec]]+Tabla35108131536[[#This Row],[no_efe]]</f>
        <v>0</v>
      </c>
    </row>
    <row r="21" customFormat="false" ht="13.8" hidden="false" customHeight="false" outlineLevel="0" collapsed="false">
      <c r="A21" s="0" t="s">
        <v>41</v>
      </c>
      <c r="F21" s="0" t="n">
        <f aca="false">Tabla35108131536[[#This Row],[no_efec_cor]]+Tabla35108131536[[#This Row],[efec_cor]]</f>
        <v>0</v>
      </c>
      <c r="G21" s="0" t="n">
        <f aca="false">Tabla35108131536[[#This Row],[no_efec_inc]]+Tabla35108131536[[#This Row],[efect_inc]]</f>
        <v>0</v>
      </c>
      <c r="H21" s="9" t="e">
        <f aca="false">Tabla35108131536[[#This Row],[Correctos]]/Tabla35108131536[[#This Row],[total_sec]]</f>
        <v>#DIV/0!</v>
      </c>
      <c r="I21" s="9" t="e">
        <f aca="false">Tabla35108131536[[#This Row],[efec_cor]]/Tabla35108131536[[#This Row],[efec]]</f>
        <v>#DIV/0!</v>
      </c>
      <c r="J21" s="9" t="e">
        <f aca="false">Tabla35108131536[[#This Row],[efect_inc]]/Tabla35108131536[[#This Row],[efec]]</f>
        <v>#DIV/0!</v>
      </c>
      <c r="K21" s="9" t="e">
        <f aca="false">Tabla35108131536[[#This Row],[no_efec_cor]]/Tabla35108131536[[#This Row],[no_efe]]</f>
        <v>#DIV/0!</v>
      </c>
      <c r="L21" s="9" t="e">
        <f aca="false">Tabla35108131536[[#This Row],[no_efec_inc]]/Tabla35108131536[[#This Row],[no_efe]]</f>
        <v>#DIV/0!</v>
      </c>
      <c r="M21" s="9" t="e">
        <f aca="false">(Tabla35108131536[[#This Row],[% efe_cor]]+Tabla35108131536[[#This Row],[% no_efe_cor]])/2</f>
        <v>#DIV/0!</v>
      </c>
      <c r="N21" s="10" t="e">
        <f aca="false">(Tabla35108131536[[#This Row],[% efe_inc]]+Tabla35108131536[[#This Row],[% no_efect_inc]])/2</f>
        <v>#DIV/0!</v>
      </c>
      <c r="O21" s="11" t="e">
        <f aca="false">Tabla35108131536[[#This Row],[no_efec_cor]]/(Tabla35108131536[[#This Row],[efect_inc]]+Tabla35108131536[[#This Row],[no_efec_cor]])</f>
        <v>#DIV/0!</v>
      </c>
      <c r="P21" s="11" t="e">
        <f aca="false">Tabla35108131536[[#This Row],[efec_cor]]/(Tabla35108131536[[#This Row],[efec_cor]]+Tabla35108131536[[#This Row],[no_efec_inc]])</f>
        <v>#DIV/0!</v>
      </c>
      <c r="Q21" s="11" t="e">
        <f aca="false">(Tabla35108131536[[#This Row],[PNE]]+Tabla35108131536[[#This Row],[PE]])/2</f>
        <v>#DIV/0!</v>
      </c>
      <c r="T21" s="0" t="n">
        <f aca="false">Tabla35108131536[[#This Row],[efec]]+Tabla35108131536[[#This Row],[no_efe]]</f>
        <v>0</v>
      </c>
    </row>
    <row r="22" customFormat="false" ht="13.8" hidden="false" customHeight="false" outlineLevel="0" collapsed="false">
      <c r="A22" s="0" t="s">
        <v>42</v>
      </c>
      <c r="F22" s="0" t="n">
        <f aca="false">Tabla35108131536[[#This Row],[no_efec_cor]]+Tabla35108131536[[#This Row],[efec_cor]]</f>
        <v>0</v>
      </c>
      <c r="G22" s="0" t="n">
        <f aca="false">Tabla35108131536[[#This Row],[no_efec_inc]]+Tabla35108131536[[#This Row],[efect_inc]]</f>
        <v>0</v>
      </c>
      <c r="H22" s="9" t="e">
        <f aca="false">Tabla35108131536[[#This Row],[Correctos]]/Tabla35108131536[[#This Row],[total_sec]]</f>
        <v>#DIV/0!</v>
      </c>
      <c r="I22" s="9" t="e">
        <f aca="false">Tabla35108131536[[#This Row],[efec_cor]]/Tabla35108131536[[#This Row],[efec]]</f>
        <v>#DIV/0!</v>
      </c>
      <c r="J22" s="9" t="e">
        <f aca="false">Tabla35108131536[[#This Row],[efect_inc]]/Tabla35108131536[[#This Row],[efec]]</f>
        <v>#DIV/0!</v>
      </c>
      <c r="K22" s="9" t="e">
        <f aca="false">Tabla35108131536[[#This Row],[no_efec_cor]]/Tabla35108131536[[#This Row],[no_efe]]</f>
        <v>#DIV/0!</v>
      </c>
      <c r="L22" s="9" t="e">
        <f aca="false">Tabla35108131536[[#This Row],[no_efec_inc]]/Tabla35108131536[[#This Row],[no_efe]]</f>
        <v>#DIV/0!</v>
      </c>
      <c r="M22" s="9" t="e">
        <f aca="false">(Tabla35108131536[[#This Row],[% efe_cor]]+Tabla35108131536[[#This Row],[% no_efe_cor]])/2</f>
        <v>#DIV/0!</v>
      </c>
      <c r="N22" s="10" t="e">
        <f aca="false">(Tabla35108131536[[#This Row],[% efe_inc]]+Tabla35108131536[[#This Row],[% no_efect_inc]])/2</f>
        <v>#DIV/0!</v>
      </c>
      <c r="O22" s="11" t="e">
        <f aca="false">Tabla35108131536[[#This Row],[no_efec_cor]]/(Tabla35108131536[[#This Row],[efect_inc]]+Tabla35108131536[[#This Row],[no_efec_cor]])</f>
        <v>#DIV/0!</v>
      </c>
      <c r="P22" s="11" t="e">
        <f aca="false">Tabla35108131536[[#This Row],[efec_cor]]/(Tabla35108131536[[#This Row],[efec_cor]]+Tabla35108131536[[#This Row],[no_efec_inc]])</f>
        <v>#DIV/0!</v>
      </c>
      <c r="Q22" s="11" t="e">
        <f aca="false">(Tabla35108131536[[#This Row],[PNE]]+Tabla35108131536[[#This Row],[PE]])/2</f>
        <v>#DIV/0!</v>
      </c>
      <c r="T22" s="0" t="n">
        <f aca="false">Tabla35108131536[[#This Row],[efec]]+Tabla35108131536[[#This Row],[no_efe]]</f>
        <v>0</v>
      </c>
    </row>
    <row r="23" customFormat="false" ht="13.8" hidden="false" customHeight="false" outlineLevel="0" collapsed="false">
      <c r="A23" s="0" t="s">
        <v>43</v>
      </c>
      <c r="F23" s="0" t="n">
        <f aca="false">Tabla35108131536[[#This Row],[no_efec_cor]]+Tabla35108131536[[#This Row],[efec_cor]]</f>
        <v>0</v>
      </c>
      <c r="G23" s="0" t="n">
        <f aca="false">Tabla35108131536[[#This Row],[no_efec_inc]]+Tabla35108131536[[#This Row],[efect_inc]]</f>
        <v>0</v>
      </c>
      <c r="H23" s="9" t="e">
        <f aca="false">Tabla35108131536[[#This Row],[Correctos]]/Tabla35108131536[[#This Row],[total_sec]]</f>
        <v>#DIV/0!</v>
      </c>
      <c r="I23" s="9" t="e">
        <f aca="false">Tabla35108131536[[#This Row],[efec_cor]]/Tabla35108131536[[#This Row],[efec]]</f>
        <v>#DIV/0!</v>
      </c>
      <c r="J23" s="9" t="e">
        <f aca="false">Tabla35108131536[[#This Row],[efect_inc]]/Tabla35108131536[[#This Row],[efec]]</f>
        <v>#DIV/0!</v>
      </c>
      <c r="K23" s="9" t="e">
        <f aca="false">Tabla35108131536[[#This Row],[no_efec_cor]]/Tabla35108131536[[#This Row],[no_efe]]</f>
        <v>#DIV/0!</v>
      </c>
      <c r="L23" s="9" t="e">
        <f aca="false">Tabla35108131536[[#This Row],[no_efec_inc]]/Tabla35108131536[[#This Row],[no_efe]]</f>
        <v>#DIV/0!</v>
      </c>
      <c r="M23" s="9" t="e">
        <f aca="false">(Tabla35108131536[[#This Row],[% efe_cor]]+Tabla35108131536[[#This Row],[% no_efe_cor]])/2</f>
        <v>#DIV/0!</v>
      </c>
      <c r="N23" s="10" t="e">
        <f aca="false">(Tabla35108131536[[#This Row],[% efe_inc]]+Tabla35108131536[[#This Row],[% no_efect_inc]])/2</f>
        <v>#DIV/0!</v>
      </c>
      <c r="O23" s="11" t="e">
        <f aca="false">Tabla35108131536[[#This Row],[no_efec_cor]]/(Tabla35108131536[[#This Row],[efect_inc]]+Tabla35108131536[[#This Row],[no_efec_cor]])</f>
        <v>#DIV/0!</v>
      </c>
      <c r="P23" s="11" t="e">
        <f aca="false">Tabla35108131536[[#This Row],[efec_cor]]/(Tabla35108131536[[#This Row],[efec_cor]]+Tabla35108131536[[#This Row],[no_efec_inc]])</f>
        <v>#DIV/0!</v>
      </c>
      <c r="Q23" s="11" t="e">
        <f aca="false">(Tabla35108131536[[#This Row],[PNE]]+Tabla35108131536[[#This Row],[PE]])/2</f>
        <v>#DIV/0!</v>
      </c>
      <c r="T23" s="0" t="n">
        <f aca="false">Tabla35108131536[[#This Row],[efec]]+Tabla35108131536[[#This Row],[no_efe]]</f>
        <v>0</v>
      </c>
    </row>
    <row r="24" customFormat="false" ht="13.8" hidden="false" customHeight="false" outlineLevel="0" collapsed="false">
      <c r="A24" s="0" t="s">
        <v>44</v>
      </c>
      <c r="F24" s="0" t="n">
        <f aca="false">Tabla35108131536[[#This Row],[no_efec_cor]]+Tabla35108131536[[#This Row],[efec_cor]]</f>
        <v>0</v>
      </c>
      <c r="G24" s="0" t="n">
        <f aca="false">Tabla35108131536[[#This Row],[no_efec_inc]]+Tabla35108131536[[#This Row],[efect_inc]]</f>
        <v>0</v>
      </c>
      <c r="H24" s="9" t="e">
        <f aca="false">Tabla35108131536[[#This Row],[Correctos]]/Tabla35108131536[[#This Row],[total_sec]]</f>
        <v>#DIV/0!</v>
      </c>
      <c r="I24" s="9" t="e">
        <f aca="false">Tabla35108131536[[#This Row],[efec_cor]]/Tabla35108131536[[#This Row],[efec]]</f>
        <v>#DIV/0!</v>
      </c>
      <c r="J24" s="9" t="e">
        <f aca="false">Tabla35108131536[[#This Row],[efect_inc]]/Tabla35108131536[[#This Row],[efec]]</f>
        <v>#DIV/0!</v>
      </c>
      <c r="K24" s="9" t="e">
        <f aca="false">Tabla35108131536[[#This Row],[no_efec_cor]]/Tabla35108131536[[#This Row],[no_efe]]</f>
        <v>#DIV/0!</v>
      </c>
      <c r="L24" s="9" t="e">
        <f aca="false">Tabla35108131536[[#This Row],[no_efec_inc]]/Tabla35108131536[[#This Row],[no_efe]]</f>
        <v>#DIV/0!</v>
      </c>
      <c r="M24" s="9" t="e">
        <f aca="false">(Tabla35108131536[[#This Row],[% efe_cor]]+Tabla35108131536[[#This Row],[% no_efe_cor]])/2</f>
        <v>#DIV/0!</v>
      </c>
      <c r="N24" s="10" t="e">
        <f aca="false">(Tabla35108131536[[#This Row],[% efe_inc]]+Tabla35108131536[[#This Row],[% no_efect_inc]])/2</f>
        <v>#DIV/0!</v>
      </c>
      <c r="O24" s="11" t="e">
        <f aca="false">Tabla35108131536[[#This Row],[no_efec_cor]]/(Tabla35108131536[[#This Row],[efect_inc]]+Tabla35108131536[[#This Row],[no_efec_cor]])</f>
        <v>#DIV/0!</v>
      </c>
      <c r="P24" s="11" t="e">
        <f aca="false">Tabla35108131536[[#This Row],[efec_cor]]/(Tabla35108131536[[#This Row],[efec_cor]]+Tabla35108131536[[#This Row],[no_efec_inc]])</f>
        <v>#DIV/0!</v>
      </c>
      <c r="Q24" s="11" t="e">
        <f aca="false">(Tabla35108131536[[#This Row],[PNE]]+Tabla35108131536[[#This Row],[PE]])/2</f>
        <v>#DIV/0!</v>
      </c>
      <c r="T24" s="0" t="n">
        <f aca="false">Tabla35108131536[[#This Row],[efec]]+Tabla35108131536[[#This Row],[no_efe]]</f>
        <v>0</v>
      </c>
    </row>
    <row r="25" customFormat="false" ht="13.8" hidden="false" customHeight="false" outlineLevel="0" collapsed="false">
      <c r="A25" s="0" t="s">
        <v>45</v>
      </c>
      <c r="F25" s="0" t="n">
        <f aca="false">Tabla35108131536[[#This Row],[no_efec_cor]]+Tabla35108131536[[#This Row],[efec_cor]]</f>
        <v>0</v>
      </c>
      <c r="G25" s="0" t="n">
        <f aca="false">Tabla35108131536[[#This Row],[no_efec_inc]]+Tabla35108131536[[#This Row],[efect_inc]]</f>
        <v>0</v>
      </c>
      <c r="H25" s="9" t="e">
        <f aca="false">Tabla35108131536[[#This Row],[Correctos]]/Tabla35108131536[[#This Row],[total_sec]]</f>
        <v>#DIV/0!</v>
      </c>
      <c r="I25" s="9" t="e">
        <f aca="false">Tabla35108131536[[#This Row],[efec_cor]]/Tabla35108131536[[#This Row],[efec]]</f>
        <v>#DIV/0!</v>
      </c>
      <c r="J25" s="9" t="e">
        <f aca="false">Tabla35108131536[[#This Row],[efect_inc]]/Tabla35108131536[[#This Row],[efec]]</f>
        <v>#DIV/0!</v>
      </c>
      <c r="K25" s="9" t="e">
        <f aca="false">Tabla35108131536[[#This Row],[no_efec_cor]]/Tabla35108131536[[#This Row],[no_efe]]</f>
        <v>#DIV/0!</v>
      </c>
      <c r="L25" s="9" t="e">
        <f aca="false">Tabla35108131536[[#This Row],[no_efec_inc]]/Tabla35108131536[[#This Row],[no_efe]]</f>
        <v>#DIV/0!</v>
      </c>
      <c r="M25" s="9" t="e">
        <f aca="false">(Tabla35108131536[[#This Row],[% efe_cor]]+Tabla35108131536[[#This Row],[% no_efe_cor]])/2</f>
        <v>#DIV/0!</v>
      </c>
      <c r="N25" s="10" t="e">
        <f aca="false">(Tabla35108131536[[#This Row],[% efe_inc]]+Tabla35108131536[[#This Row],[% no_efect_inc]])/2</f>
        <v>#DIV/0!</v>
      </c>
      <c r="O25" s="11" t="e">
        <f aca="false">Tabla35108131536[[#This Row],[no_efec_cor]]/(Tabla35108131536[[#This Row],[efect_inc]]+Tabla35108131536[[#This Row],[no_efec_cor]])</f>
        <v>#DIV/0!</v>
      </c>
      <c r="P25" s="11" t="e">
        <f aca="false">Tabla35108131536[[#This Row],[efec_cor]]/(Tabla35108131536[[#This Row],[efec_cor]]+Tabla35108131536[[#This Row],[no_efec_inc]])</f>
        <v>#DIV/0!</v>
      </c>
      <c r="Q25" s="11" t="e">
        <f aca="false">(Tabla35108131536[[#This Row],[PNE]]+Tabla35108131536[[#This Row],[PE]])/2</f>
        <v>#DIV/0!</v>
      </c>
      <c r="T25" s="0" t="n">
        <f aca="false">Tabla35108131536[[#This Row],[efec]]+Tabla35108131536[[#This Row],[no_efe]]</f>
        <v>0</v>
      </c>
    </row>
    <row r="27" customFormat="false" ht="15" hidden="false" customHeight="false" outlineLevel="0" collapsed="false">
      <c r="A27" s="13" t="s">
        <v>5</v>
      </c>
      <c r="B27" s="13"/>
      <c r="C27" s="13"/>
      <c r="D27" s="13"/>
      <c r="E27" s="13"/>
      <c r="F27" s="13"/>
      <c r="G27" s="13"/>
    </row>
    <row r="28" customFormat="false" ht="16.5" hidden="false" customHeight="false" outlineLevel="0" collapsed="false">
      <c r="A28" s="14" t="s">
        <v>47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customFormat="false" ht="15.75" hidden="false" customHeight="false" outlineLevel="0" collapsed="false">
      <c r="A29" s="7" t="s">
        <v>39</v>
      </c>
      <c r="B29" s="8" t="s">
        <v>7</v>
      </c>
      <c r="C29" s="8" t="s">
        <v>8</v>
      </c>
      <c r="D29" s="8" t="s">
        <v>9</v>
      </c>
      <c r="E29" s="8" t="s">
        <v>10</v>
      </c>
      <c r="F29" s="8" t="s">
        <v>11</v>
      </c>
      <c r="G29" s="8" t="s">
        <v>12</v>
      </c>
      <c r="H29" s="7" t="s">
        <v>13</v>
      </c>
      <c r="I29" s="7" t="s">
        <v>14</v>
      </c>
      <c r="J29" s="7" t="s">
        <v>15</v>
      </c>
      <c r="K29" s="7" t="s">
        <v>16</v>
      </c>
      <c r="L29" s="7" t="s">
        <v>17</v>
      </c>
      <c r="M29" s="7" t="s">
        <v>18</v>
      </c>
      <c r="N29" s="7" t="s">
        <v>19</v>
      </c>
      <c r="O29" s="7" t="s">
        <v>20</v>
      </c>
      <c r="P29" s="7" t="s">
        <v>21</v>
      </c>
      <c r="Q29" s="7" t="s">
        <v>22</v>
      </c>
      <c r="R29" s="7" t="s">
        <v>23</v>
      </c>
      <c r="S29" s="7" t="s">
        <v>24</v>
      </c>
      <c r="T29" s="7" t="s">
        <v>25</v>
      </c>
    </row>
    <row r="30" customFormat="false" ht="13.8" hidden="false" customHeight="false" outlineLevel="0" collapsed="false">
      <c r="A30" s="0" t="s">
        <v>40</v>
      </c>
      <c r="F30" s="0" t="n">
        <f aca="false">Tabla351081315368[[#This Row],[no_efec_cor]]+Tabla351081315368[[#This Row],[efec_cor]]</f>
        <v>0</v>
      </c>
      <c r="G30" s="0" t="n">
        <f aca="false">Tabla351081315368[[#This Row],[no_efec_inc]]+Tabla351081315368[[#This Row],[efect_inc]]</f>
        <v>0</v>
      </c>
      <c r="H30" s="9" t="e">
        <f aca="false">Tabla351081315368[[#This Row],[Correctos]]/Tabla351081315368[[#This Row],[total_sec]]</f>
        <v>#DIV/0!</v>
      </c>
      <c r="I30" s="9" t="e">
        <f aca="false">Tabla351081315368[[#This Row],[efec_cor]]/Tabla351081315368[[#This Row],[efec]]</f>
        <v>#DIV/0!</v>
      </c>
      <c r="J30" s="9" t="e">
        <f aca="false">Tabla351081315368[[#This Row],[efect_inc]]/Tabla351081315368[[#This Row],[efec]]</f>
        <v>#DIV/0!</v>
      </c>
      <c r="K30" s="9" t="e">
        <f aca="false">Tabla351081315368[[#This Row],[no_efec_cor]]/Tabla351081315368[[#This Row],[no_efe]]</f>
        <v>#DIV/0!</v>
      </c>
      <c r="L30" s="9" t="e">
        <f aca="false">Tabla351081315368[[#This Row],[no_efec_inc]]/Tabla351081315368[[#This Row],[no_efe]]</f>
        <v>#DIV/0!</v>
      </c>
      <c r="M30" s="9" t="e">
        <f aca="false">(Tabla351081315368[[#This Row],[% efe_cor]]+Tabla351081315368[[#This Row],[% no_efe_cor]])/2</f>
        <v>#DIV/0!</v>
      </c>
      <c r="N30" s="10" t="e">
        <f aca="false">(Tabla351081315368[[#This Row],[% efe_inc]]+Tabla351081315368[[#This Row],[% no_efect_inc]])/2</f>
        <v>#DIV/0!</v>
      </c>
      <c r="O30" s="11" t="e">
        <f aca="false">Tabla351081315368[[#This Row],[no_efec_cor]]/(Tabla351081315368[[#This Row],[efect_inc]]+Tabla351081315368[[#This Row],[no_efec_cor]])</f>
        <v>#DIV/0!</v>
      </c>
      <c r="P30" s="11" t="e">
        <f aca="false">Tabla351081315368[[#This Row],[efec_cor]]/(Tabla351081315368[[#This Row],[efec_cor]]+Tabla351081315368[[#This Row],[no_efec_inc]])</f>
        <v>#DIV/0!</v>
      </c>
      <c r="Q30" s="11" t="e">
        <f aca="false">(Tabla351081315368[[#This Row],[PNE]]+Tabla351081315368[[#This Row],[PE]])/2</f>
        <v>#DIV/0!</v>
      </c>
      <c r="T30" s="0" t="n">
        <f aca="false">Tabla351081315368[[#This Row],[efec]]+Tabla351081315368[[#This Row],[no_efe]]</f>
        <v>0</v>
      </c>
    </row>
    <row r="31" customFormat="false" ht="13.8" hidden="false" customHeight="false" outlineLevel="0" collapsed="false">
      <c r="A31" s="0" t="s">
        <v>41</v>
      </c>
      <c r="F31" s="0" t="n">
        <f aca="false">Tabla351081315368[[#This Row],[no_efec_cor]]+Tabla351081315368[[#This Row],[efec_cor]]</f>
        <v>0</v>
      </c>
      <c r="G31" s="0" t="n">
        <f aca="false">Tabla351081315368[[#This Row],[no_efec_inc]]+Tabla351081315368[[#This Row],[efect_inc]]</f>
        <v>0</v>
      </c>
      <c r="H31" s="9" t="e">
        <f aca="false">Tabla351081315368[[#This Row],[Correctos]]/Tabla351081315368[[#This Row],[total_sec]]</f>
        <v>#DIV/0!</v>
      </c>
      <c r="I31" s="9" t="e">
        <f aca="false">Tabla351081315368[[#This Row],[efec_cor]]/Tabla351081315368[[#This Row],[efec]]</f>
        <v>#DIV/0!</v>
      </c>
      <c r="J31" s="9" t="e">
        <f aca="false">Tabla351081315368[[#This Row],[efect_inc]]/Tabla351081315368[[#This Row],[efec]]</f>
        <v>#DIV/0!</v>
      </c>
      <c r="K31" s="9" t="e">
        <f aca="false">Tabla351081315368[[#This Row],[no_efec_cor]]/Tabla351081315368[[#This Row],[no_efe]]</f>
        <v>#DIV/0!</v>
      </c>
      <c r="L31" s="9" t="e">
        <f aca="false">Tabla351081315368[[#This Row],[no_efec_inc]]/Tabla351081315368[[#This Row],[no_efe]]</f>
        <v>#DIV/0!</v>
      </c>
      <c r="M31" s="9" t="e">
        <f aca="false">(Tabla351081315368[[#This Row],[% efe_cor]]+Tabla351081315368[[#This Row],[% no_efe_cor]])/2</f>
        <v>#DIV/0!</v>
      </c>
      <c r="N31" s="10" t="e">
        <f aca="false">(Tabla351081315368[[#This Row],[% efe_inc]]+Tabla351081315368[[#This Row],[% no_efect_inc]])/2</f>
        <v>#DIV/0!</v>
      </c>
      <c r="O31" s="11" t="e">
        <f aca="false">Tabla351081315368[[#This Row],[no_efec_cor]]/(Tabla351081315368[[#This Row],[efect_inc]]+Tabla351081315368[[#This Row],[no_efec_cor]])</f>
        <v>#DIV/0!</v>
      </c>
      <c r="P31" s="11" t="e">
        <f aca="false">Tabla351081315368[[#This Row],[efec_cor]]/(Tabla351081315368[[#This Row],[efec_cor]]+Tabla351081315368[[#This Row],[no_efec_inc]])</f>
        <v>#DIV/0!</v>
      </c>
      <c r="Q31" s="11" t="e">
        <f aca="false">(Tabla351081315368[[#This Row],[PNE]]+Tabla351081315368[[#This Row],[PE]])/2</f>
        <v>#DIV/0!</v>
      </c>
      <c r="T31" s="0" t="n">
        <f aca="false">Tabla351081315368[[#This Row],[efec]]+Tabla351081315368[[#This Row],[no_efe]]</f>
        <v>0</v>
      </c>
    </row>
    <row r="32" customFormat="false" ht="13.8" hidden="false" customHeight="false" outlineLevel="0" collapsed="false">
      <c r="A32" s="0" t="s">
        <v>42</v>
      </c>
      <c r="F32" s="0" t="n">
        <f aca="false">Tabla351081315368[[#This Row],[no_efec_cor]]+Tabla351081315368[[#This Row],[efec_cor]]</f>
        <v>0</v>
      </c>
      <c r="G32" s="0" t="n">
        <f aca="false">Tabla351081315368[[#This Row],[no_efec_inc]]+Tabla351081315368[[#This Row],[efect_inc]]</f>
        <v>0</v>
      </c>
      <c r="H32" s="9" t="e">
        <f aca="false">Tabla351081315368[[#This Row],[Correctos]]/Tabla351081315368[[#This Row],[total_sec]]</f>
        <v>#DIV/0!</v>
      </c>
      <c r="I32" s="9" t="e">
        <f aca="false">Tabla351081315368[[#This Row],[efec_cor]]/Tabla351081315368[[#This Row],[efec]]</f>
        <v>#DIV/0!</v>
      </c>
      <c r="J32" s="9" t="e">
        <f aca="false">Tabla351081315368[[#This Row],[efect_inc]]/Tabla351081315368[[#This Row],[efec]]</f>
        <v>#DIV/0!</v>
      </c>
      <c r="K32" s="9" t="e">
        <f aca="false">Tabla351081315368[[#This Row],[no_efec_cor]]/Tabla351081315368[[#This Row],[no_efe]]</f>
        <v>#DIV/0!</v>
      </c>
      <c r="L32" s="9" t="e">
        <f aca="false">Tabla351081315368[[#This Row],[no_efec_inc]]/Tabla351081315368[[#This Row],[no_efe]]</f>
        <v>#DIV/0!</v>
      </c>
      <c r="M32" s="9" t="e">
        <f aca="false">(Tabla351081315368[[#This Row],[% efe_cor]]+Tabla351081315368[[#This Row],[% no_efe_cor]])/2</f>
        <v>#DIV/0!</v>
      </c>
      <c r="N32" s="10" t="e">
        <f aca="false">(Tabla351081315368[[#This Row],[% efe_inc]]+Tabla351081315368[[#This Row],[% no_efect_inc]])/2</f>
        <v>#DIV/0!</v>
      </c>
      <c r="O32" s="11" t="e">
        <f aca="false">Tabla351081315368[[#This Row],[no_efec_cor]]/(Tabla351081315368[[#This Row],[efect_inc]]+Tabla351081315368[[#This Row],[no_efec_cor]])</f>
        <v>#DIV/0!</v>
      </c>
      <c r="P32" s="11" t="e">
        <f aca="false">Tabla351081315368[[#This Row],[efec_cor]]/(Tabla351081315368[[#This Row],[efec_cor]]+Tabla351081315368[[#This Row],[no_efec_inc]])</f>
        <v>#DIV/0!</v>
      </c>
      <c r="Q32" s="11" t="e">
        <f aca="false">(Tabla351081315368[[#This Row],[PNE]]+Tabla351081315368[[#This Row],[PE]])/2</f>
        <v>#DIV/0!</v>
      </c>
      <c r="T32" s="0" t="n">
        <f aca="false">Tabla351081315368[[#This Row],[efec]]+Tabla351081315368[[#This Row],[no_efe]]</f>
        <v>0</v>
      </c>
    </row>
    <row r="33" customFormat="false" ht="13.8" hidden="false" customHeight="false" outlineLevel="0" collapsed="false">
      <c r="A33" s="0" t="s">
        <v>43</v>
      </c>
      <c r="F33" s="0" t="n">
        <f aca="false">Tabla351081315368[[#This Row],[no_efec_cor]]+Tabla351081315368[[#This Row],[efec_cor]]</f>
        <v>0</v>
      </c>
      <c r="G33" s="0" t="n">
        <f aca="false">Tabla351081315368[[#This Row],[no_efec_inc]]+Tabla351081315368[[#This Row],[efect_inc]]</f>
        <v>0</v>
      </c>
      <c r="H33" s="9" t="e">
        <f aca="false">Tabla351081315368[[#This Row],[Correctos]]/Tabla351081315368[[#This Row],[total_sec]]</f>
        <v>#DIV/0!</v>
      </c>
      <c r="I33" s="9" t="e">
        <f aca="false">Tabla351081315368[[#This Row],[efec_cor]]/Tabla351081315368[[#This Row],[efec]]</f>
        <v>#DIV/0!</v>
      </c>
      <c r="J33" s="9" t="e">
        <f aca="false">Tabla351081315368[[#This Row],[efect_inc]]/Tabla351081315368[[#This Row],[efec]]</f>
        <v>#DIV/0!</v>
      </c>
      <c r="K33" s="9" t="e">
        <f aca="false">Tabla351081315368[[#This Row],[no_efec_cor]]/Tabla351081315368[[#This Row],[no_efe]]</f>
        <v>#DIV/0!</v>
      </c>
      <c r="L33" s="9" t="e">
        <f aca="false">Tabla351081315368[[#This Row],[no_efec_inc]]/Tabla351081315368[[#This Row],[no_efe]]</f>
        <v>#DIV/0!</v>
      </c>
      <c r="M33" s="9" t="e">
        <f aca="false">(Tabla351081315368[[#This Row],[% efe_cor]]+Tabla351081315368[[#This Row],[% no_efe_cor]])/2</f>
        <v>#DIV/0!</v>
      </c>
      <c r="N33" s="10" t="e">
        <f aca="false">(Tabla351081315368[[#This Row],[% efe_inc]]+Tabla351081315368[[#This Row],[% no_efect_inc]])/2</f>
        <v>#DIV/0!</v>
      </c>
      <c r="O33" s="11" t="e">
        <f aca="false">Tabla351081315368[[#This Row],[no_efec_cor]]/(Tabla351081315368[[#This Row],[efect_inc]]+Tabla351081315368[[#This Row],[no_efec_cor]])</f>
        <v>#DIV/0!</v>
      </c>
      <c r="P33" s="11" t="e">
        <f aca="false">Tabla351081315368[[#This Row],[efec_cor]]/(Tabla351081315368[[#This Row],[efec_cor]]+Tabla351081315368[[#This Row],[no_efec_inc]])</f>
        <v>#DIV/0!</v>
      </c>
      <c r="Q33" s="11" t="e">
        <f aca="false">(Tabla351081315368[[#This Row],[PNE]]+Tabla351081315368[[#This Row],[PE]])/2</f>
        <v>#DIV/0!</v>
      </c>
      <c r="T33" s="0" t="n">
        <f aca="false">Tabla351081315368[[#This Row],[efec]]+Tabla351081315368[[#This Row],[no_efe]]</f>
        <v>0</v>
      </c>
    </row>
    <row r="34" customFormat="false" ht="13.8" hidden="false" customHeight="false" outlineLevel="0" collapsed="false">
      <c r="A34" s="0" t="s">
        <v>44</v>
      </c>
      <c r="F34" s="0" t="n">
        <f aca="false">Tabla351081315368[[#This Row],[no_efec_cor]]+Tabla351081315368[[#This Row],[efec_cor]]</f>
        <v>0</v>
      </c>
      <c r="G34" s="0" t="n">
        <f aca="false">Tabla351081315368[[#This Row],[no_efec_inc]]+Tabla351081315368[[#This Row],[efect_inc]]</f>
        <v>0</v>
      </c>
      <c r="H34" s="9" t="e">
        <f aca="false">Tabla351081315368[[#This Row],[Correctos]]/Tabla351081315368[[#This Row],[total_sec]]</f>
        <v>#DIV/0!</v>
      </c>
      <c r="I34" s="9" t="e">
        <f aca="false">Tabla351081315368[[#This Row],[efec_cor]]/Tabla351081315368[[#This Row],[efec]]</f>
        <v>#DIV/0!</v>
      </c>
      <c r="J34" s="9" t="e">
        <f aca="false">Tabla351081315368[[#This Row],[efect_inc]]/Tabla351081315368[[#This Row],[efec]]</f>
        <v>#DIV/0!</v>
      </c>
      <c r="K34" s="9" t="e">
        <f aca="false">Tabla351081315368[[#This Row],[no_efec_cor]]/Tabla351081315368[[#This Row],[no_efe]]</f>
        <v>#DIV/0!</v>
      </c>
      <c r="L34" s="9" t="e">
        <f aca="false">Tabla351081315368[[#This Row],[no_efec_inc]]/Tabla351081315368[[#This Row],[no_efe]]</f>
        <v>#DIV/0!</v>
      </c>
      <c r="M34" s="9" t="e">
        <f aca="false">(Tabla351081315368[[#This Row],[% efe_cor]]+Tabla351081315368[[#This Row],[% no_efe_cor]])/2</f>
        <v>#DIV/0!</v>
      </c>
      <c r="N34" s="10" t="e">
        <f aca="false">(Tabla351081315368[[#This Row],[% efe_inc]]+Tabla351081315368[[#This Row],[% no_efect_inc]])/2</f>
        <v>#DIV/0!</v>
      </c>
      <c r="O34" s="11" t="e">
        <f aca="false">Tabla351081315368[[#This Row],[no_efec_cor]]/(Tabla351081315368[[#This Row],[efect_inc]]+Tabla351081315368[[#This Row],[no_efec_cor]])</f>
        <v>#DIV/0!</v>
      </c>
      <c r="P34" s="11" t="e">
        <f aca="false">Tabla351081315368[[#This Row],[efec_cor]]/(Tabla351081315368[[#This Row],[efec_cor]]+Tabla351081315368[[#This Row],[no_efec_inc]])</f>
        <v>#DIV/0!</v>
      </c>
      <c r="Q34" s="11" t="e">
        <f aca="false">(Tabla351081315368[[#This Row],[PNE]]+Tabla351081315368[[#This Row],[PE]])/2</f>
        <v>#DIV/0!</v>
      </c>
      <c r="T34" s="0" t="n">
        <f aca="false">Tabla351081315368[[#This Row],[efec]]+Tabla351081315368[[#This Row],[no_efe]]</f>
        <v>0</v>
      </c>
    </row>
    <row r="35" customFormat="false" ht="13.8" hidden="false" customHeight="false" outlineLevel="0" collapsed="false">
      <c r="A35" s="0" t="s">
        <v>45</v>
      </c>
      <c r="F35" s="0" t="n">
        <f aca="false">Tabla351081315368[[#This Row],[no_efec_cor]]+Tabla351081315368[[#This Row],[efec_cor]]</f>
        <v>0</v>
      </c>
      <c r="G35" s="0" t="n">
        <f aca="false">Tabla351081315368[[#This Row],[no_efec_inc]]+Tabla351081315368[[#This Row],[efect_inc]]</f>
        <v>0</v>
      </c>
      <c r="H35" s="9" t="e">
        <f aca="false">Tabla351081315368[[#This Row],[Correctos]]/Tabla351081315368[[#This Row],[total_sec]]</f>
        <v>#DIV/0!</v>
      </c>
      <c r="I35" s="9" t="e">
        <f aca="false">Tabla351081315368[[#This Row],[efec_cor]]/Tabla351081315368[[#This Row],[efec]]</f>
        <v>#DIV/0!</v>
      </c>
      <c r="J35" s="9" t="e">
        <f aca="false">Tabla351081315368[[#This Row],[efect_inc]]/Tabla351081315368[[#This Row],[efec]]</f>
        <v>#DIV/0!</v>
      </c>
      <c r="K35" s="9" t="e">
        <f aca="false">Tabla351081315368[[#This Row],[no_efec_cor]]/Tabla351081315368[[#This Row],[no_efe]]</f>
        <v>#DIV/0!</v>
      </c>
      <c r="L35" s="9" t="e">
        <f aca="false">Tabla351081315368[[#This Row],[no_efec_inc]]/Tabla351081315368[[#This Row],[no_efe]]</f>
        <v>#DIV/0!</v>
      </c>
      <c r="M35" s="9" t="e">
        <f aca="false">(Tabla351081315368[[#This Row],[% efe_cor]]+Tabla351081315368[[#This Row],[% no_efe_cor]])/2</f>
        <v>#DIV/0!</v>
      </c>
      <c r="N35" s="10" t="e">
        <f aca="false">(Tabla351081315368[[#This Row],[% efe_inc]]+Tabla351081315368[[#This Row],[% no_efect_inc]])/2</f>
        <v>#DIV/0!</v>
      </c>
      <c r="O35" s="11" t="e">
        <f aca="false">Tabla351081315368[[#This Row],[no_efec_cor]]/(Tabla351081315368[[#This Row],[efect_inc]]+Tabla351081315368[[#This Row],[no_efec_cor]])</f>
        <v>#DIV/0!</v>
      </c>
      <c r="P35" s="11" t="e">
        <f aca="false">Tabla351081315368[[#This Row],[efec_cor]]/(Tabla351081315368[[#This Row],[efec_cor]]+Tabla351081315368[[#This Row],[no_efec_inc]])</f>
        <v>#DIV/0!</v>
      </c>
      <c r="Q35" s="11" t="e">
        <f aca="false">(Tabla351081315368[[#This Row],[PNE]]+Tabla351081315368[[#This Row],[PE]])/2</f>
        <v>#DIV/0!</v>
      </c>
      <c r="T35" s="0" t="n">
        <f aca="false">Tabla351081315368[[#This Row],[efec]]+Tabla351081315368[[#This Row],[no_efe]]</f>
        <v>0</v>
      </c>
    </row>
    <row r="37" customFormat="false" ht="15" hidden="false" customHeight="false" outlineLevel="0" collapsed="false">
      <c r="A37" s="13" t="s">
        <v>5</v>
      </c>
      <c r="B37" s="13"/>
      <c r="C37" s="13"/>
      <c r="D37" s="13"/>
      <c r="E37" s="13"/>
      <c r="F37" s="13"/>
      <c r="G37" s="13"/>
    </row>
    <row r="38" customFormat="false" ht="16.5" hidden="false" customHeight="false" outlineLevel="0" collapsed="false">
      <c r="A38" s="14" t="s">
        <v>48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customFormat="false" ht="15.75" hidden="false" customHeight="false" outlineLevel="0" collapsed="false">
      <c r="A39" s="7" t="s">
        <v>39</v>
      </c>
      <c r="B39" s="8" t="s">
        <v>7</v>
      </c>
      <c r="C39" s="8" t="s">
        <v>8</v>
      </c>
      <c r="D39" s="8" t="s">
        <v>9</v>
      </c>
      <c r="E39" s="8" t="s">
        <v>10</v>
      </c>
      <c r="F39" s="8" t="s">
        <v>11</v>
      </c>
      <c r="G39" s="8" t="s">
        <v>12</v>
      </c>
      <c r="H39" s="7" t="s">
        <v>13</v>
      </c>
      <c r="I39" s="7" t="s">
        <v>14</v>
      </c>
      <c r="J39" s="7" t="s">
        <v>15</v>
      </c>
      <c r="K39" s="7" t="s">
        <v>16</v>
      </c>
      <c r="L39" s="7" t="s">
        <v>17</v>
      </c>
      <c r="M39" s="7" t="s">
        <v>18</v>
      </c>
      <c r="N39" s="7" t="s">
        <v>19</v>
      </c>
      <c r="O39" s="7" t="s">
        <v>20</v>
      </c>
      <c r="P39" s="7" t="s">
        <v>21</v>
      </c>
      <c r="Q39" s="7" t="s">
        <v>22</v>
      </c>
      <c r="R39" s="7" t="s">
        <v>23</v>
      </c>
      <c r="S39" s="7" t="s">
        <v>24</v>
      </c>
      <c r="T39" s="7" t="s">
        <v>25</v>
      </c>
    </row>
    <row r="40" customFormat="false" ht="13.8" hidden="false" customHeight="false" outlineLevel="0" collapsed="false">
      <c r="A40" s="0" t="s">
        <v>40</v>
      </c>
      <c r="F40" s="0" t="n">
        <f aca="false">Tabla351081315369[[#This Row],[no_efec_cor]]+Tabla351081315369[[#This Row],[efec_cor]]</f>
        <v>0</v>
      </c>
      <c r="G40" s="0" t="n">
        <f aca="false">Tabla351081315369[[#This Row],[no_efec_inc]]+Tabla351081315369[[#This Row],[efect_inc]]</f>
        <v>0</v>
      </c>
      <c r="H40" s="9" t="e">
        <f aca="false">Tabla351081315369[[#This Row],[Correctos]]/Tabla351081315369[[#This Row],[total_sec]]</f>
        <v>#DIV/0!</v>
      </c>
      <c r="I40" s="9" t="e">
        <f aca="false">Tabla351081315369[[#This Row],[efec_cor]]/Tabla351081315369[[#This Row],[efec]]</f>
        <v>#DIV/0!</v>
      </c>
      <c r="J40" s="9" t="e">
        <f aca="false">Tabla351081315369[[#This Row],[efect_inc]]/Tabla351081315369[[#This Row],[efec]]</f>
        <v>#DIV/0!</v>
      </c>
      <c r="K40" s="9" t="e">
        <f aca="false">Tabla351081315369[[#This Row],[no_efec_cor]]/Tabla351081315369[[#This Row],[no_efe]]</f>
        <v>#DIV/0!</v>
      </c>
      <c r="L40" s="9" t="e">
        <f aca="false">Tabla351081315369[[#This Row],[no_efec_inc]]/Tabla351081315369[[#This Row],[no_efe]]</f>
        <v>#DIV/0!</v>
      </c>
      <c r="M40" s="9" t="e">
        <f aca="false">(Tabla351081315369[[#This Row],[% efe_cor]]+Tabla351081315369[[#This Row],[% no_efe_cor]])/2</f>
        <v>#DIV/0!</v>
      </c>
      <c r="N40" s="10" t="e">
        <f aca="false">(Tabla351081315369[[#This Row],[% efe_inc]]+Tabla351081315369[[#This Row],[% no_efect_inc]])/2</f>
        <v>#DIV/0!</v>
      </c>
      <c r="O40" s="11" t="e">
        <f aca="false">Tabla351081315369[[#This Row],[no_efec_cor]]/(Tabla351081315369[[#This Row],[efect_inc]]+Tabla351081315369[[#This Row],[no_efec_cor]])</f>
        <v>#DIV/0!</v>
      </c>
      <c r="P40" s="11" t="e">
        <f aca="false">Tabla351081315369[[#This Row],[efec_cor]]/(Tabla351081315369[[#This Row],[efec_cor]]+Tabla351081315369[[#This Row],[no_efec_inc]])</f>
        <v>#DIV/0!</v>
      </c>
      <c r="Q40" s="11" t="e">
        <f aca="false">(Tabla351081315369[[#This Row],[PNE]]+Tabla351081315369[[#This Row],[PE]])/2</f>
        <v>#DIV/0!</v>
      </c>
      <c r="T40" s="0" t="n">
        <f aca="false">Tabla351081315369[[#This Row],[efec]]+Tabla351081315369[[#This Row],[no_efe]]</f>
        <v>0</v>
      </c>
    </row>
    <row r="41" customFormat="false" ht="13.8" hidden="false" customHeight="false" outlineLevel="0" collapsed="false">
      <c r="A41" s="0" t="s">
        <v>41</v>
      </c>
      <c r="F41" s="0" t="n">
        <f aca="false">Tabla351081315369[[#This Row],[no_efec_cor]]+Tabla351081315369[[#This Row],[efec_cor]]</f>
        <v>0</v>
      </c>
      <c r="G41" s="0" t="n">
        <f aca="false">Tabla351081315369[[#This Row],[no_efec_inc]]+Tabla351081315369[[#This Row],[efect_inc]]</f>
        <v>0</v>
      </c>
      <c r="H41" s="9" t="e">
        <f aca="false">Tabla351081315369[[#This Row],[Correctos]]/Tabla351081315369[[#This Row],[total_sec]]</f>
        <v>#DIV/0!</v>
      </c>
      <c r="I41" s="9" t="e">
        <f aca="false">Tabla351081315369[[#This Row],[efec_cor]]/Tabla351081315369[[#This Row],[efec]]</f>
        <v>#DIV/0!</v>
      </c>
      <c r="J41" s="9" t="e">
        <f aca="false">Tabla351081315369[[#This Row],[efect_inc]]/Tabla351081315369[[#This Row],[efec]]</f>
        <v>#DIV/0!</v>
      </c>
      <c r="K41" s="9" t="e">
        <f aca="false">Tabla351081315369[[#This Row],[no_efec_cor]]/Tabla351081315369[[#This Row],[no_efe]]</f>
        <v>#DIV/0!</v>
      </c>
      <c r="L41" s="9" t="e">
        <f aca="false">Tabla351081315369[[#This Row],[no_efec_inc]]/Tabla351081315369[[#This Row],[no_efe]]</f>
        <v>#DIV/0!</v>
      </c>
      <c r="M41" s="9" t="e">
        <f aca="false">(Tabla351081315369[[#This Row],[% efe_cor]]+Tabla351081315369[[#This Row],[% no_efe_cor]])/2</f>
        <v>#DIV/0!</v>
      </c>
      <c r="N41" s="10" t="e">
        <f aca="false">(Tabla351081315369[[#This Row],[% efe_inc]]+Tabla351081315369[[#This Row],[% no_efect_inc]])/2</f>
        <v>#DIV/0!</v>
      </c>
      <c r="O41" s="11" t="e">
        <f aca="false">Tabla351081315369[[#This Row],[no_efec_cor]]/(Tabla351081315369[[#This Row],[efect_inc]]+Tabla351081315369[[#This Row],[no_efec_cor]])</f>
        <v>#DIV/0!</v>
      </c>
      <c r="P41" s="11" t="e">
        <f aca="false">Tabla351081315369[[#This Row],[efec_cor]]/(Tabla351081315369[[#This Row],[efec_cor]]+Tabla351081315369[[#This Row],[no_efec_inc]])</f>
        <v>#DIV/0!</v>
      </c>
      <c r="Q41" s="11" t="e">
        <f aca="false">(Tabla351081315369[[#This Row],[PNE]]+Tabla351081315369[[#This Row],[PE]])/2</f>
        <v>#DIV/0!</v>
      </c>
      <c r="T41" s="0" t="n">
        <f aca="false">Tabla351081315369[[#This Row],[efec]]+Tabla351081315369[[#This Row],[no_efe]]</f>
        <v>0</v>
      </c>
    </row>
    <row r="42" customFormat="false" ht="13.8" hidden="false" customHeight="false" outlineLevel="0" collapsed="false">
      <c r="A42" s="0" t="s">
        <v>42</v>
      </c>
      <c r="F42" s="0" t="n">
        <f aca="false">Tabla351081315369[[#This Row],[no_efec_cor]]+Tabla351081315369[[#This Row],[efec_cor]]</f>
        <v>0</v>
      </c>
      <c r="G42" s="0" t="n">
        <f aca="false">Tabla351081315369[[#This Row],[no_efec_inc]]+Tabla351081315369[[#This Row],[efect_inc]]</f>
        <v>0</v>
      </c>
      <c r="H42" s="9" t="e">
        <f aca="false">Tabla351081315369[[#This Row],[Correctos]]/Tabla351081315369[[#This Row],[total_sec]]</f>
        <v>#DIV/0!</v>
      </c>
      <c r="I42" s="9" t="e">
        <f aca="false">Tabla351081315369[[#This Row],[efec_cor]]/Tabla351081315369[[#This Row],[efec]]</f>
        <v>#DIV/0!</v>
      </c>
      <c r="J42" s="9" t="e">
        <f aca="false">Tabla351081315369[[#This Row],[efect_inc]]/Tabla351081315369[[#This Row],[efec]]</f>
        <v>#DIV/0!</v>
      </c>
      <c r="K42" s="9" t="e">
        <f aca="false">Tabla351081315369[[#This Row],[no_efec_cor]]/Tabla351081315369[[#This Row],[no_efe]]</f>
        <v>#DIV/0!</v>
      </c>
      <c r="L42" s="9" t="e">
        <f aca="false">Tabla351081315369[[#This Row],[no_efec_inc]]/Tabla351081315369[[#This Row],[no_efe]]</f>
        <v>#DIV/0!</v>
      </c>
      <c r="M42" s="9" t="e">
        <f aca="false">(Tabla351081315369[[#This Row],[% efe_cor]]+Tabla351081315369[[#This Row],[% no_efe_cor]])/2</f>
        <v>#DIV/0!</v>
      </c>
      <c r="N42" s="10" t="e">
        <f aca="false">(Tabla351081315369[[#This Row],[% efe_inc]]+Tabla351081315369[[#This Row],[% no_efect_inc]])/2</f>
        <v>#DIV/0!</v>
      </c>
      <c r="O42" s="11" t="e">
        <f aca="false">Tabla351081315369[[#This Row],[no_efec_cor]]/(Tabla351081315369[[#This Row],[efect_inc]]+Tabla351081315369[[#This Row],[no_efec_cor]])</f>
        <v>#DIV/0!</v>
      </c>
      <c r="P42" s="11" t="e">
        <f aca="false">Tabla351081315369[[#This Row],[efec_cor]]/(Tabla351081315369[[#This Row],[efec_cor]]+Tabla351081315369[[#This Row],[no_efec_inc]])</f>
        <v>#DIV/0!</v>
      </c>
      <c r="Q42" s="11" t="e">
        <f aca="false">(Tabla351081315369[[#This Row],[PNE]]+Tabla351081315369[[#This Row],[PE]])/2</f>
        <v>#DIV/0!</v>
      </c>
      <c r="T42" s="0" t="n">
        <f aca="false">Tabla351081315369[[#This Row],[efec]]+Tabla351081315369[[#This Row],[no_efe]]</f>
        <v>0</v>
      </c>
    </row>
    <row r="43" customFormat="false" ht="13.8" hidden="false" customHeight="false" outlineLevel="0" collapsed="false">
      <c r="A43" s="0" t="s">
        <v>43</v>
      </c>
      <c r="F43" s="0" t="n">
        <f aca="false">Tabla351081315369[[#This Row],[no_efec_cor]]+Tabla351081315369[[#This Row],[efec_cor]]</f>
        <v>0</v>
      </c>
      <c r="G43" s="0" t="n">
        <f aca="false">Tabla351081315369[[#This Row],[no_efec_inc]]+Tabla351081315369[[#This Row],[efect_inc]]</f>
        <v>0</v>
      </c>
      <c r="H43" s="9" t="e">
        <f aca="false">Tabla351081315369[[#This Row],[Correctos]]/Tabla351081315369[[#This Row],[total_sec]]</f>
        <v>#DIV/0!</v>
      </c>
      <c r="I43" s="9" t="e">
        <f aca="false">Tabla351081315369[[#This Row],[efec_cor]]/Tabla351081315369[[#This Row],[efec]]</f>
        <v>#DIV/0!</v>
      </c>
      <c r="J43" s="9" t="e">
        <f aca="false">Tabla351081315369[[#This Row],[efect_inc]]/Tabla351081315369[[#This Row],[efec]]</f>
        <v>#DIV/0!</v>
      </c>
      <c r="K43" s="9" t="e">
        <f aca="false">Tabla351081315369[[#This Row],[no_efec_cor]]/Tabla351081315369[[#This Row],[no_efe]]</f>
        <v>#DIV/0!</v>
      </c>
      <c r="L43" s="9" t="e">
        <f aca="false">Tabla351081315369[[#This Row],[no_efec_inc]]/Tabla351081315369[[#This Row],[no_efe]]</f>
        <v>#DIV/0!</v>
      </c>
      <c r="M43" s="9" t="e">
        <f aca="false">(Tabla351081315369[[#This Row],[% efe_cor]]+Tabla351081315369[[#This Row],[% no_efe_cor]])/2</f>
        <v>#DIV/0!</v>
      </c>
      <c r="N43" s="10" t="e">
        <f aca="false">(Tabla351081315369[[#This Row],[% efe_inc]]+Tabla351081315369[[#This Row],[% no_efect_inc]])/2</f>
        <v>#DIV/0!</v>
      </c>
      <c r="O43" s="11" t="e">
        <f aca="false">Tabla351081315369[[#This Row],[no_efec_cor]]/(Tabla351081315369[[#This Row],[efect_inc]]+Tabla351081315369[[#This Row],[no_efec_cor]])</f>
        <v>#DIV/0!</v>
      </c>
      <c r="P43" s="11" t="e">
        <f aca="false">Tabla351081315369[[#This Row],[efec_cor]]/(Tabla351081315369[[#This Row],[efec_cor]]+Tabla351081315369[[#This Row],[no_efec_inc]])</f>
        <v>#DIV/0!</v>
      </c>
      <c r="Q43" s="11" t="e">
        <f aca="false">(Tabla351081315369[[#This Row],[PNE]]+Tabla351081315369[[#This Row],[PE]])/2</f>
        <v>#DIV/0!</v>
      </c>
      <c r="T43" s="0" t="n">
        <f aca="false">Tabla351081315369[[#This Row],[efec]]+Tabla351081315369[[#This Row],[no_efe]]</f>
        <v>0</v>
      </c>
    </row>
    <row r="44" customFormat="false" ht="13.8" hidden="false" customHeight="false" outlineLevel="0" collapsed="false">
      <c r="A44" s="0" t="s">
        <v>44</v>
      </c>
      <c r="F44" s="0" t="n">
        <f aca="false">Tabla351081315369[[#This Row],[no_efec_cor]]+Tabla351081315369[[#This Row],[efec_cor]]</f>
        <v>0</v>
      </c>
      <c r="G44" s="0" t="n">
        <f aca="false">Tabla351081315369[[#This Row],[no_efec_inc]]+Tabla351081315369[[#This Row],[efect_inc]]</f>
        <v>0</v>
      </c>
      <c r="H44" s="9" t="e">
        <f aca="false">Tabla351081315369[[#This Row],[Correctos]]/Tabla351081315369[[#This Row],[total_sec]]</f>
        <v>#DIV/0!</v>
      </c>
      <c r="I44" s="9" t="e">
        <f aca="false">Tabla351081315369[[#This Row],[efec_cor]]/Tabla351081315369[[#This Row],[efec]]</f>
        <v>#DIV/0!</v>
      </c>
      <c r="J44" s="9" t="e">
        <f aca="false">Tabla351081315369[[#This Row],[efect_inc]]/Tabla351081315369[[#This Row],[efec]]</f>
        <v>#DIV/0!</v>
      </c>
      <c r="K44" s="9" t="e">
        <f aca="false">Tabla351081315369[[#This Row],[no_efec_cor]]/Tabla351081315369[[#This Row],[no_efe]]</f>
        <v>#DIV/0!</v>
      </c>
      <c r="L44" s="9" t="e">
        <f aca="false">Tabla351081315369[[#This Row],[no_efec_inc]]/Tabla351081315369[[#This Row],[no_efe]]</f>
        <v>#DIV/0!</v>
      </c>
      <c r="M44" s="9" t="e">
        <f aca="false">(Tabla351081315369[[#This Row],[% efe_cor]]+Tabla351081315369[[#This Row],[% no_efe_cor]])/2</f>
        <v>#DIV/0!</v>
      </c>
      <c r="N44" s="10" t="e">
        <f aca="false">(Tabla351081315369[[#This Row],[% efe_inc]]+Tabla351081315369[[#This Row],[% no_efect_inc]])/2</f>
        <v>#DIV/0!</v>
      </c>
      <c r="O44" s="11" t="e">
        <f aca="false">Tabla351081315369[[#This Row],[no_efec_cor]]/(Tabla351081315369[[#This Row],[efect_inc]]+Tabla351081315369[[#This Row],[no_efec_cor]])</f>
        <v>#DIV/0!</v>
      </c>
      <c r="P44" s="11" t="e">
        <f aca="false">Tabla351081315369[[#This Row],[efec_cor]]/(Tabla351081315369[[#This Row],[efec_cor]]+Tabla351081315369[[#This Row],[no_efec_inc]])</f>
        <v>#DIV/0!</v>
      </c>
      <c r="Q44" s="11" t="e">
        <f aca="false">(Tabla351081315369[[#This Row],[PNE]]+Tabla351081315369[[#This Row],[PE]])/2</f>
        <v>#DIV/0!</v>
      </c>
      <c r="T44" s="0" t="n">
        <f aca="false">Tabla351081315369[[#This Row],[efec]]+Tabla351081315369[[#This Row],[no_efe]]</f>
        <v>0</v>
      </c>
    </row>
    <row r="45" customFormat="false" ht="13.8" hidden="false" customHeight="false" outlineLevel="0" collapsed="false">
      <c r="A45" s="0" t="s">
        <v>45</v>
      </c>
      <c r="F45" s="0" t="n">
        <f aca="false">Tabla351081315369[[#This Row],[no_efec_cor]]+Tabla351081315369[[#This Row],[efec_cor]]</f>
        <v>0</v>
      </c>
      <c r="G45" s="0" t="n">
        <f aca="false">Tabla351081315369[[#This Row],[no_efec_inc]]+Tabla351081315369[[#This Row],[efect_inc]]</f>
        <v>0</v>
      </c>
      <c r="H45" s="9" t="e">
        <f aca="false">Tabla351081315369[[#This Row],[Correctos]]/Tabla351081315369[[#This Row],[total_sec]]</f>
        <v>#DIV/0!</v>
      </c>
      <c r="I45" s="9" t="e">
        <f aca="false">Tabla351081315369[[#This Row],[efec_cor]]/Tabla351081315369[[#This Row],[efec]]</f>
        <v>#DIV/0!</v>
      </c>
      <c r="J45" s="9" t="e">
        <f aca="false">Tabla351081315369[[#This Row],[efect_inc]]/Tabla351081315369[[#This Row],[efec]]</f>
        <v>#DIV/0!</v>
      </c>
      <c r="K45" s="9" t="e">
        <f aca="false">Tabla351081315369[[#This Row],[no_efec_cor]]/Tabla351081315369[[#This Row],[no_efe]]</f>
        <v>#DIV/0!</v>
      </c>
      <c r="L45" s="9" t="e">
        <f aca="false">Tabla351081315369[[#This Row],[no_efec_inc]]/Tabla351081315369[[#This Row],[no_efe]]</f>
        <v>#DIV/0!</v>
      </c>
      <c r="M45" s="9" t="e">
        <f aca="false">(Tabla351081315369[[#This Row],[% efe_cor]]+Tabla351081315369[[#This Row],[% no_efe_cor]])/2</f>
        <v>#DIV/0!</v>
      </c>
      <c r="N45" s="10" t="e">
        <f aca="false">(Tabla351081315369[[#This Row],[% efe_inc]]+Tabla351081315369[[#This Row],[% no_efect_inc]])/2</f>
        <v>#DIV/0!</v>
      </c>
      <c r="O45" s="11" t="e">
        <f aca="false">Tabla351081315369[[#This Row],[no_efec_cor]]/(Tabla351081315369[[#This Row],[efect_inc]]+Tabla351081315369[[#This Row],[no_efec_cor]])</f>
        <v>#DIV/0!</v>
      </c>
      <c r="P45" s="11" t="e">
        <f aca="false">Tabla351081315369[[#This Row],[efec_cor]]/(Tabla351081315369[[#This Row],[efec_cor]]+Tabla351081315369[[#This Row],[no_efec_inc]])</f>
        <v>#DIV/0!</v>
      </c>
      <c r="Q45" s="11" t="e">
        <f aca="false">(Tabla351081315369[[#This Row],[PNE]]+Tabla351081315369[[#This Row],[PE]])/2</f>
        <v>#DIV/0!</v>
      </c>
      <c r="T45" s="0" t="n">
        <f aca="false">Tabla351081315369[[#This Row],[efec]]+Tabla351081315369[[#This Row],[no_efe]]</f>
        <v>0</v>
      </c>
    </row>
    <row r="47" customFormat="false" ht="15" hidden="false" customHeight="false" outlineLevel="0" collapsed="false">
      <c r="A47" s="13" t="s">
        <v>5</v>
      </c>
      <c r="B47" s="13"/>
      <c r="C47" s="13"/>
      <c r="D47" s="13"/>
      <c r="E47" s="13"/>
      <c r="F47" s="13"/>
      <c r="G47" s="13"/>
    </row>
    <row r="48" customFormat="false" ht="16.5" hidden="false" customHeight="false" outlineLevel="0" collapsed="false">
      <c r="A48" s="14" t="s">
        <v>49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customFormat="false" ht="15.75" hidden="false" customHeight="false" outlineLevel="0" collapsed="false">
      <c r="A49" s="7" t="s">
        <v>39</v>
      </c>
      <c r="B49" s="8" t="s">
        <v>7</v>
      </c>
      <c r="C49" s="8" t="s">
        <v>8</v>
      </c>
      <c r="D49" s="8" t="s">
        <v>9</v>
      </c>
      <c r="E49" s="8" t="s">
        <v>10</v>
      </c>
      <c r="F49" s="8" t="s">
        <v>11</v>
      </c>
      <c r="G49" s="8" t="s">
        <v>12</v>
      </c>
      <c r="H49" s="7" t="s">
        <v>13</v>
      </c>
      <c r="I49" s="7" t="s">
        <v>14</v>
      </c>
      <c r="J49" s="7" t="s">
        <v>15</v>
      </c>
      <c r="K49" s="7" t="s">
        <v>16</v>
      </c>
      <c r="L49" s="7" t="s">
        <v>17</v>
      </c>
      <c r="M49" s="7" t="s">
        <v>18</v>
      </c>
      <c r="N49" s="7" t="s">
        <v>19</v>
      </c>
      <c r="O49" s="7" t="s">
        <v>20</v>
      </c>
      <c r="P49" s="7" t="s">
        <v>21</v>
      </c>
      <c r="Q49" s="7" t="s">
        <v>22</v>
      </c>
      <c r="R49" s="7" t="s">
        <v>23</v>
      </c>
      <c r="S49" s="7" t="s">
        <v>24</v>
      </c>
      <c r="T49" s="7" t="s">
        <v>25</v>
      </c>
    </row>
    <row r="50" customFormat="false" ht="13.8" hidden="false" customHeight="false" outlineLevel="0" collapsed="false">
      <c r="A50" s="0" t="s">
        <v>40</v>
      </c>
      <c r="F50" s="0" t="n">
        <f aca="false">Tabla3510813153610[[#This Row],[no_efec_cor]]+Tabla3510813153610[[#This Row],[efec_cor]]</f>
        <v>0</v>
      </c>
      <c r="G50" s="0" t="n">
        <f aca="false">Tabla3510813153610[[#This Row],[no_efec_inc]]+Tabla3510813153610[[#This Row],[efect_inc]]</f>
        <v>0</v>
      </c>
      <c r="H50" s="9" t="e">
        <f aca="false">Tabla3510813153610[[#This Row],[Correctos]]/Tabla3510813153610[[#This Row],[total_sec]]</f>
        <v>#DIV/0!</v>
      </c>
      <c r="I50" s="9" t="e">
        <f aca="false">Tabla3510813153610[[#This Row],[efec_cor]]/Tabla3510813153610[[#This Row],[efec]]</f>
        <v>#DIV/0!</v>
      </c>
      <c r="J50" s="9" t="e">
        <f aca="false">Tabla3510813153610[[#This Row],[efect_inc]]/Tabla3510813153610[[#This Row],[efec]]</f>
        <v>#DIV/0!</v>
      </c>
      <c r="K50" s="9" t="e">
        <f aca="false">Tabla3510813153610[[#This Row],[no_efec_cor]]/Tabla3510813153610[[#This Row],[no_efe]]</f>
        <v>#DIV/0!</v>
      </c>
      <c r="L50" s="9" t="e">
        <f aca="false">Tabla3510813153610[[#This Row],[no_efec_inc]]/Tabla3510813153610[[#This Row],[no_efe]]</f>
        <v>#DIV/0!</v>
      </c>
      <c r="M50" s="9" t="e">
        <f aca="false">(Tabla3510813153610[[#This Row],[% efe_cor]]+Tabla3510813153610[[#This Row],[% no_efe_cor]])/2</f>
        <v>#DIV/0!</v>
      </c>
      <c r="N50" s="10" t="e">
        <f aca="false">(Tabla3510813153610[[#This Row],[% efe_inc]]+Tabla3510813153610[[#This Row],[% no_efect_inc]])/2</f>
        <v>#DIV/0!</v>
      </c>
      <c r="O50" s="11" t="e">
        <f aca="false">Tabla3510813153610[[#This Row],[no_efec_cor]]/(Tabla3510813153610[[#This Row],[efect_inc]]+Tabla3510813153610[[#This Row],[no_efec_cor]])</f>
        <v>#DIV/0!</v>
      </c>
      <c r="P50" s="11" t="e">
        <f aca="false">Tabla3510813153610[[#This Row],[efec_cor]]/(Tabla3510813153610[[#This Row],[efec_cor]]+Tabla3510813153610[[#This Row],[no_efec_inc]])</f>
        <v>#DIV/0!</v>
      </c>
      <c r="Q50" s="11" t="e">
        <f aca="false">(Tabla3510813153610[[#This Row],[PNE]]+Tabla3510813153610[[#This Row],[PE]])/2</f>
        <v>#DIV/0!</v>
      </c>
      <c r="T50" s="0" t="n">
        <f aca="false">Tabla3510813153610[[#This Row],[efec]]+Tabla3510813153610[[#This Row],[no_efe]]</f>
        <v>0</v>
      </c>
    </row>
    <row r="51" customFormat="false" ht="13.8" hidden="false" customHeight="false" outlineLevel="0" collapsed="false">
      <c r="A51" s="0" t="s">
        <v>41</v>
      </c>
      <c r="F51" s="0" t="n">
        <f aca="false">Tabla3510813153610[[#This Row],[no_efec_cor]]+Tabla3510813153610[[#This Row],[efec_cor]]</f>
        <v>0</v>
      </c>
      <c r="G51" s="0" t="n">
        <f aca="false">Tabla3510813153610[[#This Row],[no_efec_inc]]+Tabla3510813153610[[#This Row],[efect_inc]]</f>
        <v>0</v>
      </c>
      <c r="H51" s="9" t="e">
        <f aca="false">Tabla3510813153610[[#This Row],[Correctos]]/Tabla3510813153610[[#This Row],[total_sec]]</f>
        <v>#DIV/0!</v>
      </c>
      <c r="I51" s="9" t="e">
        <f aca="false">Tabla3510813153610[[#This Row],[efec_cor]]/Tabla3510813153610[[#This Row],[efec]]</f>
        <v>#DIV/0!</v>
      </c>
      <c r="J51" s="9" t="e">
        <f aca="false">Tabla3510813153610[[#This Row],[efect_inc]]/Tabla3510813153610[[#This Row],[efec]]</f>
        <v>#DIV/0!</v>
      </c>
      <c r="K51" s="9" t="e">
        <f aca="false">Tabla3510813153610[[#This Row],[no_efec_cor]]/Tabla3510813153610[[#This Row],[no_efe]]</f>
        <v>#DIV/0!</v>
      </c>
      <c r="L51" s="9" t="e">
        <f aca="false">Tabla3510813153610[[#This Row],[no_efec_inc]]/Tabla3510813153610[[#This Row],[no_efe]]</f>
        <v>#DIV/0!</v>
      </c>
      <c r="M51" s="9" t="e">
        <f aca="false">(Tabla3510813153610[[#This Row],[% efe_cor]]+Tabla3510813153610[[#This Row],[% no_efe_cor]])/2</f>
        <v>#DIV/0!</v>
      </c>
      <c r="N51" s="10" t="e">
        <f aca="false">(Tabla3510813153610[[#This Row],[% efe_inc]]+Tabla3510813153610[[#This Row],[% no_efect_inc]])/2</f>
        <v>#DIV/0!</v>
      </c>
      <c r="O51" s="11" t="e">
        <f aca="false">Tabla3510813153610[[#This Row],[no_efec_cor]]/(Tabla3510813153610[[#This Row],[efect_inc]]+Tabla3510813153610[[#This Row],[no_efec_cor]])</f>
        <v>#DIV/0!</v>
      </c>
      <c r="P51" s="11" t="e">
        <f aca="false">Tabla3510813153610[[#This Row],[efec_cor]]/(Tabla3510813153610[[#This Row],[efec_cor]]+Tabla3510813153610[[#This Row],[no_efec_inc]])</f>
        <v>#DIV/0!</v>
      </c>
      <c r="Q51" s="11" t="e">
        <f aca="false">(Tabla3510813153610[[#This Row],[PNE]]+Tabla3510813153610[[#This Row],[PE]])/2</f>
        <v>#DIV/0!</v>
      </c>
      <c r="T51" s="0" t="n">
        <f aca="false">Tabla3510813153610[[#This Row],[efec]]+Tabla3510813153610[[#This Row],[no_efe]]</f>
        <v>0</v>
      </c>
    </row>
    <row r="52" customFormat="false" ht="13.8" hidden="false" customHeight="false" outlineLevel="0" collapsed="false">
      <c r="A52" s="0" t="s">
        <v>42</v>
      </c>
      <c r="F52" s="0" t="n">
        <f aca="false">Tabla3510813153610[[#This Row],[no_efec_cor]]+Tabla3510813153610[[#This Row],[efec_cor]]</f>
        <v>0</v>
      </c>
      <c r="G52" s="0" t="n">
        <f aca="false">Tabla3510813153610[[#This Row],[no_efec_inc]]+Tabla3510813153610[[#This Row],[efect_inc]]</f>
        <v>0</v>
      </c>
      <c r="H52" s="9" t="e">
        <f aca="false">Tabla3510813153610[[#This Row],[Correctos]]/Tabla3510813153610[[#This Row],[total_sec]]</f>
        <v>#DIV/0!</v>
      </c>
      <c r="I52" s="9" t="e">
        <f aca="false">Tabla3510813153610[[#This Row],[efec_cor]]/Tabla3510813153610[[#This Row],[efec]]</f>
        <v>#DIV/0!</v>
      </c>
      <c r="J52" s="9" t="e">
        <f aca="false">Tabla3510813153610[[#This Row],[efect_inc]]/Tabla3510813153610[[#This Row],[efec]]</f>
        <v>#DIV/0!</v>
      </c>
      <c r="K52" s="9" t="e">
        <f aca="false">Tabla3510813153610[[#This Row],[no_efec_cor]]/Tabla3510813153610[[#This Row],[no_efe]]</f>
        <v>#DIV/0!</v>
      </c>
      <c r="L52" s="9" t="e">
        <f aca="false">Tabla3510813153610[[#This Row],[no_efec_inc]]/Tabla3510813153610[[#This Row],[no_efe]]</f>
        <v>#DIV/0!</v>
      </c>
      <c r="M52" s="9" t="e">
        <f aca="false">(Tabla3510813153610[[#This Row],[% efe_cor]]+Tabla3510813153610[[#This Row],[% no_efe_cor]])/2</f>
        <v>#DIV/0!</v>
      </c>
      <c r="N52" s="10" t="e">
        <f aca="false">(Tabla3510813153610[[#This Row],[% efe_inc]]+Tabla3510813153610[[#This Row],[% no_efect_inc]])/2</f>
        <v>#DIV/0!</v>
      </c>
      <c r="O52" s="11" t="e">
        <f aca="false">Tabla3510813153610[[#This Row],[no_efec_cor]]/(Tabla3510813153610[[#This Row],[efect_inc]]+Tabla3510813153610[[#This Row],[no_efec_cor]])</f>
        <v>#DIV/0!</v>
      </c>
      <c r="P52" s="11" t="e">
        <f aca="false">Tabla3510813153610[[#This Row],[efec_cor]]/(Tabla3510813153610[[#This Row],[efec_cor]]+Tabla3510813153610[[#This Row],[no_efec_inc]])</f>
        <v>#DIV/0!</v>
      </c>
      <c r="Q52" s="11" t="e">
        <f aca="false">(Tabla3510813153610[[#This Row],[PNE]]+Tabla3510813153610[[#This Row],[PE]])/2</f>
        <v>#DIV/0!</v>
      </c>
      <c r="T52" s="0" t="n">
        <f aca="false">Tabla3510813153610[[#This Row],[efec]]+Tabla3510813153610[[#This Row],[no_efe]]</f>
        <v>0</v>
      </c>
    </row>
    <row r="53" customFormat="false" ht="13.8" hidden="false" customHeight="false" outlineLevel="0" collapsed="false">
      <c r="A53" s="0" t="s">
        <v>43</v>
      </c>
      <c r="F53" s="0" t="n">
        <f aca="false">Tabla3510813153610[[#This Row],[no_efec_cor]]+Tabla3510813153610[[#This Row],[efec_cor]]</f>
        <v>0</v>
      </c>
      <c r="G53" s="0" t="n">
        <f aca="false">Tabla3510813153610[[#This Row],[no_efec_inc]]+Tabla3510813153610[[#This Row],[efect_inc]]</f>
        <v>0</v>
      </c>
      <c r="H53" s="9" t="e">
        <f aca="false">Tabla3510813153610[[#This Row],[Correctos]]/Tabla3510813153610[[#This Row],[total_sec]]</f>
        <v>#DIV/0!</v>
      </c>
      <c r="I53" s="9" t="e">
        <f aca="false">Tabla3510813153610[[#This Row],[efec_cor]]/Tabla3510813153610[[#This Row],[efec]]</f>
        <v>#DIV/0!</v>
      </c>
      <c r="J53" s="9" t="e">
        <f aca="false">Tabla3510813153610[[#This Row],[efect_inc]]/Tabla3510813153610[[#This Row],[efec]]</f>
        <v>#DIV/0!</v>
      </c>
      <c r="K53" s="9" t="e">
        <f aca="false">Tabla3510813153610[[#This Row],[no_efec_cor]]/Tabla3510813153610[[#This Row],[no_efe]]</f>
        <v>#DIV/0!</v>
      </c>
      <c r="L53" s="9" t="e">
        <f aca="false">Tabla3510813153610[[#This Row],[no_efec_inc]]/Tabla3510813153610[[#This Row],[no_efe]]</f>
        <v>#DIV/0!</v>
      </c>
      <c r="M53" s="9" t="e">
        <f aca="false">(Tabla3510813153610[[#This Row],[% efe_cor]]+Tabla3510813153610[[#This Row],[% no_efe_cor]])/2</f>
        <v>#DIV/0!</v>
      </c>
      <c r="N53" s="10" t="e">
        <f aca="false">(Tabla3510813153610[[#This Row],[% efe_inc]]+Tabla3510813153610[[#This Row],[% no_efect_inc]])/2</f>
        <v>#DIV/0!</v>
      </c>
      <c r="O53" s="11" t="e">
        <f aca="false">Tabla3510813153610[[#This Row],[no_efec_cor]]/(Tabla3510813153610[[#This Row],[efect_inc]]+Tabla3510813153610[[#This Row],[no_efec_cor]])</f>
        <v>#DIV/0!</v>
      </c>
      <c r="P53" s="11" t="e">
        <f aca="false">Tabla3510813153610[[#This Row],[efec_cor]]/(Tabla3510813153610[[#This Row],[efec_cor]]+Tabla3510813153610[[#This Row],[no_efec_inc]])</f>
        <v>#DIV/0!</v>
      </c>
      <c r="Q53" s="11" t="e">
        <f aca="false">(Tabla3510813153610[[#This Row],[PNE]]+Tabla3510813153610[[#This Row],[PE]])/2</f>
        <v>#DIV/0!</v>
      </c>
      <c r="T53" s="0" t="n">
        <f aca="false">Tabla3510813153610[[#This Row],[efec]]+Tabla3510813153610[[#This Row],[no_efe]]</f>
        <v>0</v>
      </c>
    </row>
    <row r="54" customFormat="false" ht="13.8" hidden="false" customHeight="false" outlineLevel="0" collapsed="false">
      <c r="A54" s="0" t="s">
        <v>44</v>
      </c>
      <c r="F54" s="0" t="n">
        <f aca="false">Tabla3510813153610[[#This Row],[no_efec_cor]]+Tabla3510813153610[[#This Row],[efec_cor]]</f>
        <v>0</v>
      </c>
      <c r="G54" s="0" t="n">
        <f aca="false">Tabla3510813153610[[#This Row],[no_efec_inc]]+Tabla3510813153610[[#This Row],[efect_inc]]</f>
        <v>0</v>
      </c>
      <c r="H54" s="9" t="e">
        <f aca="false">Tabla3510813153610[[#This Row],[Correctos]]/Tabla3510813153610[[#This Row],[total_sec]]</f>
        <v>#DIV/0!</v>
      </c>
      <c r="I54" s="9" t="e">
        <f aca="false">Tabla3510813153610[[#This Row],[efec_cor]]/Tabla3510813153610[[#This Row],[efec]]</f>
        <v>#DIV/0!</v>
      </c>
      <c r="J54" s="9" t="e">
        <f aca="false">Tabla3510813153610[[#This Row],[efect_inc]]/Tabla3510813153610[[#This Row],[efec]]</f>
        <v>#DIV/0!</v>
      </c>
      <c r="K54" s="9" t="e">
        <f aca="false">Tabla3510813153610[[#This Row],[no_efec_cor]]/Tabla3510813153610[[#This Row],[no_efe]]</f>
        <v>#DIV/0!</v>
      </c>
      <c r="L54" s="9" t="e">
        <f aca="false">Tabla3510813153610[[#This Row],[no_efec_inc]]/Tabla3510813153610[[#This Row],[no_efe]]</f>
        <v>#DIV/0!</v>
      </c>
      <c r="M54" s="9" t="e">
        <f aca="false">(Tabla3510813153610[[#This Row],[% efe_cor]]+Tabla3510813153610[[#This Row],[% no_efe_cor]])/2</f>
        <v>#DIV/0!</v>
      </c>
      <c r="N54" s="10" t="e">
        <f aca="false">(Tabla3510813153610[[#This Row],[% efe_inc]]+Tabla3510813153610[[#This Row],[% no_efect_inc]])/2</f>
        <v>#DIV/0!</v>
      </c>
      <c r="O54" s="11" t="e">
        <f aca="false">Tabla3510813153610[[#This Row],[no_efec_cor]]/(Tabla3510813153610[[#This Row],[efect_inc]]+Tabla3510813153610[[#This Row],[no_efec_cor]])</f>
        <v>#DIV/0!</v>
      </c>
      <c r="P54" s="11" t="e">
        <f aca="false">Tabla3510813153610[[#This Row],[efec_cor]]/(Tabla3510813153610[[#This Row],[efec_cor]]+Tabla3510813153610[[#This Row],[no_efec_inc]])</f>
        <v>#DIV/0!</v>
      </c>
      <c r="Q54" s="11" t="e">
        <f aca="false">(Tabla3510813153610[[#This Row],[PNE]]+Tabla3510813153610[[#This Row],[PE]])/2</f>
        <v>#DIV/0!</v>
      </c>
      <c r="T54" s="0" t="n">
        <f aca="false">Tabla3510813153610[[#This Row],[efec]]+Tabla3510813153610[[#This Row],[no_efe]]</f>
        <v>0</v>
      </c>
    </row>
    <row r="55" customFormat="false" ht="13.8" hidden="false" customHeight="false" outlineLevel="0" collapsed="false">
      <c r="A55" s="0" t="s">
        <v>45</v>
      </c>
      <c r="F55" s="0" t="n">
        <f aca="false">Tabla3510813153610[[#This Row],[no_efec_cor]]+Tabla3510813153610[[#This Row],[efec_cor]]</f>
        <v>0</v>
      </c>
      <c r="G55" s="0" t="n">
        <f aca="false">Tabla3510813153610[[#This Row],[no_efec_inc]]+Tabla3510813153610[[#This Row],[efect_inc]]</f>
        <v>0</v>
      </c>
      <c r="H55" s="9" t="e">
        <f aca="false">Tabla3510813153610[[#This Row],[Correctos]]/Tabla3510813153610[[#This Row],[total_sec]]</f>
        <v>#DIV/0!</v>
      </c>
      <c r="I55" s="9" t="e">
        <f aca="false">Tabla3510813153610[[#This Row],[efec_cor]]/Tabla3510813153610[[#This Row],[efec]]</f>
        <v>#DIV/0!</v>
      </c>
      <c r="J55" s="9" t="e">
        <f aca="false">Tabla3510813153610[[#This Row],[efect_inc]]/Tabla3510813153610[[#This Row],[efec]]</f>
        <v>#DIV/0!</v>
      </c>
      <c r="K55" s="9" t="e">
        <f aca="false">Tabla3510813153610[[#This Row],[no_efec_cor]]/Tabla3510813153610[[#This Row],[no_efe]]</f>
        <v>#DIV/0!</v>
      </c>
      <c r="L55" s="9" t="e">
        <f aca="false">Tabla3510813153610[[#This Row],[no_efec_inc]]/Tabla3510813153610[[#This Row],[no_efe]]</f>
        <v>#DIV/0!</v>
      </c>
      <c r="M55" s="9" t="e">
        <f aca="false">(Tabla3510813153610[[#This Row],[% efe_cor]]+Tabla3510813153610[[#This Row],[% no_efe_cor]])/2</f>
        <v>#DIV/0!</v>
      </c>
      <c r="N55" s="10" t="e">
        <f aca="false">(Tabla3510813153610[[#This Row],[% efe_inc]]+Tabla3510813153610[[#This Row],[% no_efect_inc]])/2</f>
        <v>#DIV/0!</v>
      </c>
      <c r="O55" s="11" t="e">
        <f aca="false">Tabla3510813153610[[#This Row],[no_efec_cor]]/(Tabla3510813153610[[#This Row],[efect_inc]]+Tabla3510813153610[[#This Row],[no_efec_cor]])</f>
        <v>#DIV/0!</v>
      </c>
      <c r="P55" s="11" t="e">
        <f aca="false">Tabla3510813153610[[#This Row],[efec_cor]]/(Tabla3510813153610[[#This Row],[efec_cor]]+Tabla3510813153610[[#This Row],[no_efec_inc]])</f>
        <v>#DIV/0!</v>
      </c>
      <c r="Q55" s="11" t="e">
        <f aca="false">(Tabla3510813153610[[#This Row],[PNE]]+Tabla3510813153610[[#This Row],[PE]])/2</f>
        <v>#DIV/0!</v>
      </c>
      <c r="T55" s="0" t="n">
        <f aca="false">Tabla3510813153610[[#This Row],[efec]]+Tabla3510813153610[[#This Row],[no_efe]]</f>
        <v>0</v>
      </c>
    </row>
    <row r="58" customFormat="false" ht="15" hidden="false" customHeight="false" outlineLevel="0" collapsed="false">
      <c r="A58" s="0" t="s">
        <v>50</v>
      </c>
      <c r="B58" s="0" t="s">
        <v>51</v>
      </c>
    </row>
    <row r="59" customFormat="false" ht="15" hidden="false" customHeight="false" outlineLevel="0" collapsed="false">
      <c r="A59" s="0" t="s">
        <v>52</v>
      </c>
      <c r="B59" s="0" t="s">
        <v>53</v>
      </c>
    </row>
    <row r="60" customFormat="false" ht="15" hidden="false" customHeight="false" outlineLevel="0" collapsed="false">
      <c r="A60" s="0" t="s">
        <v>54</v>
      </c>
      <c r="B60" s="0" t="s">
        <v>55</v>
      </c>
    </row>
    <row r="61" customFormat="false" ht="15" hidden="false" customHeight="false" outlineLevel="0" collapsed="false">
      <c r="A61" s="0" t="s">
        <v>56</v>
      </c>
      <c r="B61" s="0" t="s">
        <v>57</v>
      </c>
    </row>
    <row r="62" customFormat="false" ht="15" hidden="false" customHeight="false" outlineLevel="0" collapsed="false">
      <c r="A62" s="0" t="s">
        <v>58</v>
      </c>
      <c r="B62" s="0" t="s">
        <v>59</v>
      </c>
    </row>
    <row r="64" customFormat="false" ht="15" hidden="false" customHeight="false" outlineLevel="0" collapsed="false">
      <c r="A64" s="15" t="s">
        <v>13</v>
      </c>
      <c r="B64" s="15"/>
      <c r="C64" s="15"/>
      <c r="D64" s="15"/>
      <c r="E64" s="15"/>
      <c r="F64" s="15"/>
      <c r="G64" s="15"/>
      <c r="I64" s="15" t="s">
        <v>22</v>
      </c>
      <c r="J64" s="15"/>
      <c r="K64" s="15"/>
      <c r="L64" s="15"/>
      <c r="M64" s="15"/>
      <c r="N64" s="15"/>
      <c r="O64" s="15"/>
    </row>
    <row r="65" customFormat="false" ht="15" hidden="false" customHeight="false" outlineLevel="0" collapsed="false">
      <c r="A65" s="7" t="s">
        <v>39</v>
      </c>
      <c r="B65" s="7" t="s">
        <v>50</v>
      </c>
      <c r="C65" s="7" t="s">
        <v>52</v>
      </c>
      <c r="D65" s="7" t="s">
        <v>54</v>
      </c>
      <c r="E65" s="7" t="s">
        <v>60</v>
      </c>
      <c r="F65" s="7" t="s">
        <v>58</v>
      </c>
      <c r="G65" s="7" t="s">
        <v>61</v>
      </c>
      <c r="I65" s="7" t="s">
        <v>39</v>
      </c>
      <c r="J65" s="7" t="s">
        <v>50</v>
      </c>
      <c r="K65" s="7" t="s">
        <v>52</v>
      </c>
      <c r="L65" s="7" t="s">
        <v>54</v>
      </c>
      <c r="M65" s="7" t="s">
        <v>60</v>
      </c>
      <c r="N65" s="7" t="s">
        <v>58</v>
      </c>
      <c r="O65" s="7" t="s">
        <v>61</v>
      </c>
    </row>
    <row r="66" customFormat="false" ht="13.8" hidden="false" customHeight="false" outlineLevel="0" collapsed="false">
      <c r="A66" s="0" t="s">
        <v>40</v>
      </c>
      <c r="B66" s="0" t="n">
        <v>67.3888</v>
      </c>
      <c r="C66" s="0" t="n">
        <v>68.7354</v>
      </c>
      <c r="D66" s="0" t="n">
        <v>72.7752</v>
      </c>
      <c r="E66" s="0" t="n">
        <v>74.1803</v>
      </c>
      <c r="F66" s="0" t="n">
        <v>73.7119</v>
      </c>
      <c r="G66" s="16" t="n">
        <f aca="false">AVERAGE(B66:F66)</f>
        <v>71.35832</v>
      </c>
      <c r="I66" s="0" t="s">
        <v>40</v>
      </c>
      <c r="J66" s="0" t="n">
        <v>67.3888</v>
      </c>
      <c r="K66" s="0" t="n">
        <v>68.7354</v>
      </c>
      <c r="L66" s="0" t="n">
        <v>72.7752</v>
      </c>
      <c r="M66" s="0" t="n">
        <v>74.1803</v>
      </c>
      <c r="N66" s="0" t="n">
        <v>73.7119</v>
      </c>
      <c r="O66" s="17" t="n">
        <f aca="false">AVERAGE(J66:N66)</f>
        <v>71.35832</v>
      </c>
    </row>
    <row r="67" customFormat="false" ht="13.8" hidden="false" customHeight="false" outlineLevel="0" collapsed="false">
      <c r="A67" s="0" t="s">
        <v>41</v>
      </c>
      <c r="B67" s="0" t="n">
        <v>56.5934</v>
      </c>
      <c r="C67" s="0" t="n">
        <v>59.7802</v>
      </c>
      <c r="D67" s="0" t="n">
        <v>60</v>
      </c>
      <c r="E67" s="0" t="n">
        <v>62.3077</v>
      </c>
      <c r="F67" s="0" t="n">
        <v>64.9451</v>
      </c>
      <c r="G67" s="0" t="n">
        <f aca="false">AVERAGE(B67:F67)</f>
        <v>60.72528</v>
      </c>
      <c r="I67" s="0" t="s">
        <v>41</v>
      </c>
      <c r="J67" s="0" t="n">
        <v>56.5934</v>
      </c>
      <c r="K67" s="0" t="n">
        <v>59.7802</v>
      </c>
      <c r="L67" s="0" t="n">
        <v>60</v>
      </c>
      <c r="M67" s="0" t="n">
        <v>62.3077</v>
      </c>
      <c r="N67" s="0" t="n">
        <v>64.9451</v>
      </c>
      <c r="O67" s="18" t="n">
        <f aca="false">AVERAGE(J67:N67)</f>
        <v>60.72528</v>
      </c>
    </row>
    <row r="68" customFormat="false" ht="13.8" hidden="false" customHeight="false" outlineLevel="0" collapsed="false">
      <c r="A68" s="0" t="s">
        <v>42</v>
      </c>
      <c r="B68" s="0" t="n">
        <v>53.0344</v>
      </c>
      <c r="C68" s="0" t="n">
        <v>55.6588</v>
      </c>
      <c r="D68" s="0" t="n">
        <v>55.7682</v>
      </c>
      <c r="E68" s="0" t="n">
        <v>54.456</v>
      </c>
      <c r="F68" s="0" t="n">
        <v>53.1985</v>
      </c>
      <c r="G68" s="0" t="n">
        <f aca="false">AVERAGE(B68:F68)</f>
        <v>54.42318</v>
      </c>
      <c r="I68" s="0" t="s">
        <v>42</v>
      </c>
      <c r="J68" s="0" t="n">
        <v>53.0344</v>
      </c>
      <c r="K68" s="0" t="n">
        <v>55.6588</v>
      </c>
      <c r="L68" s="0" t="n">
        <v>55.7682</v>
      </c>
      <c r="M68" s="0" t="n">
        <v>54.456</v>
      </c>
      <c r="N68" s="0" t="n">
        <v>53.1985</v>
      </c>
      <c r="O68" s="17" t="n">
        <f aca="false">AVERAGE(J68:N68)</f>
        <v>54.42318</v>
      </c>
    </row>
    <row r="69" customFormat="false" ht="13.8" hidden="false" customHeight="false" outlineLevel="0" collapsed="false">
      <c r="A69" s="0" t="s">
        <v>43</v>
      </c>
      <c r="B69" s="0" t="n">
        <v>66.762</v>
      </c>
      <c r="C69" s="0" t="n">
        <v>61.9565</v>
      </c>
      <c r="D69" s="0" t="n">
        <v>68.6499</v>
      </c>
      <c r="E69" s="0" t="n">
        <v>73.3982</v>
      </c>
      <c r="F69" s="0" t="n">
        <v>72.5973</v>
      </c>
      <c r="G69" s="0" t="n">
        <f aca="false">AVERAGE(B69:F69)</f>
        <v>68.67278</v>
      </c>
      <c r="I69" s="0" t="s">
        <v>43</v>
      </c>
      <c r="J69" s="0" t="n">
        <v>66.762</v>
      </c>
      <c r="K69" s="0" t="n">
        <v>61.9565</v>
      </c>
      <c r="L69" s="0" t="n">
        <v>68.6499</v>
      </c>
      <c r="M69" s="0" t="n">
        <v>73.3982</v>
      </c>
      <c r="N69" s="0" t="n">
        <v>72.5973</v>
      </c>
      <c r="O69" s="19" t="n">
        <f aca="false">AVERAGE(J69:N69)</f>
        <v>68.67278</v>
      </c>
    </row>
    <row r="70" customFormat="false" ht="13.8" hidden="false" customHeight="false" outlineLevel="0" collapsed="false">
      <c r="A70" s="0" t="s">
        <v>44</v>
      </c>
      <c r="B70" s="0" t="n">
        <v>57.4774</v>
      </c>
      <c r="C70" s="0" t="n">
        <v>63.9702</v>
      </c>
      <c r="D70" s="0" t="n">
        <v>68.281</v>
      </c>
      <c r="E70" s="0" t="n">
        <v>71.8467</v>
      </c>
      <c r="F70" s="0" t="n">
        <v>72.8047</v>
      </c>
      <c r="G70" s="0" t="n">
        <f aca="false">AVERAGE(B70:F70)</f>
        <v>66.876</v>
      </c>
      <c r="I70" s="0" t="s">
        <v>44</v>
      </c>
      <c r="J70" s="0" t="n">
        <v>57.4774</v>
      </c>
      <c r="K70" s="0" t="n">
        <v>63.9702</v>
      </c>
      <c r="L70" s="0" t="n">
        <v>68.281</v>
      </c>
      <c r="M70" s="0" t="n">
        <v>71.8467</v>
      </c>
      <c r="N70" s="0" t="n">
        <v>72.8047</v>
      </c>
      <c r="O70" s="17" t="n">
        <f aca="false">AVERAGE(J70:N70)</f>
        <v>66.876</v>
      </c>
    </row>
    <row r="71" customFormat="false" ht="13.8" hidden="false" customHeight="false" outlineLevel="0" collapsed="false">
      <c r="A71" s="0" t="s">
        <v>45</v>
      </c>
      <c r="B71" s="0" t="n">
        <v>56.9313</v>
      </c>
      <c r="C71" s="0" t="n">
        <v>64.2773</v>
      </c>
      <c r="D71" s="0" t="n">
        <v>72.9265</v>
      </c>
      <c r="E71" s="0" t="n">
        <v>71.6232</v>
      </c>
      <c r="F71" s="0" t="n">
        <v>72.5711</v>
      </c>
      <c r="G71" s="0" t="n">
        <f aca="false">AVERAGE(B71:F71)</f>
        <v>67.66588</v>
      </c>
      <c r="I71" s="0" t="s">
        <v>45</v>
      </c>
      <c r="J71" s="0" t="n">
        <v>56.9313</v>
      </c>
      <c r="K71" s="0" t="n">
        <v>64.2773</v>
      </c>
      <c r="L71" s="0" t="n">
        <v>72.9265</v>
      </c>
      <c r="M71" s="0" t="n">
        <v>71.6232</v>
      </c>
      <c r="N71" s="0" t="n">
        <v>72.5711</v>
      </c>
      <c r="O71" s="18" t="n">
        <f aca="false">AVERAGE(J71:N71)</f>
        <v>67.66588</v>
      </c>
    </row>
    <row r="72" customFormat="false" ht="15" hidden="false" customHeight="false" outlineLevel="0" collapsed="false">
      <c r="A72" s="0" t="s">
        <v>61</v>
      </c>
      <c r="B72" s="0" t="n">
        <f aca="false">AVERAGE(B66:B71)</f>
        <v>59.6978833333333</v>
      </c>
      <c r="C72" s="0" t="n">
        <f aca="false">AVERAGE(C66:C71)</f>
        <v>62.3964</v>
      </c>
      <c r="D72" s="0" t="n">
        <f aca="false">AVERAGE(D66:D71)</f>
        <v>66.4001333333333</v>
      </c>
      <c r="E72" s="0" t="n">
        <f aca="false">AVERAGE(E66:E71)</f>
        <v>67.9686833333333</v>
      </c>
      <c r="F72" s="16" t="n">
        <f aca="false">AVERAGE(F66:F71)</f>
        <v>68.3047666666667</v>
      </c>
      <c r="G72" s="0" t="n">
        <f aca="false">AVERAGE(G66:G71)</f>
        <v>64.9535733333333</v>
      </c>
      <c r="I72" s="0" t="s">
        <v>61</v>
      </c>
      <c r="J72" s="20" t="n">
        <f aca="false">AVERAGE(J66:J71)</f>
        <v>59.6978833333333</v>
      </c>
      <c r="K72" s="20" t="n">
        <f aca="false">AVERAGE(K66:K71)</f>
        <v>62.3964</v>
      </c>
      <c r="L72" s="20" t="n">
        <f aca="false">AVERAGE(L66:L71)</f>
        <v>66.4001333333333</v>
      </c>
      <c r="M72" s="20" t="n">
        <f aca="false">AVERAGE(M66:M71)</f>
        <v>67.9686833333333</v>
      </c>
      <c r="N72" s="21" t="n">
        <f aca="false">AVERAGE(N66:N71)</f>
        <v>68.3047666666667</v>
      </c>
      <c r="O72" s="22" t="n">
        <f aca="false">AVERAGE(O66:O71)</f>
        <v>64.9535733333333</v>
      </c>
    </row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>
      <c r="A77" s="0" t="s">
        <v>44</v>
      </c>
    </row>
    <row r="78" customFormat="false" ht="13.8" hidden="false" customHeight="false" outlineLevel="0" collapsed="false">
      <c r="A78" s="0" t="s">
        <v>45</v>
      </c>
    </row>
    <row r="79" customFormat="false" ht="13.8" hidden="false" customHeight="false" outlineLevel="0" collapsed="false">
      <c r="A79" s="0" t="s">
        <v>43</v>
      </c>
    </row>
    <row r="80" customFormat="false" ht="13.8" hidden="false" customHeight="false" outlineLevel="0" collapsed="false">
      <c r="A80" s="0" t="s">
        <v>40</v>
      </c>
      <c r="G80" s="16"/>
    </row>
    <row r="81" customFormat="false" ht="13.8" hidden="false" customHeight="false" outlineLevel="0" collapsed="false">
      <c r="A81" s="0" t="s">
        <v>42</v>
      </c>
    </row>
    <row r="82" customFormat="false" ht="13.8" hidden="false" customHeight="false" outlineLevel="0" collapsed="false">
      <c r="A82" s="0" t="s">
        <v>41</v>
      </c>
    </row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>
      <c r="G86" s="16"/>
    </row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</sheetData>
  <mergeCells count="16">
    <mergeCell ref="A1:T1"/>
    <mergeCell ref="A3:B3"/>
    <mergeCell ref="A4:B4"/>
    <mergeCell ref="A5:B5"/>
    <mergeCell ref="A7:G7"/>
    <mergeCell ref="A8:T8"/>
    <mergeCell ref="A17:G17"/>
    <mergeCell ref="A18:T18"/>
    <mergeCell ref="A27:G27"/>
    <mergeCell ref="A28:T28"/>
    <mergeCell ref="A37:G37"/>
    <mergeCell ref="A38:T38"/>
    <mergeCell ref="A47:G47"/>
    <mergeCell ref="A48:T48"/>
    <mergeCell ref="A64:G64"/>
    <mergeCell ref="I64:O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43C0B"/>
    <pageSetUpPr fitToPage="false"/>
  </sheetPr>
  <dimension ref="A1:V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0.43"/>
    <col collapsed="false" customWidth="true" hidden="false" outlineLevel="0" max="2" min="2" style="0" width="13.14"/>
    <col collapsed="false" customWidth="true" hidden="false" outlineLevel="0" max="3" min="3" style="0" width="15.85"/>
    <col collapsed="false" customWidth="true" hidden="false" outlineLevel="0" max="4" min="4" style="0" width="14.14"/>
    <col collapsed="false" customWidth="true" hidden="false" outlineLevel="0" max="5" min="5" style="0" width="12.71"/>
    <col collapsed="false" customWidth="true" hidden="false" outlineLevel="0" max="6" min="6" style="0" width="14"/>
    <col collapsed="false" customWidth="true" hidden="false" outlineLevel="0" max="7" min="7" style="0" width="13.71"/>
  </cols>
  <sheetData>
    <row r="1" customFormat="false" ht="19.5" hidden="false" customHeight="false" outlineLevel="0" collapsed="false">
      <c r="A1" s="1" t="s">
        <v>62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3" customFormat="false" ht="15" hidden="false" customHeight="false" outlineLevel="0" collapsed="false">
      <c r="A3" s="13" t="s">
        <v>5</v>
      </c>
      <c r="B3" s="13"/>
      <c r="C3" s="13"/>
      <c r="D3" s="13"/>
      <c r="E3" s="13"/>
      <c r="F3" s="13"/>
      <c r="G3" s="13"/>
    </row>
    <row r="4" customFormat="false" ht="15.75" hidden="false" customHeight="false" outlineLevel="0" collapsed="false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customFormat="false" ht="15.75" hidden="false" customHeight="false" outlineLevel="0" collapsed="false">
      <c r="A5" s="7" t="s">
        <v>39</v>
      </c>
      <c r="B5" s="7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8" t="s">
        <v>11</v>
      </c>
      <c r="H5" s="8" t="s">
        <v>12</v>
      </c>
      <c r="I5" s="7" t="s">
        <v>13</v>
      </c>
      <c r="J5" s="7" t="s">
        <v>14</v>
      </c>
      <c r="K5" s="7" t="s">
        <v>15</v>
      </c>
      <c r="L5" s="7" t="s">
        <v>16</v>
      </c>
      <c r="M5" s="7" t="s">
        <v>17</v>
      </c>
      <c r="N5" s="7" t="s">
        <v>18</v>
      </c>
      <c r="O5" s="7" t="s">
        <v>19</v>
      </c>
      <c r="P5" s="7" t="s">
        <v>20</v>
      </c>
      <c r="Q5" s="7" t="s">
        <v>21</v>
      </c>
      <c r="R5" s="7" t="s">
        <v>22</v>
      </c>
      <c r="S5" s="7" t="s">
        <v>23</v>
      </c>
      <c r="T5" s="7" t="s">
        <v>24</v>
      </c>
      <c r="U5" s="7" t="s">
        <v>25</v>
      </c>
    </row>
    <row r="6" customFormat="false" ht="13.8" hidden="false" customHeight="false" outlineLevel="0" collapsed="false">
      <c r="A6" s="0" t="s">
        <v>40</v>
      </c>
      <c r="B6" s="0" t="n">
        <v>1</v>
      </c>
      <c r="G6" s="0" t="n">
        <f aca="false">Tabla351081315361014[[#This Row],[no_efec_cor]]+Tabla351081315361014[[#This Row],[efec_cor]]</f>
        <v>0</v>
      </c>
      <c r="H6" s="0" t="n">
        <f aca="false">Tabla351081315361014[[#This Row],[no_efec_inc]]+Tabla351081315361014[[#This Row],[efect_inc]]</f>
        <v>0</v>
      </c>
      <c r="I6" s="9" t="e">
        <f aca="false">Tabla351081315361014[[#This Row],[Correctos]]/Tabla351081315361014[[#This Row],[total_sec]]</f>
        <v>#DIV/0!</v>
      </c>
      <c r="J6" s="9" t="e">
        <f aca="false">Tabla351081315361014[[#This Row],[efec_cor]]/Tabla351081315361014[[#This Row],[efec]]</f>
        <v>#DIV/0!</v>
      </c>
      <c r="K6" s="9" t="e">
        <f aca="false">Tabla351081315361014[[#This Row],[efect_inc]]/Tabla351081315361014[[#This Row],[efec]]</f>
        <v>#DIV/0!</v>
      </c>
      <c r="L6" s="9" t="e">
        <f aca="false">Tabla351081315361014[[#This Row],[no_efec_cor]]/Tabla351081315361014[[#This Row],[no_efe]]</f>
        <v>#DIV/0!</v>
      </c>
      <c r="M6" s="9" t="e">
        <f aca="false">Tabla351081315361014[[#This Row],[no_efec_inc]]/Tabla351081315361014[[#This Row],[no_efe]]</f>
        <v>#DIV/0!</v>
      </c>
      <c r="N6" s="9" t="e">
        <f aca="false">(Tabla351081315361014[[#This Row],[% efe_cor]]+Tabla351081315361014[[#This Row],[% no_efe_cor]])/2</f>
        <v>#DIV/0!</v>
      </c>
      <c r="O6" s="10" t="e">
        <f aca="false">(Tabla351081315361014[[#This Row],[% efe_inc]]+Tabla351081315361014[[#This Row],[% no_efect_inc]])/2</f>
        <v>#DIV/0!</v>
      </c>
      <c r="P6" s="11" t="e">
        <f aca="false">Tabla351081315361014[[#This Row],[no_efec_cor]]/(Tabla351081315361014[[#This Row],[efect_inc]]+Tabla351081315361014[[#This Row],[no_efec_cor]])</f>
        <v>#DIV/0!</v>
      </c>
      <c r="Q6" s="11" t="e">
        <f aca="false">Tabla351081315361014[[#This Row],[efec_cor]]/(Tabla351081315361014[[#This Row],[efec_cor]]+Tabla351081315361014[[#This Row],[no_efec_inc]])</f>
        <v>#DIV/0!</v>
      </c>
      <c r="R6" s="11" t="e">
        <f aca="false">(Tabla351081315361014[[#This Row],[PNE]]+Tabla351081315361014[[#This Row],[PE]])/2</f>
        <v>#DIV/0!</v>
      </c>
      <c r="U6" s="0" t="n">
        <f aca="false">Tabla351081315361014[[#This Row],[efec]]+Tabla351081315361014[[#This Row],[no_efe]]</f>
        <v>0</v>
      </c>
    </row>
    <row r="7" customFormat="false" ht="13.8" hidden="false" customHeight="false" outlineLevel="0" collapsed="false">
      <c r="A7" s="0" t="s">
        <v>41</v>
      </c>
      <c r="B7" s="0" t="n">
        <v>2</v>
      </c>
      <c r="G7" s="0" t="n">
        <f aca="false">Tabla351081315361014[[#This Row],[no_efec_cor]]+Tabla351081315361014[[#This Row],[efec_cor]]</f>
        <v>0</v>
      </c>
      <c r="H7" s="0" t="n">
        <f aca="false">Tabla351081315361014[[#This Row],[no_efec_inc]]+Tabla351081315361014[[#This Row],[efect_inc]]</f>
        <v>0</v>
      </c>
      <c r="I7" s="9" t="e">
        <f aca="false">Tabla351081315361014[[#This Row],[Correctos]]/Tabla351081315361014[[#This Row],[total_sec]]</f>
        <v>#DIV/0!</v>
      </c>
      <c r="J7" s="9" t="e">
        <f aca="false">Tabla351081315361014[[#This Row],[efec_cor]]/Tabla351081315361014[[#This Row],[efec]]</f>
        <v>#DIV/0!</v>
      </c>
      <c r="K7" s="9" t="e">
        <f aca="false">Tabla351081315361014[[#This Row],[efect_inc]]/Tabla351081315361014[[#This Row],[efec]]</f>
        <v>#DIV/0!</v>
      </c>
      <c r="L7" s="9" t="e">
        <f aca="false">Tabla351081315361014[[#This Row],[no_efec_cor]]/Tabla351081315361014[[#This Row],[no_efe]]</f>
        <v>#DIV/0!</v>
      </c>
      <c r="M7" s="9" t="e">
        <f aca="false">Tabla351081315361014[[#This Row],[no_efec_inc]]/Tabla351081315361014[[#This Row],[no_efe]]</f>
        <v>#DIV/0!</v>
      </c>
      <c r="N7" s="9" t="e">
        <f aca="false">(Tabla351081315361014[[#This Row],[% efe_cor]]+Tabla351081315361014[[#This Row],[% no_efe_cor]])/2</f>
        <v>#DIV/0!</v>
      </c>
      <c r="O7" s="10" t="e">
        <f aca="false">(Tabla351081315361014[[#This Row],[% efe_inc]]+Tabla351081315361014[[#This Row],[% no_efect_inc]])/2</f>
        <v>#DIV/0!</v>
      </c>
      <c r="P7" s="11" t="e">
        <f aca="false">Tabla351081315361014[[#This Row],[no_efec_cor]]/(Tabla351081315361014[[#This Row],[efect_inc]]+Tabla351081315361014[[#This Row],[no_efec_cor]])</f>
        <v>#DIV/0!</v>
      </c>
      <c r="Q7" s="11" t="e">
        <f aca="false">Tabla351081315361014[[#This Row],[efec_cor]]/(Tabla351081315361014[[#This Row],[efec_cor]]+Tabla351081315361014[[#This Row],[no_efec_inc]])</f>
        <v>#DIV/0!</v>
      </c>
      <c r="R7" s="11" t="e">
        <f aca="false">(Tabla351081315361014[[#This Row],[PNE]]+Tabla351081315361014[[#This Row],[PE]])/2</f>
        <v>#DIV/0!</v>
      </c>
      <c r="U7" s="0" t="n">
        <f aca="false">Tabla351081315361014[[#This Row],[efec]]+Tabla351081315361014[[#This Row],[no_efe]]</f>
        <v>0</v>
      </c>
    </row>
    <row r="8" customFormat="false" ht="13.8" hidden="false" customHeight="false" outlineLevel="0" collapsed="false">
      <c r="A8" s="0" t="s">
        <v>42</v>
      </c>
      <c r="B8" s="0" t="n">
        <v>1</v>
      </c>
      <c r="G8" s="0" t="n">
        <f aca="false">Tabla351081315361014[[#This Row],[no_efec_cor]]+Tabla351081315361014[[#This Row],[efec_cor]]</f>
        <v>0</v>
      </c>
      <c r="H8" s="0" t="n">
        <f aca="false">Tabla351081315361014[[#This Row],[no_efec_inc]]+Tabla351081315361014[[#This Row],[efect_inc]]</f>
        <v>0</v>
      </c>
      <c r="I8" s="9" t="e">
        <f aca="false">Tabla351081315361014[[#This Row],[Correctos]]/Tabla351081315361014[[#This Row],[total_sec]]</f>
        <v>#DIV/0!</v>
      </c>
      <c r="J8" s="9" t="e">
        <f aca="false">Tabla351081315361014[[#This Row],[efec_cor]]/Tabla351081315361014[[#This Row],[efec]]</f>
        <v>#DIV/0!</v>
      </c>
      <c r="K8" s="9" t="e">
        <f aca="false">Tabla351081315361014[[#This Row],[efect_inc]]/Tabla351081315361014[[#This Row],[efec]]</f>
        <v>#DIV/0!</v>
      </c>
      <c r="L8" s="9" t="e">
        <f aca="false">Tabla351081315361014[[#This Row],[no_efec_cor]]/Tabla351081315361014[[#This Row],[no_efe]]</f>
        <v>#DIV/0!</v>
      </c>
      <c r="M8" s="9" t="e">
        <f aca="false">Tabla351081315361014[[#This Row],[no_efec_inc]]/Tabla351081315361014[[#This Row],[no_efe]]</f>
        <v>#DIV/0!</v>
      </c>
      <c r="N8" s="9" t="e">
        <f aca="false">(Tabla351081315361014[[#This Row],[% efe_cor]]+Tabla351081315361014[[#This Row],[% no_efe_cor]])/2</f>
        <v>#DIV/0!</v>
      </c>
      <c r="O8" s="10" t="e">
        <f aca="false">(Tabla351081315361014[[#This Row],[% efe_inc]]+Tabla351081315361014[[#This Row],[% no_efect_inc]])/2</f>
        <v>#DIV/0!</v>
      </c>
      <c r="P8" s="11" t="e">
        <f aca="false">Tabla351081315361014[[#This Row],[no_efec_cor]]/(Tabla351081315361014[[#This Row],[efect_inc]]+Tabla351081315361014[[#This Row],[no_efec_cor]])</f>
        <v>#DIV/0!</v>
      </c>
      <c r="Q8" s="11" t="e">
        <f aca="false">Tabla351081315361014[[#This Row],[efec_cor]]/(Tabla351081315361014[[#This Row],[efec_cor]]+Tabla351081315361014[[#This Row],[no_efec_inc]])</f>
        <v>#DIV/0!</v>
      </c>
      <c r="R8" s="11" t="e">
        <f aca="false">(Tabla351081315361014[[#This Row],[PNE]]+Tabla351081315361014[[#This Row],[PE]])/2</f>
        <v>#DIV/0!</v>
      </c>
      <c r="U8" s="0" t="n">
        <f aca="false">Tabla351081315361014[[#This Row],[efec]]+Tabla351081315361014[[#This Row],[no_efe]]</f>
        <v>0</v>
      </c>
    </row>
    <row r="9" customFormat="false" ht="13.8" hidden="false" customHeight="false" outlineLevel="0" collapsed="false">
      <c r="A9" s="0" t="s">
        <v>43</v>
      </c>
      <c r="B9" s="0" t="n">
        <v>1</v>
      </c>
      <c r="G9" s="0" t="n">
        <f aca="false">Tabla351081315361014[[#This Row],[no_efec_cor]]+Tabla351081315361014[[#This Row],[efec_cor]]</f>
        <v>0</v>
      </c>
      <c r="H9" s="0" t="n">
        <f aca="false">Tabla351081315361014[[#This Row],[no_efec_inc]]+Tabla351081315361014[[#This Row],[efect_inc]]</f>
        <v>0</v>
      </c>
      <c r="I9" s="9" t="e">
        <f aca="false">Tabla351081315361014[[#This Row],[Correctos]]/Tabla351081315361014[[#This Row],[total_sec]]</f>
        <v>#DIV/0!</v>
      </c>
      <c r="J9" s="9" t="e">
        <f aca="false">Tabla351081315361014[[#This Row],[efec_cor]]/Tabla351081315361014[[#This Row],[efec]]</f>
        <v>#DIV/0!</v>
      </c>
      <c r="K9" s="9" t="e">
        <f aca="false">Tabla351081315361014[[#This Row],[efect_inc]]/Tabla351081315361014[[#This Row],[efec]]</f>
        <v>#DIV/0!</v>
      </c>
      <c r="L9" s="9" t="e">
        <f aca="false">Tabla351081315361014[[#This Row],[no_efec_cor]]/Tabla351081315361014[[#This Row],[no_efe]]</f>
        <v>#DIV/0!</v>
      </c>
      <c r="M9" s="9" t="e">
        <f aca="false">Tabla351081315361014[[#This Row],[no_efec_inc]]/Tabla351081315361014[[#This Row],[no_efe]]</f>
        <v>#DIV/0!</v>
      </c>
      <c r="N9" s="9" t="e">
        <f aca="false">(Tabla351081315361014[[#This Row],[% efe_cor]]+Tabla351081315361014[[#This Row],[% no_efe_cor]])/2</f>
        <v>#DIV/0!</v>
      </c>
      <c r="O9" s="10" t="e">
        <f aca="false">(Tabla351081315361014[[#This Row],[% efe_inc]]+Tabla351081315361014[[#This Row],[% no_efect_inc]])/2</f>
        <v>#DIV/0!</v>
      </c>
      <c r="P9" s="11" t="e">
        <f aca="false">Tabla351081315361014[[#This Row],[no_efec_cor]]/(Tabla351081315361014[[#This Row],[efect_inc]]+Tabla351081315361014[[#This Row],[no_efec_cor]])</f>
        <v>#DIV/0!</v>
      </c>
      <c r="Q9" s="11" t="e">
        <f aca="false">Tabla351081315361014[[#This Row],[efec_cor]]/(Tabla351081315361014[[#This Row],[efec_cor]]+Tabla351081315361014[[#This Row],[no_efec_inc]])</f>
        <v>#DIV/0!</v>
      </c>
      <c r="R9" s="11" t="e">
        <f aca="false">(Tabla351081315361014[[#This Row],[PNE]]+Tabla351081315361014[[#This Row],[PE]])/2</f>
        <v>#DIV/0!</v>
      </c>
      <c r="U9" s="0" t="n">
        <f aca="false">Tabla351081315361014[[#This Row],[efec]]+Tabla351081315361014[[#This Row],[no_efe]]</f>
        <v>0</v>
      </c>
    </row>
    <row r="10" customFormat="false" ht="13.8" hidden="false" customHeight="false" outlineLevel="0" collapsed="false">
      <c r="A10" s="0" t="s">
        <v>44</v>
      </c>
      <c r="B10" s="0" t="n">
        <v>3</v>
      </c>
      <c r="G10" s="0" t="n">
        <f aca="false">Tabla351081315361014[[#This Row],[no_efec_cor]]+Tabla351081315361014[[#This Row],[efec_cor]]</f>
        <v>0</v>
      </c>
      <c r="H10" s="0" t="n">
        <f aca="false">Tabla351081315361014[[#This Row],[no_efec_inc]]+Tabla351081315361014[[#This Row],[efect_inc]]</f>
        <v>0</v>
      </c>
      <c r="I10" s="9" t="e">
        <f aca="false">Tabla351081315361014[[#This Row],[Correctos]]/Tabla351081315361014[[#This Row],[total_sec]]</f>
        <v>#DIV/0!</v>
      </c>
      <c r="J10" s="9" t="e">
        <f aca="false">Tabla351081315361014[[#This Row],[efec_cor]]/Tabla351081315361014[[#This Row],[efec]]</f>
        <v>#DIV/0!</v>
      </c>
      <c r="K10" s="9" t="e">
        <f aca="false">Tabla351081315361014[[#This Row],[efect_inc]]/Tabla351081315361014[[#This Row],[efec]]</f>
        <v>#DIV/0!</v>
      </c>
      <c r="L10" s="9" t="e">
        <f aca="false">Tabla351081315361014[[#This Row],[no_efec_cor]]/Tabla351081315361014[[#This Row],[no_efe]]</f>
        <v>#DIV/0!</v>
      </c>
      <c r="M10" s="9" t="e">
        <f aca="false">Tabla351081315361014[[#This Row],[no_efec_inc]]/Tabla351081315361014[[#This Row],[no_efe]]</f>
        <v>#DIV/0!</v>
      </c>
      <c r="N10" s="9" t="e">
        <f aca="false">(Tabla351081315361014[[#This Row],[% efe_cor]]+Tabla351081315361014[[#This Row],[% no_efe_cor]])/2</f>
        <v>#DIV/0!</v>
      </c>
      <c r="O10" s="10" t="e">
        <f aca="false">(Tabla351081315361014[[#This Row],[% efe_inc]]+Tabla351081315361014[[#This Row],[% no_efect_inc]])/2</f>
        <v>#DIV/0!</v>
      </c>
      <c r="P10" s="11" t="e">
        <f aca="false">Tabla351081315361014[[#This Row],[no_efec_cor]]/(Tabla351081315361014[[#This Row],[efect_inc]]+Tabla351081315361014[[#This Row],[no_efec_cor]])</f>
        <v>#DIV/0!</v>
      </c>
      <c r="Q10" s="11" t="e">
        <f aca="false">Tabla351081315361014[[#This Row],[efec_cor]]/(Tabla351081315361014[[#This Row],[efec_cor]]+Tabla351081315361014[[#This Row],[no_efec_inc]])</f>
        <v>#DIV/0!</v>
      </c>
      <c r="R10" s="11" t="e">
        <f aca="false">(Tabla351081315361014[[#This Row],[PNE]]+Tabla351081315361014[[#This Row],[PE]])/2</f>
        <v>#DIV/0!</v>
      </c>
      <c r="U10" s="0" t="n">
        <f aca="false">Tabla351081315361014[[#This Row],[efec]]+Tabla351081315361014[[#This Row],[no_efe]]</f>
        <v>0</v>
      </c>
    </row>
    <row r="11" customFormat="false" ht="13.8" hidden="false" customHeight="false" outlineLevel="0" collapsed="false">
      <c r="A11" s="0" t="s">
        <v>45</v>
      </c>
      <c r="B11" s="0" t="n">
        <v>1</v>
      </c>
      <c r="G11" s="0" t="n">
        <f aca="false">Tabla351081315361014[[#This Row],[no_efec_cor]]+Tabla351081315361014[[#This Row],[efec_cor]]</f>
        <v>0</v>
      </c>
      <c r="H11" s="0" t="n">
        <f aca="false">Tabla351081315361014[[#This Row],[no_efec_inc]]+Tabla351081315361014[[#This Row],[efect_inc]]</f>
        <v>0</v>
      </c>
      <c r="I11" s="9" t="e">
        <f aca="false">Tabla351081315361014[[#This Row],[Correctos]]/Tabla351081315361014[[#This Row],[total_sec]]</f>
        <v>#DIV/0!</v>
      </c>
      <c r="J11" s="9" t="e">
        <f aca="false">Tabla351081315361014[[#This Row],[efec_cor]]/Tabla351081315361014[[#This Row],[efec]]</f>
        <v>#DIV/0!</v>
      </c>
      <c r="K11" s="9" t="e">
        <f aca="false">Tabla351081315361014[[#This Row],[efect_inc]]/Tabla351081315361014[[#This Row],[efec]]</f>
        <v>#DIV/0!</v>
      </c>
      <c r="L11" s="9" t="e">
        <f aca="false">Tabla351081315361014[[#This Row],[no_efec_cor]]/Tabla351081315361014[[#This Row],[no_efe]]</f>
        <v>#DIV/0!</v>
      </c>
      <c r="M11" s="9" t="e">
        <f aca="false">Tabla351081315361014[[#This Row],[no_efec_inc]]/Tabla351081315361014[[#This Row],[no_efe]]</f>
        <v>#DIV/0!</v>
      </c>
      <c r="N11" s="9" t="e">
        <f aca="false">(Tabla351081315361014[[#This Row],[% efe_cor]]+Tabla351081315361014[[#This Row],[% no_efe_cor]])/2</f>
        <v>#DIV/0!</v>
      </c>
      <c r="O11" s="10" t="e">
        <f aca="false">(Tabla351081315361014[[#This Row],[% efe_inc]]+Tabla351081315361014[[#This Row],[% no_efect_inc]])/2</f>
        <v>#DIV/0!</v>
      </c>
      <c r="P11" s="11" t="e">
        <f aca="false">Tabla351081315361014[[#This Row],[no_efec_cor]]/(Tabla351081315361014[[#This Row],[efect_inc]]+Tabla351081315361014[[#This Row],[no_efec_cor]])</f>
        <v>#DIV/0!</v>
      </c>
      <c r="Q11" s="11" t="e">
        <f aca="false">Tabla351081315361014[[#This Row],[efec_cor]]/(Tabla351081315361014[[#This Row],[efec_cor]]+Tabla351081315361014[[#This Row],[no_efec_inc]])</f>
        <v>#DIV/0!</v>
      </c>
      <c r="R11" s="11" t="e">
        <f aca="false">(Tabla351081315361014[[#This Row],[PNE]]+Tabla351081315361014[[#This Row],[PE]])/2</f>
        <v>#DIV/0!</v>
      </c>
      <c r="U11" s="0" t="n">
        <f aca="false">Tabla351081315361014[[#This Row],[efec]]+Tabla351081315361014[[#This Row],[no_efe]]</f>
        <v>0</v>
      </c>
    </row>
    <row r="13" customFormat="false" ht="15" hidden="false" customHeight="false" outlineLevel="0" collapsed="false">
      <c r="A13" s="13" t="s">
        <v>5</v>
      </c>
      <c r="B13" s="13"/>
      <c r="C13" s="13"/>
      <c r="D13" s="13"/>
      <c r="E13" s="13"/>
      <c r="F13" s="13"/>
      <c r="G13" s="13"/>
    </row>
    <row r="14" customFormat="false" ht="15.75" hidden="false" customHeight="false" outlineLevel="0" collapsed="false">
      <c r="A14" s="2" t="s">
        <v>63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customFormat="false" ht="15.75" hidden="false" customHeight="false" outlineLevel="0" collapsed="false">
      <c r="A15" s="7" t="s">
        <v>39</v>
      </c>
      <c r="B15" s="7" t="s">
        <v>28</v>
      </c>
      <c r="C15" s="7" t="s">
        <v>29</v>
      </c>
      <c r="D15" s="8" t="s">
        <v>7</v>
      </c>
      <c r="E15" s="8" t="s">
        <v>8</v>
      </c>
      <c r="F15" s="8" t="s">
        <v>9</v>
      </c>
      <c r="G15" s="8" t="s">
        <v>10</v>
      </c>
      <c r="H15" s="8" t="s">
        <v>11</v>
      </c>
      <c r="I15" s="8" t="s">
        <v>12</v>
      </c>
      <c r="J15" s="7" t="s">
        <v>13</v>
      </c>
      <c r="K15" s="7" t="s">
        <v>14</v>
      </c>
      <c r="L15" s="7" t="s">
        <v>15</v>
      </c>
      <c r="M15" s="7" t="s">
        <v>16</v>
      </c>
      <c r="N15" s="7" t="s">
        <v>17</v>
      </c>
      <c r="O15" s="7" t="s">
        <v>18</v>
      </c>
      <c r="P15" s="7" t="s">
        <v>19</v>
      </c>
      <c r="Q15" s="7" t="s">
        <v>20</v>
      </c>
      <c r="R15" s="7" t="s">
        <v>21</v>
      </c>
      <c r="S15" s="7" t="s">
        <v>22</v>
      </c>
      <c r="T15" s="7" t="s">
        <v>23</v>
      </c>
      <c r="U15" s="7" t="s">
        <v>24</v>
      </c>
      <c r="V15" s="7" t="s">
        <v>25</v>
      </c>
    </row>
    <row r="16" customFormat="false" ht="13.8" hidden="false" customHeight="false" outlineLevel="0" collapsed="false">
      <c r="A16" s="0" t="s">
        <v>40</v>
      </c>
      <c r="B16" s="0" t="n">
        <v>3</v>
      </c>
      <c r="C16" s="0" t="n">
        <v>5</v>
      </c>
      <c r="H16" s="0" t="n">
        <f aca="false">Tabla35108131536101415[[#This Row],[no_efec_cor]]+Tabla35108131536101415[[#This Row],[efec_cor]]</f>
        <v>0</v>
      </c>
      <c r="I16" s="0" t="n">
        <f aca="false">Tabla35108131536101415[[#This Row],[no_efec_inc]]+Tabla35108131536101415[[#This Row],[efect_inc]]</f>
        <v>0</v>
      </c>
      <c r="J16" s="9" t="e">
        <f aca="false">Tabla35108131536101415[[#This Row],[Correctos]]/Tabla35108131536101415[[#This Row],[total_sec]]</f>
        <v>#DIV/0!</v>
      </c>
      <c r="K16" s="9" t="e">
        <f aca="false">Tabla35108131536101415[[#This Row],[efec_cor]]/Tabla35108131536101415[[#This Row],[efec]]</f>
        <v>#DIV/0!</v>
      </c>
      <c r="L16" s="9" t="e">
        <f aca="false">Tabla35108131536101415[[#This Row],[efect_inc]]/Tabla35108131536101415[[#This Row],[efec]]</f>
        <v>#DIV/0!</v>
      </c>
      <c r="M16" s="9" t="e">
        <f aca="false">Tabla35108131536101415[[#This Row],[no_efec_cor]]/Tabla35108131536101415[[#This Row],[no_efe]]</f>
        <v>#DIV/0!</v>
      </c>
      <c r="N16" s="9" t="e">
        <f aca="false">Tabla35108131536101415[[#This Row],[no_efec_inc]]/Tabla35108131536101415[[#This Row],[no_efe]]</f>
        <v>#DIV/0!</v>
      </c>
      <c r="O16" s="9" t="e">
        <f aca="false">(Tabla35108131536101415[[#This Row],[% efe_cor]]+Tabla35108131536101415[[#This Row],[% no_efe_cor]])/2</f>
        <v>#DIV/0!</v>
      </c>
      <c r="P16" s="10" t="e">
        <f aca="false">(Tabla35108131536101415[[#This Row],[% efe_inc]]+Tabla35108131536101415[[#This Row],[% no_efect_inc]])/2</f>
        <v>#DIV/0!</v>
      </c>
      <c r="Q16" s="11" t="e">
        <f aca="false">Tabla35108131536101415[[#This Row],[no_efec_cor]]/(Tabla35108131536101415[[#This Row],[efect_inc]]+Tabla35108131536101415[[#This Row],[no_efec_cor]])</f>
        <v>#DIV/0!</v>
      </c>
      <c r="R16" s="11" t="e">
        <f aca="false">Tabla35108131536101415[[#This Row],[efec_cor]]/(Tabla35108131536101415[[#This Row],[efec_cor]]+Tabla35108131536101415[[#This Row],[no_efec_inc]])</f>
        <v>#DIV/0!</v>
      </c>
      <c r="S16" s="11" t="e">
        <f aca="false">(Tabla35108131536101415[[#This Row],[PNE]]+Tabla35108131536101415[[#This Row],[PE]])/2</f>
        <v>#DIV/0!</v>
      </c>
      <c r="V16" s="0" t="n">
        <f aca="false">Tabla35108131536101415[[#This Row],[efec]]+Tabla35108131536101415[[#This Row],[no_efe]]</f>
        <v>0</v>
      </c>
    </row>
    <row r="17" customFormat="false" ht="13.8" hidden="false" customHeight="false" outlineLevel="0" collapsed="false">
      <c r="A17" s="0" t="s">
        <v>41</v>
      </c>
      <c r="B17" s="0" t="n">
        <v>2</v>
      </c>
      <c r="C17" s="0" t="n">
        <v>5</v>
      </c>
      <c r="H17" s="0" t="n">
        <f aca="false">Tabla35108131536101415[[#This Row],[no_efec_cor]]+Tabla35108131536101415[[#This Row],[efec_cor]]</f>
        <v>0</v>
      </c>
      <c r="I17" s="0" t="n">
        <f aca="false">Tabla35108131536101415[[#This Row],[no_efec_inc]]+Tabla35108131536101415[[#This Row],[efect_inc]]</f>
        <v>0</v>
      </c>
      <c r="J17" s="9" t="e">
        <f aca="false">Tabla35108131536101415[[#This Row],[Correctos]]/Tabla35108131536101415[[#This Row],[total_sec]]</f>
        <v>#DIV/0!</v>
      </c>
      <c r="K17" s="9" t="e">
        <f aca="false">Tabla35108131536101415[[#This Row],[efec_cor]]/Tabla35108131536101415[[#This Row],[efec]]</f>
        <v>#DIV/0!</v>
      </c>
      <c r="L17" s="9" t="e">
        <f aca="false">Tabla35108131536101415[[#This Row],[efect_inc]]/Tabla35108131536101415[[#This Row],[efec]]</f>
        <v>#DIV/0!</v>
      </c>
      <c r="M17" s="9" t="e">
        <f aca="false">Tabla35108131536101415[[#This Row],[no_efec_cor]]/Tabla35108131536101415[[#This Row],[no_efe]]</f>
        <v>#DIV/0!</v>
      </c>
      <c r="N17" s="9" t="e">
        <f aca="false">Tabla35108131536101415[[#This Row],[no_efec_inc]]/Tabla35108131536101415[[#This Row],[no_efe]]</f>
        <v>#DIV/0!</v>
      </c>
      <c r="O17" s="9" t="e">
        <f aca="false">(Tabla35108131536101415[[#This Row],[% efe_cor]]+Tabla35108131536101415[[#This Row],[% no_efe_cor]])/2</f>
        <v>#DIV/0!</v>
      </c>
      <c r="P17" s="10" t="e">
        <f aca="false">(Tabla35108131536101415[[#This Row],[% efe_inc]]+Tabla35108131536101415[[#This Row],[% no_efect_inc]])/2</f>
        <v>#DIV/0!</v>
      </c>
      <c r="Q17" s="11" t="e">
        <f aca="false">Tabla35108131536101415[[#This Row],[no_efec_cor]]/(Tabla35108131536101415[[#This Row],[efect_inc]]+Tabla35108131536101415[[#This Row],[no_efec_cor]])</f>
        <v>#DIV/0!</v>
      </c>
      <c r="R17" s="11" t="e">
        <f aca="false">Tabla35108131536101415[[#This Row],[efec_cor]]/(Tabla35108131536101415[[#This Row],[efec_cor]]+Tabla35108131536101415[[#This Row],[no_efec_inc]])</f>
        <v>#DIV/0!</v>
      </c>
      <c r="S17" s="11" t="e">
        <f aca="false">(Tabla35108131536101415[[#This Row],[PNE]]+Tabla35108131536101415[[#This Row],[PE]])/2</f>
        <v>#DIV/0!</v>
      </c>
      <c r="V17" s="0" t="n">
        <f aca="false">Tabla35108131536101415[[#This Row],[efec]]+Tabla35108131536101415[[#This Row],[no_efe]]</f>
        <v>0</v>
      </c>
    </row>
    <row r="18" customFormat="false" ht="13.8" hidden="false" customHeight="false" outlineLevel="0" collapsed="false">
      <c r="A18" s="0" t="s">
        <v>42</v>
      </c>
      <c r="B18" s="0" t="n">
        <v>2</v>
      </c>
      <c r="C18" s="0" t="n">
        <v>5</v>
      </c>
      <c r="H18" s="0" t="n">
        <f aca="false">Tabla35108131536101415[[#This Row],[no_efec_cor]]+Tabla35108131536101415[[#This Row],[efec_cor]]</f>
        <v>0</v>
      </c>
      <c r="I18" s="0" t="n">
        <f aca="false">Tabla35108131536101415[[#This Row],[no_efec_inc]]+Tabla35108131536101415[[#This Row],[efect_inc]]</f>
        <v>0</v>
      </c>
      <c r="J18" s="9" t="e">
        <f aca="false">Tabla35108131536101415[[#This Row],[Correctos]]/Tabla35108131536101415[[#This Row],[total_sec]]</f>
        <v>#DIV/0!</v>
      </c>
      <c r="K18" s="9" t="e">
        <f aca="false">Tabla35108131536101415[[#This Row],[efec_cor]]/Tabla35108131536101415[[#This Row],[efec]]</f>
        <v>#DIV/0!</v>
      </c>
      <c r="L18" s="9" t="e">
        <f aca="false">Tabla35108131536101415[[#This Row],[efect_inc]]/Tabla35108131536101415[[#This Row],[efec]]</f>
        <v>#DIV/0!</v>
      </c>
      <c r="M18" s="9" t="e">
        <f aca="false">Tabla35108131536101415[[#This Row],[no_efec_cor]]/Tabla35108131536101415[[#This Row],[no_efe]]</f>
        <v>#DIV/0!</v>
      </c>
      <c r="N18" s="9" t="e">
        <f aca="false">Tabla35108131536101415[[#This Row],[no_efec_inc]]/Tabla35108131536101415[[#This Row],[no_efe]]</f>
        <v>#DIV/0!</v>
      </c>
      <c r="O18" s="9" t="e">
        <f aca="false">(Tabla35108131536101415[[#This Row],[% efe_cor]]+Tabla35108131536101415[[#This Row],[% no_efe_cor]])/2</f>
        <v>#DIV/0!</v>
      </c>
      <c r="P18" s="10" t="e">
        <f aca="false">(Tabla35108131536101415[[#This Row],[% efe_inc]]+Tabla35108131536101415[[#This Row],[% no_efect_inc]])/2</f>
        <v>#DIV/0!</v>
      </c>
      <c r="Q18" s="11" t="e">
        <f aca="false">Tabla35108131536101415[[#This Row],[no_efec_cor]]/(Tabla35108131536101415[[#This Row],[efect_inc]]+Tabla35108131536101415[[#This Row],[no_efec_cor]])</f>
        <v>#DIV/0!</v>
      </c>
      <c r="R18" s="11" t="e">
        <f aca="false">Tabla35108131536101415[[#This Row],[efec_cor]]/(Tabla35108131536101415[[#This Row],[efec_cor]]+Tabla35108131536101415[[#This Row],[no_efec_inc]])</f>
        <v>#DIV/0!</v>
      </c>
      <c r="S18" s="11" t="e">
        <f aca="false">(Tabla35108131536101415[[#This Row],[PNE]]+Tabla35108131536101415[[#This Row],[PE]])/2</f>
        <v>#DIV/0!</v>
      </c>
      <c r="V18" s="0" t="n">
        <f aca="false">Tabla35108131536101415[[#This Row],[efec]]+Tabla35108131536101415[[#This Row],[no_efe]]</f>
        <v>0</v>
      </c>
    </row>
    <row r="19" customFormat="false" ht="13.8" hidden="false" customHeight="false" outlineLevel="0" collapsed="false">
      <c r="A19" s="0" t="s">
        <v>43</v>
      </c>
      <c r="B19" s="0" t="n">
        <v>5</v>
      </c>
      <c r="C19" s="0" t="n">
        <v>5</v>
      </c>
      <c r="H19" s="0" t="n">
        <f aca="false">Tabla35108131536101415[[#This Row],[no_efec_cor]]+Tabla35108131536101415[[#This Row],[efec_cor]]</f>
        <v>0</v>
      </c>
      <c r="I19" s="0" t="n">
        <f aca="false">Tabla35108131536101415[[#This Row],[no_efec_inc]]+Tabla35108131536101415[[#This Row],[efect_inc]]</f>
        <v>0</v>
      </c>
      <c r="J19" s="9" t="e">
        <f aca="false">Tabla35108131536101415[[#This Row],[Correctos]]/Tabla35108131536101415[[#This Row],[total_sec]]</f>
        <v>#DIV/0!</v>
      </c>
      <c r="K19" s="9" t="e">
        <f aca="false">Tabla35108131536101415[[#This Row],[efec_cor]]/Tabla35108131536101415[[#This Row],[efec]]</f>
        <v>#DIV/0!</v>
      </c>
      <c r="L19" s="9" t="e">
        <f aca="false">Tabla35108131536101415[[#This Row],[efect_inc]]/Tabla35108131536101415[[#This Row],[efec]]</f>
        <v>#DIV/0!</v>
      </c>
      <c r="M19" s="9" t="e">
        <f aca="false">Tabla35108131536101415[[#This Row],[no_efec_cor]]/Tabla35108131536101415[[#This Row],[no_efe]]</f>
        <v>#DIV/0!</v>
      </c>
      <c r="N19" s="9" t="e">
        <f aca="false">Tabla35108131536101415[[#This Row],[no_efec_inc]]/Tabla35108131536101415[[#This Row],[no_efe]]</f>
        <v>#DIV/0!</v>
      </c>
      <c r="O19" s="9" t="e">
        <f aca="false">(Tabla35108131536101415[[#This Row],[% efe_cor]]+Tabla35108131536101415[[#This Row],[% no_efe_cor]])/2</f>
        <v>#DIV/0!</v>
      </c>
      <c r="P19" s="10" t="e">
        <f aca="false">(Tabla35108131536101415[[#This Row],[% efe_inc]]+Tabla35108131536101415[[#This Row],[% no_efect_inc]])/2</f>
        <v>#DIV/0!</v>
      </c>
      <c r="Q19" s="11" t="e">
        <f aca="false">Tabla35108131536101415[[#This Row],[no_efec_cor]]/(Tabla35108131536101415[[#This Row],[efect_inc]]+Tabla35108131536101415[[#This Row],[no_efec_cor]])</f>
        <v>#DIV/0!</v>
      </c>
      <c r="R19" s="11" t="e">
        <f aca="false">Tabla35108131536101415[[#This Row],[efec_cor]]/(Tabla35108131536101415[[#This Row],[efec_cor]]+Tabla35108131536101415[[#This Row],[no_efec_inc]])</f>
        <v>#DIV/0!</v>
      </c>
      <c r="S19" s="11" t="e">
        <f aca="false">(Tabla35108131536101415[[#This Row],[PNE]]+Tabla35108131536101415[[#This Row],[PE]])/2</f>
        <v>#DIV/0!</v>
      </c>
      <c r="V19" s="0" t="n">
        <f aca="false">Tabla35108131536101415[[#This Row],[efec]]+Tabla35108131536101415[[#This Row],[no_efe]]</f>
        <v>0</v>
      </c>
    </row>
    <row r="20" customFormat="false" ht="13.8" hidden="false" customHeight="false" outlineLevel="0" collapsed="false">
      <c r="A20" s="0" t="s">
        <v>44</v>
      </c>
      <c r="B20" s="0" t="n">
        <v>1</v>
      </c>
      <c r="C20" s="0" t="n">
        <v>5</v>
      </c>
      <c r="H20" s="0" t="n">
        <f aca="false">Tabla35108131536101415[[#This Row],[no_efec_cor]]+Tabla35108131536101415[[#This Row],[efec_cor]]</f>
        <v>0</v>
      </c>
      <c r="I20" s="0" t="n">
        <f aca="false">Tabla35108131536101415[[#This Row],[no_efec_inc]]+Tabla35108131536101415[[#This Row],[efect_inc]]</f>
        <v>0</v>
      </c>
      <c r="J20" s="9" t="e">
        <f aca="false">Tabla35108131536101415[[#This Row],[Correctos]]/Tabla35108131536101415[[#This Row],[total_sec]]</f>
        <v>#DIV/0!</v>
      </c>
      <c r="K20" s="9" t="e">
        <f aca="false">Tabla35108131536101415[[#This Row],[efec_cor]]/Tabla35108131536101415[[#This Row],[efec]]</f>
        <v>#DIV/0!</v>
      </c>
      <c r="L20" s="9" t="e">
        <f aca="false">Tabla35108131536101415[[#This Row],[efect_inc]]/Tabla35108131536101415[[#This Row],[efec]]</f>
        <v>#DIV/0!</v>
      </c>
      <c r="M20" s="9" t="e">
        <f aca="false">Tabla35108131536101415[[#This Row],[no_efec_cor]]/Tabla35108131536101415[[#This Row],[no_efe]]</f>
        <v>#DIV/0!</v>
      </c>
      <c r="N20" s="9" t="e">
        <f aca="false">Tabla35108131536101415[[#This Row],[no_efec_inc]]/Tabla35108131536101415[[#This Row],[no_efe]]</f>
        <v>#DIV/0!</v>
      </c>
      <c r="O20" s="9" t="e">
        <f aca="false">(Tabla35108131536101415[[#This Row],[% efe_cor]]+Tabla35108131536101415[[#This Row],[% no_efe_cor]])/2</f>
        <v>#DIV/0!</v>
      </c>
      <c r="P20" s="10" t="e">
        <f aca="false">(Tabla35108131536101415[[#This Row],[% efe_inc]]+Tabla35108131536101415[[#This Row],[% no_efect_inc]])/2</f>
        <v>#DIV/0!</v>
      </c>
      <c r="Q20" s="11" t="e">
        <f aca="false">Tabla35108131536101415[[#This Row],[no_efec_cor]]/(Tabla35108131536101415[[#This Row],[efect_inc]]+Tabla35108131536101415[[#This Row],[no_efec_cor]])</f>
        <v>#DIV/0!</v>
      </c>
      <c r="R20" s="11" t="e">
        <f aca="false">Tabla35108131536101415[[#This Row],[efec_cor]]/(Tabla35108131536101415[[#This Row],[efec_cor]]+Tabla35108131536101415[[#This Row],[no_efec_inc]])</f>
        <v>#DIV/0!</v>
      </c>
      <c r="S20" s="11" t="e">
        <f aca="false">(Tabla35108131536101415[[#This Row],[PNE]]+Tabla35108131536101415[[#This Row],[PE]])/2</f>
        <v>#DIV/0!</v>
      </c>
      <c r="V20" s="0" t="n">
        <f aca="false">Tabla35108131536101415[[#This Row],[efec]]+Tabla35108131536101415[[#This Row],[no_efe]]</f>
        <v>0</v>
      </c>
    </row>
    <row r="21" customFormat="false" ht="13.8" hidden="false" customHeight="false" outlineLevel="0" collapsed="false">
      <c r="A21" s="0" t="s">
        <v>45</v>
      </c>
      <c r="B21" s="0" t="n">
        <v>2</v>
      </c>
      <c r="C21" s="0" t="n">
        <v>5</v>
      </c>
      <c r="H21" s="0" t="n">
        <f aca="false">Tabla35108131536101415[[#This Row],[no_efec_cor]]+Tabla35108131536101415[[#This Row],[efec_cor]]</f>
        <v>0</v>
      </c>
      <c r="I21" s="0" t="n">
        <f aca="false">Tabla35108131536101415[[#This Row],[no_efec_inc]]+Tabla35108131536101415[[#This Row],[efect_inc]]</f>
        <v>0</v>
      </c>
      <c r="J21" s="9" t="e">
        <f aca="false">Tabla35108131536101415[[#This Row],[Correctos]]/Tabla35108131536101415[[#This Row],[total_sec]]</f>
        <v>#DIV/0!</v>
      </c>
      <c r="K21" s="9" t="e">
        <f aca="false">Tabla35108131536101415[[#This Row],[efec_cor]]/Tabla35108131536101415[[#This Row],[efec]]</f>
        <v>#DIV/0!</v>
      </c>
      <c r="L21" s="9" t="e">
        <f aca="false">Tabla35108131536101415[[#This Row],[efect_inc]]/Tabla35108131536101415[[#This Row],[efec]]</f>
        <v>#DIV/0!</v>
      </c>
      <c r="M21" s="9" t="e">
        <f aca="false">Tabla35108131536101415[[#This Row],[no_efec_cor]]/Tabla35108131536101415[[#This Row],[no_efe]]</f>
        <v>#DIV/0!</v>
      </c>
      <c r="N21" s="9" t="e">
        <f aca="false">Tabla35108131536101415[[#This Row],[no_efec_inc]]/Tabla35108131536101415[[#This Row],[no_efe]]</f>
        <v>#DIV/0!</v>
      </c>
      <c r="O21" s="9" t="e">
        <f aca="false">(Tabla35108131536101415[[#This Row],[% efe_cor]]+Tabla35108131536101415[[#This Row],[% no_efe_cor]])/2</f>
        <v>#DIV/0!</v>
      </c>
      <c r="P21" s="10" t="e">
        <f aca="false">(Tabla35108131536101415[[#This Row],[% efe_inc]]+Tabla35108131536101415[[#This Row],[% no_efect_inc]])/2</f>
        <v>#DIV/0!</v>
      </c>
      <c r="Q21" s="11" t="e">
        <f aca="false">Tabla35108131536101415[[#This Row],[no_efec_cor]]/(Tabla35108131536101415[[#This Row],[efect_inc]]+Tabla35108131536101415[[#This Row],[no_efec_cor]])</f>
        <v>#DIV/0!</v>
      </c>
      <c r="R21" s="11" t="e">
        <f aca="false">Tabla35108131536101415[[#This Row],[efec_cor]]/(Tabla35108131536101415[[#This Row],[efec_cor]]+Tabla35108131536101415[[#This Row],[no_efec_inc]])</f>
        <v>#DIV/0!</v>
      </c>
      <c r="S21" s="11" t="e">
        <f aca="false">(Tabla35108131536101415[[#This Row],[PNE]]+Tabla35108131536101415[[#This Row],[PE]])/2</f>
        <v>#DIV/0!</v>
      </c>
      <c r="V21" s="0" t="n">
        <f aca="false">Tabla35108131536101415[[#This Row],[efec]]+Tabla35108131536101415[[#This Row],[no_efe]]</f>
        <v>0</v>
      </c>
    </row>
    <row r="24" customFormat="false" ht="15" hidden="false" customHeight="false" outlineLevel="0" collapsed="false">
      <c r="A24" s="23" t="s">
        <v>64</v>
      </c>
      <c r="B24" s="23"/>
      <c r="C24" s="23"/>
      <c r="D24" s="23"/>
      <c r="E24" s="23"/>
      <c r="F24" s="23"/>
      <c r="G24" s="23"/>
    </row>
    <row r="25" customFormat="false" ht="15" hidden="false" customHeight="false" outlineLevel="0" collapsed="false">
      <c r="A25" s="7" t="s">
        <v>39</v>
      </c>
      <c r="B25" s="7" t="s">
        <v>65</v>
      </c>
      <c r="C25" s="7" t="s">
        <v>66</v>
      </c>
      <c r="D25" s="7" t="s">
        <v>67</v>
      </c>
      <c r="E25" s="7" t="s">
        <v>68</v>
      </c>
      <c r="F25" s="7" t="s">
        <v>69</v>
      </c>
      <c r="G25" s="7" t="s">
        <v>70</v>
      </c>
    </row>
    <row r="26" customFormat="false" ht="13.8" hidden="false" customHeight="false" outlineLevel="0" collapsed="false">
      <c r="A26" s="0" t="s">
        <v>40</v>
      </c>
      <c r="B26" s="9"/>
      <c r="C26" s="9"/>
      <c r="D26" s="9"/>
      <c r="E26" s="9"/>
      <c r="F26" s="9"/>
      <c r="G26" s="9"/>
    </row>
    <row r="27" customFormat="false" ht="13.8" hidden="false" customHeight="false" outlineLevel="0" collapsed="false">
      <c r="A27" s="0" t="s">
        <v>41</v>
      </c>
      <c r="B27" s="9"/>
      <c r="C27" s="9"/>
      <c r="D27" s="9"/>
      <c r="E27" s="9"/>
      <c r="F27" s="9"/>
      <c r="G27" s="9"/>
    </row>
    <row r="28" customFormat="false" ht="13.8" hidden="false" customHeight="false" outlineLevel="0" collapsed="false">
      <c r="A28" s="0" t="s">
        <v>42</v>
      </c>
      <c r="B28" s="9"/>
      <c r="C28" s="9"/>
      <c r="D28" s="9"/>
      <c r="E28" s="9"/>
      <c r="F28" s="9"/>
      <c r="G28" s="9"/>
    </row>
    <row r="29" customFormat="false" ht="13.8" hidden="false" customHeight="false" outlineLevel="0" collapsed="false">
      <c r="A29" s="0" t="s">
        <v>43</v>
      </c>
      <c r="B29" s="9"/>
      <c r="C29" s="9"/>
      <c r="D29" s="9"/>
      <c r="E29" s="9"/>
      <c r="F29" s="9"/>
      <c r="G29" s="9"/>
    </row>
    <row r="30" customFormat="false" ht="13.8" hidden="false" customHeight="false" outlineLevel="0" collapsed="false">
      <c r="A30" s="0" t="s">
        <v>44</v>
      </c>
      <c r="B30" s="9"/>
      <c r="C30" s="9"/>
      <c r="D30" s="9"/>
      <c r="E30" s="9"/>
      <c r="F30" s="9"/>
      <c r="G30" s="9"/>
    </row>
    <row r="31" customFormat="false" ht="13.8" hidden="false" customHeight="false" outlineLevel="0" collapsed="false">
      <c r="A31" s="0" t="s">
        <v>45</v>
      </c>
      <c r="B31" s="9"/>
      <c r="C31" s="9"/>
      <c r="D31" s="9"/>
      <c r="E31" s="9"/>
      <c r="F31" s="9"/>
      <c r="G31" s="9"/>
    </row>
  </sheetData>
  <mergeCells count="6">
    <mergeCell ref="A1:V1"/>
    <mergeCell ref="A3:G3"/>
    <mergeCell ref="A4:U4"/>
    <mergeCell ref="A13:G13"/>
    <mergeCell ref="A14:V14"/>
    <mergeCell ref="A24:G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</TotalTime>
  <Application>LibreOffice/7.1.0.3$Linux_X86_64 LibreOffice_project/10$Build-3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Ragnarök PC</dc:creator>
  <dc:description/>
  <dc:language>es-MX</dc:language>
  <cp:lastModifiedBy/>
  <dcterms:modified xsi:type="dcterms:W3CDTF">2021-02-13T05:20:59Z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