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1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.xml" ContentType="application/vnd.openxmlformats-officedocument.spreadsheetml.table+xml"/>
  <Override PartName="/xl/tables/table22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0.xml" ContentType="application/vnd.openxmlformats-officedocument.spreadsheetml.table+xml"/>
  <Override PartName="/xl/tables/table18.xml" ContentType="application/vnd.openxmlformats-officedocument.spreadsheetml.table+xml"/>
  <Override PartName="/xl/tables/table1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AC" sheetId="1" state="visible" r:id="rId2"/>
    <sheet name="ACC_hidro" sheetId="2" state="visible" r:id="rId3"/>
    <sheet name="ACC_mass" sheetId="3" state="visible" r:id="rId4"/>
    <sheet name="PseAAC_hidro" sheetId="4" state="visible" r:id="rId5"/>
    <sheet name="PseAAC_hidro_mass" sheetId="5" state="visible" r:id="rId6"/>
    <sheet name="PseAAC_mass" sheetId="6" state="visible" r:id="rId7"/>
    <sheet name="Deep_learning" sheetId="7" state="visible" r:id="rId8"/>
    <sheet name="Comparativ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<sst xmlns="http://schemas.openxmlformats.org/spreadsheetml/2006/main" count="570" uniqueCount="70">
  <si>
    <t xml:space="preserve">Composición de aminoácidos (AAC) fusarium_oxysporum_ds1</t>
  </si>
  <si>
    <t xml:space="preserve">k -vecinos más cercanos (KNN)</t>
  </si>
  <si>
    <t xml:space="preserve">N° Efectores</t>
  </si>
  <si>
    <t xml:space="preserve">N° No efectores</t>
  </si>
  <si>
    <t xml:space="preserve">Total</t>
  </si>
  <si>
    <t xml:space="preserve">(no_efec_cor = no efectores correctos, efec_cor = efectores correctos, PNE = Precisión no efectores, PE = Precisión efectores).</t>
  </si>
  <si>
    <t xml:space="preserve">KNN</t>
  </si>
  <si>
    <t xml:space="preserve">no_efec_cor</t>
  </si>
  <si>
    <t xml:space="preserve">no_efec_inc</t>
  </si>
  <si>
    <t xml:space="preserve">efec_cor</t>
  </si>
  <si>
    <t xml:space="preserve">efect_inc</t>
  </si>
  <si>
    <t xml:space="preserve">Correctos</t>
  </si>
  <si>
    <t xml:space="preserve">Incorrectos</t>
  </si>
  <si>
    <t xml:space="preserve">Exactitud</t>
  </si>
  <si>
    <t xml:space="preserve">% efe_cor</t>
  </si>
  <si>
    <t xml:space="preserve">% efe_inc</t>
  </si>
  <si>
    <t xml:space="preserve">% no_efe_cor</t>
  </si>
  <si>
    <t xml:space="preserve">% no_efect_inc</t>
  </si>
  <si>
    <t xml:space="preserve">% corectos</t>
  </si>
  <si>
    <t xml:space="preserve">% incorrectos</t>
  </si>
  <si>
    <t xml:space="preserve">PNE</t>
  </si>
  <si>
    <t xml:space="preserve">PE</t>
  </si>
  <si>
    <t xml:space="preserve">Presición</t>
  </si>
  <si>
    <t xml:space="preserve">efec</t>
  </si>
  <si>
    <t xml:space="preserve">no_efe</t>
  </si>
  <si>
    <t xml:space="preserve">total_sec</t>
  </si>
  <si>
    <t xml:space="preserve">Máquinas de vectores de soporte (SVM)</t>
  </si>
  <si>
    <t xml:space="preserve">costo</t>
  </si>
  <si>
    <t xml:space="preserve">gama</t>
  </si>
  <si>
    <t xml:space="preserve">N° efec</t>
  </si>
  <si>
    <t xml:space="preserve">N° no_efe</t>
  </si>
  <si>
    <t xml:space="preserve">Covarianza de auto cruzamiento (ACC) hidro fusarium_oxysporum_ds1</t>
  </si>
  <si>
    <t xml:space="preserve">Covarianza de auto cruzamiento (ACC) mass fusarium_oxysporum_ds1</t>
  </si>
  <si>
    <t xml:space="preserve">Composición de pseudo aminoácidos (PseAAC) hidro fusarium_oxysporum_ds1</t>
  </si>
  <si>
    <t xml:space="preserve">Composición de pseudo aminoácidos (PseAAC) hidro_mass fusarium_oxysporum_ds1</t>
  </si>
  <si>
    <t xml:space="preserve">Composición de pseudo aminoácidos (PseAAC) mass fusarium_oxysporum_ds1</t>
  </si>
  <si>
    <t xml:space="preserve">Deep learning fusarium_oxysporum_ds1</t>
  </si>
  <si>
    <t xml:space="preserve">Modelo [8, 7, 6, 5, 4, 3, 2]</t>
  </si>
  <si>
    <t xml:space="preserve">índice</t>
  </si>
  <si>
    <t xml:space="preserve">AAC</t>
  </si>
  <si>
    <t xml:space="preserve">ACC_hidro</t>
  </si>
  <si>
    <t xml:space="preserve">ACC_mass</t>
  </si>
  <si>
    <t xml:space="preserve">PseAAC_hidro</t>
  </si>
  <si>
    <t xml:space="preserve">PseAAC_hidro_mass</t>
  </si>
  <si>
    <t xml:space="preserve">PseAAC_mass</t>
  </si>
  <si>
    <t xml:space="preserve">Modelo [8, 6, 4, 3, 2]</t>
  </si>
  <si>
    <t xml:space="preserve">Modelo [8, 6, 4, 3]</t>
  </si>
  <si>
    <t xml:space="preserve">Modelo  [8, 6, 4]</t>
  </si>
  <si>
    <t xml:space="preserve">Modelo  [8, 4]</t>
  </si>
  <si>
    <t xml:space="preserve">Modelo 1</t>
  </si>
  <si>
    <t xml:space="preserve">[8, 7, 6, 5, 4, 3, 2]</t>
  </si>
  <si>
    <t xml:space="preserve">Modelo 2</t>
  </si>
  <si>
    <t xml:space="preserve">[8, 6, 4, 3, 2]</t>
  </si>
  <si>
    <t xml:space="preserve">Modelo 3</t>
  </si>
  <si>
    <t xml:space="preserve">[8, 6, 4, 3]</t>
  </si>
  <si>
    <t xml:space="preserve">Modelo 4 </t>
  </si>
  <si>
    <t xml:space="preserve">[8, 6, 4]</t>
  </si>
  <si>
    <t xml:space="preserve">Modelo 5</t>
  </si>
  <si>
    <t xml:space="preserve">[8, 4]</t>
  </si>
  <si>
    <t xml:space="preserve">Modelo 4</t>
  </si>
  <si>
    <t xml:space="preserve">Promedio</t>
  </si>
  <si>
    <t xml:space="preserve">fusarium_oxysporum_ds1</t>
  </si>
  <si>
    <t xml:space="preserve">Composición de pseudo aminoácidos (PseAAC)</t>
  </si>
  <si>
    <t xml:space="preserve">Comparativa</t>
  </si>
  <si>
    <t xml:space="preserve">Exact_KNN</t>
  </si>
  <si>
    <t xml:space="preserve">Pres_KNN</t>
  </si>
  <si>
    <t xml:space="preserve">Exact_SVM</t>
  </si>
  <si>
    <t xml:space="preserve">Pres_SVM</t>
  </si>
  <si>
    <t xml:space="preserve">Exact_Deep</t>
  </si>
  <si>
    <t xml:space="preserve">Pres_Deep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</si>
</sst>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00%"/>
    <numFmt numFmtId="167" formatCode="0.000"/>
    <numFmt numFmtId="168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i val="true"/>
      <sz val="10"/>
      <color rgb="FF44546A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  <fill>
      <patternFill patternType="solid">
        <fgColor rgb="FFC6EFCE"/>
        <bgColor rgb="FFDAE3F3"/>
      </patternFill>
    </fill>
    <fill>
      <patternFill patternType="solid">
        <fgColor rgb="FF70AD47"/>
        <bgColor rgb="FF548235"/>
      </patternFill>
    </fill>
    <fill>
      <patternFill patternType="solid">
        <fgColor rgb="FF4472C4"/>
        <bgColor rgb="FF44546A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/>
      <top/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/>
      <top style="medium">
        <color rgb="FF8EA9DB"/>
      </top>
      <bottom style="medium">
        <color rgb="FF8EA9DB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Input" xfId="21"/>
    <cellStyle name="Excel Built-in Good" xfId="22"/>
    <cellStyle name="Excel Built-in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7F7F7F"/>
      <rgbColor rgb="FF8EA9DB"/>
      <rgbColor rgb="FF7030A0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843C0B"/>
      <rgbColor rgb="FF9C5700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013" displayName="Tabla1013" ref="A25:G31" headerRowCount="1" totalsRowCount="0" totalsRowShown="0">
  <autoFilter ref="A25:G31"/>
  <tableColumns count="7">
    <tableColumn id="1" name="índice"/>
    <tableColumn id="2" name="Exact_KNN"/>
    <tableColumn id="3" name="Pres_KNN"/>
    <tableColumn id="4" name="Exact_SVM"/>
    <tableColumn id="5" name="Pres_SVM"/>
    <tableColumn id="6" name="Exact_Deep"/>
    <tableColumn id="7" name="Pres_Deep"/>
  </tableColumns>
</table>
</file>

<file path=xl/tables/table10.xml><?xml version="1.0" encoding="utf-8"?>
<table xmlns="http://schemas.openxmlformats.org/spreadsheetml/2006/main" id="10" name="Tabla35108131534" displayName="Tabla35108131534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1.xml><?xml version="1.0" encoding="utf-8"?>
<table xmlns="http://schemas.openxmlformats.org/spreadsheetml/2006/main" id="11" name="Tabla3510813153413" displayName="Tabla3510813153413" ref="A26:U40" headerRowCount="1" totalsRowCount="0" totalsRowShown="0">
  <autoFilter ref="A26:U40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N° efec"/>
    <tableColumn id="20" name="N° no_efe"/>
    <tableColumn id="21" name="total_sec"/>
  </tableColumns>
</table>
</file>

<file path=xl/tables/table12.xml><?xml version="1.0" encoding="utf-8"?>
<table xmlns="http://schemas.openxmlformats.org/spreadsheetml/2006/main" id="12" name="Tabla3510813153420" displayName="Tabla3510813153420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3.xml><?xml version="1.0" encoding="utf-8"?>
<table xmlns="http://schemas.openxmlformats.org/spreadsheetml/2006/main" id="13" name="Tabla3510813153423" displayName="Tabla3510813153423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4.xml><?xml version="1.0" encoding="utf-8"?>
<table xmlns="http://schemas.openxmlformats.org/spreadsheetml/2006/main" id="14" name="Tabla3510813153424" displayName="Tabla3510813153424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5.xml><?xml version="1.0" encoding="utf-8"?>
<table xmlns="http://schemas.openxmlformats.org/spreadsheetml/2006/main" id="15" name="Tabla3510813153425" displayName="Tabla3510813153425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6.xml><?xml version="1.0" encoding="utf-8"?>
<table xmlns="http://schemas.openxmlformats.org/spreadsheetml/2006/main" id="16" name="Tabla3510813153426" displayName="Tabla3510813153426" ref="A25:U39" headerRowCount="1" totalsRowCount="0" totalsRowShown="0">
  <autoFilter ref="A25:U39"/>
  <tableColumns count="21">
    <tableColumn id="1" name="costo"/>
    <tableColumn id="2" name="gama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17.xml><?xml version="1.0" encoding="utf-8"?>
<table xmlns="http://schemas.openxmlformats.org/spreadsheetml/2006/main" id="17" name="Tabla35108131536" displayName="Tabla35108131536" ref="A19:T25" headerRowCount="1" totalsRowCount="0" totalsRowShown="0">
  <autoFilter ref="A19:T2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8.xml><?xml version="1.0" encoding="utf-8"?>
<table xmlns="http://schemas.openxmlformats.org/spreadsheetml/2006/main" id="18" name="Tabla3510813153610" displayName="Tabla3510813153610" ref="A49:T55" headerRowCount="1" totalsRowCount="0" totalsRowShown="0">
  <autoFilter ref="A49:T5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19.xml><?xml version="1.0" encoding="utf-8"?>
<table xmlns="http://schemas.openxmlformats.org/spreadsheetml/2006/main" id="19" name="Tabla351081315361014" displayName="Tabla351081315361014" ref="A5:U11" headerRowCount="1" totalsRowCount="0" totalsRowShown="0">
  <autoFilter ref="A5:U11"/>
  <tableColumns count="21">
    <tableColumn id="1" name="índice"/>
    <tableColumn id="2" name="KNN"/>
    <tableColumn id="3" name="no_efec_cor"/>
    <tableColumn id="4" name="no_efec_inc"/>
    <tableColumn id="5" name="efec_cor"/>
    <tableColumn id="6" name="efect_inc"/>
    <tableColumn id="7" name="Correctos"/>
    <tableColumn id="8" name="Incorrectos"/>
    <tableColumn id="9" name="Exactitud"/>
    <tableColumn id="10" name="% efe_cor"/>
    <tableColumn id="11" name="% efe_inc"/>
    <tableColumn id="12" name="% no_efe_cor"/>
    <tableColumn id="13" name="% no_efect_inc"/>
    <tableColumn id="14" name="% corectos"/>
    <tableColumn id="15" name="% incorrectos"/>
    <tableColumn id="16" name="PNE"/>
    <tableColumn id="17" name="PE"/>
    <tableColumn id="18" name="Presición"/>
    <tableColumn id="19" name="efec"/>
    <tableColumn id="20" name="no_efe"/>
    <tableColumn id="21" name="total_sec"/>
  </tableColumns>
</table>
</file>

<file path=xl/tables/table2.xml><?xml version="1.0" encoding="utf-8"?>
<table xmlns="http://schemas.openxmlformats.org/spreadsheetml/2006/main" id="2" name="Tabla1018" displayName="Tabla1018" ref="A65:G72" headerRowCount="1" totalsRowCount="0" totalsRowShown="0">
  <autoFilter ref="A65:G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20.xml><?xml version="1.0" encoding="utf-8"?>
<table xmlns="http://schemas.openxmlformats.org/spreadsheetml/2006/main" id="20" name="Tabla35108131536101415" displayName="Tabla35108131536101415" ref="A15:V21" headerRowCount="1" totalsRowCount="0" totalsRowShown="0">
  <autoFilter ref="A15:V21"/>
  <tableColumns count="22">
    <tableColumn id="1" name="índice"/>
    <tableColumn id="2" name="costo"/>
    <tableColumn id="3" name="gama"/>
    <tableColumn id="4" name="no_efec_cor"/>
    <tableColumn id="5" name="no_efec_inc"/>
    <tableColumn id="6" name="efec_cor"/>
    <tableColumn id="7" name="efect_inc"/>
    <tableColumn id="8" name="Correctos"/>
    <tableColumn id="9" name="Incorrectos"/>
    <tableColumn id="10" name="Exactitud"/>
    <tableColumn id="11" name="% efe_cor"/>
    <tableColumn id="12" name="% efe_inc"/>
    <tableColumn id="13" name="% no_efe_cor"/>
    <tableColumn id="14" name="% no_efect_inc"/>
    <tableColumn id="15" name="% corectos"/>
    <tableColumn id="16" name="% incorrectos"/>
    <tableColumn id="17" name="PNE"/>
    <tableColumn id="18" name="PE"/>
    <tableColumn id="19" name="Presición"/>
    <tableColumn id="20" name="efec"/>
    <tableColumn id="21" name="no_efe"/>
    <tableColumn id="22" name="total_sec"/>
  </tableColumns>
</table>
</file>

<file path=xl/tables/table21.xml><?xml version="1.0" encoding="utf-8"?>
<table xmlns="http://schemas.openxmlformats.org/spreadsheetml/2006/main" id="21" name="Tabla351081315368" displayName="Tabla351081315368" ref="A29:T35" headerRowCount="1" totalsRowCount="0" totalsRowShown="0">
  <autoFilter ref="A29:T3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22.xml><?xml version="1.0" encoding="utf-8"?>
<table xmlns="http://schemas.openxmlformats.org/spreadsheetml/2006/main" id="22" name="Tabla351081315369" displayName="Tabla351081315369" ref="A39:T45" headerRowCount="1" totalsRowCount="0" totalsRowShown="0">
  <autoFilter ref="A39:T4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3.xml><?xml version="1.0" encoding="utf-8"?>
<table xmlns="http://schemas.openxmlformats.org/spreadsheetml/2006/main" id="3" name="Tabla11" displayName="Tabla11" ref="I65:O72" headerRowCount="1" totalsRowCount="0" totalsRowShown="0">
  <autoFilter ref="I65:O72"/>
  <tableColumns count="7">
    <tableColumn id="1" name="índice"/>
    <tableColumn id="2" name="Modelo 1"/>
    <tableColumn id="3" name="Modelo 2"/>
    <tableColumn id="4" name="Modelo 3"/>
    <tableColumn id="5" name="Modelo 4"/>
    <tableColumn id="6" name="Modelo 5"/>
    <tableColumn id="7" name="Promedio"/>
  </tableColumns>
</table>
</file>

<file path=xl/tables/table4.xml><?xml version="1.0" encoding="utf-8"?>
<table xmlns="http://schemas.openxmlformats.org/spreadsheetml/2006/main" id="4" name="Tabla3510813153" displayName="Tabla3510813153" ref="A9:T15" headerRowCount="1" totalsRowCount="0" totalsRowShown="0">
  <autoFilter ref="A9:T15"/>
  <tableColumns count="20">
    <tableColumn id="1" name="índice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5.xml><?xml version="1.0" encoding="utf-8"?>
<table xmlns="http://schemas.openxmlformats.org/spreadsheetml/2006/main" id="5" name="Tabla35108131532" displayName="Tabla3510813153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6.xml><?xml version="1.0" encoding="utf-8"?>
<table xmlns="http://schemas.openxmlformats.org/spreadsheetml/2006/main" id="6" name="Tabla3510813153212" displayName="Tabla3510813153212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7.xml><?xml version="1.0" encoding="utf-8"?>
<table xmlns="http://schemas.openxmlformats.org/spreadsheetml/2006/main" id="7" name="Tabla3510813153221" displayName="Tabla3510813153221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8.xml><?xml version="1.0" encoding="utf-8"?>
<table xmlns="http://schemas.openxmlformats.org/spreadsheetml/2006/main" id="8" name="Tabla351081315325" displayName="Tabla351081315325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tables/table9.xml><?xml version="1.0" encoding="utf-8"?>
<table xmlns="http://schemas.openxmlformats.org/spreadsheetml/2006/main" id="9" name="Tabla351081315327" displayName="Tabla351081315327" ref="A9:T18" headerRowCount="1" totalsRowCount="0" totalsRowShown="0">
  <autoFilter ref="A9:T18"/>
  <tableColumns count="20">
    <tableColumn id="1" name="KNN"/>
    <tableColumn id="2" name="no_efec_cor"/>
    <tableColumn id="3" name="no_efec_inc"/>
    <tableColumn id="4" name="efec_cor"/>
    <tableColumn id="5" name="efect_inc"/>
    <tableColumn id="6" name="Correctos"/>
    <tableColumn id="7" name="Incorrectos"/>
    <tableColumn id="8" name="Exactitud"/>
    <tableColumn id="9" name="% efe_cor"/>
    <tableColumn id="10" name="% efe_inc"/>
    <tableColumn id="11" name="% no_efe_cor"/>
    <tableColumn id="12" name="% no_efect_inc"/>
    <tableColumn id="13" name="% corectos"/>
    <tableColumn id="14" name="% incorrectos"/>
    <tableColumn id="15" name="PNE"/>
    <tableColumn id="16" name="PE"/>
    <tableColumn id="17" name="Presición"/>
    <tableColumn id="18" name="efec"/>
    <tableColumn id="19" name="no_efe"/>
    <tableColumn id="20" name="total_se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1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1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48235"/>
    <pageSetUpPr fitToPage="false"/>
  </sheetPr>
  <dimension ref="A1:U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834</v>
      </c>
    </row>
    <row r="5" customFormat="false" ht="15" hidden="false" customHeight="false" outlineLevel="0" collapsed="false">
      <c r="A5" s="3" t="s">
        <v>3</v>
      </c>
      <c r="B5" s="3"/>
      <c r="C5" s="4" t="n">
        <v>864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1698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  <c r="J8" s="6"/>
      <c r="K8" s="6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459</v>
      </c>
      <c r="C10" s="0" t="n">
        <v>405</v>
      </c>
      <c r="D10" s="0" t="n">
        <v>398</v>
      </c>
      <c r="E10" s="0" t="n">
        <v>436</v>
      </c>
      <c r="F10" s="0" t="n">
        <f aca="false">Tabla3510813153212[[#This Row],[no_efec_cor]]+Tabla3510813153212[[#This Row],[efec_cor]]</f>
        <v>857</v>
      </c>
      <c r="G10" s="0" t="n">
        <f aca="false">Tabla3510813153212[[#This Row],[no_efec_inc]]+Tabla3510813153212[[#This Row],[efect_inc]]</f>
        <v>841</v>
      </c>
      <c r="H10" s="9" t="n">
        <f aca="false">Tabla3510813153212[[#This Row],[Correctos]]/Tabla3510813153212[[#This Row],[total_sec]]</f>
        <v>0.504711425206125</v>
      </c>
      <c r="I10" s="9" t="n">
        <f aca="false">Tabla3510813153212[[#This Row],[efec_cor]]/Tabla3510813153212[[#This Row],[efec]]</f>
        <v>0.477218225419664</v>
      </c>
      <c r="J10" s="9" t="n">
        <f aca="false">Tabla3510813153212[[#This Row],[efect_inc]]/Tabla3510813153212[[#This Row],[efec]]</f>
        <v>0.522781774580336</v>
      </c>
      <c r="K10" s="9" t="n">
        <f aca="false">Tabla3510813153212[[#This Row],[no_efec_cor]]/Tabla3510813153212[[#This Row],[no_efe]]</f>
        <v>0.53125</v>
      </c>
      <c r="L10" s="9" t="n">
        <f aca="false">Tabla3510813153212[[#This Row],[no_efec_inc]]/Tabla3510813153212[[#This Row],[no_efe]]</f>
        <v>0.46875</v>
      </c>
      <c r="M10" s="9" t="n">
        <f aca="false">(Tabla3510813153212[[#This Row],[% efe_cor]]+Tabla3510813153212[[#This Row],[% no_efe_cor]])/2</f>
        <v>0.504234112709832</v>
      </c>
      <c r="N10" s="10" t="n">
        <f aca="false">(Tabla3510813153212[[#This Row],[% efe_inc]]+Tabla3510813153212[[#This Row],[% no_efect_inc]])/2</f>
        <v>0.495765887290168</v>
      </c>
      <c r="O10" s="11" t="n">
        <f aca="false">Tabla3510813153212[[#This Row],[no_efec_cor]]/(Tabla3510813153212[[#This Row],[efect_inc]]+Tabla3510813153212[[#This Row],[no_efec_cor]])</f>
        <v>0.512849162011173</v>
      </c>
      <c r="P10" s="11" t="n">
        <f aca="false">Tabla3510813153212[[#This Row],[efec_cor]]/(Tabla3510813153212[[#This Row],[efec_cor]]+Tabla3510813153212[[#This Row],[no_efec_inc]])</f>
        <v>0.495641344956413</v>
      </c>
      <c r="Q10" s="11" t="n">
        <f aca="false">(Tabla3510813153212[[#This Row],[PNE]]+Tabla3510813153212[[#This Row],[PE]])/2</f>
        <v>0.504245253483793</v>
      </c>
      <c r="R10" s="0" t="n">
        <v>834</v>
      </c>
      <c r="S10" s="0" t="n">
        <v>864</v>
      </c>
      <c r="T10" s="0" t="n">
        <f aca="false">Tabla3510813153212[[#This Row],[efec]]+Tabla3510813153212[[#This Row],[no_efe]]</f>
        <v>1698</v>
      </c>
    </row>
    <row r="11" customFormat="false" ht="13.8" hidden="false" customHeight="false" outlineLevel="0" collapsed="false">
      <c r="A11" s="0" t="n">
        <v>5</v>
      </c>
      <c r="B11" s="0" t="n">
        <v>447</v>
      </c>
      <c r="C11" s="0" t="n">
        <v>417</v>
      </c>
      <c r="D11" s="0" t="n">
        <v>420</v>
      </c>
      <c r="E11" s="0" t="n">
        <v>414</v>
      </c>
      <c r="F11" s="0" t="n">
        <f aca="false">Tabla3510813153212[[#This Row],[no_efec_cor]]+Tabla3510813153212[[#This Row],[efec_cor]]</f>
        <v>867</v>
      </c>
      <c r="G11" s="0" t="n">
        <f aca="false">Tabla3510813153212[[#This Row],[no_efec_inc]]+Tabla3510813153212[[#This Row],[efect_inc]]</f>
        <v>831</v>
      </c>
      <c r="H11" s="9" t="n">
        <f aca="false">Tabla3510813153212[[#This Row],[Correctos]]/Tabla3510813153212[[#This Row],[total_sec]]</f>
        <v>0.510600706713781</v>
      </c>
      <c r="I11" s="9" t="n">
        <f aca="false">Tabla3510813153212[[#This Row],[efec_cor]]/Tabla3510813153212[[#This Row],[efec]]</f>
        <v>0.503597122302158</v>
      </c>
      <c r="J11" s="9" t="n">
        <f aca="false">Tabla3510813153212[[#This Row],[efect_inc]]/Tabla3510813153212[[#This Row],[efec]]</f>
        <v>0.496402877697842</v>
      </c>
      <c r="K11" s="9" t="n">
        <f aca="false">Tabla3510813153212[[#This Row],[no_efec_cor]]/Tabla3510813153212[[#This Row],[no_efe]]</f>
        <v>0.517361111111111</v>
      </c>
      <c r="L11" s="9" t="n">
        <f aca="false">Tabla3510813153212[[#This Row],[no_efec_inc]]/Tabla3510813153212[[#This Row],[no_efe]]</f>
        <v>0.482638888888889</v>
      </c>
      <c r="M11" s="9" t="n">
        <f aca="false">(Tabla3510813153212[[#This Row],[% efe_cor]]+Tabla3510813153212[[#This Row],[% no_efe_cor]])/2</f>
        <v>0.510479116706635</v>
      </c>
      <c r="N11" s="10" t="n">
        <f aca="false">(Tabla3510813153212[[#This Row],[% efe_inc]]+Tabla3510813153212[[#This Row],[% no_efect_inc]])/2</f>
        <v>0.489520883293365</v>
      </c>
      <c r="O11" s="11" t="n">
        <f aca="false">Tabla3510813153212[[#This Row],[no_efec_cor]]/(Tabla3510813153212[[#This Row],[efect_inc]]+Tabla3510813153212[[#This Row],[no_efec_cor]])</f>
        <v>0.519163763066202</v>
      </c>
      <c r="P11" s="11" t="n">
        <f aca="false">Tabla3510813153212[[#This Row],[efec_cor]]/(Tabla3510813153212[[#This Row],[efec_cor]]+Tabla3510813153212[[#This Row],[no_efec_inc]])</f>
        <v>0.50179211469534</v>
      </c>
      <c r="Q11" s="11" t="n">
        <f aca="false">(Tabla3510813153212[[#This Row],[PNE]]+Tabla3510813153212[[#This Row],[PE]])/2</f>
        <v>0.510477938880771</v>
      </c>
      <c r="R11" s="0" t="n">
        <v>834</v>
      </c>
      <c r="S11" s="0" t="n">
        <v>864</v>
      </c>
      <c r="T11" s="0" t="n">
        <f aca="false">Tabla3510813153212[[#This Row],[efec]]+Tabla3510813153212[[#This Row],[no_efe]]</f>
        <v>1698</v>
      </c>
    </row>
    <row r="12" customFormat="false" ht="13.8" hidden="false" customHeight="false" outlineLevel="0" collapsed="false">
      <c r="A12" s="0" t="n">
        <v>10</v>
      </c>
      <c r="B12" s="0" t="n">
        <v>326</v>
      </c>
      <c r="C12" s="0" t="n">
        <v>538</v>
      </c>
      <c r="D12" s="0" t="n">
        <v>525</v>
      </c>
      <c r="E12" s="0" t="n">
        <v>309</v>
      </c>
      <c r="F12" s="0" t="n">
        <f aca="false">Tabla3510813153212[[#This Row],[no_efec_cor]]+Tabla3510813153212[[#This Row],[efec_cor]]</f>
        <v>851</v>
      </c>
      <c r="G12" s="0" t="n">
        <f aca="false">Tabla3510813153212[[#This Row],[no_efec_inc]]+Tabla3510813153212[[#This Row],[efect_inc]]</f>
        <v>847</v>
      </c>
      <c r="H12" s="9" t="n">
        <f aca="false">Tabla3510813153212[[#This Row],[Correctos]]/Tabla3510813153212[[#This Row],[total_sec]]</f>
        <v>0.501177856301531</v>
      </c>
      <c r="I12" s="9" t="n">
        <f aca="false">Tabla3510813153212[[#This Row],[efec_cor]]/Tabla3510813153212[[#This Row],[efec]]</f>
        <v>0.629496402877698</v>
      </c>
      <c r="J12" s="9" t="n">
        <f aca="false">Tabla3510813153212[[#This Row],[efect_inc]]/Tabla3510813153212[[#This Row],[efec]]</f>
        <v>0.370503597122302</v>
      </c>
      <c r="K12" s="9" t="n">
        <f aca="false">Tabla3510813153212[[#This Row],[no_efec_cor]]/Tabla3510813153212[[#This Row],[no_efe]]</f>
        <v>0.377314814814815</v>
      </c>
      <c r="L12" s="9" t="n">
        <f aca="false">Tabla3510813153212[[#This Row],[no_efec_inc]]/Tabla3510813153212[[#This Row],[no_efe]]</f>
        <v>0.622685185185185</v>
      </c>
      <c r="M12" s="9" t="n">
        <f aca="false">(Tabla3510813153212[[#This Row],[% efe_cor]]+Tabla3510813153212[[#This Row],[% no_efe_cor]])/2</f>
        <v>0.503405608846256</v>
      </c>
      <c r="N12" s="10" t="n">
        <f aca="false">(Tabla3510813153212[[#This Row],[% efe_inc]]+Tabla3510813153212[[#This Row],[% no_efect_inc]])/2</f>
        <v>0.496594391153744</v>
      </c>
      <c r="O12" s="11" t="n">
        <f aca="false">Tabla3510813153212[[#This Row],[no_efec_cor]]/(Tabla3510813153212[[#This Row],[efect_inc]]+Tabla3510813153212[[#This Row],[no_efec_cor]])</f>
        <v>0.513385826771654</v>
      </c>
      <c r="P12" s="11" t="n">
        <f aca="false">Tabla3510813153212[[#This Row],[efec_cor]]/(Tabla3510813153212[[#This Row],[efec_cor]]+Tabla3510813153212[[#This Row],[no_efec_inc]])</f>
        <v>0.493885230479774</v>
      </c>
      <c r="Q12" s="11" t="n">
        <f aca="false">(Tabla3510813153212[[#This Row],[PNE]]+Tabla3510813153212[[#This Row],[PE]])/2</f>
        <v>0.503635528625714</v>
      </c>
      <c r="R12" s="0" t="n">
        <v>834</v>
      </c>
      <c r="S12" s="0" t="n">
        <v>864</v>
      </c>
      <c r="T12" s="0" t="n">
        <f aca="false">Tabla3510813153212[[#This Row],[efec]]+Tabla3510813153212[[#This Row],[no_efe]]</f>
        <v>1698</v>
      </c>
    </row>
    <row r="13" customFormat="false" ht="13.8" hidden="false" customHeight="false" outlineLevel="0" collapsed="false">
      <c r="A13" s="0" t="n">
        <v>15</v>
      </c>
      <c r="B13" s="0" t="n">
        <v>417</v>
      </c>
      <c r="C13" s="0" t="n">
        <v>447</v>
      </c>
      <c r="D13" s="0" t="n">
        <v>414</v>
      </c>
      <c r="E13" s="0" t="n">
        <v>420</v>
      </c>
      <c r="F13" s="0" t="n">
        <f aca="false">Tabla3510813153212[[#This Row],[no_efec_cor]]+Tabla3510813153212[[#This Row],[efec_cor]]</f>
        <v>831</v>
      </c>
      <c r="G13" s="0" t="n">
        <f aca="false">Tabla3510813153212[[#This Row],[no_efec_inc]]+Tabla3510813153212[[#This Row],[efect_inc]]</f>
        <v>867</v>
      </c>
      <c r="H13" s="9" t="n">
        <f aca="false">Tabla3510813153212[[#This Row],[Correctos]]/Tabla3510813153212[[#This Row],[total_sec]]</f>
        <v>0.489399293286219</v>
      </c>
      <c r="I13" s="9" t="n">
        <f aca="false">Tabla3510813153212[[#This Row],[efec_cor]]/Tabla3510813153212[[#This Row],[efec]]</f>
        <v>0.496402877697842</v>
      </c>
      <c r="J13" s="9" t="n">
        <f aca="false">Tabla3510813153212[[#This Row],[efect_inc]]/Tabla3510813153212[[#This Row],[efec]]</f>
        <v>0.503597122302158</v>
      </c>
      <c r="K13" s="9" t="n">
        <f aca="false">Tabla3510813153212[[#This Row],[no_efec_cor]]/Tabla3510813153212[[#This Row],[no_efe]]</f>
        <v>0.482638888888889</v>
      </c>
      <c r="L13" s="9" t="n">
        <f aca="false">Tabla3510813153212[[#This Row],[no_efec_inc]]/Tabla3510813153212[[#This Row],[no_efe]]</f>
        <v>0.517361111111111</v>
      </c>
      <c r="M13" s="9" t="n">
        <f aca="false">(Tabla3510813153212[[#This Row],[% efe_cor]]+Tabla3510813153212[[#This Row],[% no_efe_cor]])/2</f>
        <v>0.489520883293365</v>
      </c>
      <c r="N13" s="10" t="n">
        <f aca="false">(Tabla3510813153212[[#This Row],[% efe_inc]]+Tabla3510813153212[[#This Row],[% no_efect_inc]])/2</f>
        <v>0.510479116706635</v>
      </c>
      <c r="O13" s="11" t="n">
        <f aca="false">Tabla3510813153212[[#This Row],[no_efec_cor]]/(Tabla3510813153212[[#This Row],[efect_inc]]+Tabla3510813153212[[#This Row],[no_efec_cor]])</f>
        <v>0.49820788530466</v>
      </c>
      <c r="P13" s="11" t="n">
        <f aca="false">Tabla3510813153212[[#This Row],[efec_cor]]/(Tabla3510813153212[[#This Row],[efec_cor]]+Tabla3510813153212[[#This Row],[no_efec_inc]])</f>
        <v>0.480836236933798</v>
      </c>
      <c r="Q13" s="11" t="n">
        <f aca="false">(Tabla3510813153212[[#This Row],[PNE]]+Tabla3510813153212[[#This Row],[PE]])/2</f>
        <v>0.489522061119229</v>
      </c>
      <c r="R13" s="0" t="n">
        <v>834</v>
      </c>
      <c r="S13" s="0" t="n">
        <v>864</v>
      </c>
      <c r="T13" s="0" t="n">
        <f aca="false">Tabla3510813153212[[#This Row],[efec]]+Tabla3510813153212[[#This Row],[no_efe]]</f>
        <v>1698</v>
      </c>
    </row>
    <row r="14" customFormat="false" ht="13.8" hidden="false" customHeight="false" outlineLevel="0" collapsed="false">
      <c r="A14" s="0" t="n">
        <v>20</v>
      </c>
      <c r="B14" s="0" t="n">
        <v>354</v>
      </c>
      <c r="C14" s="0" t="n">
        <v>510</v>
      </c>
      <c r="D14" s="0" t="n">
        <v>505</v>
      </c>
      <c r="E14" s="0" t="n">
        <v>329</v>
      </c>
      <c r="F14" s="0" t="n">
        <f aca="false">Tabla3510813153212[[#This Row],[no_efec_cor]]+Tabla3510813153212[[#This Row],[efec_cor]]</f>
        <v>859</v>
      </c>
      <c r="G14" s="0" t="n">
        <f aca="false">Tabla3510813153212[[#This Row],[no_efec_inc]]+Tabla3510813153212[[#This Row],[efect_inc]]</f>
        <v>839</v>
      </c>
      <c r="H14" s="9" t="n">
        <f aca="false">Tabla3510813153212[[#This Row],[Correctos]]/Tabla3510813153212[[#This Row],[total_sec]]</f>
        <v>0.505889281507656</v>
      </c>
      <c r="I14" s="9" t="n">
        <f aca="false">Tabla3510813153212[[#This Row],[efec_cor]]/Tabla3510813153212[[#This Row],[efec]]</f>
        <v>0.605515587529976</v>
      </c>
      <c r="J14" s="9" t="n">
        <f aca="false">Tabla3510813153212[[#This Row],[efect_inc]]/Tabla3510813153212[[#This Row],[efec]]</f>
        <v>0.394484412470024</v>
      </c>
      <c r="K14" s="9" t="n">
        <f aca="false">Tabla3510813153212[[#This Row],[no_efec_cor]]/Tabla3510813153212[[#This Row],[no_efe]]</f>
        <v>0.409722222222222</v>
      </c>
      <c r="L14" s="9" t="n">
        <f aca="false">Tabla3510813153212[[#This Row],[no_efec_inc]]/Tabla3510813153212[[#This Row],[no_efe]]</f>
        <v>0.590277777777778</v>
      </c>
      <c r="M14" s="9" t="n">
        <f aca="false">(Tabla3510813153212[[#This Row],[% efe_cor]]+Tabla3510813153212[[#This Row],[% no_efe_cor]])/2</f>
        <v>0.507618904876099</v>
      </c>
      <c r="N14" s="10" t="n">
        <f aca="false">(Tabla3510813153212[[#This Row],[% efe_inc]]+Tabla3510813153212[[#This Row],[% no_efect_inc]])/2</f>
        <v>0.492381095123901</v>
      </c>
      <c r="O14" s="11" t="n">
        <f aca="false">Tabla3510813153212[[#This Row],[no_efec_cor]]/(Tabla3510813153212[[#This Row],[efect_inc]]+Tabla3510813153212[[#This Row],[no_efec_cor]])</f>
        <v>0.518301610541728</v>
      </c>
      <c r="P14" s="11" t="n">
        <f aca="false">Tabla3510813153212[[#This Row],[efec_cor]]/(Tabla3510813153212[[#This Row],[efec_cor]]+Tabla3510813153212[[#This Row],[no_efec_inc]])</f>
        <v>0.497536945812808</v>
      </c>
      <c r="Q14" s="11" t="n">
        <f aca="false">(Tabla3510813153212[[#This Row],[PNE]]+Tabla3510813153212[[#This Row],[PE]])/2</f>
        <v>0.507919278177268</v>
      </c>
      <c r="R14" s="0" t="n">
        <v>834</v>
      </c>
      <c r="S14" s="0" t="n">
        <v>864</v>
      </c>
      <c r="T14" s="0" t="n">
        <f aca="false">Tabla3510813153212[[#This Row],[efec]]+Tabla3510813153212[[#This Row],[no_efe]]</f>
        <v>1698</v>
      </c>
    </row>
    <row r="15" customFormat="false" ht="13.8" hidden="false" customHeight="false" outlineLevel="0" collapsed="false">
      <c r="A15" s="0" t="n">
        <v>25</v>
      </c>
      <c r="B15" s="0" t="n">
        <v>425</v>
      </c>
      <c r="C15" s="0" t="n">
        <v>439</v>
      </c>
      <c r="D15" s="0" t="n">
        <v>426</v>
      </c>
      <c r="E15" s="0" t="n">
        <v>408</v>
      </c>
      <c r="F15" s="0" t="n">
        <f aca="false">Tabla3510813153212[[#This Row],[no_efec_cor]]+Tabla3510813153212[[#This Row],[efec_cor]]</f>
        <v>851</v>
      </c>
      <c r="G15" s="0" t="n">
        <f aca="false">Tabla3510813153212[[#This Row],[no_efec_inc]]+Tabla3510813153212[[#This Row],[efect_inc]]</f>
        <v>847</v>
      </c>
      <c r="H15" s="9" t="n">
        <f aca="false">Tabla3510813153212[[#This Row],[Correctos]]/Tabla3510813153212[[#This Row],[total_sec]]</f>
        <v>0.501177856301531</v>
      </c>
      <c r="I15" s="9" t="n">
        <f aca="false">Tabla3510813153212[[#This Row],[efec_cor]]/Tabla3510813153212[[#This Row],[efec]]</f>
        <v>0.510791366906475</v>
      </c>
      <c r="J15" s="9" t="n">
        <f aca="false">Tabla3510813153212[[#This Row],[efect_inc]]/Tabla3510813153212[[#This Row],[efec]]</f>
        <v>0.489208633093525</v>
      </c>
      <c r="K15" s="9" t="n">
        <f aca="false">Tabla3510813153212[[#This Row],[no_efec_cor]]/Tabla3510813153212[[#This Row],[no_efe]]</f>
        <v>0.491898148148148</v>
      </c>
      <c r="L15" s="9" t="n">
        <f aca="false">Tabla3510813153212[[#This Row],[no_efec_inc]]/Tabla3510813153212[[#This Row],[no_efe]]</f>
        <v>0.508101851851852</v>
      </c>
      <c r="M15" s="9" t="n">
        <f aca="false">(Tabla3510813153212[[#This Row],[% efe_cor]]+Tabla3510813153212[[#This Row],[% no_efe_cor]])/2</f>
        <v>0.501344757527312</v>
      </c>
      <c r="N15" s="10" t="n">
        <f aca="false">(Tabla3510813153212[[#This Row],[% efe_inc]]+Tabla3510813153212[[#This Row],[% no_efect_inc]])/2</f>
        <v>0.498655242472689</v>
      </c>
      <c r="O15" s="11" t="n">
        <f aca="false">Tabla3510813153212[[#This Row],[no_efec_cor]]/(Tabla3510813153212[[#This Row],[efect_inc]]+Tabla3510813153212[[#This Row],[no_efec_cor]])</f>
        <v>0.510204081632653</v>
      </c>
      <c r="P15" s="11" t="n">
        <f aca="false">Tabla3510813153212[[#This Row],[efec_cor]]/(Tabla3510813153212[[#This Row],[efec_cor]]+Tabla3510813153212[[#This Row],[no_efec_inc]])</f>
        <v>0.492485549132948</v>
      </c>
      <c r="Q15" s="11" t="n">
        <f aca="false">(Tabla3510813153212[[#This Row],[PNE]]+Tabla3510813153212[[#This Row],[PE]])/2</f>
        <v>0.501344815382801</v>
      </c>
      <c r="R15" s="0" t="n">
        <v>834</v>
      </c>
      <c r="S15" s="0" t="n">
        <v>864</v>
      </c>
      <c r="T15" s="0" t="n">
        <f aca="false">Tabla3510813153212[[#This Row],[efec]]+Tabla3510813153212[[#This Row],[no_efe]]</f>
        <v>1698</v>
      </c>
    </row>
    <row r="16" customFormat="false" ht="13.8" hidden="false" customHeight="false" outlineLevel="0" collapsed="false">
      <c r="A16" s="0" t="n">
        <v>30</v>
      </c>
      <c r="B16" s="0" t="n">
        <v>364</v>
      </c>
      <c r="C16" s="0" t="n">
        <v>500</v>
      </c>
      <c r="D16" s="0" t="n">
        <v>493</v>
      </c>
      <c r="E16" s="0" t="n">
        <v>341</v>
      </c>
      <c r="F16" s="0" t="n">
        <f aca="false">Tabla3510813153212[[#This Row],[no_efec_cor]]+Tabla3510813153212[[#This Row],[efec_cor]]</f>
        <v>857</v>
      </c>
      <c r="G16" s="0" t="n">
        <f aca="false">Tabla3510813153212[[#This Row],[no_efec_inc]]+Tabla3510813153212[[#This Row],[efect_inc]]</f>
        <v>841</v>
      </c>
      <c r="H16" s="9" t="n">
        <f aca="false">Tabla3510813153212[[#This Row],[Correctos]]/Tabla3510813153212[[#This Row],[total_sec]]</f>
        <v>0.504711425206125</v>
      </c>
      <c r="I16" s="9" t="n">
        <f aca="false">Tabla3510813153212[[#This Row],[efec_cor]]/Tabla3510813153212[[#This Row],[efec]]</f>
        <v>0.591127098321343</v>
      </c>
      <c r="J16" s="9" t="n">
        <f aca="false">Tabla3510813153212[[#This Row],[efect_inc]]/Tabla3510813153212[[#This Row],[efec]]</f>
        <v>0.408872901678657</v>
      </c>
      <c r="K16" s="9" t="n">
        <f aca="false">Tabla3510813153212[[#This Row],[no_efec_cor]]/Tabla3510813153212[[#This Row],[no_efe]]</f>
        <v>0.421296296296296</v>
      </c>
      <c r="L16" s="9" t="n">
        <f aca="false">Tabla3510813153212[[#This Row],[no_efec_inc]]/Tabla3510813153212[[#This Row],[no_efe]]</f>
        <v>0.578703703703704</v>
      </c>
      <c r="M16" s="9" t="n">
        <f aca="false">(Tabla3510813153212[[#This Row],[% efe_cor]]+Tabla3510813153212[[#This Row],[% no_efe_cor]])/2</f>
        <v>0.50621169730882</v>
      </c>
      <c r="N16" s="10" t="n">
        <f aca="false">(Tabla3510813153212[[#This Row],[% efe_inc]]+Tabla3510813153212[[#This Row],[% no_efect_inc]])/2</f>
        <v>0.49378830269118</v>
      </c>
      <c r="O16" s="11" t="n">
        <f aca="false">Tabla3510813153212[[#This Row],[no_efec_cor]]/(Tabla3510813153212[[#This Row],[efect_inc]]+Tabla3510813153212[[#This Row],[no_efec_cor]])</f>
        <v>0.516312056737589</v>
      </c>
      <c r="P16" s="11" t="n">
        <f aca="false">Tabla3510813153212[[#This Row],[efec_cor]]/(Tabla3510813153212[[#This Row],[efec_cor]]+Tabla3510813153212[[#This Row],[no_efec_inc]])</f>
        <v>0.496475327291037</v>
      </c>
      <c r="Q16" s="11" t="n">
        <f aca="false">(Tabla3510813153212[[#This Row],[PNE]]+Tabla3510813153212[[#This Row],[PE]])/2</f>
        <v>0.506393692014313</v>
      </c>
      <c r="R16" s="0" t="n">
        <v>834</v>
      </c>
      <c r="S16" s="0" t="n">
        <v>864</v>
      </c>
      <c r="T16" s="0" t="n">
        <f aca="false">Tabla3510813153212[[#This Row],[efec]]+Tabla3510813153212[[#This Row],[no_efe]]</f>
        <v>1698</v>
      </c>
    </row>
    <row r="17" customFormat="false" ht="13.8" hidden="false" customHeight="false" outlineLevel="0" collapsed="false">
      <c r="A17" s="0" t="n">
        <v>35</v>
      </c>
      <c r="B17" s="0" t="n">
        <v>430</v>
      </c>
      <c r="C17" s="0" t="n">
        <v>434</v>
      </c>
      <c r="D17" s="0" t="n">
        <v>437</v>
      </c>
      <c r="E17" s="0" t="n">
        <v>397</v>
      </c>
      <c r="F17" s="0" t="n">
        <f aca="false">Tabla3510813153212[[#This Row],[no_efec_cor]]+Tabla3510813153212[[#This Row],[efec_cor]]</f>
        <v>867</v>
      </c>
      <c r="G17" s="0" t="n">
        <f aca="false">Tabla3510813153212[[#This Row],[no_efec_inc]]+Tabla3510813153212[[#This Row],[efect_inc]]</f>
        <v>831</v>
      </c>
      <c r="H17" s="9" t="n">
        <f aca="false">Tabla3510813153212[[#This Row],[Correctos]]/Tabla3510813153212[[#This Row],[total_sec]]</f>
        <v>0.510600706713781</v>
      </c>
      <c r="I17" s="9" t="n">
        <f aca="false">Tabla3510813153212[[#This Row],[efec_cor]]/Tabla3510813153212[[#This Row],[efec]]</f>
        <v>0.523980815347722</v>
      </c>
      <c r="J17" s="9" t="n">
        <f aca="false">Tabla3510813153212[[#This Row],[efect_inc]]/Tabla3510813153212[[#This Row],[efec]]</f>
        <v>0.476019184652278</v>
      </c>
      <c r="K17" s="9" t="n">
        <f aca="false">Tabla3510813153212[[#This Row],[no_efec_cor]]/Tabla3510813153212[[#This Row],[no_efe]]</f>
        <v>0.497685185185185</v>
      </c>
      <c r="L17" s="9" t="n">
        <f aca="false">Tabla3510813153212[[#This Row],[no_efec_inc]]/Tabla3510813153212[[#This Row],[no_efe]]</f>
        <v>0.502314814814815</v>
      </c>
      <c r="M17" s="9" t="n">
        <f aca="false">(Tabla3510813153212[[#This Row],[% efe_cor]]+Tabla3510813153212[[#This Row],[% no_efe_cor]])/2</f>
        <v>0.510833000266454</v>
      </c>
      <c r="N17" s="10" t="n">
        <f aca="false">(Tabla3510813153212[[#This Row],[% efe_inc]]+Tabla3510813153212[[#This Row],[% no_efect_inc]])/2</f>
        <v>0.489166999733546</v>
      </c>
      <c r="O17" s="11" t="n">
        <f aca="false">Tabla3510813153212[[#This Row],[no_efec_cor]]/(Tabla3510813153212[[#This Row],[efect_inc]]+Tabla3510813153212[[#This Row],[no_efec_cor]])</f>
        <v>0.519951632406288</v>
      </c>
      <c r="P17" s="11" t="n">
        <f aca="false">Tabla3510813153212[[#This Row],[efec_cor]]/(Tabla3510813153212[[#This Row],[efec_cor]]+Tabla3510813153212[[#This Row],[no_efec_inc]])</f>
        <v>0.501722158438576</v>
      </c>
      <c r="Q17" s="11" t="n">
        <f aca="false">(Tabla3510813153212[[#This Row],[PNE]]+Tabla3510813153212[[#This Row],[PE]])/2</f>
        <v>0.510836895422432</v>
      </c>
      <c r="R17" s="0" t="n">
        <v>834</v>
      </c>
      <c r="S17" s="0" t="n">
        <v>864</v>
      </c>
      <c r="T17" s="0" t="n">
        <f aca="false">Tabla3510813153212[[#This Row],[efec]]+Tabla3510813153212[[#This Row],[no_efe]]</f>
        <v>1698</v>
      </c>
    </row>
    <row r="18" customFormat="false" ht="13.8" hidden="false" customHeight="false" outlineLevel="0" collapsed="false">
      <c r="A18" s="0" t="n">
        <v>39</v>
      </c>
      <c r="B18" s="0" t="n">
        <v>429</v>
      </c>
      <c r="C18" s="0" t="n">
        <v>435</v>
      </c>
      <c r="D18" s="0" t="n">
        <v>426</v>
      </c>
      <c r="E18" s="0" t="n">
        <v>408</v>
      </c>
      <c r="F18" s="0" t="n">
        <f aca="false">Tabla3510813153212[[#This Row],[no_efec_cor]]+Tabla3510813153212[[#This Row],[efec_cor]]</f>
        <v>855</v>
      </c>
      <c r="G18" s="0" t="n">
        <f aca="false">Tabla3510813153212[[#This Row],[no_efec_inc]]+Tabla3510813153212[[#This Row],[efect_inc]]</f>
        <v>843</v>
      </c>
      <c r="H18" s="9" t="n">
        <f aca="false">Tabla3510813153212[[#This Row],[Correctos]]/Tabla3510813153212[[#This Row],[total_sec]]</f>
        <v>0.503533568904594</v>
      </c>
      <c r="I18" s="9" t="n">
        <f aca="false">Tabla3510813153212[[#This Row],[efec_cor]]/Tabla3510813153212[[#This Row],[efec]]</f>
        <v>0.510791366906475</v>
      </c>
      <c r="J18" s="9" t="n">
        <f aca="false">Tabla3510813153212[[#This Row],[efect_inc]]/Tabla3510813153212[[#This Row],[efec]]</f>
        <v>0.489208633093525</v>
      </c>
      <c r="K18" s="9" t="n">
        <f aca="false">Tabla3510813153212[[#This Row],[no_efec_cor]]/Tabla3510813153212[[#This Row],[no_efe]]</f>
        <v>0.496527777777778</v>
      </c>
      <c r="L18" s="9" t="n">
        <f aca="false">Tabla3510813153212[[#This Row],[no_efec_inc]]/Tabla3510813153212[[#This Row],[no_efe]]</f>
        <v>0.503472222222222</v>
      </c>
      <c r="M18" s="9" t="n">
        <f aca="false">(Tabla3510813153212[[#This Row],[% efe_cor]]+Tabla3510813153212[[#This Row],[% no_efe_cor]])/2</f>
        <v>0.503659572342126</v>
      </c>
      <c r="N18" s="10" t="n">
        <f aca="false">(Tabla3510813153212[[#This Row],[% efe_inc]]+Tabla3510813153212[[#This Row],[% no_efect_inc]])/2</f>
        <v>0.496340427657874</v>
      </c>
      <c r="O18" s="11" t="n">
        <f aca="false">Tabla3510813153212[[#This Row],[no_efec_cor]]/(Tabla3510813153212[[#This Row],[efect_inc]]+Tabla3510813153212[[#This Row],[no_efec_cor]])</f>
        <v>0.512544802867383</v>
      </c>
      <c r="P18" s="11" t="n">
        <f aca="false">Tabla3510813153212[[#This Row],[efec_cor]]/(Tabla3510813153212[[#This Row],[efec_cor]]+Tabla3510813153212[[#This Row],[no_efec_inc]])</f>
        <v>0.494773519163763</v>
      </c>
      <c r="Q18" s="11" t="n">
        <f aca="false">(Tabla3510813153212[[#This Row],[PNE]]+Tabla3510813153212[[#This Row],[PE]])/2</f>
        <v>0.503659161015573</v>
      </c>
      <c r="R18" s="0" t="n">
        <v>834</v>
      </c>
      <c r="S18" s="0" t="n">
        <v>864</v>
      </c>
      <c r="T18" s="0" t="n">
        <f aca="false">Tabla3510813153212[[#This Row],[efec]]+Tabla3510813153212[[#This Row],[no_efe]]</f>
        <v>1698</v>
      </c>
    </row>
    <row r="21" customFormat="false" ht="19.5" hidden="false" customHeight="false" outlineLevel="0" collapsed="false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  <c r="J25" s="6"/>
      <c r="K25" s="6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29</v>
      </c>
      <c r="T26" s="7" t="s">
        <v>30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757</v>
      </c>
      <c r="D27" s="0" t="n">
        <v>107</v>
      </c>
      <c r="E27" s="0" t="n">
        <v>117</v>
      </c>
      <c r="F27" s="0" t="n">
        <v>717</v>
      </c>
      <c r="G27" s="0" t="n">
        <f aca="false">Tabla3510813153413[[#This Row],[no_efec_cor]]+Tabla3510813153413[[#This Row],[efec_cor]]</f>
        <v>874</v>
      </c>
      <c r="H27" s="0" t="n">
        <f aca="false">Tabla3510813153413[[#This Row],[no_efec_inc]]+Tabla3510813153413[[#This Row],[efect_inc]]</f>
        <v>824</v>
      </c>
      <c r="I27" s="9" t="n">
        <f aca="false">Tabla3510813153413[[#This Row],[Correctos]]/Tabla3510813153413[[#This Row],[total_sec]]</f>
        <v>0.51472320376914</v>
      </c>
      <c r="J27" s="9" t="n">
        <f aca="false">Tabla3510813153413[[#This Row],[efec_cor]]/Tabla3510813153413[[#This Row],[N° efec]]</f>
        <v>0.140287769784173</v>
      </c>
      <c r="K27" s="9" t="n">
        <f aca="false">Tabla3510813153413[[#This Row],[efect_inc]]/Tabla3510813153413[[#This Row],[N° efec]]</f>
        <v>0.859712230215827</v>
      </c>
      <c r="L27" s="9" t="n">
        <f aca="false">Tabla3510813153413[[#This Row],[no_efec_cor]]/Tabla3510813153413[[#This Row],[N° no_efe]]</f>
        <v>0.876157407407407</v>
      </c>
      <c r="M27" s="9" t="n">
        <f aca="false">Tabla3510813153413[[#This Row],[no_efec_inc]]/Tabla3510813153413[[#This Row],[N° no_efe]]</f>
        <v>0.123842592592593</v>
      </c>
      <c r="N27" s="9" t="n">
        <f aca="false">(Tabla3510813153413[[#This Row],[% efe_cor]]+Tabla3510813153413[[#This Row],[% no_efe_cor]])/2</f>
        <v>0.50822258859579</v>
      </c>
      <c r="O27" s="10" t="n">
        <f aca="false">(Tabla3510813153413[[#This Row],[% efe_inc]]+Tabla3510813153413[[#This Row],[% no_efect_inc]])/2</f>
        <v>0.49177741140421</v>
      </c>
      <c r="P27" s="11" t="n">
        <f aca="false">Tabla3510813153413[[#This Row],[no_efec_cor]]/(Tabla3510813153413[[#This Row],[efect_inc]]+Tabla3510813153413[[#This Row],[no_efec_cor]])</f>
        <v>0.513568521031208</v>
      </c>
      <c r="Q27" s="11" t="n">
        <f aca="false">Tabla3510813153413[[#This Row],[efec_cor]]/(Tabla3510813153413[[#This Row],[efec_cor]]+Tabla3510813153413[[#This Row],[no_efec_inc]])</f>
        <v>0.522321428571429</v>
      </c>
      <c r="R27" s="11" t="n">
        <f aca="false">(Tabla3510813153413[[#This Row],[PNE]]+Tabla3510813153413[[#This Row],[PE]])/2</f>
        <v>0.517944974801318</v>
      </c>
      <c r="S27" s="0" t="n">
        <v>834</v>
      </c>
      <c r="T27" s="0" t="n">
        <v>864</v>
      </c>
      <c r="U27" s="0" t="n">
        <f aca="false">Tabla3510813153413[[#This Row],[N° efec]]+Tabla3510813153413[[#This Row],[N° no_efe]]</f>
        <v>1698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643</v>
      </c>
      <c r="D28" s="0" t="n">
        <v>221</v>
      </c>
      <c r="E28" s="0" t="n">
        <v>217</v>
      </c>
      <c r="F28" s="0" t="n">
        <v>617</v>
      </c>
      <c r="G28" s="0" t="n">
        <f aca="false">Tabla3510813153413[[#This Row],[no_efec_cor]]+Tabla3510813153413[[#This Row],[efec_cor]]</f>
        <v>860</v>
      </c>
      <c r="H28" s="0" t="n">
        <f aca="false">Tabla3510813153413[[#This Row],[no_efec_inc]]+Tabla3510813153413[[#This Row],[efect_inc]]</f>
        <v>838</v>
      </c>
      <c r="I28" s="9" t="n">
        <f aca="false">Tabla3510813153413[[#This Row],[Correctos]]/Tabla3510813153413[[#This Row],[total_sec]]</f>
        <v>0.506478209658422</v>
      </c>
      <c r="J28" s="9" t="n">
        <f aca="false">Tabla3510813153413[[#This Row],[efec_cor]]/Tabla3510813153413[[#This Row],[N° efec]]</f>
        <v>0.260191846522782</v>
      </c>
      <c r="K28" s="9" t="n">
        <f aca="false">Tabla3510813153413[[#This Row],[efect_inc]]/Tabla3510813153413[[#This Row],[N° efec]]</f>
        <v>0.739808153477218</v>
      </c>
      <c r="L28" s="9" t="n">
        <f aca="false">Tabla3510813153413[[#This Row],[no_efec_cor]]/Tabla3510813153413[[#This Row],[N° no_efe]]</f>
        <v>0.744212962962963</v>
      </c>
      <c r="M28" s="9" t="n">
        <f aca="false">Tabla3510813153413[[#This Row],[no_efec_inc]]/Tabla3510813153413[[#This Row],[N° no_efe]]</f>
        <v>0.255787037037037</v>
      </c>
      <c r="N28" s="9" t="n">
        <f aca="false">(Tabla3510813153413[[#This Row],[% efe_cor]]+Tabla3510813153413[[#This Row],[% no_efe_cor]])/2</f>
        <v>0.502202404742872</v>
      </c>
      <c r="O28" s="10" t="n">
        <f aca="false">(Tabla3510813153413[[#This Row],[% efe_inc]]+Tabla3510813153413[[#This Row],[% no_efect_inc]])/2</f>
        <v>0.497797595257128</v>
      </c>
      <c r="P28" s="11" t="n">
        <f aca="false">Tabla3510813153413[[#This Row],[no_efec_cor]]/(Tabla3510813153413[[#This Row],[efect_inc]]+Tabla3510813153413[[#This Row],[no_efec_cor]])</f>
        <v>0.51031746031746</v>
      </c>
      <c r="Q28" s="11" t="n">
        <f aca="false">Tabla3510813153413[[#This Row],[efec_cor]]/(Tabla3510813153413[[#This Row],[efec_cor]]+Tabla3510813153413[[#This Row],[no_efec_inc]])</f>
        <v>0.495433789954338</v>
      </c>
      <c r="R28" s="11" t="n">
        <f aca="false">(Tabla3510813153413[[#This Row],[PNE]]+Tabla3510813153413[[#This Row],[PE]])/2</f>
        <v>0.502875625135899</v>
      </c>
      <c r="S28" s="0" t="n">
        <v>834</v>
      </c>
      <c r="T28" s="0" t="n">
        <v>864</v>
      </c>
      <c r="U28" s="0" t="n">
        <f aca="false">Tabla3510813153413[[#This Row],[N° efec]]+Tabla3510813153413[[#This Row],[N° no_efe]]</f>
        <v>1698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576</v>
      </c>
      <c r="D29" s="0" t="n">
        <v>288</v>
      </c>
      <c r="E29" s="0" t="n">
        <v>292</v>
      </c>
      <c r="F29" s="0" t="n">
        <v>542</v>
      </c>
      <c r="G29" s="0" t="n">
        <f aca="false">Tabla3510813153413[[#This Row],[no_efec_cor]]+Tabla3510813153413[[#This Row],[efec_cor]]</f>
        <v>868</v>
      </c>
      <c r="H29" s="0" t="n">
        <f aca="false">Tabla3510813153413[[#This Row],[no_efec_inc]]+Tabla3510813153413[[#This Row],[efect_inc]]</f>
        <v>830</v>
      </c>
      <c r="I29" s="9" t="n">
        <f aca="false">Tabla3510813153413[[#This Row],[Correctos]]/Tabla3510813153413[[#This Row],[total_sec]]</f>
        <v>0.511189634864546</v>
      </c>
      <c r="J29" s="9" t="n">
        <f aca="false">Tabla3510813153413[[#This Row],[efec_cor]]/Tabla3510813153413[[#This Row],[N° efec]]</f>
        <v>0.350119904076739</v>
      </c>
      <c r="K29" s="9" t="n">
        <f aca="false">Tabla3510813153413[[#This Row],[efect_inc]]/Tabla3510813153413[[#This Row],[N° efec]]</f>
        <v>0.649880095923261</v>
      </c>
      <c r="L29" s="9" t="n">
        <f aca="false">Tabla3510813153413[[#This Row],[no_efec_cor]]/Tabla3510813153413[[#This Row],[N° no_efe]]</f>
        <v>0.666666666666667</v>
      </c>
      <c r="M29" s="9" t="n">
        <f aca="false">Tabla3510813153413[[#This Row],[no_efec_inc]]/Tabla3510813153413[[#This Row],[N° no_efe]]</f>
        <v>0.333333333333333</v>
      </c>
      <c r="N29" s="9" t="n">
        <f aca="false">(Tabla3510813153413[[#This Row],[% efe_cor]]+Tabla3510813153413[[#This Row],[% no_efe_cor]])/2</f>
        <v>0.508393285371703</v>
      </c>
      <c r="O29" s="10" t="n">
        <f aca="false">(Tabla3510813153413[[#This Row],[% efe_inc]]+Tabla3510813153413[[#This Row],[% no_efect_inc]])/2</f>
        <v>0.491606714628297</v>
      </c>
      <c r="P29" s="11" t="n">
        <f aca="false">Tabla3510813153413[[#This Row],[no_efec_cor]]/(Tabla3510813153413[[#This Row],[efect_inc]]+Tabla3510813153413[[#This Row],[no_efec_cor]])</f>
        <v>0.51520572450805</v>
      </c>
      <c r="Q29" s="11" t="n">
        <f aca="false">Tabla3510813153413[[#This Row],[efec_cor]]/(Tabla3510813153413[[#This Row],[efec_cor]]+Tabla3510813153413[[#This Row],[no_efec_inc]])</f>
        <v>0.503448275862069</v>
      </c>
      <c r="R29" s="11" t="n">
        <f aca="false">(Tabla3510813153413[[#This Row],[PNE]]+Tabla3510813153413[[#This Row],[PE]])/2</f>
        <v>0.50932700018506</v>
      </c>
      <c r="S29" s="0" t="n">
        <v>834</v>
      </c>
      <c r="T29" s="0" t="n">
        <v>864</v>
      </c>
      <c r="U29" s="0" t="n">
        <f aca="false">Tabla3510813153413[[#This Row],[N° efec]]+Tabla3510813153413[[#This Row],[N° no_efe]]</f>
        <v>1698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493</v>
      </c>
      <c r="D30" s="0" t="n">
        <v>371</v>
      </c>
      <c r="E30" s="0" t="n">
        <v>345</v>
      </c>
      <c r="F30" s="0" t="n">
        <v>489</v>
      </c>
      <c r="G30" s="0" t="n">
        <f aca="false">Tabla3510813153413[[#This Row],[no_efec_cor]]+Tabla3510813153413[[#This Row],[efec_cor]]</f>
        <v>838</v>
      </c>
      <c r="H30" s="0" t="n">
        <f aca="false">Tabla3510813153413[[#This Row],[no_efec_inc]]+Tabla3510813153413[[#This Row],[efect_inc]]</f>
        <v>860</v>
      </c>
      <c r="I30" s="9" t="n">
        <f aca="false">Tabla3510813153413[[#This Row],[Correctos]]/Tabla3510813153413[[#This Row],[total_sec]]</f>
        <v>0.493521790341578</v>
      </c>
      <c r="J30" s="9" t="n">
        <f aca="false">Tabla3510813153413[[#This Row],[efec_cor]]/Tabla3510813153413[[#This Row],[N° efec]]</f>
        <v>0.413669064748201</v>
      </c>
      <c r="K30" s="9" t="n">
        <f aca="false">Tabla3510813153413[[#This Row],[efect_inc]]/Tabla3510813153413[[#This Row],[N° efec]]</f>
        <v>0.586330935251799</v>
      </c>
      <c r="L30" s="9" t="n">
        <f aca="false">Tabla3510813153413[[#This Row],[no_efec_cor]]/Tabla3510813153413[[#This Row],[N° no_efe]]</f>
        <v>0.570601851851852</v>
      </c>
      <c r="M30" s="9" t="n">
        <f aca="false">Tabla3510813153413[[#This Row],[no_efec_inc]]/Tabla3510813153413[[#This Row],[N° no_efe]]</f>
        <v>0.429398148148148</v>
      </c>
      <c r="N30" s="9" t="n">
        <f aca="false">(Tabla3510813153413[[#This Row],[% efe_cor]]+Tabla3510813153413[[#This Row],[% no_efe_cor]])/2</f>
        <v>0.492135458300027</v>
      </c>
      <c r="O30" s="10" t="n">
        <f aca="false">(Tabla3510813153413[[#This Row],[% efe_inc]]+Tabla3510813153413[[#This Row],[% no_efect_inc]])/2</f>
        <v>0.507864541699973</v>
      </c>
      <c r="P30" s="11" t="n">
        <f aca="false">Tabla3510813153413[[#This Row],[no_efec_cor]]/(Tabla3510813153413[[#This Row],[efect_inc]]+Tabla3510813153413[[#This Row],[no_efec_cor]])</f>
        <v>0.5020366598778</v>
      </c>
      <c r="Q30" s="11" t="n">
        <f aca="false">Tabla3510813153413[[#This Row],[efec_cor]]/(Tabla3510813153413[[#This Row],[efec_cor]]+Tabla3510813153413[[#This Row],[no_efec_inc]])</f>
        <v>0.481843575418994</v>
      </c>
      <c r="R30" s="11" t="n">
        <f aca="false">(Tabla3510813153413[[#This Row],[PNE]]+Tabla3510813153413[[#This Row],[PE]])/2</f>
        <v>0.491940117648397</v>
      </c>
      <c r="S30" s="0" t="n">
        <v>834</v>
      </c>
      <c r="T30" s="0" t="n">
        <v>864</v>
      </c>
      <c r="U30" s="0" t="n">
        <f aca="false">Tabla3510813153413[[#This Row],[N° efec]]+Tabla3510813153413[[#This Row],[N° no_efe]]</f>
        <v>1698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466</v>
      </c>
      <c r="D31" s="0" t="n">
        <v>398</v>
      </c>
      <c r="E31" s="0" t="n">
        <v>391</v>
      </c>
      <c r="F31" s="0" t="n">
        <v>443</v>
      </c>
      <c r="G31" s="0" t="n">
        <f aca="false">Tabla3510813153413[[#This Row],[no_efec_cor]]+Tabla3510813153413[[#This Row],[efec_cor]]</f>
        <v>857</v>
      </c>
      <c r="H31" s="0" t="n">
        <f aca="false">Tabla3510813153413[[#This Row],[no_efec_inc]]+Tabla3510813153413[[#This Row],[efect_inc]]</f>
        <v>841</v>
      </c>
      <c r="I31" s="9" t="n">
        <f aca="false">Tabla3510813153413[[#This Row],[Correctos]]/Tabla3510813153413[[#This Row],[total_sec]]</f>
        <v>0.504711425206125</v>
      </c>
      <c r="J31" s="9" t="n">
        <f aca="false">Tabla3510813153413[[#This Row],[efec_cor]]/Tabla3510813153413[[#This Row],[N° efec]]</f>
        <v>0.468824940047962</v>
      </c>
      <c r="K31" s="9" t="n">
        <f aca="false">Tabla3510813153413[[#This Row],[efect_inc]]/Tabla3510813153413[[#This Row],[N° efec]]</f>
        <v>0.531175059952038</v>
      </c>
      <c r="L31" s="9" t="n">
        <f aca="false">Tabla3510813153413[[#This Row],[no_efec_cor]]/Tabla3510813153413[[#This Row],[N° no_efe]]</f>
        <v>0.539351851851852</v>
      </c>
      <c r="M31" s="9" t="n">
        <f aca="false">Tabla3510813153413[[#This Row],[no_efec_inc]]/Tabla3510813153413[[#This Row],[N° no_efe]]</f>
        <v>0.460648148148148</v>
      </c>
      <c r="N31" s="9" t="n">
        <f aca="false">(Tabla3510813153413[[#This Row],[% efe_cor]]+Tabla3510813153413[[#This Row],[% no_efe_cor]])/2</f>
        <v>0.504088395949907</v>
      </c>
      <c r="O31" s="10" t="n">
        <f aca="false">(Tabla3510813153413[[#This Row],[% efe_inc]]+Tabla3510813153413[[#This Row],[% no_efect_inc]])/2</f>
        <v>0.495911604050093</v>
      </c>
      <c r="P31" s="11" t="n">
        <f aca="false">Tabla3510813153413[[#This Row],[no_efec_cor]]/(Tabla3510813153413[[#This Row],[efect_inc]]+Tabla3510813153413[[#This Row],[no_efec_cor]])</f>
        <v>0.512651265126513</v>
      </c>
      <c r="Q31" s="11" t="n">
        <f aca="false">Tabla3510813153413[[#This Row],[efec_cor]]/(Tabla3510813153413[[#This Row],[efec_cor]]+Tabla3510813153413[[#This Row],[no_efec_inc]])</f>
        <v>0.495564005069708</v>
      </c>
      <c r="R31" s="11" t="n">
        <f aca="false">(Tabla3510813153413[[#This Row],[PNE]]+Tabla3510813153413[[#This Row],[PE]])/2</f>
        <v>0.504107635098111</v>
      </c>
      <c r="S31" s="0" t="n">
        <v>834</v>
      </c>
      <c r="T31" s="0" t="n">
        <v>864</v>
      </c>
      <c r="U31" s="0" t="n">
        <f aca="false">Tabla3510813153413[[#This Row],[N° efec]]+Tabla3510813153413[[#This Row],[N° no_efe]]</f>
        <v>1698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452</v>
      </c>
      <c r="D32" s="0" t="n">
        <v>412</v>
      </c>
      <c r="E32" s="0" t="n">
        <v>400</v>
      </c>
      <c r="F32" s="0" t="n">
        <v>434</v>
      </c>
      <c r="G32" s="0" t="n">
        <f aca="false">Tabla3510813153413[[#This Row],[no_efec_cor]]+Tabla3510813153413[[#This Row],[efec_cor]]</f>
        <v>852</v>
      </c>
      <c r="H32" s="0" t="n">
        <f aca="false">Tabla3510813153413[[#This Row],[no_efec_inc]]+Tabla3510813153413[[#This Row],[efect_inc]]</f>
        <v>846</v>
      </c>
      <c r="I32" s="9" t="n">
        <f aca="false">Tabla3510813153413[[#This Row],[Correctos]]/Tabla3510813153413[[#This Row],[total_sec]]</f>
        <v>0.501766784452297</v>
      </c>
      <c r="J32" s="9" t="n">
        <f aca="false">Tabla3510813153413[[#This Row],[efec_cor]]/Tabla3510813153413[[#This Row],[N° efec]]</f>
        <v>0.479616306954436</v>
      </c>
      <c r="K32" s="9" t="n">
        <f aca="false">Tabla3510813153413[[#This Row],[efect_inc]]/Tabla3510813153413[[#This Row],[N° efec]]</f>
        <v>0.520383693045564</v>
      </c>
      <c r="L32" s="9" t="n">
        <f aca="false">Tabla3510813153413[[#This Row],[no_efec_cor]]/Tabla3510813153413[[#This Row],[N° no_efe]]</f>
        <v>0.523148148148148</v>
      </c>
      <c r="M32" s="9" t="n">
        <f aca="false">Tabla3510813153413[[#This Row],[no_efec_inc]]/Tabla3510813153413[[#This Row],[N° no_efe]]</f>
        <v>0.476851851851852</v>
      </c>
      <c r="N32" s="9" t="n">
        <f aca="false">(Tabla3510813153413[[#This Row],[% efe_cor]]+Tabla3510813153413[[#This Row],[% no_efe_cor]])/2</f>
        <v>0.501382227551292</v>
      </c>
      <c r="O32" s="10" t="n">
        <f aca="false">(Tabla3510813153413[[#This Row],[% efe_inc]]+Tabla3510813153413[[#This Row],[% no_efect_inc]])/2</f>
        <v>0.498617772448708</v>
      </c>
      <c r="P32" s="11" t="n">
        <f aca="false">Tabla3510813153413[[#This Row],[no_efec_cor]]/(Tabla3510813153413[[#This Row],[efect_inc]]+Tabla3510813153413[[#This Row],[no_efec_cor]])</f>
        <v>0.510158013544018</v>
      </c>
      <c r="Q32" s="11" t="n">
        <f aca="false">Tabla3510813153413[[#This Row],[efec_cor]]/(Tabla3510813153413[[#This Row],[efec_cor]]+Tabla3510813153413[[#This Row],[no_efec_inc]])</f>
        <v>0.492610837438424</v>
      </c>
      <c r="R32" s="11" t="n">
        <f aca="false">(Tabla3510813153413[[#This Row],[PNE]]+Tabla3510813153413[[#This Row],[PE]])/2</f>
        <v>0.501384425491221</v>
      </c>
      <c r="S32" s="0" t="n">
        <v>834</v>
      </c>
      <c r="T32" s="0" t="n">
        <v>864</v>
      </c>
      <c r="U32" s="0" t="n">
        <f aca="false">Tabla3510813153413[[#This Row],[N° efec]]+Tabla3510813153413[[#This Row],[N° no_efe]]</f>
        <v>1698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465</v>
      </c>
      <c r="D33" s="0" t="n">
        <v>399</v>
      </c>
      <c r="E33" s="0" t="n">
        <v>385</v>
      </c>
      <c r="F33" s="0" t="n">
        <v>449</v>
      </c>
      <c r="G33" s="0" t="n">
        <f aca="false">Tabla3510813153413[[#This Row],[no_efec_cor]]+Tabla3510813153413[[#This Row],[efec_cor]]</f>
        <v>850</v>
      </c>
      <c r="H33" s="0" t="n">
        <f aca="false">Tabla3510813153413[[#This Row],[no_efec_inc]]+Tabla3510813153413[[#This Row],[efect_inc]]</f>
        <v>848</v>
      </c>
      <c r="I33" s="9" t="n">
        <f aca="false">Tabla3510813153413[[#This Row],[Correctos]]/Tabla3510813153413[[#This Row],[total_sec]]</f>
        <v>0.500588928150766</v>
      </c>
      <c r="J33" s="9" t="n">
        <f aca="false">Tabla3510813153413[[#This Row],[efec_cor]]/Tabla3510813153413[[#This Row],[N° efec]]</f>
        <v>0.461630695443645</v>
      </c>
      <c r="K33" s="9" t="n">
        <f aca="false">Tabla3510813153413[[#This Row],[efect_inc]]/Tabla3510813153413[[#This Row],[N° efec]]</f>
        <v>0.538369304556355</v>
      </c>
      <c r="L33" s="9" t="n">
        <f aca="false">Tabla3510813153413[[#This Row],[no_efec_cor]]/Tabla3510813153413[[#This Row],[N° no_efe]]</f>
        <v>0.538194444444444</v>
      </c>
      <c r="M33" s="9" t="n">
        <f aca="false">Tabla3510813153413[[#This Row],[no_efec_inc]]/Tabla3510813153413[[#This Row],[N° no_efe]]</f>
        <v>0.461805555555556</v>
      </c>
      <c r="N33" s="9" t="n">
        <f aca="false">(Tabla3510813153413[[#This Row],[% efe_cor]]+Tabla3510813153413[[#This Row],[% no_efe_cor]])/2</f>
        <v>0.499912569944045</v>
      </c>
      <c r="O33" s="10" t="n">
        <f aca="false">(Tabla3510813153413[[#This Row],[% efe_inc]]+Tabla3510813153413[[#This Row],[% no_efect_inc]])/2</f>
        <v>0.500087430055955</v>
      </c>
      <c r="P33" s="11" t="n">
        <f aca="false">Tabla3510813153413[[#This Row],[no_efec_cor]]/(Tabla3510813153413[[#This Row],[efect_inc]]+Tabla3510813153413[[#This Row],[no_efec_cor]])</f>
        <v>0.508752735229759</v>
      </c>
      <c r="Q33" s="11" t="n">
        <f aca="false">Tabla3510813153413[[#This Row],[efec_cor]]/(Tabla3510813153413[[#This Row],[efec_cor]]+Tabla3510813153413[[#This Row],[no_efec_inc]])</f>
        <v>0.491071428571429</v>
      </c>
      <c r="R33" s="11" t="n">
        <f aca="false">(Tabla3510813153413[[#This Row],[PNE]]+Tabla3510813153413[[#This Row],[PE]])/2</f>
        <v>0.499912081900594</v>
      </c>
      <c r="S33" s="0" t="n">
        <v>834</v>
      </c>
      <c r="T33" s="0" t="n">
        <v>864</v>
      </c>
      <c r="U33" s="0" t="n">
        <f aca="false">Tabla3510813153413[[#This Row],[N° efec]]+Tabla3510813153413[[#This Row],[N° no_efe]]</f>
        <v>1698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534</v>
      </c>
      <c r="D34" s="0" t="n">
        <v>330</v>
      </c>
      <c r="E34" s="0" t="n">
        <v>320</v>
      </c>
      <c r="F34" s="0" t="n">
        <v>514</v>
      </c>
      <c r="G34" s="0" t="n">
        <f aca="false">Tabla3510813153413[[#This Row],[no_efec_cor]]+Tabla3510813153413[[#This Row],[efec_cor]]</f>
        <v>854</v>
      </c>
      <c r="H34" s="0" t="n">
        <f aca="false">Tabla3510813153413[[#This Row],[no_efec_inc]]+Tabla3510813153413[[#This Row],[efect_inc]]</f>
        <v>844</v>
      </c>
      <c r="I34" s="9" t="n">
        <f aca="false">Tabla3510813153413[[#This Row],[Correctos]]/Tabla3510813153413[[#This Row],[total_sec]]</f>
        <v>0.502944640753828</v>
      </c>
      <c r="J34" s="9" t="n">
        <f aca="false">Tabla3510813153413[[#This Row],[efec_cor]]/Tabla3510813153413[[#This Row],[N° efec]]</f>
        <v>0.383693045563549</v>
      </c>
      <c r="K34" s="9" t="n">
        <f aca="false">Tabla3510813153413[[#This Row],[efect_inc]]/Tabla3510813153413[[#This Row],[N° efec]]</f>
        <v>0.616306954436451</v>
      </c>
      <c r="L34" s="9" t="n">
        <f aca="false">Tabla3510813153413[[#This Row],[no_efec_cor]]/Tabla3510813153413[[#This Row],[N° no_efe]]</f>
        <v>0.618055555555556</v>
      </c>
      <c r="M34" s="9" t="n">
        <f aca="false">Tabla3510813153413[[#This Row],[no_efec_inc]]/Tabla3510813153413[[#This Row],[N° no_efe]]</f>
        <v>0.381944444444444</v>
      </c>
      <c r="N34" s="9" t="n">
        <f aca="false">(Tabla3510813153413[[#This Row],[% efe_cor]]+Tabla3510813153413[[#This Row],[% no_efe_cor]])/2</f>
        <v>0.500874300559552</v>
      </c>
      <c r="O34" s="10" t="n">
        <f aca="false">(Tabla3510813153413[[#This Row],[% efe_inc]]+Tabla3510813153413[[#This Row],[% no_efect_inc]])/2</f>
        <v>0.499125699440448</v>
      </c>
      <c r="P34" s="11" t="n">
        <f aca="false">Tabla3510813153413[[#This Row],[no_efec_cor]]/(Tabla3510813153413[[#This Row],[efect_inc]]+Tabla3510813153413[[#This Row],[no_efec_cor]])</f>
        <v>0.509541984732824</v>
      </c>
      <c r="Q34" s="11" t="n">
        <f aca="false">Tabla3510813153413[[#This Row],[efec_cor]]/(Tabla3510813153413[[#This Row],[efec_cor]]+Tabla3510813153413[[#This Row],[no_efec_inc]])</f>
        <v>0.492307692307692</v>
      </c>
      <c r="R34" s="11" t="n">
        <f aca="false">(Tabla3510813153413[[#This Row],[PNE]]+Tabla3510813153413[[#This Row],[PE]])/2</f>
        <v>0.500924838520258</v>
      </c>
      <c r="S34" s="0" t="n">
        <v>834</v>
      </c>
      <c r="T34" s="0" t="n">
        <v>864</v>
      </c>
      <c r="U34" s="0" t="n">
        <f aca="false">Tabla3510813153413[[#This Row],[N° efec]]+Tabla3510813153413[[#This Row],[N° no_efe]]</f>
        <v>1698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499</v>
      </c>
      <c r="D35" s="0" t="n">
        <v>365</v>
      </c>
      <c r="E35" s="0" t="n">
        <v>344</v>
      </c>
      <c r="F35" s="0" t="n">
        <v>490</v>
      </c>
      <c r="G35" s="0" t="n">
        <f aca="false">Tabla3510813153413[[#This Row],[no_efec_cor]]+Tabla3510813153413[[#This Row],[efec_cor]]</f>
        <v>843</v>
      </c>
      <c r="H35" s="0" t="n">
        <f aca="false">Tabla3510813153413[[#This Row],[no_efec_inc]]+Tabla3510813153413[[#This Row],[efect_inc]]</f>
        <v>855</v>
      </c>
      <c r="I35" s="9" t="n">
        <f aca="false">Tabla3510813153413[[#This Row],[Correctos]]/Tabla3510813153413[[#This Row],[total_sec]]</f>
        <v>0.496466431095406</v>
      </c>
      <c r="J35" s="9" t="n">
        <f aca="false">Tabla3510813153413[[#This Row],[efec_cor]]/Tabla3510813153413[[#This Row],[N° efec]]</f>
        <v>0.412470023980815</v>
      </c>
      <c r="K35" s="9" t="n">
        <f aca="false">Tabla3510813153413[[#This Row],[efect_inc]]/Tabla3510813153413[[#This Row],[N° efec]]</f>
        <v>0.587529976019185</v>
      </c>
      <c r="L35" s="9" t="n">
        <f aca="false">Tabla3510813153413[[#This Row],[no_efec_cor]]/Tabla3510813153413[[#This Row],[N° no_efe]]</f>
        <v>0.577546296296296</v>
      </c>
      <c r="M35" s="9" t="n">
        <f aca="false">Tabla3510813153413[[#This Row],[no_efec_inc]]/Tabla3510813153413[[#This Row],[N° no_efe]]</f>
        <v>0.422453703703704</v>
      </c>
      <c r="N35" s="9" t="n">
        <f aca="false">(Tabla3510813153413[[#This Row],[% efe_cor]]+Tabla3510813153413[[#This Row],[% no_efe_cor]])/2</f>
        <v>0.495008160138556</v>
      </c>
      <c r="O35" s="10" t="n">
        <f aca="false">(Tabla3510813153413[[#This Row],[% efe_inc]]+Tabla3510813153413[[#This Row],[% no_efect_inc]])/2</f>
        <v>0.504991839861444</v>
      </c>
      <c r="P35" s="11" t="n">
        <f aca="false">Tabla3510813153413[[#This Row],[no_efec_cor]]/(Tabla3510813153413[[#This Row],[efect_inc]]+Tabla3510813153413[[#This Row],[no_efec_cor]])</f>
        <v>0.504550050556117</v>
      </c>
      <c r="Q35" s="11" t="n">
        <f aca="false">Tabla3510813153413[[#This Row],[efec_cor]]/(Tabla3510813153413[[#This Row],[efec_cor]]+Tabla3510813153413[[#This Row],[no_efec_inc]])</f>
        <v>0.485190409026798</v>
      </c>
      <c r="R35" s="11" t="n">
        <f aca="false">(Tabla3510813153413[[#This Row],[PNE]]+Tabla3510813153413[[#This Row],[PE]])/2</f>
        <v>0.494870229791458</v>
      </c>
      <c r="S35" s="0" t="n">
        <v>834</v>
      </c>
      <c r="T35" s="0" t="n">
        <v>864</v>
      </c>
      <c r="U35" s="0" t="n">
        <f aca="false">Tabla3510813153413[[#This Row],[N° efec]]+Tabla3510813153413[[#This Row],[N° no_efe]]</f>
        <v>1698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485</v>
      </c>
      <c r="D36" s="0" t="n">
        <v>379</v>
      </c>
      <c r="E36" s="0" t="n">
        <v>357</v>
      </c>
      <c r="F36" s="0" t="n">
        <v>477</v>
      </c>
      <c r="G36" s="0" t="n">
        <f aca="false">Tabla3510813153413[[#This Row],[no_efec_cor]]+Tabla3510813153413[[#This Row],[efec_cor]]</f>
        <v>842</v>
      </c>
      <c r="H36" s="0" t="n">
        <f aca="false">Tabla3510813153413[[#This Row],[no_efec_inc]]+Tabla3510813153413[[#This Row],[efect_inc]]</f>
        <v>856</v>
      </c>
      <c r="I36" s="9" t="n">
        <f aca="false">Tabla3510813153413[[#This Row],[Correctos]]/Tabla3510813153413[[#This Row],[total_sec]]</f>
        <v>0.495877502944641</v>
      </c>
      <c r="J36" s="9" t="n">
        <f aca="false">Tabla3510813153413[[#This Row],[efec_cor]]/Tabla3510813153413[[#This Row],[N° efec]]</f>
        <v>0.428057553956835</v>
      </c>
      <c r="K36" s="9" t="n">
        <f aca="false">Tabla3510813153413[[#This Row],[efect_inc]]/Tabla3510813153413[[#This Row],[N° efec]]</f>
        <v>0.571942446043165</v>
      </c>
      <c r="L36" s="9" t="n">
        <f aca="false">Tabla3510813153413[[#This Row],[no_efec_cor]]/Tabla3510813153413[[#This Row],[N° no_efe]]</f>
        <v>0.561342592592593</v>
      </c>
      <c r="M36" s="9" t="n">
        <f aca="false">Tabla3510813153413[[#This Row],[no_efec_inc]]/Tabla3510813153413[[#This Row],[N° no_efe]]</f>
        <v>0.438657407407407</v>
      </c>
      <c r="N36" s="9" t="n">
        <f aca="false">(Tabla3510813153413[[#This Row],[% efe_cor]]+Tabla3510813153413[[#This Row],[% no_efe_cor]])/2</f>
        <v>0.494700073274714</v>
      </c>
      <c r="O36" s="10" t="n">
        <f aca="false">(Tabla3510813153413[[#This Row],[% efe_inc]]+Tabla3510813153413[[#This Row],[% no_efect_inc]])/2</f>
        <v>0.505299926725286</v>
      </c>
      <c r="P36" s="11" t="n">
        <f aca="false">Tabla3510813153413[[#This Row],[no_efec_cor]]/(Tabla3510813153413[[#This Row],[efect_inc]]+Tabla3510813153413[[#This Row],[no_efec_cor]])</f>
        <v>0.504158004158004</v>
      </c>
      <c r="Q36" s="11" t="n">
        <f aca="false">Tabla3510813153413[[#This Row],[efec_cor]]/(Tabla3510813153413[[#This Row],[efec_cor]]+Tabla3510813153413[[#This Row],[no_efec_inc]])</f>
        <v>0.485054347826087</v>
      </c>
      <c r="R36" s="11" t="n">
        <f aca="false">(Tabla3510813153413[[#This Row],[PNE]]+Tabla3510813153413[[#This Row],[PE]])/2</f>
        <v>0.494606175992046</v>
      </c>
      <c r="S36" s="0" t="n">
        <v>834</v>
      </c>
      <c r="T36" s="0" t="n">
        <v>864</v>
      </c>
      <c r="U36" s="0" t="n">
        <f aca="false">Tabla3510813153413[[#This Row],[N° efec]]+Tabla3510813153413[[#This Row],[N° no_efe]]</f>
        <v>1698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456</v>
      </c>
      <c r="D37" s="0" t="n">
        <v>408</v>
      </c>
      <c r="E37" s="0" t="n">
        <v>392</v>
      </c>
      <c r="F37" s="0" t="n">
        <v>442</v>
      </c>
      <c r="G37" s="0" t="n">
        <f aca="false">Tabla3510813153413[[#This Row],[no_efec_cor]]+Tabla3510813153413[[#This Row],[efec_cor]]</f>
        <v>848</v>
      </c>
      <c r="H37" s="0" t="n">
        <f aca="false">Tabla3510813153413[[#This Row],[no_efec_inc]]+Tabla3510813153413[[#This Row],[efect_inc]]</f>
        <v>850</v>
      </c>
      <c r="I37" s="9" t="n">
        <f aca="false">Tabla3510813153413[[#This Row],[Correctos]]/Tabla3510813153413[[#This Row],[total_sec]]</f>
        <v>0.499411071849234</v>
      </c>
      <c r="J37" s="9" t="n">
        <f aca="false">Tabla3510813153413[[#This Row],[efec_cor]]/Tabla3510813153413[[#This Row],[N° efec]]</f>
        <v>0.470023980815348</v>
      </c>
      <c r="K37" s="9" t="n">
        <f aca="false">Tabla3510813153413[[#This Row],[efect_inc]]/Tabla3510813153413[[#This Row],[N° efec]]</f>
        <v>0.529976019184652</v>
      </c>
      <c r="L37" s="9" t="n">
        <f aca="false">Tabla3510813153413[[#This Row],[no_efec_cor]]/Tabla3510813153413[[#This Row],[N° no_efe]]</f>
        <v>0.527777777777778</v>
      </c>
      <c r="M37" s="9" t="n">
        <f aca="false">Tabla3510813153413[[#This Row],[no_efec_inc]]/Tabla3510813153413[[#This Row],[N° no_efe]]</f>
        <v>0.472222222222222</v>
      </c>
      <c r="N37" s="9" t="n">
        <f aca="false">(Tabla3510813153413[[#This Row],[% efe_cor]]+Tabla3510813153413[[#This Row],[% no_efe_cor]])/2</f>
        <v>0.498900879296563</v>
      </c>
      <c r="O37" s="10" t="n">
        <f aca="false">(Tabla3510813153413[[#This Row],[% efe_inc]]+Tabla3510813153413[[#This Row],[% no_efect_inc]])/2</f>
        <v>0.501099120703437</v>
      </c>
      <c r="P37" s="11" t="n">
        <f aca="false">Tabla3510813153413[[#This Row],[no_efec_cor]]/(Tabla3510813153413[[#This Row],[efect_inc]]+Tabla3510813153413[[#This Row],[no_efec_cor]])</f>
        <v>0.507795100222717</v>
      </c>
      <c r="Q37" s="11" t="n">
        <f aca="false">Tabla3510813153413[[#This Row],[efec_cor]]/(Tabla3510813153413[[#This Row],[efec_cor]]+Tabla3510813153413[[#This Row],[no_efec_inc]])</f>
        <v>0.49</v>
      </c>
      <c r="R37" s="11" t="n">
        <f aca="false">(Tabla3510813153413[[#This Row],[PNE]]+Tabla3510813153413[[#This Row],[PE]])/2</f>
        <v>0.498897550111359</v>
      </c>
      <c r="S37" s="0" t="n">
        <v>834</v>
      </c>
      <c r="T37" s="0" t="n">
        <v>864</v>
      </c>
      <c r="U37" s="0" t="n">
        <f aca="false">Tabla3510813153413[[#This Row],[N° efec]]+Tabla3510813153413[[#This Row],[N° no_efe]]</f>
        <v>1698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539</v>
      </c>
      <c r="D38" s="0" t="n">
        <v>325</v>
      </c>
      <c r="E38" s="0" t="n">
        <v>304</v>
      </c>
      <c r="F38" s="0" t="n">
        <v>530</v>
      </c>
      <c r="G38" s="0" t="n">
        <f aca="false">Tabla3510813153413[[#This Row],[no_efec_cor]]+Tabla3510813153413[[#This Row],[efec_cor]]</f>
        <v>843</v>
      </c>
      <c r="H38" s="0" t="n">
        <f aca="false">Tabla3510813153413[[#This Row],[no_efec_inc]]+Tabla3510813153413[[#This Row],[efect_inc]]</f>
        <v>855</v>
      </c>
      <c r="I38" s="9" t="n">
        <f aca="false">Tabla3510813153413[[#This Row],[Correctos]]/Tabla3510813153413[[#This Row],[total_sec]]</f>
        <v>0.496466431095406</v>
      </c>
      <c r="J38" s="9" t="n">
        <f aca="false">Tabla3510813153413[[#This Row],[efec_cor]]/Tabla3510813153413[[#This Row],[N° efec]]</f>
        <v>0.364508393285372</v>
      </c>
      <c r="K38" s="9" t="n">
        <f aca="false">Tabla3510813153413[[#This Row],[efect_inc]]/Tabla3510813153413[[#This Row],[N° efec]]</f>
        <v>0.635491606714628</v>
      </c>
      <c r="L38" s="9" t="n">
        <f aca="false">Tabla3510813153413[[#This Row],[no_efec_cor]]/Tabla3510813153413[[#This Row],[N° no_efe]]</f>
        <v>0.623842592592593</v>
      </c>
      <c r="M38" s="9" t="n">
        <f aca="false">Tabla3510813153413[[#This Row],[no_efec_inc]]/Tabla3510813153413[[#This Row],[N° no_efe]]</f>
        <v>0.376157407407407</v>
      </c>
      <c r="N38" s="9" t="n">
        <f aca="false">(Tabla3510813153413[[#This Row],[% efe_cor]]+Tabla3510813153413[[#This Row],[% no_efe_cor]])/2</f>
        <v>0.494175492938982</v>
      </c>
      <c r="O38" s="10" t="n">
        <f aca="false">(Tabla3510813153413[[#This Row],[% efe_inc]]+Tabla3510813153413[[#This Row],[% no_efect_inc]])/2</f>
        <v>0.505824507061018</v>
      </c>
      <c r="P38" s="11" t="n">
        <f aca="false">Tabla3510813153413[[#This Row],[no_efec_cor]]/(Tabla3510813153413[[#This Row],[efect_inc]]+Tabla3510813153413[[#This Row],[no_efec_cor]])</f>
        <v>0.504209541627689</v>
      </c>
      <c r="Q38" s="11" t="n">
        <f aca="false">Tabla3510813153413[[#This Row],[efec_cor]]/(Tabla3510813153413[[#This Row],[efec_cor]]+Tabla3510813153413[[#This Row],[no_efec_inc]])</f>
        <v>0.483306836248013</v>
      </c>
      <c r="R38" s="11" t="n">
        <f aca="false">(Tabla3510813153413[[#This Row],[PNE]]+Tabla3510813153413[[#This Row],[PE]])/2</f>
        <v>0.493758188937851</v>
      </c>
      <c r="S38" s="0" t="n">
        <v>834</v>
      </c>
      <c r="T38" s="0" t="n">
        <v>864</v>
      </c>
      <c r="U38" s="0" t="n">
        <f aca="false">Tabla3510813153413[[#This Row],[N° efec]]+Tabla3510813153413[[#This Row],[N° no_efe]]</f>
        <v>1698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851</v>
      </c>
      <c r="D39" s="0" t="n">
        <v>13</v>
      </c>
      <c r="E39" s="0" t="n">
        <v>14</v>
      </c>
      <c r="F39" s="0" t="n">
        <v>820</v>
      </c>
      <c r="G39" s="0" t="n">
        <f aca="false">Tabla3510813153413[[#This Row],[no_efec_cor]]+Tabla3510813153413[[#This Row],[efec_cor]]</f>
        <v>865</v>
      </c>
      <c r="H39" s="0" t="n">
        <f aca="false">Tabla3510813153413[[#This Row],[no_efec_inc]]+Tabla3510813153413[[#This Row],[efect_inc]]</f>
        <v>833</v>
      </c>
      <c r="I39" s="9" t="n">
        <f aca="false">Tabla3510813153413[[#This Row],[Correctos]]/Tabla3510813153413[[#This Row],[total_sec]]</f>
        <v>0.50942285041225</v>
      </c>
      <c r="J39" s="9" t="n">
        <f aca="false">Tabla3510813153413[[#This Row],[efec_cor]]/Tabla3510813153413[[#This Row],[N° efec]]</f>
        <v>0.0167865707434053</v>
      </c>
      <c r="K39" s="9" t="n">
        <f aca="false">Tabla3510813153413[[#This Row],[efect_inc]]/Tabla3510813153413[[#This Row],[N° efec]]</f>
        <v>0.983213429256595</v>
      </c>
      <c r="L39" s="9" t="n">
        <f aca="false">Tabla3510813153413[[#This Row],[no_efec_cor]]/Tabla3510813153413[[#This Row],[N° no_efe]]</f>
        <v>0.984953703703704</v>
      </c>
      <c r="M39" s="9" t="n">
        <f aca="false">Tabla3510813153413[[#This Row],[no_efec_inc]]/Tabla3510813153413[[#This Row],[N° no_efe]]</f>
        <v>0.0150462962962963</v>
      </c>
      <c r="N39" s="9" t="n">
        <f aca="false">(Tabla3510813153413[[#This Row],[% efe_cor]]+Tabla3510813153413[[#This Row],[% no_efe_cor]])/2</f>
        <v>0.500870137223554</v>
      </c>
      <c r="O39" s="10" t="n">
        <f aca="false">(Tabla3510813153413[[#This Row],[% efe_inc]]+Tabla3510813153413[[#This Row],[% no_efect_inc]])/2</f>
        <v>0.499129862776446</v>
      </c>
      <c r="P39" s="11" t="n">
        <f aca="false">Tabla3510813153413[[#This Row],[no_efec_cor]]/(Tabla3510813153413[[#This Row],[efect_inc]]+Tabla3510813153413[[#This Row],[no_efec_cor]])</f>
        <v>0.509275882704967</v>
      </c>
      <c r="Q39" s="11" t="n">
        <f aca="false">Tabla3510813153413[[#This Row],[efec_cor]]/(Tabla3510813153413[[#This Row],[efec_cor]]+Tabla3510813153413[[#This Row],[no_efec_inc]])</f>
        <v>0.518518518518518</v>
      </c>
      <c r="R39" s="11" t="n">
        <f aca="false">(Tabla3510813153413[[#This Row],[PNE]]+Tabla3510813153413[[#This Row],[PE]])/2</f>
        <v>0.513897200611743</v>
      </c>
      <c r="S39" s="0" t="n">
        <v>834</v>
      </c>
      <c r="T39" s="0" t="n">
        <v>864</v>
      </c>
      <c r="U39" s="0" t="n">
        <f aca="false">Tabla3510813153413[[#This Row],[N° efec]]+Tabla3510813153413[[#This Row],[N° no_efe]]</f>
        <v>1698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582</v>
      </c>
      <c r="D40" s="0" t="n">
        <v>282</v>
      </c>
      <c r="E40" s="0" t="n">
        <v>282</v>
      </c>
      <c r="F40" s="0" t="n">
        <v>552</v>
      </c>
      <c r="G40" s="0" t="n">
        <f aca="false">Tabla3510813153413[[#This Row],[no_efec_cor]]+Tabla3510813153413[[#This Row],[efec_cor]]</f>
        <v>864</v>
      </c>
      <c r="H40" s="0" t="n">
        <f aca="false">Tabla3510813153413[[#This Row],[no_efec_inc]]+Tabla3510813153413[[#This Row],[efect_inc]]</f>
        <v>834</v>
      </c>
      <c r="I40" s="9" t="n">
        <f aca="false">Tabla3510813153413[[#This Row],[Correctos]]/Tabla3510813153413[[#This Row],[total_sec]]</f>
        <v>0.508833922261484</v>
      </c>
      <c r="J40" s="9" t="n">
        <f aca="false">Tabla3510813153413[[#This Row],[efec_cor]]/Tabla3510813153413[[#This Row],[N° efec]]</f>
        <v>0.338129496402878</v>
      </c>
      <c r="K40" s="9" t="n">
        <f aca="false">Tabla3510813153413[[#This Row],[efect_inc]]/Tabla3510813153413[[#This Row],[N° efec]]</f>
        <v>0.661870503597122</v>
      </c>
      <c r="L40" s="9" t="n">
        <f aca="false">Tabla3510813153413[[#This Row],[no_efec_cor]]/Tabla3510813153413[[#This Row],[N° no_efe]]</f>
        <v>0.673611111111111</v>
      </c>
      <c r="M40" s="9" t="n">
        <f aca="false">Tabla3510813153413[[#This Row],[no_efec_inc]]/Tabla3510813153413[[#This Row],[N° no_efe]]</f>
        <v>0.326388888888889</v>
      </c>
      <c r="N40" s="9" t="n">
        <f aca="false">(Tabla3510813153413[[#This Row],[% efe_cor]]+Tabla3510813153413[[#This Row],[% no_efe_cor]])/2</f>
        <v>0.505870303756995</v>
      </c>
      <c r="O40" s="10" t="n">
        <f aca="false">(Tabla3510813153413[[#This Row],[% efe_inc]]+Tabla3510813153413[[#This Row],[% no_efect_inc]])/2</f>
        <v>0.494129696243006</v>
      </c>
      <c r="P40" s="11" t="n">
        <f aca="false">Tabla3510813153413[[#This Row],[no_efec_cor]]/(Tabla3510813153413[[#This Row],[efect_inc]]+Tabla3510813153413[[#This Row],[no_efec_cor]])</f>
        <v>0.513227513227513</v>
      </c>
      <c r="Q40" s="11" t="n">
        <f aca="false">Tabla3510813153413[[#This Row],[efec_cor]]/(Tabla3510813153413[[#This Row],[efec_cor]]+Tabla3510813153413[[#This Row],[no_efec_inc]])</f>
        <v>0.5</v>
      </c>
      <c r="R40" s="11" t="n">
        <f aca="false">(Tabla3510813153413[[#This Row],[PNE]]+Tabla3510813153413[[#This Row],[PE]])/2</f>
        <v>0.506613756613757</v>
      </c>
      <c r="S40" s="0" t="n">
        <v>834</v>
      </c>
      <c r="T40" s="0" t="n">
        <v>864</v>
      </c>
      <c r="U40" s="0" t="n">
        <f aca="false">Tabla3510813153413[[#This Row],[N° efec]]+Tabla3510813153413[[#This Row],[N° no_efe]]</f>
        <v>1698</v>
      </c>
    </row>
    <row r="41" customFormat="false" ht="13.8" hidden="false" customHeight="false" outlineLevel="0" collapsed="false">
      <c r="A41" s="0" t="n">
        <v>2</v>
      </c>
      <c r="B41" s="0" t="n">
        <v>3</v>
      </c>
      <c r="C41" s="0" t="n">
        <v>440</v>
      </c>
      <c r="D41" s="0" t="n">
        <v>424</v>
      </c>
      <c r="E41" s="0" t="n">
        <v>404</v>
      </c>
      <c r="F41" s="0" t="n">
        <v>430</v>
      </c>
      <c r="G41" s="0" t="e">
        <f aca="false">Tabla3510813153413[[#This Row],[no_efec_cor]]+Tabla3510813153413[[#This Row],[efec_cor]]</f>
        <v>#VALUE!</v>
      </c>
      <c r="H41" s="0" t="e">
        <f aca="false">Tabla3510813153413[[#This Row],[no_efec_inc]]+Tabla3510813153413[[#This Row],[efect_inc]]</f>
        <v>#VALUE!</v>
      </c>
      <c r="I41" s="9" t="e">
        <f aca="false">Tabla3510813153413[[#This Row],[Correctos]]/Tabla3510813153413[[#This Row],[total_sec]]</f>
        <v>#VALUE!</v>
      </c>
      <c r="J41" s="9" t="e">
        <f aca="false">Tabla3510813153413[[#This Row],[efec_cor]]/Tabla3510813153413[[#This Row],[N° efec]]</f>
        <v>#VALUE!</v>
      </c>
      <c r="K41" s="9" t="e">
        <f aca="false">Tabla3510813153413[[#This Row],[efect_inc]]/Tabla3510813153413[[#This Row],[N° efec]]</f>
        <v>#VALUE!</v>
      </c>
      <c r="L41" s="9" t="e">
        <f aca="false">Tabla3510813153413[[#This Row],[no_efec_cor]]/Tabla3510813153413[[#This Row],[N° no_efe]]</f>
        <v>#VALUE!</v>
      </c>
      <c r="M41" s="9" t="e">
        <f aca="false">Tabla3510813153413[[#This Row],[no_efec_inc]]/Tabla3510813153413[[#This Row],[N° no_efe]]</f>
        <v>#VALUE!</v>
      </c>
      <c r="N41" s="9" t="e">
        <f aca="false">(Tabla3510813153413[[#This Row],[% efe_cor]]+Tabla3510813153413[[#This Row],[% no_efe_cor]])/2</f>
        <v>#VALUE!</v>
      </c>
      <c r="O41" s="10" t="e">
        <f aca="false">(Tabla3510813153413[[#This Row],[% efe_inc]]+Tabla3510813153413[[#This Row],[% no_efect_inc]])/2</f>
        <v>#VALUE!</v>
      </c>
      <c r="P41" s="11" t="e">
        <f aca="false">Tabla3510813153413[[#This Row],[no_efec_cor]]/(Tabla3510813153413[[#This Row],[efect_inc]]+Tabla3510813153413[[#This Row],[no_efec_cor]])</f>
        <v>#VALUE!</v>
      </c>
      <c r="Q41" s="11" t="e">
        <f aca="false">Tabla3510813153413[[#This Row],[efec_cor]]/(Tabla3510813153413[[#This Row],[efec_cor]]+Tabla3510813153413[[#This Row],[no_efec_inc]])</f>
        <v>#VALUE!</v>
      </c>
      <c r="R41" s="11" t="e">
        <f aca="false">(Tabla3510813153413[[#This Row],[PNE]]+Tabla3510813153413[[#This Row],[PE]])/2</f>
        <v>#VALUE!</v>
      </c>
      <c r="S41" s="0" t="n">
        <v>834</v>
      </c>
      <c r="T41" s="0" t="n">
        <v>864</v>
      </c>
      <c r="U41" s="0" t="e">
        <f aca="false">Tabla3510813153413[[#This Row],[N° efec]]+Tabla3510813153413[[#This Row],[N° no_efe]]</f>
        <v>#VALUE!</v>
      </c>
    </row>
    <row r="42" customFormat="false" ht="13.8" hidden="false" customHeight="false" outlineLevel="0" collapsed="false">
      <c r="A42" s="0" t="n">
        <v>5</v>
      </c>
      <c r="B42" s="0" t="n">
        <v>3</v>
      </c>
      <c r="C42" s="0" t="n">
        <v>457</v>
      </c>
      <c r="D42" s="0" t="n">
        <v>407</v>
      </c>
      <c r="E42" s="0" t="n">
        <v>400</v>
      </c>
      <c r="F42" s="0" t="n">
        <v>434</v>
      </c>
      <c r="G42" s="0" t="e">
        <f aca="false">Tabla3510813153413[[#This Row],[no_efec_cor]]+Tabla3510813153413[[#This Row],[efec_cor]]</f>
        <v>#VALUE!</v>
      </c>
      <c r="H42" s="0" t="e">
        <f aca="false">Tabla3510813153413[[#This Row],[no_efec_inc]]+Tabla3510813153413[[#This Row],[efect_inc]]</f>
        <v>#VALUE!</v>
      </c>
      <c r="I42" s="9" t="e">
        <f aca="false">Tabla3510813153413[[#This Row],[Correctos]]/Tabla3510813153413[[#This Row],[total_sec]]</f>
        <v>#VALUE!</v>
      </c>
      <c r="J42" s="9" t="e">
        <f aca="false">Tabla3510813153413[[#This Row],[efec_cor]]/Tabla3510813153413[[#This Row],[N° efec]]</f>
        <v>#VALUE!</v>
      </c>
      <c r="K42" s="9" t="e">
        <f aca="false">Tabla3510813153413[[#This Row],[efect_inc]]/Tabla3510813153413[[#This Row],[N° efec]]</f>
        <v>#VALUE!</v>
      </c>
      <c r="L42" s="9" t="e">
        <f aca="false">Tabla3510813153413[[#This Row],[no_efec_cor]]/Tabla3510813153413[[#This Row],[N° no_efe]]</f>
        <v>#VALUE!</v>
      </c>
      <c r="M42" s="9" t="e">
        <f aca="false">Tabla3510813153413[[#This Row],[no_efec_inc]]/Tabla3510813153413[[#This Row],[N° no_efe]]</f>
        <v>#VALUE!</v>
      </c>
      <c r="N42" s="9" t="e">
        <f aca="false">(Tabla3510813153413[[#This Row],[% efe_cor]]+Tabla3510813153413[[#This Row],[% no_efe_cor]])/2</f>
        <v>#VALUE!</v>
      </c>
      <c r="O42" s="10" t="e">
        <f aca="false">(Tabla3510813153413[[#This Row],[% efe_inc]]+Tabla3510813153413[[#This Row],[% no_efect_inc]])/2</f>
        <v>#VALUE!</v>
      </c>
      <c r="P42" s="11" t="e">
        <f aca="false">Tabla3510813153413[[#This Row],[no_efec_cor]]/(Tabla3510813153413[[#This Row],[efect_inc]]+Tabla3510813153413[[#This Row],[no_efec_cor]])</f>
        <v>#VALUE!</v>
      </c>
      <c r="Q42" s="11" t="e">
        <f aca="false">Tabla3510813153413[[#This Row],[efec_cor]]/(Tabla3510813153413[[#This Row],[efec_cor]]+Tabla3510813153413[[#This Row],[no_efec_inc]])</f>
        <v>#VALUE!</v>
      </c>
      <c r="R42" s="11" t="e">
        <f aca="false">(Tabla3510813153413[[#This Row],[PNE]]+Tabla3510813153413[[#This Row],[PE]])/2</f>
        <v>#VALUE!</v>
      </c>
      <c r="S42" s="0" t="n">
        <v>834</v>
      </c>
      <c r="T42" s="0" t="n">
        <v>864</v>
      </c>
      <c r="U42" s="0" t="e">
        <f aca="false">Tabla3510813153413[[#This Row],[N° efec]]+Tabla3510813153413[[#This Row],[N° no_efe]]</f>
        <v>#VALUE!</v>
      </c>
    </row>
    <row r="43" customFormat="false" ht="13.8" hidden="false" customHeight="false" outlineLevel="0" collapsed="false">
      <c r="A43" s="0" t="n">
        <v>10</v>
      </c>
      <c r="B43" s="0" t="n">
        <v>3</v>
      </c>
      <c r="C43" s="0" t="n">
        <v>451</v>
      </c>
      <c r="D43" s="0" t="n">
        <v>413</v>
      </c>
      <c r="E43" s="0" t="n">
        <v>407</v>
      </c>
      <c r="F43" s="0" t="n">
        <v>427</v>
      </c>
      <c r="G43" s="0" t="e">
        <f aca="false">Tabla3510813153413[[#This Row],[no_efec_cor]]+Tabla3510813153413[[#This Row],[efec_cor]]</f>
        <v>#VALUE!</v>
      </c>
      <c r="H43" s="0" t="e">
        <f aca="false">Tabla3510813153413[[#This Row],[no_efec_inc]]+Tabla3510813153413[[#This Row],[efect_inc]]</f>
        <v>#VALUE!</v>
      </c>
      <c r="I43" s="9" t="e">
        <f aca="false">Tabla3510813153413[[#This Row],[Correctos]]/Tabla3510813153413[[#This Row],[total_sec]]</f>
        <v>#VALUE!</v>
      </c>
      <c r="J43" s="9" t="e">
        <f aca="false">Tabla3510813153413[[#This Row],[efec_cor]]/Tabla3510813153413[[#This Row],[N° efec]]</f>
        <v>#VALUE!</v>
      </c>
      <c r="K43" s="9" t="e">
        <f aca="false">Tabla3510813153413[[#This Row],[efect_inc]]/Tabla3510813153413[[#This Row],[N° efec]]</f>
        <v>#VALUE!</v>
      </c>
      <c r="L43" s="9" t="e">
        <f aca="false">Tabla3510813153413[[#This Row],[no_efec_cor]]/Tabla3510813153413[[#This Row],[N° no_efe]]</f>
        <v>#VALUE!</v>
      </c>
      <c r="M43" s="9" t="e">
        <f aca="false">Tabla3510813153413[[#This Row],[no_efec_inc]]/Tabla3510813153413[[#This Row],[N° no_efe]]</f>
        <v>#VALUE!</v>
      </c>
      <c r="N43" s="9" t="e">
        <f aca="false">(Tabla3510813153413[[#This Row],[% efe_cor]]+Tabla3510813153413[[#This Row],[% no_efe_cor]])/2</f>
        <v>#VALUE!</v>
      </c>
      <c r="O43" s="10" t="e">
        <f aca="false">(Tabla3510813153413[[#This Row],[% efe_inc]]+Tabla3510813153413[[#This Row],[% no_efect_inc]])/2</f>
        <v>#VALUE!</v>
      </c>
      <c r="P43" s="11" t="e">
        <f aca="false">Tabla3510813153413[[#This Row],[no_efec_cor]]/(Tabla3510813153413[[#This Row],[efect_inc]]+Tabla3510813153413[[#This Row],[no_efec_cor]])</f>
        <v>#VALUE!</v>
      </c>
      <c r="Q43" s="11" t="e">
        <f aca="false">Tabla3510813153413[[#This Row],[efec_cor]]/(Tabla3510813153413[[#This Row],[efec_cor]]+Tabla3510813153413[[#This Row],[no_efec_inc]])</f>
        <v>#VALUE!</v>
      </c>
      <c r="R43" s="11" t="e">
        <f aca="false">(Tabla3510813153413[[#This Row],[PNE]]+Tabla3510813153413[[#This Row],[PE]])/2</f>
        <v>#VALUE!</v>
      </c>
      <c r="S43" s="0" t="n">
        <v>834</v>
      </c>
      <c r="T43" s="0" t="n">
        <v>864</v>
      </c>
      <c r="U43" s="0" t="e">
        <f aca="false">Tabla3510813153413[[#This Row],[N° efec]]+Tabla3510813153413[[#This Row],[N° no_efe]]</f>
        <v>#VALUE!</v>
      </c>
    </row>
    <row r="44" customFormat="false" ht="13.8" hidden="false" customHeight="false" outlineLevel="0" collapsed="false">
      <c r="A44" s="0" t="n">
        <v>8</v>
      </c>
      <c r="B44" s="0" t="n">
        <v>1</v>
      </c>
      <c r="C44" s="0" t="n">
        <v>446</v>
      </c>
      <c r="D44" s="0" t="n">
        <v>418</v>
      </c>
      <c r="E44" s="0" t="n">
        <v>390</v>
      </c>
      <c r="F44" s="0" t="n">
        <v>444</v>
      </c>
      <c r="G44" s="0" t="e">
        <f aca="false">Tabla3510813153413[[#This Row],[no_efec_cor]]+Tabla3510813153413[[#This Row],[efec_cor]]</f>
        <v>#VALUE!</v>
      </c>
      <c r="H44" s="0" t="e">
        <f aca="false">Tabla3510813153413[[#This Row],[no_efec_inc]]+Tabla3510813153413[[#This Row],[efect_inc]]</f>
        <v>#VALUE!</v>
      </c>
      <c r="I44" s="9" t="e">
        <f aca="false">Tabla3510813153413[[#This Row],[Correctos]]/Tabla3510813153413[[#This Row],[total_sec]]</f>
        <v>#VALUE!</v>
      </c>
      <c r="J44" s="9" t="e">
        <f aca="false">Tabla3510813153413[[#This Row],[efec_cor]]/Tabla3510813153413[[#This Row],[N° efec]]</f>
        <v>#VALUE!</v>
      </c>
      <c r="K44" s="9" t="e">
        <f aca="false">Tabla3510813153413[[#This Row],[efect_inc]]/Tabla3510813153413[[#This Row],[N° efec]]</f>
        <v>#VALUE!</v>
      </c>
      <c r="L44" s="9" t="e">
        <f aca="false">Tabla3510813153413[[#This Row],[no_efec_cor]]/Tabla3510813153413[[#This Row],[N° no_efe]]</f>
        <v>#VALUE!</v>
      </c>
      <c r="M44" s="9" t="e">
        <f aca="false">Tabla3510813153413[[#This Row],[no_efec_inc]]/Tabla3510813153413[[#This Row],[N° no_efe]]</f>
        <v>#VALUE!</v>
      </c>
      <c r="N44" s="9" t="e">
        <f aca="false">(Tabla3510813153413[[#This Row],[% efe_cor]]+Tabla3510813153413[[#This Row],[% no_efe_cor]])/2</f>
        <v>#VALUE!</v>
      </c>
      <c r="O44" s="10" t="e">
        <f aca="false">(Tabla3510813153413[[#This Row],[% efe_inc]]+Tabla3510813153413[[#This Row],[% no_efect_inc]])/2</f>
        <v>#VALUE!</v>
      </c>
      <c r="P44" s="11" t="e">
        <f aca="false">Tabla3510813153413[[#This Row],[no_efec_cor]]/(Tabla3510813153413[[#This Row],[efect_inc]]+Tabla3510813153413[[#This Row],[no_efec_cor]])</f>
        <v>#VALUE!</v>
      </c>
      <c r="Q44" s="11" t="e">
        <f aca="false">Tabla3510813153413[[#This Row],[efec_cor]]/(Tabla3510813153413[[#This Row],[efec_cor]]+Tabla3510813153413[[#This Row],[no_efec_inc]])</f>
        <v>#VALUE!</v>
      </c>
      <c r="R44" s="11" t="e">
        <f aca="false">(Tabla3510813153413[[#This Row],[PNE]]+Tabla3510813153413[[#This Row],[PE]])/2</f>
        <v>#VALUE!</v>
      </c>
      <c r="S44" s="0" t="n">
        <v>834</v>
      </c>
      <c r="T44" s="0" t="n">
        <v>864</v>
      </c>
      <c r="U44" s="0" t="e">
        <f aca="false">Tabla3510813153413[[#This Row],[N° efec]]+Tabla3510813153413[[#This Row],[N° no_efe]]</f>
        <v>#VALUE!</v>
      </c>
    </row>
    <row r="45" customFormat="false" ht="13.8" hidden="false" customHeight="false" outlineLevel="0" collapsed="false">
      <c r="A45" s="0" t="n">
        <v>8</v>
      </c>
      <c r="B45" s="0" t="n">
        <v>2</v>
      </c>
      <c r="C45" s="0" t="n">
        <v>441</v>
      </c>
      <c r="D45" s="0" t="n">
        <v>423</v>
      </c>
      <c r="E45" s="0" t="n">
        <v>408</v>
      </c>
      <c r="F45" s="0" t="n">
        <v>426</v>
      </c>
      <c r="G45" s="0" t="e">
        <f aca="false">Tabla3510813153413[[#This Row],[no_efec_cor]]+Tabla3510813153413[[#This Row],[efec_cor]]</f>
        <v>#VALUE!</v>
      </c>
      <c r="H45" s="0" t="e">
        <f aca="false">Tabla3510813153413[[#This Row],[no_efec_inc]]+Tabla3510813153413[[#This Row],[efect_inc]]</f>
        <v>#VALUE!</v>
      </c>
      <c r="I45" s="9" t="e">
        <f aca="false">Tabla3510813153413[[#This Row],[Correctos]]/Tabla3510813153413[[#This Row],[total_sec]]</f>
        <v>#VALUE!</v>
      </c>
      <c r="J45" s="9" t="e">
        <f aca="false">Tabla3510813153413[[#This Row],[efec_cor]]/Tabla3510813153413[[#This Row],[N° efec]]</f>
        <v>#VALUE!</v>
      </c>
      <c r="K45" s="9" t="e">
        <f aca="false">Tabla3510813153413[[#This Row],[efect_inc]]/Tabla3510813153413[[#This Row],[N° efec]]</f>
        <v>#VALUE!</v>
      </c>
      <c r="L45" s="9" t="e">
        <f aca="false">Tabla3510813153413[[#This Row],[no_efec_cor]]/Tabla3510813153413[[#This Row],[N° no_efe]]</f>
        <v>#VALUE!</v>
      </c>
      <c r="M45" s="9" t="e">
        <f aca="false">Tabla3510813153413[[#This Row],[no_efec_inc]]/Tabla3510813153413[[#This Row],[N° no_efe]]</f>
        <v>#VALUE!</v>
      </c>
      <c r="N45" s="9" t="e">
        <f aca="false">(Tabla3510813153413[[#This Row],[% efe_cor]]+Tabla3510813153413[[#This Row],[% no_efe_cor]])/2</f>
        <v>#VALUE!</v>
      </c>
      <c r="O45" s="10" t="e">
        <f aca="false">(Tabla3510813153413[[#This Row],[% efe_inc]]+Tabla3510813153413[[#This Row],[% no_efect_inc]])/2</f>
        <v>#VALUE!</v>
      </c>
      <c r="P45" s="11" t="e">
        <f aca="false">Tabla3510813153413[[#This Row],[no_efec_cor]]/(Tabla3510813153413[[#This Row],[efect_inc]]+Tabla3510813153413[[#This Row],[no_efec_cor]])</f>
        <v>#VALUE!</v>
      </c>
      <c r="Q45" s="11" t="e">
        <f aca="false">Tabla3510813153413[[#This Row],[efec_cor]]/(Tabla3510813153413[[#This Row],[efec_cor]]+Tabla3510813153413[[#This Row],[no_efec_inc]])</f>
        <v>#VALUE!</v>
      </c>
      <c r="R45" s="11" t="e">
        <f aca="false">(Tabla3510813153413[[#This Row],[PNE]]+Tabla3510813153413[[#This Row],[PE]])/2</f>
        <v>#VALUE!</v>
      </c>
      <c r="S45" s="0" t="n">
        <v>834</v>
      </c>
      <c r="T45" s="0" t="n">
        <v>864</v>
      </c>
      <c r="U45" s="0" t="e">
        <f aca="false">Tabla3510813153413[[#This Row],[N° efec]]+Tabla3510813153413[[#This Row],[N° no_efe]]</f>
        <v>#VALUE!</v>
      </c>
    </row>
    <row r="46" customFormat="false" ht="13.8" hidden="false" customHeight="false" outlineLevel="0" collapsed="false">
      <c r="A46" s="0" t="n">
        <v>8</v>
      </c>
      <c r="B46" s="0" t="n">
        <v>3</v>
      </c>
      <c r="C46" s="0" t="n">
        <v>456</v>
      </c>
      <c r="D46" s="0" t="n">
        <v>408</v>
      </c>
      <c r="E46" s="0" t="n">
        <v>401</v>
      </c>
      <c r="F46" s="0" t="n">
        <v>433</v>
      </c>
      <c r="G46" s="0" t="e">
        <f aca="false">Tabla3510813153413[[#This Row],[no_efec_cor]]+Tabla3510813153413[[#This Row],[efec_cor]]</f>
        <v>#VALUE!</v>
      </c>
      <c r="H46" s="0" t="e">
        <f aca="false">Tabla3510813153413[[#This Row],[no_efec_inc]]+Tabla3510813153413[[#This Row],[efect_inc]]</f>
        <v>#VALUE!</v>
      </c>
      <c r="I46" s="9" t="e">
        <f aca="false">Tabla3510813153413[[#This Row],[Correctos]]/Tabla3510813153413[[#This Row],[total_sec]]</f>
        <v>#VALUE!</v>
      </c>
      <c r="J46" s="9" t="e">
        <f aca="false">Tabla3510813153413[[#This Row],[efec_cor]]/Tabla3510813153413[[#This Row],[N° efec]]</f>
        <v>#VALUE!</v>
      </c>
      <c r="K46" s="9" t="e">
        <f aca="false">Tabla3510813153413[[#This Row],[efect_inc]]/Tabla3510813153413[[#This Row],[N° efec]]</f>
        <v>#VALUE!</v>
      </c>
      <c r="L46" s="9" t="e">
        <f aca="false">Tabla3510813153413[[#This Row],[no_efec_cor]]/Tabla3510813153413[[#This Row],[N° no_efe]]</f>
        <v>#VALUE!</v>
      </c>
      <c r="M46" s="9" t="e">
        <f aca="false">Tabla3510813153413[[#This Row],[no_efec_inc]]/Tabla3510813153413[[#This Row],[N° no_efe]]</f>
        <v>#VALUE!</v>
      </c>
      <c r="N46" s="9" t="e">
        <f aca="false">(Tabla3510813153413[[#This Row],[% efe_cor]]+Tabla3510813153413[[#This Row],[% no_efe_cor]])/2</f>
        <v>#VALUE!</v>
      </c>
      <c r="O46" s="10" t="e">
        <f aca="false">(Tabla3510813153413[[#This Row],[% efe_inc]]+Tabla3510813153413[[#This Row],[% no_efect_inc]])/2</f>
        <v>#VALUE!</v>
      </c>
      <c r="P46" s="11" t="e">
        <f aca="false">Tabla3510813153413[[#This Row],[no_efec_cor]]/(Tabla3510813153413[[#This Row],[efect_inc]]+Tabla3510813153413[[#This Row],[no_efec_cor]])</f>
        <v>#VALUE!</v>
      </c>
      <c r="Q46" s="11" t="e">
        <f aca="false">Tabla3510813153413[[#This Row],[efec_cor]]/(Tabla3510813153413[[#This Row],[efec_cor]]+Tabla3510813153413[[#This Row],[no_efec_inc]])</f>
        <v>#VALUE!</v>
      </c>
      <c r="R46" s="11" t="e">
        <f aca="false">(Tabla3510813153413[[#This Row],[PNE]]+Tabla3510813153413[[#This Row],[PE]])/2</f>
        <v>#VALUE!</v>
      </c>
      <c r="S46" s="0" t="n">
        <v>834</v>
      </c>
      <c r="T46" s="0" t="n">
        <v>864</v>
      </c>
      <c r="U46" s="0" t="e">
        <f aca="false">Tabla3510813153413[[#This Row],[N° efec]]+Tabla3510813153413[[#This Row],[N° no_efe]]</f>
        <v>#VALUE!</v>
      </c>
    </row>
    <row r="47" customFormat="false" ht="13.8" hidden="false" customHeight="false" outlineLevel="0" collapsed="false">
      <c r="A47" s="0" t="n">
        <v>8</v>
      </c>
      <c r="B47" s="0" t="n">
        <v>2.5</v>
      </c>
      <c r="C47" s="0" t="n">
        <v>454</v>
      </c>
      <c r="D47" s="0" t="n">
        <v>410</v>
      </c>
      <c r="E47" s="0" t="n">
        <v>404</v>
      </c>
      <c r="F47" s="0" t="n">
        <v>430</v>
      </c>
      <c r="G47" s="0" t="e">
        <f aca="false">Tabla3510813153413[[#This Row],[no_efec_cor]]+Tabla3510813153413[[#This Row],[efec_cor]]</f>
        <v>#VALUE!</v>
      </c>
      <c r="H47" s="0" t="e">
        <f aca="false">Tabla3510813153413[[#This Row],[no_efec_inc]]+Tabla3510813153413[[#This Row],[efect_inc]]</f>
        <v>#VALUE!</v>
      </c>
      <c r="I47" s="9" t="e">
        <f aca="false">Tabla3510813153413[[#This Row],[Correctos]]/Tabla3510813153413[[#This Row],[total_sec]]</f>
        <v>#VALUE!</v>
      </c>
      <c r="J47" s="9" t="e">
        <f aca="false">Tabla3510813153413[[#This Row],[efec_cor]]/Tabla3510813153413[[#This Row],[N° efec]]</f>
        <v>#VALUE!</v>
      </c>
      <c r="K47" s="9" t="e">
        <f aca="false">Tabla3510813153413[[#This Row],[efect_inc]]/Tabla3510813153413[[#This Row],[N° efec]]</f>
        <v>#VALUE!</v>
      </c>
      <c r="L47" s="9" t="e">
        <f aca="false">Tabla3510813153413[[#This Row],[no_efec_cor]]/Tabla3510813153413[[#This Row],[N° no_efe]]</f>
        <v>#VALUE!</v>
      </c>
      <c r="M47" s="9" t="e">
        <f aca="false">Tabla3510813153413[[#This Row],[no_efec_inc]]/Tabla3510813153413[[#This Row],[N° no_efe]]</f>
        <v>#VALUE!</v>
      </c>
      <c r="N47" s="9" t="e">
        <f aca="false">(Tabla3510813153413[[#This Row],[% efe_cor]]+Tabla3510813153413[[#This Row],[% no_efe_cor]])/2</f>
        <v>#VALUE!</v>
      </c>
      <c r="O47" s="10" t="e">
        <f aca="false">(Tabla3510813153413[[#This Row],[% efe_inc]]+Tabla3510813153413[[#This Row],[% no_efect_inc]])/2</f>
        <v>#VALUE!</v>
      </c>
      <c r="P47" s="11" t="e">
        <f aca="false">Tabla3510813153413[[#This Row],[no_efec_cor]]/(Tabla3510813153413[[#This Row],[efect_inc]]+Tabla3510813153413[[#This Row],[no_efec_cor]])</f>
        <v>#VALUE!</v>
      </c>
      <c r="Q47" s="11" t="e">
        <f aca="false">Tabla3510813153413[[#This Row],[efec_cor]]/(Tabla3510813153413[[#This Row],[efec_cor]]+Tabla3510813153413[[#This Row],[no_efec_inc]])</f>
        <v>#VALUE!</v>
      </c>
      <c r="R47" s="11" t="e">
        <f aca="false">(Tabla3510813153413[[#This Row],[PNE]]+Tabla3510813153413[[#This Row],[PE]])/2</f>
        <v>#VALUE!</v>
      </c>
      <c r="S47" s="0" t="n">
        <v>834</v>
      </c>
      <c r="T47" s="0" t="n">
        <v>864</v>
      </c>
      <c r="U47" s="0" t="e">
        <f aca="false">Tabla3510813153413[[#This Row],[N° efec]]+Tabla3510813153413[[#This Row],[N° no_efe]]</f>
        <v>#VALUE!</v>
      </c>
    </row>
    <row r="48" customFormat="false" ht="13.8" hidden="false" customHeight="false" outlineLevel="0" collapsed="false">
      <c r="A48" s="0" t="n">
        <v>10</v>
      </c>
      <c r="B48" s="0" t="n">
        <v>2</v>
      </c>
      <c r="C48" s="0" t="n">
        <v>444</v>
      </c>
      <c r="D48" s="0" t="n">
        <v>420</v>
      </c>
      <c r="E48" s="0" t="n">
        <v>410</v>
      </c>
      <c r="F48" s="0" t="n">
        <v>424</v>
      </c>
      <c r="G48" s="0" t="e">
        <f aca="false">Tabla3510813153413[[#This Row],[no_efec_cor]]+Tabla3510813153413[[#This Row],[efec_cor]]</f>
        <v>#VALUE!</v>
      </c>
      <c r="H48" s="0" t="e">
        <f aca="false">Tabla3510813153413[[#This Row],[no_efec_inc]]+Tabla3510813153413[[#This Row],[efect_inc]]</f>
        <v>#VALUE!</v>
      </c>
      <c r="I48" s="9" t="e">
        <f aca="false">Tabla3510813153413[[#This Row],[Correctos]]/Tabla3510813153413[[#This Row],[total_sec]]</f>
        <v>#VALUE!</v>
      </c>
      <c r="J48" s="9" t="e">
        <f aca="false">Tabla3510813153413[[#This Row],[efec_cor]]/Tabla3510813153413[[#This Row],[N° efec]]</f>
        <v>#VALUE!</v>
      </c>
      <c r="K48" s="9" t="e">
        <f aca="false">Tabla3510813153413[[#This Row],[efect_inc]]/Tabla3510813153413[[#This Row],[N° efec]]</f>
        <v>#VALUE!</v>
      </c>
      <c r="L48" s="9" t="e">
        <f aca="false">Tabla3510813153413[[#This Row],[no_efec_cor]]/Tabla3510813153413[[#This Row],[N° no_efe]]</f>
        <v>#VALUE!</v>
      </c>
      <c r="M48" s="9" t="e">
        <f aca="false">Tabla3510813153413[[#This Row],[no_efec_inc]]/Tabla3510813153413[[#This Row],[N° no_efe]]</f>
        <v>#VALUE!</v>
      </c>
      <c r="N48" s="9" t="e">
        <f aca="false">(Tabla3510813153413[[#This Row],[% efe_cor]]+Tabla3510813153413[[#This Row],[% no_efe_cor]])/2</f>
        <v>#VALUE!</v>
      </c>
      <c r="O48" s="10" t="e">
        <f aca="false">(Tabla3510813153413[[#This Row],[% efe_inc]]+Tabla3510813153413[[#This Row],[% no_efect_inc]])/2</f>
        <v>#VALUE!</v>
      </c>
      <c r="P48" s="11" t="e">
        <f aca="false">Tabla3510813153413[[#This Row],[no_efec_cor]]/(Tabla3510813153413[[#This Row],[efect_inc]]+Tabla3510813153413[[#This Row],[no_efec_cor]])</f>
        <v>#VALUE!</v>
      </c>
      <c r="Q48" s="11" t="e">
        <f aca="false">Tabla3510813153413[[#This Row],[efec_cor]]/(Tabla3510813153413[[#This Row],[efec_cor]]+Tabla3510813153413[[#This Row],[no_efec_inc]])</f>
        <v>#VALUE!</v>
      </c>
      <c r="R48" s="11" t="e">
        <f aca="false">(Tabla3510813153413[[#This Row],[PNE]]+Tabla3510813153413[[#This Row],[PE]])/2</f>
        <v>#VALUE!</v>
      </c>
      <c r="S48" s="0" t="n">
        <v>834</v>
      </c>
      <c r="T48" s="0" t="n">
        <v>864</v>
      </c>
      <c r="U48" s="0" t="e">
        <f aca="false">Tabla3510813153413[[#This Row],[N° efec]]+Tabla3510813153413[[#This Row],[N° no_efe]]</f>
        <v>#VALUE!</v>
      </c>
    </row>
    <row r="49" customFormat="false" ht="13.8" hidden="false" customHeight="false" outlineLevel="0" collapsed="false">
      <c r="A49" s="0" t="n">
        <v>15</v>
      </c>
      <c r="B49" s="0" t="n">
        <v>2</v>
      </c>
      <c r="C49" s="0" t="n">
        <v>454</v>
      </c>
      <c r="D49" s="0" t="n">
        <v>410</v>
      </c>
      <c r="E49" s="0" t="n">
        <v>411</v>
      </c>
      <c r="F49" s="0" t="n">
        <v>423</v>
      </c>
      <c r="G49" s="0" t="e">
        <f aca="false">Tabla3510813153413[[#This Row],[no_efec_cor]]+Tabla3510813153413[[#This Row],[efec_cor]]</f>
        <v>#VALUE!</v>
      </c>
      <c r="H49" s="0" t="e">
        <f aca="false">Tabla3510813153413[[#This Row],[no_efec_inc]]+Tabla3510813153413[[#This Row],[efect_inc]]</f>
        <v>#VALUE!</v>
      </c>
      <c r="I49" s="9" t="e">
        <f aca="false">Tabla3510813153413[[#This Row],[Correctos]]/Tabla3510813153413[[#This Row],[total_sec]]</f>
        <v>#VALUE!</v>
      </c>
      <c r="J49" s="9" t="e">
        <f aca="false">Tabla3510813153413[[#This Row],[efec_cor]]/Tabla3510813153413[[#This Row],[N° efec]]</f>
        <v>#VALUE!</v>
      </c>
      <c r="K49" s="9" t="e">
        <f aca="false">Tabla3510813153413[[#This Row],[efect_inc]]/Tabla3510813153413[[#This Row],[N° efec]]</f>
        <v>#VALUE!</v>
      </c>
      <c r="L49" s="9" t="e">
        <f aca="false">Tabla3510813153413[[#This Row],[no_efec_cor]]/Tabla3510813153413[[#This Row],[N° no_efe]]</f>
        <v>#VALUE!</v>
      </c>
      <c r="M49" s="9" t="e">
        <f aca="false">Tabla3510813153413[[#This Row],[no_efec_inc]]/Tabla3510813153413[[#This Row],[N° no_efe]]</f>
        <v>#VALUE!</v>
      </c>
      <c r="N49" s="9" t="e">
        <f aca="false">(Tabla3510813153413[[#This Row],[% efe_cor]]+Tabla3510813153413[[#This Row],[% no_efe_cor]])/2</f>
        <v>#VALUE!</v>
      </c>
      <c r="O49" s="10" t="e">
        <f aca="false">(Tabla3510813153413[[#This Row],[% efe_inc]]+Tabla3510813153413[[#This Row],[% no_efect_inc]])/2</f>
        <v>#VALUE!</v>
      </c>
      <c r="P49" s="11" t="e">
        <f aca="false">Tabla3510813153413[[#This Row],[no_efec_cor]]/(Tabla3510813153413[[#This Row],[efect_inc]]+Tabla3510813153413[[#This Row],[no_efec_cor]])</f>
        <v>#VALUE!</v>
      </c>
      <c r="Q49" s="11" t="e">
        <f aca="false">Tabla3510813153413[[#This Row],[efec_cor]]/(Tabla3510813153413[[#This Row],[efec_cor]]+Tabla3510813153413[[#This Row],[no_efec_inc]])</f>
        <v>#VALUE!</v>
      </c>
      <c r="R49" s="11" t="e">
        <f aca="false">(Tabla3510813153413[[#This Row],[PNE]]+Tabla3510813153413[[#This Row],[PE]])/2</f>
        <v>#VALUE!</v>
      </c>
      <c r="S49" s="0" t="n">
        <v>834</v>
      </c>
      <c r="T49" s="0" t="n">
        <v>864</v>
      </c>
      <c r="U49" s="0" t="e">
        <f aca="false">Tabla3510813153413[[#This Row],[N° efec]]+Tabla3510813153413[[#This Row],[N° no_efe]]</f>
        <v>#VALUE!</v>
      </c>
    </row>
    <row r="50" customFormat="false" ht="13.8" hidden="false" customHeight="false" outlineLevel="0" collapsed="false">
      <c r="A50" s="0" t="n">
        <v>25</v>
      </c>
      <c r="B50" s="0" t="n">
        <v>2</v>
      </c>
      <c r="C50" s="0" t="n">
        <v>456</v>
      </c>
      <c r="D50" s="0" t="n">
        <v>408</v>
      </c>
      <c r="E50" s="0" t="n">
        <v>410</v>
      </c>
      <c r="F50" s="0" t="n">
        <v>424</v>
      </c>
      <c r="G50" s="0" t="e">
        <f aca="false">Tabla3510813153413[[#This Row],[no_efec_cor]]+Tabla3510813153413[[#This Row],[efec_cor]]</f>
        <v>#VALUE!</v>
      </c>
      <c r="H50" s="0" t="e">
        <f aca="false">Tabla3510813153413[[#This Row],[no_efec_inc]]+Tabla3510813153413[[#This Row],[efect_inc]]</f>
        <v>#VALUE!</v>
      </c>
      <c r="I50" s="9" t="e">
        <f aca="false">Tabla3510813153413[[#This Row],[Correctos]]/Tabla3510813153413[[#This Row],[total_sec]]</f>
        <v>#VALUE!</v>
      </c>
      <c r="J50" s="9" t="e">
        <f aca="false">Tabla3510813153413[[#This Row],[efec_cor]]/Tabla3510813153413[[#This Row],[N° efec]]</f>
        <v>#VALUE!</v>
      </c>
      <c r="K50" s="9" t="e">
        <f aca="false">Tabla3510813153413[[#This Row],[efect_inc]]/Tabla3510813153413[[#This Row],[N° efec]]</f>
        <v>#VALUE!</v>
      </c>
      <c r="L50" s="9" t="e">
        <f aca="false">Tabla3510813153413[[#This Row],[no_efec_cor]]/Tabla3510813153413[[#This Row],[N° no_efe]]</f>
        <v>#VALUE!</v>
      </c>
      <c r="M50" s="9" t="e">
        <f aca="false">Tabla3510813153413[[#This Row],[no_efec_inc]]/Tabla3510813153413[[#This Row],[N° no_efe]]</f>
        <v>#VALUE!</v>
      </c>
      <c r="N50" s="9" t="e">
        <f aca="false">(Tabla3510813153413[[#This Row],[% efe_cor]]+Tabla3510813153413[[#This Row],[% no_efe_cor]])/2</f>
        <v>#VALUE!</v>
      </c>
      <c r="O50" s="10" t="e">
        <f aca="false">(Tabla3510813153413[[#This Row],[% efe_inc]]+Tabla3510813153413[[#This Row],[% no_efect_inc]])/2</f>
        <v>#VALUE!</v>
      </c>
      <c r="P50" s="11" t="e">
        <f aca="false">Tabla3510813153413[[#This Row],[no_efec_cor]]/(Tabla3510813153413[[#This Row],[efect_inc]]+Tabla3510813153413[[#This Row],[no_efec_cor]])</f>
        <v>#VALUE!</v>
      </c>
      <c r="Q50" s="11" t="e">
        <f aca="false">Tabla3510813153413[[#This Row],[efec_cor]]/(Tabla3510813153413[[#This Row],[efec_cor]]+Tabla3510813153413[[#This Row],[no_efec_inc]])</f>
        <v>#VALUE!</v>
      </c>
      <c r="R50" s="11" t="e">
        <f aca="false">(Tabla3510813153413[[#This Row],[PNE]]+Tabla3510813153413[[#This Row],[PE]])/2</f>
        <v>#VALUE!</v>
      </c>
      <c r="S50" s="0" t="n">
        <v>834</v>
      </c>
      <c r="T50" s="0" t="n">
        <v>864</v>
      </c>
      <c r="U50" s="0" t="e">
        <f aca="false">Tabla3510813153413[[#This Row],[N° efec]]+Tabla3510813153413[[#This Row],[N° no_efe]]</f>
        <v>#VALUE!</v>
      </c>
    </row>
    <row r="51" customFormat="false" ht="13.8" hidden="false" customHeight="false" outlineLevel="0" collapsed="false">
      <c r="A51" s="0" t="n">
        <v>25</v>
      </c>
      <c r="B51" s="0" t="n">
        <v>3</v>
      </c>
      <c r="C51" s="0" t="n">
        <v>449</v>
      </c>
      <c r="D51" s="0" t="n">
        <v>415</v>
      </c>
      <c r="E51" s="0" t="n">
        <v>400</v>
      </c>
      <c r="F51" s="0" t="n">
        <v>434</v>
      </c>
      <c r="G51" s="0" t="e">
        <f aca="false">Tabla3510813153413[[#This Row],[no_efec_cor]]+Tabla3510813153413[[#This Row],[efec_cor]]</f>
        <v>#VALUE!</v>
      </c>
      <c r="H51" s="0" t="e">
        <f aca="false">Tabla3510813153413[[#This Row],[no_efec_inc]]+Tabla3510813153413[[#This Row],[efect_inc]]</f>
        <v>#VALUE!</v>
      </c>
      <c r="I51" s="9" t="e">
        <f aca="false">Tabla3510813153413[[#This Row],[Correctos]]/Tabla3510813153413[[#This Row],[total_sec]]</f>
        <v>#VALUE!</v>
      </c>
      <c r="J51" s="9" t="e">
        <f aca="false">Tabla3510813153413[[#This Row],[efec_cor]]/Tabla3510813153413[[#This Row],[N° efec]]</f>
        <v>#VALUE!</v>
      </c>
      <c r="K51" s="9" t="e">
        <f aca="false">Tabla3510813153413[[#This Row],[efect_inc]]/Tabla3510813153413[[#This Row],[N° efec]]</f>
        <v>#VALUE!</v>
      </c>
      <c r="L51" s="9" t="e">
        <f aca="false">Tabla3510813153413[[#This Row],[no_efec_cor]]/Tabla3510813153413[[#This Row],[N° no_efe]]</f>
        <v>#VALUE!</v>
      </c>
      <c r="M51" s="9" t="e">
        <f aca="false">Tabla3510813153413[[#This Row],[no_efec_inc]]/Tabla3510813153413[[#This Row],[N° no_efe]]</f>
        <v>#VALUE!</v>
      </c>
      <c r="N51" s="9" t="e">
        <f aca="false">(Tabla3510813153413[[#This Row],[% efe_cor]]+Tabla3510813153413[[#This Row],[% no_efe_cor]])/2</f>
        <v>#VALUE!</v>
      </c>
      <c r="O51" s="10" t="e">
        <f aca="false">(Tabla3510813153413[[#This Row],[% efe_inc]]+Tabla3510813153413[[#This Row],[% no_efect_inc]])/2</f>
        <v>#VALUE!</v>
      </c>
      <c r="P51" s="11" t="e">
        <f aca="false">Tabla3510813153413[[#This Row],[no_efec_cor]]/(Tabla3510813153413[[#This Row],[efect_inc]]+Tabla3510813153413[[#This Row],[no_efec_cor]])</f>
        <v>#VALUE!</v>
      </c>
      <c r="Q51" s="11" t="e">
        <f aca="false">Tabla3510813153413[[#This Row],[efec_cor]]/(Tabla3510813153413[[#This Row],[efec_cor]]+Tabla3510813153413[[#This Row],[no_efec_inc]])</f>
        <v>#VALUE!</v>
      </c>
      <c r="R51" s="11" t="e">
        <f aca="false">(Tabla3510813153413[[#This Row],[PNE]]+Tabla3510813153413[[#This Row],[PE]])/2</f>
        <v>#VALUE!</v>
      </c>
      <c r="S51" s="0" t="n">
        <v>834</v>
      </c>
      <c r="T51" s="0" t="n">
        <v>864</v>
      </c>
      <c r="U51" s="0" t="e">
        <f aca="false">Tabla3510813153413[[#This Row],[N° efec]]+Tabla3510813153413[[#This Row],[N° no_efe]]</f>
        <v>#VALUE!</v>
      </c>
    </row>
    <row r="52" customFormat="false" ht="13.8" hidden="false" customHeight="false" outlineLevel="0" collapsed="false">
      <c r="A52" s="0" t="n">
        <v>50</v>
      </c>
      <c r="B52" s="0" t="n">
        <v>3</v>
      </c>
      <c r="C52" s="0" t="n">
        <v>448</v>
      </c>
      <c r="D52" s="0" t="n">
        <v>416</v>
      </c>
      <c r="E52" s="0" t="n">
        <v>407</v>
      </c>
      <c r="F52" s="0" t="n">
        <v>427</v>
      </c>
      <c r="G52" s="0" t="e">
        <f aca="false">Tabla3510813153413[[#This Row],[no_efec_cor]]+Tabla3510813153413[[#This Row],[efec_cor]]</f>
        <v>#VALUE!</v>
      </c>
      <c r="H52" s="0" t="e">
        <f aca="false">Tabla3510813153413[[#This Row],[no_efec_inc]]+Tabla3510813153413[[#This Row],[efect_inc]]</f>
        <v>#VALUE!</v>
      </c>
      <c r="I52" s="9" t="e">
        <f aca="false">Tabla3510813153413[[#This Row],[Correctos]]/Tabla3510813153413[[#This Row],[total_sec]]</f>
        <v>#VALUE!</v>
      </c>
      <c r="J52" s="9" t="e">
        <f aca="false">Tabla3510813153413[[#This Row],[efec_cor]]/Tabla3510813153413[[#This Row],[N° efec]]</f>
        <v>#VALUE!</v>
      </c>
      <c r="K52" s="9" t="e">
        <f aca="false">Tabla3510813153413[[#This Row],[efect_inc]]/Tabla3510813153413[[#This Row],[N° efec]]</f>
        <v>#VALUE!</v>
      </c>
      <c r="L52" s="9" t="e">
        <f aca="false">Tabla3510813153413[[#This Row],[no_efec_cor]]/Tabla3510813153413[[#This Row],[N° no_efe]]</f>
        <v>#VALUE!</v>
      </c>
      <c r="M52" s="9" t="e">
        <f aca="false">Tabla3510813153413[[#This Row],[no_efec_inc]]/Tabla3510813153413[[#This Row],[N° no_efe]]</f>
        <v>#VALUE!</v>
      </c>
      <c r="N52" s="9" t="e">
        <f aca="false">(Tabla3510813153413[[#This Row],[% efe_cor]]+Tabla3510813153413[[#This Row],[% no_efe_cor]])/2</f>
        <v>#VALUE!</v>
      </c>
      <c r="O52" s="10" t="e">
        <f aca="false">(Tabla3510813153413[[#This Row],[% efe_inc]]+Tabla3510813153413[[#This Row],[% no_efect_inc]])/2</f>
        <v>#VALUE!</v>
      </c>
      <c r="P52" s="11" t="e">
        <f aca="false">Tabla3510813153413[[#This Row],[no_efec_cor]]/(Tabla3510813153413[[#This Row],[efect_inc]]+Tabla3510813153413[[#This Row],[no_efec_cor]])</f>
        <v>#VALUE!</v>
      </c>
      <c r="Q52" s="11" t="e">
        <f aca="false">Tabla3510813153413[[#This Row],[efec_cor]]/(Tabla3510813153413[[#This Row],[efec_cor]]+Tabla3510813153413[[#This Row],[no_efec_inc]])</f>
        <v>#VALUE!</v>
      </c>
      <c r="R52" s="11" t="e">
        <f aca="false">(Tabla3510813153413[[#This Row],[PNE]]+Tabla3510813153413[[#This Row],[PE]])/2</f>
        <v>#VALUE!</v>
      </c>
      <c r="S52" s="0" t="n">
        <v>834</v>
      </c>
      <c r="T52" s="0" t="n">
        <v>864</v>
      </c>
      <c r="U52" s="0" t="e">
        <f aca="false">Tabla3510813153413[[#This Row],[N° efec]]+Tabla3510813153413[[#This Row],[N° no_efe]]</f>
        <v>#VALUE!</v>
      </c>
    </row>
    <row r="53" customFormat="false" ht="13.8" hidden="false" customHeight="false" outlineLevel="0" collapsed="false">
      <c r="A53" s="0" t="n">
        <v>15</v>
      </c>
      <c r="B53" s="0" t="n">
        <v>1</v>
      </c>
      <c r="C53" s="0" t="n">
        <v>434</v>
      </c>
      <c r="D53" s="0" t="n">
        <v>430</v>
      </c>
      <c r="E53" s="0" t="n">
        <v>380</v>
      </c>
      <c r="F53" s="0" t="n">
        <v>454</v>
      </c>
      <c r="G53" s="0" t="e">
        <f aca="false">Tabla3510813153413[[#This Row],[no_efec_cor]]+Tabla3510813153413[[#This Row],[efec_cor]]</f>
        <v>#VALUE!</v>
      </c>
      <c r="H53" s="0" t="e">
        <f aca="false">Tabla3510813153413[[#This Row],[no_efec_inc]]+Tabla3510813153413[[#This Row],[efect_inc]]</f>
        <v>#VALUE!</v>
      </c>
      <c r="I53" s="9" t="e">
        <f aca="false">Tabla3510813153413[[#This Row],[Correctos]]/Tabla3510813153413[[#This Row],[total_sec]]</f>
        <v>#VALUE!</v>
      </c>
      <c r="J53" s="9" t="e">
        <f aca="false">Tabla3510813153413[[#This Row],[efec_cor]]/Tabla3510813153413[[#This Row],[N° efec]]</f>
        <v>#VALUE!</v>
      </c>
      <c r="K53" s="9" t="e">
        <f aca="false">Tabla3510813153413[[#This Row],[efect_inc]]/Tabla3510813153413[[#This Row],[N° efec]]</f>
        <v>#VALUE!</v>
      </c>
      <c r="L53" s="9" t="e">
        <f aca="false">Tabla3510813153413[[#This Row],[no_efec_cor]]/Tabla3510813153413[[#This Row],[N° no_efe]]</f>
        <v>#VALUE!</v>
      </c>
      <c r="M53" s="9" t="e">
        <f aca="false">Tabla3510813153413[[#This Row],[no_efec_inc]]/Tabla3510813153413[[#This Row],[N° no_efe]]</f>
        <v>#VALUE!</v>
      </c>
      <c r="N53" s="9" t="e">
        <f aca="false">(Tabla3510813153413[[#This Row],[% efe_cor]]+Tabla3510813153413[[#This Row],[% no_efe_cor]])/2</f>
        <v>#VALUE!</v>
      </c>
      <c r="O53" s="10" t="e">
        <f aca="false">(Tabla3510813153413[[#This Row],[% efe_inc]]+Tabla3510813153413[[#This Row],[% no_efect_inc]])/2</f>
        <v>#VALUE!</v>
      </c>
      <c r="P53" s="11" t="e">
        <f aca="false">Tabla3510813153413[[#This Row],[no_efec_cor]]/(Tabla3510813153413[[#This Row],[efect_inc]]+Tabla3510813153413[[#This Row],[no_efec_cor]])</f>
        <v>#VALUE!</v>
      </c>
      <c r="Q53" s="11" t="e">
        <f aca="false">Tabla3510813153413[[#This Row],[efec_cor]]/(Tabla3510813153413[[#This Row],[efec_cor]]+Tabla3510813153413[[#This Row],[no_efec_inc]])</f>
        <v>#VALUE!</v>
      </c>
      <c r="R53" s="11" t="e">
        <f aca="false">(Tabla3510813153413[[#This Row],[PNE]]+Tabla3510813153413[[#This Row],[PE]])/2</f>
        <v>#VALUE!</v>
      </c>
      <c r="S53" s="0" t="n">
        <v>834</v>
      </c>
      <c r="T53" s="0" t="n">
        <v>864</v>
      </c>
      <c r="U53" s="0" t="e">
        <f aca="false">Tabla3510813153413[[#This Row],[N° efec]]+Tabla3510813153413[[#This Row],[N° no_efe]]</f>
        <v>#VALUE!</v>
      </c>
    </row>
    <row r="54" customFormat="false" ht="13.8" hidden="false" customHeight="false" outlineLevel="0" collapsed="false">
      <c r="A54" s="0" t="n">
        <v>15</v>
      </c>
      <c r="B54" s="0" t="n">
        <v>0.5</v>
      </c>
      <c r="C54" s="0" t="n">
        <v>476</v>
      </c>
      <c r="D54" s="0" t="n">
        <v>388</v>
      </c>
      <c r="E54" s="0" t="n">
        <v>378</v>
      </c>
      <c r="F54" s="0" t="n">
        <v>456</v>
      </c>
      <c r="G54" s="0" t="e">
        <f aca="false">Tabla3510813153413[[#This Row],[no_efec_cor]]+Tabla3510813153413[[#This Row],[efec_cor]]</f>
        <v>#VALUE!</v>
      </c>
      <c r="H54" s="0" t="e">
        <f aca="false">Tabla3510813153413[[#This Row],[no_efec_inc]]+Tabla3510813153413[[#This Row],[efect_inc]]</f>
        <v>#VALUE!</v>
      </c>
      <c r="I54" s="9" t="e">
        <f aca="false">Tabla3510813153413[[#This Row],[Correctos]]/Tabla3510813153413[[#This Row],[total_sec]]</f>
        <v>#VALUE!</v>
      </c>
      <c r="J54" s="9" t="e">
        <f aca="false">Tabla3510813153413[[#This Row],[efec_cor]]/Tabla3510813153413[[#This Row],[N° efec]]</f>
        <v>#VALUE!</v>
      </c>
      <c r="K54" s="9" t="e">
        <f aca="false">Tabla3510813153413[[#This Row],[efect_inc]]/Tabla3510813153413[[#This Row],[N° efec]]</f>
        <v>#VALUE!</v>
      </c>
      <c r="L54" s="9" t="e">
        <f aca="false">Tabla3510813153413[[#This Row],[no_efec_cor]]/Tabla3510813153413[[#This Row],[N° no_efe]]</f>
        <v>#VALUE!</v>
      </c>
      <c r="M54" s="9" t="e">
        <f aca="false">Tabla3510813153413[[#This Row],[no_efec_inc]]/Tabla3510813153413[[#This Row],[N° no_efe]]</f>
        <v>#VALUE!</v>
      </c>
      <c r="N54" s="9" t="e">
        <f aca="false">(Tabla3510813153413[[#This Row],[% efe_cor]]+Tabla3510813153413[[#This Row],[% no_efe_cor]])/2</f>
        <v>#VALUE!</v>
      </c>
      <c r="O54" s="10" t="e">
        <f aca="false">(Tabla3510813153413[[#This Row],[% efe_inc]]+Tabla3510813153413[[#This Row],[% no_efect_inc]])/2</f>
        <v>#VALUE!</v>
      </c>
      <c r="P54" s="11" t="e">
        <f aca="false">Tabla3510813153413[[#This Row],[no_efec_cor]]/(Tabla3510813153413[[#This Row],[efect_inc]]+Tabla3510813153413[[#This Row],[no_efec_cor]])</f>
        <v>#VALUE!</v>
      </c>
      <c r="Q54" s="11" t="e">
        <f aca="false">Tabla3510813153413[[#This Row],[efec_cor]]/(Tabla3510813153413[[#This Row],[efec_cor]]+Tabla3510813153413[[#This Row],[no_efec_inc]])</f>
        <v>#VALUE!</v>
      </c>
      <c r="R54" s="11" t="e">
        <f aca="false">(Tabla3510813153413[[#This Row],[PNE]]+Tabla3510813153413[[#This Row],[PE]])/2</f>
        <v>#VALUE!</v>
      </c>
      <c r="S54" s="0" t="n">
        <v>834</v>
      </c>
      <c r="T54" s="0" t="n">
        <v>864</v>
      </c>
      <c r="U54" s="0" t="e">
        <f aca="false">Tabla3510813153413[[#This Row],[N° efec]]+Tabla3510813153413[[#This Row],[N° no_efe]]</f>
        <v>#VALUE!</v>
      </c>
    </row>
    <row r="55" customFormat="false" ht="13.8" hidden="false" customHeight="false" outlineLevel="0" collapsed="false">
      <c r="A55" s="0" t="n">
        <v>4</v>
      </c>
      <c r="B55" s="0" t="n">
        <v>1</v>
      </c>
      <c r="C55" s="0" t="n">
        <v>463</v>
      </c>
      <c r="D55" s="0" t="n">
        <v>401</v>
      </c>
      <c r="E55" s="0" t="n">
        <v>386</v>
      </c>
      <c r="F55" s="0" t="n">
        <v>448</v>
      </c>
      <c r="G55" s="0" t="e">
        <f aca="false">Tabla3510813153413[[#This Row],[no_efec_cor]]+Tabla3510813153413[[#This Row],[efec_cor]]</f>
        <v>#VALUE!</v>
      </c>
      <c r="H55" s="0" t="e">
        <f aca="false">Tabla3510813153413[[#This Row],[no_efec_inc]]+Tabla3510813153413[[#This Row],[efect_inc]]</f>
        <v>#VALUE!</v>
      </c>
      <c r="I55" s="9" t="e">
        <f aca="false">Tabla3510813153413[[#This Row],[Correctos]]/Tabla3510813153413[[#This Row],[total_sec]]</f>
        <v>#VALUE!</v>
      </c>
      <c r="J55" s="9" t="e">
        <f aca="false">Tabla3510813153413[[#This Row],[efec_cor]]/Tabla3510813153413[[#This Row],[N° efec]]</f>
        <v>#VALUE!</v>
      </c>
      <c r="K55" s="9" t="e">
        <f aca="false">Tabla3510813153413[[#This Row],[efect_inc]]/Tabla3510813153413[[#This Row],[N° efec]]</f>
        <v>#VALUE!</v>
      </c>
      <c r="L55" s="9" t="e">
        <f aca="false">Tabla3510813153413[[#This Row],[no_efec_cor]]/Tabla3510813153413[[#This Row],[N° no_efe]]</f>
        <v>#VALUE!</v>
      </c>
      <c r="M55" s="9" t="e">
        <f aca="false">Tabla3510813153413[[#This Row],[no_efec_inc]]/Tabla3510813153413[[#This Row],[N° no_efe]]</f>
        <v>#VALUE!</v>
      </c>
      <c r="N55" s="9" t="e">
        <f aca="false">(Tabla3510813153413[[#This Row],[% efe_cor]]+Tabla3510813153413[[#This Row],[% no_efe_cor]])/2</f>
        <v>#VALUE!</v>
      </c>
      <c r="O55" s="10" t="e">
        <f aca="false">(Tabla3510813153413[[#This Row],[% efe_inc]]+Tabla3510813153413[[#This Row],[% no_efect_inc]])/2</f>
        <v>#VALUE!</v>
      </c>
      <c r="P55" s="11" t="e">
        <f aca="false">Tabla3510813153413[[#This Row],[no_efec_cor]]/(Tabla3510813153413[[#This Row],[efect_inc]]+Tabla3510813153413[[#This Row],[no_efec_cor]])</f>
        <v>#VALUE!</v>
      </c>
      <c r="Q55" s="11" t="e">
        <f aca="false">Tabla3510813153413[[#This Row],[efec_cor]]/(Tabla3510813153413[[#This Row],[efec_cor]]+Tabla3510813153413[[#This Row],[no_efec_inc]])</f>
        <v>#VALUE!</v>
      </c>
      <c r="R55" s="11" t="e">
        <f aca="false">(Tabla3510813153413[[#This Row],[PNE]]+Tabla3510813153413[[#This Row],[PE]])/2</f>
        <v>#VALUE!</v>
      </c>
      <c r="S55" s="0" t="n">
        <v>834</v>
      </c>
      <c r="T55" s="0" t="n">
        <v>864</v>
      </c>
      <c r="U55" s="0" t="e">
        <f aca="false">Tabla3510813153413[[#This Row],[N° efec]]+Tabla3510813153413[[#This Row],[N° no_efe]]</f>
        <v>#VALUE!</v>
      </c>
    </row>
    <row r="56" customFormat="false" ht="13.8" hidden="false" customHeight="false" outlineLevel="0" collapsed="false">
      <c r="A56" s="0" t="n">
        <v>3</v>
      </c>
      <c r="B56" s="0" t="n">
        <v>1</v>
      </c>
      <c r="C56" s="0" t="n">
        <v>470</v>
      </c>
      <c r="D56" s="0" t="n">
        <v>394</v>
      </c>
      <c r="E56" s="0" t="n">
        <v>377</v>
      </c>
      <c r="F56" s="0" t="n">
        <v>457</v>
      </c>
      <c r="G56" s="0" t="e">
        <f aca="false">Tabla3510813153413[[#This Row],[no_efec_cor]]+Tabla3510813153413[[#This Row],[efec_cor]]</f>
        <v>#VALUE!</v>
      </c>
      <c r="H56" s="0" t="e">
        <f aca="false">Tabla3510813153413[[#This Row],[no_efec_inc]]+Tabla3510813153413[[#This Row],[efect_inc]]</f>
        <v>#VALUE!</v>
      </c>
      <c r="I56" s="9" t="e">
        <f aca="false">Tabla3510813153413[[#This Row],[Correctos]]/Tabla3510813153413[[#This Row],[total_sec]]</f>
        <v>#VALUE!</v>
      </c>
      <c r="J56" s="9" t="e">
        <f aca="false">Tabla3510813153413[[#This Row],[efec_cor]]/Tabla3510813153413[[#This Row],[N° efec]]</f>
        <v>#VALUE!</v>
      </c>
      <c r="K56" s="9" t="e">
        <f aca="false">Tabla3510813153413[[#This Row],[efect_inc]]/Tabla3510813153413[[#This Row],[N° efec]]</f>
        <v>#VALUE!</v>
      </c>
      <c r="L56" s="9" t="e">
        <f aca="false">Tabla3510813153413[[#This Row],[no_efec_cor]]/Tabla3510813153413[[#This Row],[N° no_efe]]</f>
        <v>#VALUE!</v>
      </c>
      <c r="M56" s="9" t="e">
        <f aca="false">Tabla3510813153413[[#This Row],[no_efec_inc]]/Tabla3510813153413[[#This Row],[N° no_efe]]</f>
        <v>#VALUE!</v>
      </c>
      <c r="N56" s="9" t="e">
        <f aca="false">(Tabla3510813153413[[#This Row],[% efe_cor]]+Tabla3510813153413[[#This Row],[% no_efe_cor]])/2</f>
        <v>#VALUE!</v>
      </c>
      <c r="O56" s="10" t="e">
        <f aca="false">(Tabla3510813153413[[#This Row],[% efe_inc]]+Tabla3510813153413[[#This Row],[% no_efect_inc]])/2</f>
        <v>#VALUE!</v>
      </c>
      <c r="P56" s="11" t="e">
        <f aca="false">Tabla3510813153413[[#This Row],[no_efec_cor]]/(Tabla3510813153413[[#This Row],[efect_inc]]+Tabla3510813153413[[#This Row],[no_efec_cor]])</f>
        <v>#VALUE!</v>
      </c>
      <c r="Q56" s="11" t="e">
        <f aca="false">Tabla3510813153413[[#This Row],[efec_cor]]/(Tabla3510813153413[[#This Row],[efec_cor]]+Tabla3510813153413[[#This Row],[no_efec_inc]])</f>
        <v>#VALUE!</v>
      </c>
      <c r="R56" s="11" t="e">
        <f aca="false">(Tabla3510813153413[[#This Row],[PNE]]+Tabla3510813153413[[#This Row],[PE]])/2</f>
        <v>#VALUE!</v>
      </c>
      <c r="S56" s="0" t="n">
        <v>834</v>
      </c>
      <c r="T56" s="0" t="n">
        <v>864</v>
      </c>
      <c r="U56" s="0" t="e">
        <f aca="false">Tabla3510813153413[[#This Row],[N° efec]]+Tabla3510813153413[[#This Row],[N° no_efe]]</f>
        <v>#VALUE!</v>
      </c>
    </row>
    <row r="57" customFormat="false" ht="13.8" hidden="false" customHeight="false" outlineLevel="0" collapsed="false">
      <c r="A57" s="0" t="n">
        <v>3</v>
      </c>
      <c r="B57" s="0" t="n">
        <v>5</v>
      </c>
      <c r="C57" s="0" t="n">
        <v>462</v>
      </c>
      <c r="D57" s="0" t="n">
        <v>402</v>
      </c>
      <c r="E57" s="0" t="n">
        <v>383</v>
      </c>
      <c r="F57" s="0" t="n">
        <v>451</v>
      </c>
      <c r="G57" s="0" t="e">
        <f aca="false">Tabla3510813153413[[#This Row],[no_efec_cor]]+Tabla3510813153413[[#This Row],[efec_cor]]</f>
        <v>#VALUE!</v>
      </c>
      <c r="H57" s="0" t="e">
        <f aca="false">Tabla3510813153413[[#This Row],[no_efec_inc]]+Tabla3510813153413[[#This Row],[efect_inc]]</f>
        <v>#VALUE!</v>
      </c>
      <c r="I57" s="9" t="e">
        <f aca="false">Tabla3510813153413[[#This Row],[Correctos]]/Tabla3510813153413[[#This Row],[total_sec]]</f>
        <v>#VALUE!</v>
      </c>
      <c r="J57" s="9" t="e">
        <f aca="false">Tabla3510813153413[[#This Row],[efec_cor]]/Tabla3510813153413[[#This Row],[N° efec]]</f>
        <v>#VALUE!</v>
      </c>
      <c r="K57" s="9" t="e">
        <f aca="false">Tabla3510813153413[[#This Row],[efect_inc]]/Tabla3510813153413[[#This Row],[N° efec]]</f>
        <v>#VALUE!</v>
      </c>
      <c r="L57" s="9" t="e">
        <f aca="false">Tabla3510813153413[[#This Row],[no_efec_cor]]/Tabla3510813153413[[#This Row],[N° no_efe]]</f>
        <v>#VALUE!</v>
      </c>
      <c r="M57" s="9" t="e">
        <f aca="false">Tabla3510813153413[[#This Row],[no_efec_inc]]/Tabla3510813153413[[#This Row],[N° no_efe]]</f>
        <v>#VALUE!</v>
      </c>
      <c r="N57" s="9" t="e">
        <f aca="false">(Tabla3510813153413[[#This Row],[% efe_cor]]+Tabla3510813153413[[#This Row],[% no_efe_cor]])/2</f>
        <v>#VALUE!</v>
      </c>
      <c r="O57" s="10" t="e">
        <f aca="false">(Tabla3510813153413[[#This Row],[% efe_inc]]+Tabla3510813153413[[#This Row],[% no_efect_inc]])/2</f>
        <v>#VALUE!</v>
      </c>
      <c r="P57" s="11" t="e">
        <f aca="false">Tabla3510813153413[[#This Row],[no_efec_cor]]/(Tabla3510813153413[[#This Row],[efect_inc]]+Tabla3510813153413[[#This Row],[no_efec_cor]])</f>
        <v>#VALUE!</v>
      </c>
      <c r="Q57" s="11" t="e">
        <f aca="false">Tabla3510813153413[[#This Row],[efec_cor]]/(Tabla3510813153413[[#This Row],[efec_cor]]+Tabla3510813153413[[#This Row],[no_efec_inc]])</f>
        <v>#VALUE!</v>
      </c>
      <c r="R57" s="11" t="e">
        <f aca="false">(Tabla3510813153413[[#This Row],[PNE]]+Tabla3510813153413[[#This Row],[PE]])/2</f>
        <v>#VALUE!</v>
      </c>
      <c r="S57" s="0" t="n">
        <v>834</v>
      </c>
      <c r="T57" s="0" t="n">
        <v>864</v>
      </c>
      <c r="U57" s="0" t="e">
        <f aca="false">Tabla3510813153413[[#This Row],[N° efec]]+Tabla3510813153413[[#This Row],[N° no_efe]]</f>
        <v>#VALUE!</v>
      </c>
    </row>
    <row r="58" customFormat="false" ht="13.8" hidden="false" customHeight="false" outlineLevel="0" collapsed="false">
      <c r="A58" s="0" t="n">
        <v>4</v>
      </c>
      <c r="B58" s="0" t="n">
        <v>5</v>
      </c>
      <c r="C58" s="0" t="n">
        <v>458</v>
      </c>
      <c r="D58" s="0" t="n">
        <v>406</v>
      </c>
      <c r="E58" s="0" t="n">
        <v>384</v>
      </c>
      <c r="F58" s="0" t="n">
        <v>450</v>
      </c>
      <c r="G58" s="0" t="e">
        <f aca="false">Tabla3510813153413[[#This Row],[no_efec_cor]]+Tabla3510813153413[[#This Row],[efec_cor]]</f>
        <v>#VALUE!</v>
      </c>
      <c r="H58" s="0" t="e">
        <f aca="false">Tabla3510813153413[[#This Row],[no_efec_inc]]+Tabla3510813153413[[#This Row],[efect_inc]]</f>
        <v>#VALUE!</v>
      </c>
      <c r="I58" s="9" t="e">
        <f aca="false">Tabla3510813153413[[#This Row],[Correctos]]/Tabla3510813153413[[#This Row],[total_sec]]</f>
        <v>#VALUE!</v>
      </c>
      <c r="J58" s="9" t="e">
        <f aca="false">Tabla3510813153413[[#This Row],[efec_cor]]/Tabla3510813153413[[#This Row],[N° efec]]</f>
        <v>#VALUE!</v>
      </c>
      <c r="K58" s="9" t="e">
        <f aca="false">Tabla3510813153413[[#This Row],[efect_inc]]/Tabla3510813153413[[#This Row],[N° efec]]</f>
        <v>#VALUE!</v>
      </c>
      <c r="L58" s="9" t="e">
        <f aca="false">Tabla3510813153413[[#This Row],[no_efec_cor]]/Tabla3510813153413[[#This Row],[N° no_efe]]</f>
        <v>#VALUE!</v>
      </c>
      <c r="M58" s="9" t="e">
        <f aca="false">Tabla3510813153413[[#This Row],[no_efec_inc]]/Tabla3510813153413[[#This Row],[N° no_efe]]</f>
        <v>#VALUE!</v>
      </c>
      <c r="N58" s="9" t="e">
        <f aca="false">(Tabla3510813153413[[#This Row],[% efe_cor]]+Tabla3510813153413[[#This Row],[% no_efe_cor]])/2</f>
        <v>#VALUE!</v>
      </c>
      <c r="O58" s="10" t="e">
        <f aca="false">(Tabla3510813153413[[#This Row],[% efe_inc]]+Tabla3510813153413[[#This Row],[% no_efect_inc]])/2</f>
        <v>#VALUE!</v>
      </c>
      <c r="P58" s="11" t="e">
        <f aca="false">Tabla3510813153413[[#This Row],[no_efec_cor]]/(Tabla3510813153413[[#This Row],[efect_inc]]+Tabla3510813153413[[#This Row],[no_efec_cor]])</f>
        <v>#VALUE!</v>
      </c>
      <c r="Q58" s="11" t="e">
        <f aca="false">Tabla3510813153413[[#This Row],[efec_cor]]/(Tabla3510813153413[[#This Row],[efec_cor]]+Tabla3510813153413[[#This Row],[no_efec_inc]])</f>
        <v>#VALUE!</v>
      </c>
      <c r="R58" s="11" t="e">
        <f aca="false">(Tabla3510813153413[[#This Row],[PNE]]+Tabla3510813153413[[#This Row],[PE]])/2</f>
        <v>#VALUE!</v>
      </c>
      <c r="S58" s="0" t="n">
        <v>834</v>
      </c>
      <c r="T58" s="0" t="n">
        <v>864</v>
      </c>
      <c r="U58" s="0" t="e">
        <f aca="false">Tabla3510813153413[[#This Row],[N° efec]]+Tabla3510813153413[[#This Row],[N° no_efe]]</f>
        <v>#VALUE!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917</v>
      </c>
    </row>
    <row r="5" customFormat="false" ht="15" hidden="false" customHeight="false" outlineLevel="0" collapsed="false">
      <c r="A5" s="3" t="s">
        <v>3</v>
      </c>
      <c r="B5" s="3"/>
      <c r="C5" s="4" t="n">
        <v>920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1837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447</v>
      </c>
      <c r="C10" s="0" t="n">
        <v>473</v>
      </c>
      <c r="D10" s="0" t="n">
        <v>474</v>
      </c>
      <c r="E10" s="0" t="n">
        <v>443</v>
      </c>
      <c r="F10" s="0" t="n">
        <f aca="false">Tabla3510813153221[[#This Row],[no_efec_cor]]+Tabla3510813153221[[#This Row],[efec_cor]]</f>
        <v>921</v>
      </c>
      <c r="G10" s="0" t="n">
        <f aca="false">Tabla3510813153221[[#This Row],[no_efec_inc]]+Tabla3510813153221[[#This Row],[efect_inc]]</f>
        <v>916</v>
      </c>
      <c r="H10" s="9" t="n">
        <f aca="false">Tabla3510813153221[[#This Row],[Correctos]]/Tabla3510813153221[[#This Row],[total_sec]]</f>
        <v>0.501360914534567</v>
      </c>
      <c r="I10" s="9" t="n">
        <f aca="false">Tabla3510813153221[[#This Row],[efec_cor]]/Tabla3510813153221[[#This Row],[efec]]</f>
        <v>0.51690294438386</v>
      </c>
      <c r="J10" s="9" t="n">
        <f aca="false">Tabla3510813153221[[#This Row],[efect_inc]]/Tabla3510813153221[[#This Row],[efec]]</f>
        <v>0.48309705561614</v>
      </c>
      <c r="K10" s="9" t="n">
        <f aca="false">Tabla3510813153221[[#This Row],[no_efec_cor]]/Tabla3510813153221[[#This Row],[no_efe]]</f>
        <v>0.485869565217391</v>
      </c>
      <c r="L10" s="9" t="n">
        <f aca="false">Tabla3510813153221[[#This Row],[no_efec_inc]]/Tabla3510813153221[[#This Row],[no_efe]]</f>
        <v>0.514130434782609</v>
      </c>
      <c r="M10" s="9" t="n">
        <f aca="false">(Tabla3510813153221[[#This Row],[% efe_cor]]+Tabla3510813153221[[#This Row],[% no_efe_cor]])/2</f>
        <v>0.501386254800626</v>
      </c>
      <c r="N10" s="10" t="n">
        <f aca="false">(Tabla3510813153221[[#This Row],[% efe_inc]]+Tabla3510813153221[[#This Row],[% no_efect_inc]])/2</f>
        <v>0.498613745199374</v>
      </c>
      <c r="O10" s="11" t="n">
        <f aca="false">Tabla3510813153221[[#This Row],[no_efec_cor]]/(Tabla3510813153221[[#This Row],[efect_inc]]+Tabla3510813153221[[#This Row],[no_efec_cor]])</f>
        <v>0.502247191011236</v>
      </c>
      <c r="P10" s="11" t="n">
        <f aca="false">Tabla3510813153221[[#This Row],[efec_cor]]/(Tabla3510813153221[[#This Row],[efec_cor]]+Tabla3510813153221[[#This Row],[no_efec_inc]])</f>
        <v>0.500527983104541</v>
      </c>
      <c r="Q10" s="11" t="n">
        <f aca="false">(Tabla3510813153221[[#This Row],[PNE]]+Tabla3510813153221[[#This Row],[PE]])/2</f>
        <v>0.501387587057888</v>
      </c>
      <c r="R10" s="0" t="n">
        <v>917</v>
      </c>
      <c r="S10" s="0" t="n">
        <v>920</v>
      </c>
      <c r="T10" s="0" t="n">
        <f aca="false">Tabla3510813153221[[#This Row],[efec]]+Tabla3510813153221[[#This Row],[no_efe]]</f>
        <v>1837</v>
      </c>
    </row>
    <row r="11" customFormat="false" ht="13.8" hidden="false" customHeight="false" outlineLevel="0" collapsed="false">
      <c r="A11" s="0" t="n">
        <v>5</v>
      </c>
      <c r="B11" s="0" t="n">
        <v>441</v>
      </c>
      <c r="C11" s="0" t="n">
        <v>479</v>
      </c>
      <c r="D11" s="0" t="n">
        <v>469</v>
      </c>
      <c r="E11" s="0" t="n">
        <v>448</v>
      </c>
      <c r="F11" s="0" t="n">
        <f aca="false">Tabla3510813153221[[#This Row],[no_efec_cor]]+Tabla3510813153221[[#This Row],[efec_cor]]</f>
        <v>910</v>
      </c>
      <c r="G11" s="0" t="n">
        <f aca="false">Tabla3510813153221[[#This Row],[no_efec_inc]]+Tabla3510813153221[[#This Row],[efect_inc]]</f>
        <v>927</v>
      </c>
      <c r="H11" s="9" t="n">
        <f aca="false">Tabla3510813153221[[#This Row],[Correctos]]/Tabla3510813153221[[#This Row],[total_sec]]</f>
        <v>0.495372890582471</v>
      </c>
      <c r="I11" s="9" t="n">
        <f aca="false">Tabla3510813153221[[#This Row],[efec_cor]]/Tabla3510813153221[[#This Row],[efec]]</f>
        <v>0.511450381679389</v>
      </c>
      <c r="J11" s="9" t="n">
        <f aca="false">Tabla3510813153221[[#This Row],[efect_inc]]/Tabla3510813153221[[#This Row],[efec]]</f>
        <v>0.488549618320611</v>
      </c>
      <c r="K11" s="9" t="n">
        <f aca="false">Tabla3510813153221[[#This Row],[no_efec_cor]]/Tabla3510813153221[[#This Row],[no_efe]]</f>
        <v>0.479347826086957</v>
      </c>
      <c r="L11" s="9" t="n">
        <f aca="false">Tabla3510813153221[[#This Row],[no_efec_inc]]/Tabla3510813153221[[#This Row],[no_efe]]</f>
        <v>0.520652173913043</v>
      </c>
      <c r="M11" s="9" t="n">
        <f aca="false">(Tabla3510813153221[[#This Row],[% efe_cor]]+Tabla3510813153221[[#This Row],[% no_efe_cor]])/2</f>
        <v>0.495399103883173</v>
      </c>
      <c r="N11" s="10" t="n">
        <f aca="false">(Tabla3510813153221[[#This Row],[% efe_inc]]+Tabla3510813153221[[#This Row],[% no_efect_inc]])/2</f>
        <v>0.504600896116827</v>
      </c>
      <c r="O11" s="11" t="n">
        <f aca="false">Tabla3510813153221[[#This Row],[no_efec_cor]]/(Tabla3510813153221[[#This Row],[efect_inc]]+Tabla3510813153221[[#This Row],[no_efec_cor]])</f>
        <v>0.496062992125984</v>
      </c>
      <c r="P11" s="11" t="n">
        <f aca="false">Tabla3510813153221[[#This Row],[efec_cor]]/(Tabla3510813153221[[#This Row],[efec_cor]]+Tabla3510813153221[[#This Row],[no_efec_inc]])</f>
        <v>0.494725738396624</v>
      </c>
      <c r="Q11" s="11" t="n">
        <f aca="false">(Tabla3510813153221[[#This Row],[PNE]]+Tabla3510813153221[[#This Row],[PE]])/2</f>
        <v>0.495394365261304</v>
      </c>
      <c r="R11" s="0" t="n">
        <v>917</v>
      </c>
      <c r="S11" s="0" t="n">
        <v>920</v>
      </c>
      <c r="T11" s="0" t="n">
        <f aca="false">Tabla3510813153221[[#This Row],[efec]]+Tabla3510813153221[[#This Row],[no_efe]]</f>
        <v>1837</v>
      </c>
    </row>
    <row r="12" customFormat="false" ht="13.8" hidden="false" customHeight="false" outlineLevel="0" collapsed="false">
      <c r="A12" s="0" t="n">
        <v>10</v>
      </c>
      <c r="B12" s="0" t="n">
        <v>321</v>
      </c>
      <c r="C12" s="0" t="n">
        <v>599</v>
      </c>
      <c r="D12" s="0" t="n">
        <v>586</v>
      </c>
      <c r="E12" s="0" t="n">
        <v>331</v>
      </c>
      <c r="F12" s="0" t="n">
        <f aca="false">Tabla3510813153221[[#This Row],[no_efec_cor]]+Tabla3510813153221[[#This Row],[efec_cor]]</f>
        <v>907</v>
      </c>
      <c r="G12" s="0" t="n">
        <f aca="false">Tabla3510813153221[[#This Row],[no_efec_inc]]+Tabla3510813153221[[#This Row],[efect_inc]]</f>
        <v>930</v>
      </c>
      <c r="H12" s="9" t="n">
        <f aca="false">Tabla3510813153221[[#This Row],[Correctos]]/Tabla3510813153221[[#This Row],[total_sec]]</f>
        <v>0.493739793140991</v>
      </c>
      <c r="I12" s="9" t="n">
        <f aca="false">Tabla3510813153221[[#This Row],[efec_cor]]/Tabla3510813153221[[#This Row],[efec]]</f>
        <v>0.639040348964013</v>
      </c>
      <c r="J12" s="9" t="n">
        <f aca="false">Tabla3510813153221[[#This Row],[efect_inc]]/Tabla3510813153221[[#This Row],[efec]]</f>
        <v>0.360959651035987</v>
      </c>
      <c r="K12" s="9" t="n">
        <f aca="false">Tabla3510813153221[[#This Row],[no_efec_cor]]/Tabla3510813153221[[#This Row],[no_efe]]</f>
        <v>0.348913043478261</v>
      </c>
      <c r="L12" s="9" t="n">
        <f aca="false">Tabla3510813153221[[#This Row],[no_efec_inc]]/Tabla3510813153221[[#This Row],[no_efe]]</f>
        <v>0.651086956521739</v>
      </c>
      <c r="M12" s="9" t="n">
        <f aca="false">(Tabla3510813153221[[#This Row],[% efe_cor]]+Tabla3510813153221[[#This Row],[% no_efe_cor]])/2</f>
        <v>0.493976696221137</v>
      </c>
      <c r="N12" s="10" t="n">
        <f aca="false">(Tabla3510813153221[[#This Row],[% efe_inc]]+Tabla3510813153221[[#This Row],[% no_efect_inc]])/2</f>
        <v>0.506023303778863</v>
      </c>
      <c r="O12" s="11" t="n">
        <f aca="false">Tabla3510813153221[[#This Row],[no_efec_cor]]/(Tabla3510813153221[[#This Row],[efect_inc]]+Tabla3510813153221[[#This Row],[no_efec_cor]])</f>
        <v>0.492331288343558</v>
      </c>
      <c r="P12" s="11" t="n">
        <f aca="false">Tabla3510813153221[[#This Row],[efec_cor]]/(Tabla3510813153221[[#This Row],[efec_cor]]+Tabla3510813153221[[#This Row],[no_efec_inc]])</f>
        <v>0.494514767932489</v>
      </c>
      <c r="Q12" s="11" t="n">
        <f aca="false">(Tabla3510813153221[[#This Row],[PNE]]+Tabla3510813153221[[#This Row],[PE]])/2</f>
        <v>0.493423028138024</v>
      </c>
      <c r="R12" s="0" t="n">
        <v>917</v>
      </c>
      <c r="S12" s="0" t="n">
        <v>920</v>
      </c>
      <c r="T12" s="0" t="n">
        <f aca="false">Tabla3510813153221[[#This Row],[efec]]+Tabla3510813153221[[#This Row],[no_efe]]</f>
        <v>1837</v>
      </c>
    </row>
    <row r="13" customFormat="false" ht="13.8" hidden="false" customHeight="false" outlineLevel="0" collapsed="false">
      <c r="A13" s="0" t="n">
        <v>15</v>
      </c>
      <c r="B13" s="0" t="n">
        <v>449</v>
      </c>
      <c r="C13" s="0" t="n">
        <v>471</v>
      </c>
      <c r="D13" s="0" t="n">
        <v>475</v>
      </c>
      <c r="E13" s="0" t="n">
        <v>442</v>
      </c>
      <c r="F13" s="0" t="n">
        <f aca="false">Tabla3510813153221[[#This Row],[no_efec_cor]]+Tabla3510813153221[[#This Row],[efec_cor]]</f>
        <v>924</v>
      </c>
      <c r="G13" s="0" t="n">
        <f aca="false">Tabla3510813153221[[#This Row],[no_efec_inc]]+Tabla3510813153221[[#This Row],[efect_inc]]</f>
        <v>913</v>
      </c>
      <c r="H13" s="9" t="n">
        <f aca="false">Tabla3510813153221[[#This Row],[Correctos]]/Tabla3510813153221[[#This Row],[total_sec]]</f>
        <v>0.502994011976048</v>
      </c>
      <c r="I13" s="9" t="n">
        <f aca="false">Tabla3510813153221[[#This Row],[efec_cor]]/Tabla3510813153221[[#This Row],[efec]]</f>
        <v>0.517993456924755</v>
      </c>
      <c r="J13" s="9" t="n">
        <f aca="false">Tabla3510813153221[[#This Row],[efect_inc]]/Tabla3510813153221[[#This Row],[efec]]</f>
        <v>0.482006543075245</v>
      </c>
      <c r="K13" s="9" t="n">
        <f aca="false">Tabla3510813153221[[#This Row],[no_efec_cor]]/Tabla3510813153221[[#This Row],[no_efe]]</f>
        <v>0.48804347826087</v>
      </c>
      <c r="L13" s="9" t="n">
        <f aca="false">Tabla3510813153221[[#This Row],[no_efec_inc]]/Tabla3510813153221[[#This Row],[no_efe]]</f>
        <v>0.51195652173913</v>
      </c>
      <c r="M13" s="9" t="n">
        <f aca="false">(Tabla3510813153221[[#This Row],[% efe_cor]]+Tabla3510813153221[[#This Row],[% no_efe_cor]])/2</f>
        <v>0.503018467592812</v>
      </c>
      <c r="N13" s="10" t="n">
        <f aca="false">(Tabla3510813153221[[#This Row],[% efe_inc]]+Tabla3510813153221[[#This Row],[% no_efect_inc]])/2</f>
        <v>0.496981532407188</v>
      </c>
      <c r="O13" s="11" t="n">
        <f aca="false">Tabla3510813153221[[#This Row],[no_efec_cor]]/(Tabla3510813153221[[#This Row],[efect_inc]]+Tabla3510813153221[[#This Row],[no_efec_cor]])</f>
        <v>0.503928170594837</v>
      </c>
      <c r="P13" s="11" t="n">
        <f aca="false">Tabla3510813153221[[#This Row],[efec_cor]]/(Tabla3510813153221[[#This Row],[efec_cor]]+Tabla3510813153221[[#This Row],[no_efec_inc]])</f>
        <v>0.502114164904863</v>
      </c>
      <c r="Q13" s="11" t="n">
        <f aca="false">(Tabla3510813153221[[#This Row],[PNE]]+Tabla3510813153221[[#This Row],[PE]])/2</f>
        <v>0.50302116774985</v>
      </c>
      <c r="R13" s="0" t="n">
        <v>917</v>
      </c>
      <c r="S13" s="0" t="n">
        <v>920</v>
      </c>
      <c r="T13" s="0" t="n">
        <f aca="false">Tabla3510813153221[[#This Row],[efec]]+Tabla3510813153221[[#This Row],[no_efe]]</f>
        <v>1837</v>
      </c>
    </row>
    <row r="14" customFormat="false" ht="13.8" hidden="false" customHeight="false" outlineLevel="0" collapsed="false">
      <c r="A14" s="0" t="n">
        <v>20</v>
      </c>
      <c r="B14" s="0" t="n">
        <v>353</v>
      </c>
      <c r="C14" s="0" t="n">
        <v>567</v>
      </c>
      <c r="D14" s="0" t="n">
        <v>541</v>
      </c>
      <c r="E14" s="0" t="n">
        <v>376</v>
      </c>
      <c r="F14" s="0" t="n">
        <f aca="false">Tabla3510813153221[[#This Row],[no_efec_cor]]+Tabla3510813153221[[#This Row],[efec_cor]]</f>
        <v>894</v>
      </c>
      <c r="G14" s="0" t="n">
        <f aca="false">Tabla3510813153221[[#This Row],[no_efec_inc]]+Tabla3510813153221[[#This Row],[efect_inc]]</f>
        <v>943</v>
      </c>
      <c r="H14" s="9" t="n">
        <f aca="false">Tabla3510813153221[[#This Row],[Correctos]]/Tabla3510813153221[[#This Row],[total_sec]]</f>
        <v>0.486663037561241</v>
      </c>
      <c r="I14" s="9" t="n">
        <f aca="false">Tabla3510813153221[[#This Row],[efec_cor]]/Tabla3510813153221[[#This Row],[efec]]</f>
        <v>0.589967284623773</v>
      </c>
      <c r="J14" s="9" t="n">
        <f aca="false">Tabla3510813153221[[#This Row],[efect_inc]]/Tabla3510813153221[[#This Row],[efec]]</f>
        <v>0.410032715376227</v>
      </c>
      <c r="K14" s="9" t="n">
        <f aca="false">Tabla3510813153221[[#This Row],[no_efec_cor]]/Tabla3510813153221[[#This Row],[no_efe]]</f>
        <v>0.383695652173913</v>
      </c>
      <c r="L14" s="9" t="n">
        <f aca="false">Tabla3510813153221[[#This Row],[no_efec_inc]]/Tabla3510813153221[[#This Row],[no_efe]]</f>
        <v>0.616304347826087</v>
      </c>
      <c r="M14" s="9" t="n">
        <f aca="false">(Tabla3510813153221[[#This Row],[% efe_cor]]+Tabla3510813153221[[#This Row],[% no_efe_cor]])/2</f>
        <v>0.486831468398843</v>
      </c>
      <c r="N14" s="10" t="n">
        <f aca="false">(Tabla3510813153221[[#This Row],[% efe_inc]]+Tabla3510813153221[[#This Row],[% no_efect_inc]])/2</f>
        <v>0.513168531601157</v>
      </c>
      <c r="O14" s="11" t="n">
        <f aca="false">Tabla3510813153221[[#This Row],[no_efec_cor]]/(Tabla3510813153221[[#This Row],[efect_inc]]+Tabla3510813153221[[#This Row],[no_efec_cor]])</f>
        <v>0.484224965706447</v>
      </c>
      <c r="P14" s="11" t="n">
        <f aca="false">Tabla3510813153221[[#This Row],[efec_cor]]/(Tabla3510813153221[[#This Row],[efec_cor]]+Tabla3510813153221[[#This Row],[no_efec_inc]])</f>
        <v>0.48826714801444</v>
      </c>
      <c r="Q14" s="11" t="n">
        <f aca="false">(Tabla3510813153221[[#This Row],[PNE]]+Tabla3510813153221[[#This Row],[PE]])/2</f>
        <v>0.486246056860444</v>
      </c>
      <c r="R14" s="0" t="n">
        <v>917</v>
      </c>
      <c r="S14" s="0" t="n">
        <v>920</v>
      </c>
      <c r="T14" s="0" t="n">
        <f aca="false">Tabla3510813153221[[#This Row],[efec]]+Tabla3510813153221[[#This Row],[no_efe]]</f>
        <v>1837</v>
      </c>
    </row>
    <row r="15" customFormat="false" ht="13.8" hidden="false" customHeight="false" outlineLevel="0" collapsed="false">
      <c r="A15" s="0" t="n">
        <v>25</v>
      </c>
      <c r="B15" s="0" t="n">
        <v>423</v>
      </c>
      <c r="C15" s="0" t="n">
        <v>497</v>
      </c>
      <c r="D15" s="0" t="n">
        <v>465</v>
      </c>
      <c r="E15" s="0" t="n">
        <v>452</v>
      </c>
      <c r="F15" s="0" t="n">
        <f aca="false">Tabla3510813153221[[#This Row],[no_efec_cor]]+Tabla3510813153221[[#This Row],[efec_cor]]</f>
        <v>888</v>
      </c>
      <c r="G15" s="0" t="n">
        <f aca="false">Tabla3510813153221[[#This Row],[no_efec_inc]]+Tabla3510813153221[[#This Row],[efect_inc]]</f>
        <v>949</v>
      </c>
      <c r="H15" s="9" t="n">
        <f aca="false">Tabla3510813153221[[#This Row],[Correctos]]/Tabla3510813153221[[#This Row],[total_sec]]</f>
        <v>0.48339684267828</v>
      </c>
      <c r="I15" s="9" t="n">
        <f aca="false">Tabla3510813153221[[#This Row],[efec_cor]]/Tabla3510813153221[[#This Row],[efec]]</f>
        <v>0.507088331515812</v>
      </c>
      <c r="J15" s="9" t="n">
        <f aca="false">Tabla3510813153221[[#This Row],[efect_inc]]/Tabla3510813153221[[#This Row],[efec]]</f>
        <v>0.492911668484188</v>
      </c>
      <c r="K15" s="9" t="n">
        <f aca="false">Tabla3510813153221[[#This Row],[no_efec_cor]]/Tabla3510813153221[[#This Row],[no_efe]]</f>
        <v>0.459782608695652</v>
      </c>
      <c r="L15" s="9" t="n">
        <f aca="false">Tabla3510813153221[[#This Row],[no_efec_inc]]/Tabla3510813153221[[#This Row],[no_efe]]</f>
        <v>0.540217391304348</v>
      </c>
      <c r="M15" s="9" t="n">
        <f aca="false">(Tabla3510813153221[[#This Row],[% efe_cor]]+Tabla3510813153221[[#This Row],[% no_efe_cor]])/2</f>
        <v>0.483435470105732</v>
      </c>
      <c r="N15" s="10" t="n">
        <f aca="false">(Tabla3510813153221[[#This Row],[% efe_inc]]+Tabla3510813153221[[#This Row],[% no_efect_inc]])/2</f>
        <v>0.516564529894268</v>
      </c>
      <c r="O15" s="11" t="n">
        <f aca="false">Tabla3510813153221[[#This Row],[no_efec_cor]]/(Tabla3510813153221[[#This Row],[efect_inc]]+Tabla3510813153221[[#This Row],[no_efec_cor]])</f>
        <v>0.483428571428571</v>
      </c>
      <c r="P15" s="11" t="n">
        <f aca="false">Tabla3510813153221[[#This Row],[efec_cor]]/(Tabla3510813153221[[#This Row],[efec_cor]]+Tabla3510813153221[[#This Row],[no_efec_inc]])</f>
        <v>0.483367983367983</v>
      </c>
      <c r="Q15" s="11" t="n">
        <f aca="false">(Tabla3510813153221[[#This Row],[PNE]]+Tabla3510813153221[[#This Row],[PE]])/2</f>
        <v>0.483398277398277</v>
      </c>
      <c r="R15" s="0" t="n">
        <v>917</v>
      </c>
      <c r="S15" s="0" t="n">
        <v>920</v>
      </c>
      <c r="T15" s="0" t="n">
        <f aca="false">Tabla3510813153221[[#This Row],[efec]]+Tabla3510813153221[[#This Row],[no_efe]]</f>
        <v>1837</v>
      </c>
    </row>
    <row r="16" customFormat="false" ht="13.8" hidden="false" customHeight="false" outlineLevel="0" collapsed="false">
      <c r="A16" s="0" t="n">
        <v>30</v>
      </c>
      <c r="B16" s="0" t="n">
        <v>366</v>
      </c>
      <c r="C16" s="0" t="n">
        <v>554</v>
      </c>
      <c r="D16" s="0" t="n">
        <v>526</v>
      </c>
      <c r="E16" s="0" t="n">
        <v>391</v>
      </c>
      <c r="F16" s="0" t="n">
        <f aca="false">Tabla3510813153221[[#This Row],[no_efec_cor]]+Tabla3510813153221[[#This Row],[efec_cor]]</f>
        <v>892</v>
      </c>
      <c r="G16" s="0" t="n">
        <f aca="false">Tabla3510813153221[[#This Row],[no_efec_inc]]+Tabla3510813153221[[#This Row],[efect_inc]]</f>
        <v>945</v>
      </c>
      <c r="H16" s="9" t="n">
        <f aca="false">Tabla3510813153221[[#This Row],[Correctos]]/Tabla3510813153221[[#This Row],[total_sec]]</f>
        <v>0.485574305933587</v>
      </c>
      <c r="I16" s="9" t="n">
        <f aca="false">Tabla3510813153221[[#This Row],[efec_cor]]/Tabla3510813153221[[#This Row],[efec]]</f>
        <v>0.57360959651036</v>
      </c>
      <c r="J16" s="9" t="n">
        <f aca="false">Tabla3510813153221[[#This Row],[efect_inc]]/Tabla3510813153221[[#This Row],[efec]]</f>
        <v>0.42639040348964</v>
      </c>
      <c r="K16" s="9" t="n">
        <f aca="false">Tabla3510813153221[[#This Row],[no_efec_cor]]/Tabla3510813153221[[#This Row],[no_efe]]</f>
        <v>0.397826086956522</v>
      </c>
      <c r="L16" s="9" t="n">
        <f aca="false">Tabla3510813153221[[#This Row],[no_efec_inc]]/Tabla3510813153221[[#This Row],[no_efe]]</f>
        <v>0.602173913043478</v>
      </c>
      <c r="M16" s="9" t="n">
        <f aca="false">(Tabla3510813153221[[#This Row],[% efe_cor]]+Tabla3510813153221[[#This Row],[% no_efe_cor]])/2</f>
        <v>0.485717841733441</v>
      </c>
      <c r="N16" s="10" t="n">
        <f aca="false">(Tabla3510813153221[[#This Row],[% efe_inc]]+Tabla3510813153221[[#This Row],[% no_efect_inc]])/2</f>
        <v>0.514282158266559</v>
      </c>
      <c r="O16" s="11" t="n">
        <f aca="false">Tabla3510813153221[[#This Row],[no_efec_cor]]/(Tabla3510813153221[[#This Row],[efect_inc]]+Tabla3510813153221[[#This Row],[no_efec_cor]])</f>
        <v>0.483487450462351</v>
      </c>
      <c r="P16" s="11" t="n">
        <f aca="false">Tabla3510813153221[[#This Row],[efec_cor]]/(Tabla3510813153221[[#This Row],[efec_cor]]+Tabla3510813153221[[#This Row],[no_efec_inc]])</f>
        <v>0.487037037037037</v>
      </c>
      <c r="Q16" s="11" t="n">
        <f aca="false">(Tabla3510813153221[[#This Row],[PNE]]+Tabla3510813153221[[#This Row],[PE]])/2</f>
        <v>0.485262243749694</v>
      </c>
      <c r="R16" s="0" t="n">
        <v>917</v>
      </c>
      <c r="S16" s="0" t="n">
        <v>920</v>
      </c>
      <c r="T16" s="0" t="n">
        <f aca="false">Tabla3510813153221[[#This Row],[efec]]+Tabla3510813153221[[#This Row],[no_efe]]</f>
        <v>1837</v>
      </c>
    </row>
    <row r="17" customFormat="false" ht="13.8" hidden="false" customHeight="false" outlineLevel="0" collapsed="false">
      <c r="A17" s="0" t="n">
        <v>35</v>
      </c>
      <c r="B17" s="0" t="n">
        <v>432</v>
      </c>
      <c r="C17" s="0" t="n">
        <v>488</v>
      </c>
      <c r="D17" s="0" t="n">
        <v>451</v>
      </c>
      <c r="E17" s="0" t="n">
        <v>466</v>
      </c>
      <c r="F17" s="0" t="n">
        <f aca="false">Tabla3510813153221[[#This Row],[no_efec_cor]]+Tabla3510813153221[[#This Row],[efec_cor]]</f>
        <v>883</v>
      </c>
      <c r="G17" s="0" t="n">
        <f aca="false">Tabla3510813153221[[#This Row],[no_efec_inc]]+Tabla3510813153221[[#This Row],[efect_inc]]</f>
        <v>954</v>
      </c>
      <c r="H17" s="9" t="n">
        <f aca="false">Tabla3510813153221[[#This Row],[Correctos]]/Tabla3510813153221[[#This Row],[total_sec]]</f>
        <v>0.480675013609145</v>
      </c>
      <c r="I17" s="9" t="n">
        <f aca="false">Tabla3510813153221[[#This Row],[efec_cor]]/Tabla3510813153221[[#This Row],[efec]]</f>
        <v>0.491821155943293</v>
      </c>
      <c r="J17" s="9" t="n">
        <f aca="false">Tabla3510813153221[[#This Row],[efect_inc]]/Tabla3510813153221[[#This Row],[efec]]</f>
        <v>0.508178844056707</v>
      </c>
      <c r="K17" s="9" t="n">
        <f aca="false">Tabla3510813153221[[#This Row],[no_efec_cor]]/Tabla3510813153221[[#This Row],[no_efe]]</f>
        <v>0.469565217391304</v>
      </c>
      <c r="L17" s="9" t="n">
        <f aca="false">Tabla3510813153221[[#This Row],[no_efec_inc]]/Tabla3510813153221[[#This Row],[no_efe]]</f>
        <v>0.530434782608696</v>
      </c>
      <c r="M17" s="9" t="n">
        <f aca="false">(Tabla3510813153221[[#This Row],[% efe_cor]]+Tabla3510813153221[[#This Row],[% no_efe_cor]])/2</f>
        <v>0.480693186667299</v>
      </c>
      <c r="N17" s="10" t="n">
        <f aca="false">(Tabla3510813153221[[#This Row],[% efe_inc]]+Tabla3510813153221[[#This Row],[% no_efect_inc]])/2</f>
        <v>0.519306813332701</v>
      </c>
      <c r="O17" s="11" t="n">
        <f aca="false">Tabla3510813153221[[#This Row],[no_efec_cor]]/(Tabla3510813153221[[#This Row],[efect_inc]]+Tabla3510813153221[[#This Row],[no_efec_cor]])</f>
        <v>0.481069042316258</v>
      </c>
      <c r="P17" s="11" t="n">
        <f aca="false">Tabla3510813153221[[#This Row],[efec_cor]]/(Tabla3510813153221[[#This Row],[efec_cor]]+Tabla3510813153221[[#This Row],[no_efec_inc]])</f>
        <v>0.480298189563365</v>
      </c>
      <c r="Q17" s="11" t="n">
        <f aca="false">(Tabla3510813153221[[#This Row],[PNE]]+Tabla3510813153221[[#This Row],[PE]])/2</f>
        <v>0.480683615939812</v>
      </c>
      <c r="R17" s="0" t="n">
        <v>917</v>
      </c>
      <c r="S17" s="0" t="n">
        <v>920</v>
      </c>
      <c r="T17" s="0" t="n">
        <f aca="false">Tabla3510813153221[[#This Row],[efec]]+Tabla3510813153221[[#This Row],[no_efe]]</f>
        <v>1837</v>
      </c>
    </row>
    <row r="18" customFormat="false" ht="13.8" hidden="false" customHeight="false" outlineLevel="0" collapsed="false">
      <c r="A18" s="0" t="n">
        <v>39</v>
      </c>
      <c r="B18" s="0" t="n">
        <v>418</v>
      </c>
      <c r="C18" s="0" t="n">
        <v>502</v>
      </c>
      <c r="D18" s="0" t="n">
        <v>448</v>
      </c>
      <c r="E18" s="0" t="n">
        <v>469</v>
      </c>
      <c r="F18" s="0" t="n">
        <f aca="false">Tabla3510813153221[[#This Row],[no_efec_cor]]+Tabla3510813153221[[#This Row],[efec_cor]]</f>
        <v>866</v>
      </c>
      <c r="G18" s="0" t="n">
        <f aca="false">Tabla3510813153221[[#This Row],[no_efec_inc]]+Tabla3510813153221[[#This Row],[efect_inc]]</f>
        <v>971</v>
      </c>
      <c r="H18" s="9" t="n">
        <f aca="false">Tabla3510813153221[[#This Row],[Correctos]]/Tabla3510813153221[[#This Row],[total_sec]]</f>
        <v>0.471420794774088</v>
      </c>
      <c r="I18" s="9" t="n">
        <f aca="false">Tabla3510813153221[[#This Row],[efec_cor]]/Tabla3510813153221[[#This Row],[efec]]</f>
        <v>0.488549618320611</v>
      </c>
      <c r="J18" s="9" t="n">
        <f aca="false">Tabla3510813153221[[#This Row],[efect_inc]]/Tabla3510813153221[[#This Row],[efec]]</f>
        <v>0.511450381679389</v>
      </c>
      <c r="K18" s="9" t="n">
        <f aca="false">Tabla3510813153221[[#This Row],[no_efec_cor]]/Tabla3510813153221[[#This Row],[no_efe]]</f>
        <v>0.454347826086956</v>
      </c>
      <c r="L18" s="9" t="n">
        <f aca="false">Tabla3510813153221[[#This Row],[no_efec_inc]]/Tabla3510813153221[[#This Row],[no_efe]]</f>
        <v>0.545652173913043</v>
      </c>
      <c r="M18" s="9" t="n">
        <f aca="false">(Tabla3510813153221[[#This Row],[% efe_cor]]+Tabla3510813153221[[#This Row],[% no_efe_cor]])/2</f>
        <v>0.471448722203784</v>
      </c>
      <c r="N18" s="10" t="n">
        <f aca="false">(Tabla3510813153221[[#This Row],[% efe_inc]]+Tabla3510813153221[[#This Row],[% no_efect_inc]])/2</f>
        <v>0.528551277796216</v>
      </c>
      <c r="O18" s="11" t="n">
        <f aca="false">Tabla3510813153221[[#This Row],[no_efec_cor]]/(Tabla3510813153221[[#This Row],[efect_inc]]+Tabla3510813153221[[#This Row],[no_efec_cor]])</f>
        <v>0.471251409244645</v>
      </c>
      <c r="P18" s="11" t="n">
        <f aca="false">Tabla3510813153221[[#This Row],[efec_cor]]/(Tabla3510813153221[[#This Row],[efec_cor]]+Tabla3510813153221[[#This Row],[no_efec_inc]])</f>
        <v>0.471578947368421</v>
      </c>
      <c r="Q18" s="11" t="n">
        <f aca="false">(Tabla3510813153221[[#This Row],[PNE]]+Tabla3510813153221[[#This Row],[PE]])/2</f>
        <v>0.471415178306533</v>
      </c>
      <c r="R18" s="0" t="n">
        <v>917</v>
      </c>
      <c r="S18" s="0" t="n">
        <v>920</v>
      </c>
      <c r="T18" s="0" t="n">
        <f aca="false">Tabla3510813153221[[#This Row],[efec]]+Tabla3510813153221[[#This Row],[no_efe]]</f>
        <v>1837</v>
      </c>
    </row>
    <row r="20" customFormat="false" ht="19.5" hidden="false" customHeight="false" outlineLevel="0" collapsed="false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489</v>
      </c>
      <c r="D26" s="0" t="n">
        <v>431</v>
      </c>
      <c r="E26" s="0" t="n">
        <v>392</v>
      </c>
      <c r="F26" s="0" t="n">
        <v>525</v>
      </c>
      <c r="G26" s="0" t="n">
        <f aca="false">Tabla3510813153426[[#This Row],[no_efec_cor]]+Tabla3510813153426[[#This Row],[efec_cor]]</f>
        <v>881</v>
      </c>
      <c r="H26" s="0" t="n">
        <f aca="false">Tabla3510813153426[[#This Row],[no_efec_inc]]+Tabla3510813153426[[#This Row],[efect_inc]]</f>
        <v>956</v>
      </c>
      <c r="I26" s="9" t="n">
        <f aca="false">Tabla3510813153426[[#This Row],[Correctos]]/Tabla3510813153426[[#This Row],[total_sec]]</f>
        <v>0.479586281981492</v>
      </c>
      <c r="J26" s="9" t="n">
        <f aca="false">Tabla3510813153426[[#This Row],[efec_cor]]/Tabla3510813153426[[#This Row],[efec]]</f>
        <v>0.427480916030534</v>
      </c>
      <c r="K26" s="9" t="n">
        <f aca="false">Tabla3510813153426[[#This Row],[efect_inc]]/Tabla3510813153426[[#This Row],[efec]]</f>
        <v>0.572519083969466</v>
      </c>
      <c r="L26" s="9" t="n">
        <f aca="false">Tabla3510813153426[[#This Row],[no_efec_cor]]/Tabla3510813153426[[#This Row],[no_efe]]</f>
        <v>0.531521739130435</v>
      </c>
      <c r="M26" s="9" t="n">
        <f aca="false">Tabla3510813153426[[#This Row],[no_efec_inc]]/Tabla3510813153426[[#This Row],[no_efe]]</f>
        <v>0.468478260869565</v>
      </c>
      <c r="N26" s="9" t="n">
        <f aca="false">(Tabla3510813153426[[#This Row],[% efe_cor]]+Tabla3510813153426[[#This Row],[% no_efe_cor]])/2</f>
        <v>0.479501327580485</v>
      </c>
      <c r="O26" s="10" t="n">
        <f aca="false">(Tabla3510813153426[[#This Row],[% efe_inc]]+Tabla3510813153426[[#This Row],[% no_efect_inc]])/2</f>
        <v>0.520498672419515</v>
      </c>
      <c r="P26" s="11" t="n">
        <f aca="false">Tabla3510813153426[[#This Row],[no_efec_cor]]/(Tabla3510813153426[[#This Row],[efect_inc]]+Tabla3510813153426[[#This Row],[no_efec_cor]])</f>
        <v>0.482248520710059</v>
      </c>
      <c r="Q26" s="11" t="n">
        <f aca="false">Tabla3510813153426[[#This Row],[efec_cor]]/(Tabla3510813153426[[#This Row],[efec_cor]]+Tabla3510813153426[[#This Row],[no_efec_inc]])</f>
        <v>0.476306196840826</v>
      </c>
      <c r="R26" s="11" t="n">
        <f aca="false">(Tabla3510813153426[[#This Row],[PNE]]+Tabla3510813153426[[#This Row],[PE]])/2</f>
        <v>0.479277358775443</v>
      </c>
      <c r="S26" s="0" t="n">
        <v>917</v>
      </c>
      <c r="T26" s="0" t="n">
        <v>920</v>
      </c>
      <c r="U26" s="0" t="n">
        <f aca="false">Tabla3510813153426[[#This Row],[efec]]+Tabla3510813153426[[#This Row],[no_efe]]</f>
        <v>1837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433</v>
      </c>
      <c r="D27" s="0" t="n">
        <v>487</v>
      </c>
      <c r="E27" s="0" t="n">
        <v>458</v>
      </c>
      <c r="F27" s="0" t="n">
        <v>459</v>
      </c>
      <c r="G27" s="0" t="n">
        <f aca="false">Tabla3510813153426[[#This Row],[no_efec_cor]]+Tabla3510813153426[[#This Row],[efec_cor]]</f>
        <v>891</v>
      </c>
      <c r="H27" s="0" t="n">
        <f aca="false">Tabla3510813153426[[#This Row],[no_efec_inc]]+Tabla3510813153426[[#This Row],[efect_inc]]</f>
        <v>946</v>
      </c>
      <c r="I27" s="9" t="n">
        <f aca="false">Tabla3510813153426[[#This Row],[Correctos]]/Tabla3510813153426[[#This Row],[total_sec]]</f>
        <v>0.48502994011976</v>
      </c>
      <c r="J27" s="9" t="n">
        <f aca="false">Tabla3510813153426[[#This Row],[efec_cor]]/Tabla3510813153426[[#This Row],[efec]]</f>
        <v>0.499454743729553</v>
      </c>
      <c r="K27" s="9" t="n">
        <f aca="false">Tabla3510813153426[[#This Row],[efect_inc]]/Tabla3510813153426[[#This Row],[efec]]</f>
        <v>0.500545256270447</v>
      </c>
      <c r="L27" s="9" t="n">
        <f aca="false">Tabla3510813153426[[#This Row],[no_efec_cor]]/Tabla3510813153426[[#This Row],[no_efe]]</f>
        <v>0.470652173913043</v>
      </c>
      <c r="M27" s="9" t="n">
        <f aca="false">Tabla3510813153426[[#This Row],[no_efec_inc]]/Tabla3510813153426[[#This Row],[no_efe]]</f>
        <v>0.529347826086956</v>
      </c>
      <c r="N27" s="9" t="n">
        <f aca="false">(Tabla3510813153426[[#This Row],[% efe_cor]]+Tabla3510813153426[[#This Row],[% no_efe_cor]])/2</f>
        <v>0.485053458821298</v>
      </c>
      <c r="O27" s="10" t="n">
        <f aca="false">(Tabla3510813153426[[#This Row],[% efe_inc]]+Tabla3510813153426[[#This Row],[% no_efect_inc]])/2</f>
        <v>0.514946541178702</v>
      </c>
      <c r="P27" s="11" t="n">
        <f aca="false">Tabla3510813153426[[#This Row],[no_efec_cor]]/(Tabla3510813153426[[#This Row],[efect_inc]]+Tabla3510813153426[[#This Row],[no_efec_cor]])</f>
        <v>0.48542600896861</v>
      </c>
      <c r="Q27" s="11" t="n">
        <f aca="false">Tabla3510813153426[[#This Row],[efec_cor]]/(Tabla3510813153426[[#This Row],[efec_cor]]+Tabla3510813153426[[#This Row],[no_efec_inc]])</f>
        <v>0.484656084656085</v>
      </c>
      <c r="R27" s="11" t="n">
        <f aca="false">(Tabla3510813153426[[#This Row],[PNE]]+Tabla3510813153426[[#This Row],[PE]])/2</f>
        <v>0.485041046812347</v>
      </c>
      <c r="S27" s="0" t="n">
        <v>917</v>
      </c>
      <c r="T27" s="0" t="n">
        <v>920</v>
      </c>
      <c r="U27" s="0" t="n">
        <f aca="false">Tabla3510813153426[[#This Row],[efec]]+Tabla3510813153426[[#This Row],[no_efe]]</f>
        <v>1837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351</v>
      </c>
      <c r="D28" s="0" t="n">
        <v>569</v>
      </c>
      <c r="E28" s="0" t="n">
        <v>559</v>
      </c>
      <c r="F28" s="0" t="n">
        <v>358</v>
      </c>
      <c r="G28" s="0" t="n">
        <f aca="false">Tabla3510813153426[[#This Row],[no_efec_cor]]+Tabla3510813153426[[#This Row],[efec_cor]]</f>
        <v>910</v>
      </c>
      <c r="H28" s="0" t="n">
        <f aca="false">Tabla3510813153426[[#This Row],[no_efec_inc]]+Tabla3510813153426[[#This Row],[efect_inc]]</f>
        <v>927</v>
      </c>
      <c r="I28" s="9" t="n">
        <f aca="false">Tabla3510813153426[[#This Row],[Correctos]]/Tabla3510813153426[[#This Row],[total_sec]]</f>
        <v>0.495372890582471</v>
      </c>
      <c r="J28" s="9" t="n">
        <f aca="false">Tabla3510813153426[[#This Row],[efec_cor]]/Tabla3510813153426[[#This Row],[efec]]</f>
        <v>0.609596510359869</v>
      </c>
      <c r="K28" s="9" t="n">
        <f aca="false">Tabla3510813153426[[#This Row],[efect_inc]]/Tabla3510813153426[[#This Row],[efec]]</f>
        <v>0.390403489640131</v>
      </c>
      <c r="L28" s="9" t="n">
        <f aca="false">Tabla3510813153426[[#This Row],[no_efec_cor]]/Tabla3510813153426[[#This Row],[no_efe]]</f>
        <v>0.381521739130435</v>
      </c>
      <c r="M28" s="9" t="n">
        <f aca="false">Tabla3510813153426[[#This Row],[no_efec_inc]]/Tabla3510813153426[[#This Row],[no_efe]]</f>
        <v>0.618478260869565</v>
      </c>
      <c r="N28" s="9" t="n">
        <f aca="false">(Tabla3510813153426[[#This Row],[% efe_cor]]+Tabla3510813153426[[#This Row],[% no_efe_cor]])/2</f>
        <v>0.495559124745152</v>
      </c>
      <c r="O28" s="10" t="n">
        <f aca="false">(Tabla3510813153426[[#This Row],[% efe_inc]]+Tabla3510813153426[[#This Row],[% no_efect_inc]])/2</f>
        <v>0.504440875254848</v>
      </c>
      <c r="P28" s="11" t="n">
        <f aca="false">Tabla3510813153426[[#This Row],[no_efec_cor]]/(Tabla3510813153426[[#This Row],[efect_inc]]+Tabla3510813153426[[#This Row],[no_efec_cor]])</f>
        <v>0.495063469675599</v>
      </c>
      <c r="Q28" s="11" t="n">
        <f aca="false">Tabla3510813153426[[#This Row],[efec_cor]]/(Tabla3510813153426[[#This Row],[efec_cor]]+Tabla3510813153426[[#This Row],[no_efec_inc]])</f>
        <v>0.495567375886525</v>
      </c>
      <c r="R28" s="11" t="n">
        <f aca="false">(Tabla3510813153426[[#This Row],[PNE]]+Tabla3510813153426[[#This Row],[PE]])/2</f>
        <v>0.495315422781062</v>
      </c>
      <c r="S28" s="0" t="n">
        <v>917</v>
      </c>
      <c r="T28" s="0" t="n">
        <v>920</v>
      </c>
      <c r="U28" s="0" t="n">
        <f aca="false">Tabla3510813153426[[#This Row],[efec]]+Tabla3510813153426[[#This Row],[no_efe]]</f>
        <v>1837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371</v>
      </c>
      <c r="D29" s="0" t="n">
        <v>549</v>
      </c>
      <c r="E29" s="0" t="n">
        <v>515</v>
      </c>
      <c r="F29" s="0" t="n">
        <v>402</v>
      </c>
      <c r="G29" s="0" t="n">
        <f aca="false">Tabla3510813153426[[#This Row],[no_efec_cor]]+Tabla3510813153426[[#This Row],[efec_cor]]</f>
        <v>886</v>
      </c>
      <c r="H29" s="0" t="n">
        <f aca="false">Tabla3510813153426[[#This Row],[no_efec_inc]]+Tabla3510813153426[[#This Row],[efect_inc]]</f>
        <v>951</v>
      </c>
      <c r="I29" s="9" t="n">
        <f aca="false">Tabla3510813153426[[#This Row],[Correctos]]/Tabla3510813153426[[#This Row],[total_sec]]</f>
        <v>0.482308111050626</v>
      </c>
      <c r="J29" s="9" t="n">
        <f aca="false">Tabla3510813153426[[#This Row],[efec_cor]]/Tabla3510813153426[[#This Row],[efec]]</f>
        <v>0.561613958560523</v>
      </c>
      <c r="K29" s="9" t="n">
        <f aca="false">Tabla3510813153426[[#This Row],[efect_inc]]/Tabla3510813153426[[#This Row],[efec]]</f>
        <v>0.438386041439477</v>
      </c>
      <c r="L29" s="9" t="n">
        <f aca="false">Tabla3510813153426[[#This Row],[no_efec_cor]]/Tabla3510813153426[[#This Row],[no_efe]]</f>
        <v>0.403260869565217</v>
      </c>
      <c r="M29" s="9" t="n">
        <f aca="false">Tabla3510813153426[[#This Row],[no_efec_inc]]/Tabla3510813153426[[#This Row],[no_efe]]</f>
        <v>0.596739130434783</v>
      </c>
      <c r="N29" s="9" t="n">
        <f aca="false">(Tabla3510813153426[[#This Row],[% efe_cor]]+Tabla3510813153426[[#This Row],[% no_efe_cor]])/2</f>
        <v>0.48243741406287</v>
      </c>
      <c r="O29" s="10" t="n">
        <f aca="false">(Tabla3510813153426[[#This Row],[% efe_inc]]+Tabla3510813153426[[#This Row],[% no_efect_inc]])/2</f>
        <v>0.51756258593713</v>
      </c>
      <c r="P29" s="11" t="n">
        <f aca="false">Tabla3510813153426[[#This Row],[no_efec_cor]]/(Tabla3510813153426[[#This Row],[efect_inc]]+Tabla3510813153426[[#This Row],[no_efec_cor]])</f>
        <v>0.479948253557568</v>
      </c>
      <c r="Q29" s="11" t="n">
        <f aca="false">Tabla3510813153426[[#This Row],[efec_cor]]/(Tabla3510813153426[[#This Row],[efec_cor]]+Tabla3510813153426[[#This Row],[no_efec_inc]])</f>
        <v>0.484022556390977</v>
      </c>
      <c r="R29" s="11" t="n">
        <f aca="false">(Tabla3510813153426[[#This Row],[PNE]]+Tabla3510813153426[[#This Row],[PE]])/2</f>
        <v>0.481985404974273</v>
      </c>
      <c r="S29" s="0" t="n">
        <v>917</v>
      </c>
      <c r="T29" s="0" t="n">
        <v>920</v>
      </c>
      <c r="U29" s="0" t="n">
        <f aca="false">Tabla3510813153426[[#This Row],[efec]]+Tabla3510813153426[[#This Row],[no_efe]]</f>
        <v>1837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441</v>
      </c>
      <c r="D30" s="0" t="n">
        <v>479</v>
      </c>
      <c r="E30" s="0" t="n">
        <v>451</v>
      </c>
      <c r="F30" s="0" t="n">
        <v>466</v>
      </c>
      <c r="G30" s="0" t="n">
        <f aca="false">Tabla3510813153426[[#This Row],[no_efec_cor]]+Tabla3510813153426[[#This Row],[efec_cor]]</f>
        <v>892</v>
      </c>
      <c r="H30" s="0" t="n">
        <f aca="false">Tabla3510813153426[[#This Row],[no_efec_inc]]+Tabla3510813153426[[#This Row],[efect_inc]]</f>
        <v>945</v>
      </c>
      <c r="I30" s="9" t="n">
        <f aca="false">Tabla3510813153426[[#This Row],[Correctos]]/Tabla3510813153426[[#This Row],[total_sec]]</f>
        <v>0.485574305933587</v>
      </c>
      <c r="J30" s="9" t="n">
        <f aca="false">Tabla3510813153426[[#This Row],[efec_cor]]/Tabla3510813153426[[#This Row],[efec]]</f>
        <v>0.491821155943293</v>
      </c>
      <c r="K30" s="9" t="n">
        <f aca="false">Tabla3510813153426[[#This Row],[efect_inc]]/Tabla3510813153426[[#This Row],[efec]]</f>
        <v>0.508178844056707</v>
      </c>
      <c r="L30" s="9" t="n">
        <f aca="false">Tabla3510813153426[[#This Row],[no_efec_cor]]/Tabla3510813153426[[#This Row],[no_efe]]</f>
        <v>0.479347826086957</v>
      </c>
      <c r="M30" s="9" t="n">
        <f aca="false">Tabla3510813153426[[#This Row],[no_efec_inc]]/Tabla3510813153426[[#This Row],[no_efe]]</f>
        <v>0.520652173913043</v>
      </c>
      <c r="N30" s="9" t="n">
        <f aca="false">(Tabla3510813153426[[#This Row],[% efe_cor]]+Tabla3510813153426[[#This Row],[% no_efe_cor]])/2</f>
        <v>0.485584491015125</v>
      </c>
      <c r="O30" s="10" t="n">
        <f aca="false">(Tabla3510813153426[[#This Row],[% efe_inc]]+Tabla3510813153426[[#This Row],[% no_efect_inc]])/2</f>
        <v>0.514415508984875</v>
      </c>
      <c r="P30" s="11" t="n">
        <f aca="false">Tabla3510813153426[[#This Row],[no_efec_cor]]/(Tabla3510813153426[[#This Row],[efect_inc]]+Tabla3510813153426[[#This Row],[no_efec_cor]])</f>
        <v>0.486218302094818</v>
      </c>
      <c r="Q30" s="11" t="n">
        <f aca="false">Tabla3510813153426[[#This Row],[efec_cor]]/(Tabla3510813153426[[#This Row],[efec_cor]]+Tabla3510813153426[[#This Row],[no_efec_inc]])</f>
        <v>0.48494623655914</v>
      </c>
      <c r="R30" s="11" t="n">
        <f aca="false">(Tabla3510813153426[[#This Row],[PNE]]+Tabla3510813153426[[#This Row],[PE]])/2</f>
        <v>0.485582269326979</v>
      </c>
      <c r="S30" s="0" t="n">
        <v>917</v>
      </c>
      <c r="T30" s="0" t="n">
        <v>920</v>
      </c>
      <c r="U30" s="0" t="n">
        <f aca="false">Tabla3510813153426[[#This Row],[efec]]+Tabla3510813153426[[#This Row],[no_efe]]</f>
        <v>1837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443</v>
      </c>
      <c r="D31" s="0" t="n">
        <v>477</v>
      </c>
      <c r="E31" s="0" t="n">
        <v>428</v>
      </c>
      <c r="F31" s="0" t="n">
        <v>489</v>
      </c>
      <c r="G31" s="0" t="n">
        <f aca="false">Tabla3510813153426[[#This Row],[no_efec_cor]]+Tabla3510813153426[[#This Row],[efec_cor]]</f>
        <v>871</v>
      </c>
      <c r="H31" s="0" t="n">
        <f aca="false">Tabla3510813153426[[#This Row],[no_efec_inc]]+Tabla3510813153426[[#This Row],[efect_inc]]</f>
        <v>966</v>
      </c>
      <c r="I31" s="9" t="n">
        <f aca="false">Tabla3510813153426[[#This Row],[Correctos]]/Tabla3510813153426[[#This Row],[total_sec]]</f>
        <v>0.474142623843223</v>
      </c>
      <c r="J31" s="9" t="n">
        <f aca="false">Tabla3510813153426[[#This Row],[efec_cor]]/Tabla3510813153426[[#This Row],[efec]]</f>
        <v>0.466739367502726</v>
      </c>
      <c r="K31" s="9" t="n">
        <f aca="false">Tabla3510813153426[[#This Row],[efect_inc]]/Tabla3510813153426[[#This Row],[efec]]</f>
        <v>0.533260632497274</v>
      </c>
      <c r="L31" s="9" t="n">
        <f aca="false">Tabla3510813153426[[#This Row],[no_efec_cor]]/Tabla3510813153426[[#This Row],[no_efe]]</f>
        <v>0.481521739130435</v>
      </c>
      <c r="M31" s="9" t="n">
        <f aca="false">Tabla3510813153426[[#This Row],[no_efec_inc]]/Tabla3510813153426[[#This Row],[no_efe]]</f>
        <v>0.518478260869565</v>
      </c>
      <c r="N31" s="9" t="n">
        <f aca="false">(Tabla3510813153426[[#This Row],[% efe_cor]]+Tabla3510813153426[[#This Row],[% no_efe_cor]])/2</f>
        <v>0.47413055331658</v>
      </c>
      <c r="O31" s="10" t="n">
        <f aca="false">(Tabla3510813153426[[#This Row],[% efe_inc]]+Tabla3510813153426[[#This Row],[% no_efect_inc]])/2</f>
        <v>0.525869446683419</v>
      </c>
      <c r="P31" s="11" t="n">
        <f aca="false">Tabla3510813153426[[#This Row],[no_efec_cor]]/(Tabla3510813153426[[#This Row],[efect_inc]]+Tabla3510813153426[[#This Row],[no_efec_cor]])</f>
        <v>0.475321888412017</v>
      </c>
      <c r="Q31" s="11" t="n">
        <f aca="false">Tabla3510813153426[[#This Row],[efec_cor]]/(Tabla3510813153426[[#This Row],[efec_cor]]+Tabla3510813153426[[#This Row],[no_efec_inc]])</f>
        <v>0.47292817679558</v>
      </c>
      <c r="R31" s="11" t="n">
        <f aca="false">(Tabla3510813153426[[#This Row],[PNE]]+Tabla3510813153426[[#This Row],[PE]])/2</f>
        <v>0.474125032603799</v>
      </c>
      <c r="S31" s="0" t="n">
        <v>917</v>
      </c>
      <c r="T31" s="0" t="n">
        <v>920</v>
      </c>
      <c r="U31" s="0" t="n">
        <f aca="false">Tabla3510813153426[[#This Row],[efec]]+Tabla3510813153426[[#This Row],[no_efe]]</f>
        <v>1837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467</v>
      </c>
      <c r="D32" s="0" t="n">
        <v>453</v>
      </c>
      <c r="E32" s="0" t="n">
        <v>413</v>
      </c>
      <c r="F32" s="0" t="n">
        <v>504</v>
      </c>
      <c r="G32" s="0" t="n">
        <f aca="false">Tabla3510813153426[[#This Row],[no_efec_cor]]+Tabla3510813153426[[#This Row],[efec_cor]]</f>
        <v>880</v>
      </c>
      <c r="H32" s="0" t="n">
        <f aca="false">Tabla3510813153426[[#This Row],[no_efec_inc]]+Tabla3510813153426[[#This Row],[efect_inc]]</f>
        <v>957</v>
      </c>
      <c r="I32" s="9" t="n">
        <f aca="false">Tabla3510813153426[[#This Row],[Correctos]]/Tabla3510813153426[[#This Row],[total_sec]]</f>
        <v>0.479041916167665</v>
      </c>
      <c r="J32" s="9" t="n">
        <f aca="false">Tabla3510813153426[[#This Row],[efec_cor]]/Tabla3510813153426[[#This Row],[efec]]</f>
        <v>0.450381679389313</v>
      </c>
      <c r="K32" s="9" t="n">
        <f aca="false">Tabla3510813153426[[#This Row],[efect_inc]]/Tabla3510813153426[[#This Row],[efec]]</f>
        <v>0.549618320610687</v>
      </c>
      <c r="L32" s="9" t="n">
        <f aca="false">Tabla3510813153426[[#This Row],[no_efec_cor]]/Tabla3510813153426[[#This Row],[no_efe]]</f>
        <v>0.507608695652174</v>
      </c>
      <c r="M32" s="9" t="n">
        <f aca="false">Tabla3510813153426[[#This Row],[no_efec_inc]]/Tabla3510813153426[[#This Row],[no_efe]]</f>
        <v>0.492391304347826</v>
      </c>
      <c r="N32" s="9" t="n">
        <f aca="false">(Tabla3510813153426[[#This Row],[% efe_cor]]+Tabla3510813153426[[#This Row],[% no_efe_cor]])/2</f>
        <v>0.478995187520743</v>
      </c>
      <c r="O32" s="10" t="n">
        <f aca="false">(Tabla3510813153426[[#This Row],[% efe_inc]]+Tabla3510813153426[[#This Row],[% no_efect_inc]])/2</f>
        <v>0.521004812479257</v>
      </c>
      <c r="P32" s="11" t="n">
        <f aca="false">Tabla3510813153426[[#This Row],[no_efec_cor]]/(Tabla3510813153426[[#This Row],[efect_inc]]+Tabla3510813153426[[#This Row],[no_efec_cor]])</f>
        <v>0.480947476828012</v>
      </c>
      <c r="Q32" s="11" t="n">
        <f aca="false">Tabla3510813153426[[#This Row],[efec_cor]]/(Tabla3510813153426[[#This Row],[efec_cor]]+Tabla3510813153426[[#This Row],[no_efec_inc]])</f>
        <v>0.476905311778291</v>
      </c>
      <c r="R32" s="11" t="n">
        <f aca="false">(Tabla3510813153426[[#This Row],[PNE]]+Tabla3510813153426[[#This Row],[PE]])/2</f>
        <v>0.478926394303152</v>
      </c>
      <c r="S32" s="0" t="n">
        <v>917</v>
      </c>
      <c r="T32" s="0" t="n">
        <v>920</v>
      </c>
      <c r="U32" s="0" t="n">
        <f aca="false">Tabla3510813153426[[#This Row],[efec]]+Tabla3510813153426[[#This Row],[no_efe]]</f>
        <v>1837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363</v>
      </c>
      <c r="D33" s="0" t="n">
        <v>557</v>
      </c>
      <c r="E33" s="0" t="n">
        <v>540</v>
      </c>
      <c r="F33" s="0" t="n">
        <v>377</v>
      </c>
      <c r="G33" s="0" t="n">
        <f aca="false">Tabla3510813153426[[#This Row],[no_efec_cor]]+Tabla3510813153426[[#This Row],[efec_cor]]</f>
        <v>903</v>
      </c>
      <c r="H33" s="0" t="n">
        <f aca="false">Tabla3510813153426[[#This Row],[no_efec_inc]]+Tabla3510813153426[[#This Row],[efect_inc]]</f>
        <v>934</v>
      </c>
      <c r="I33" s="9" t="n">
        <f aca="false">Tabla3510813153426[[#This Row],[Correctos]]/Tabla3510813153426[[#This Row],[total_sec]]</f>
        <v>0.491562329885683</v>
      </c>
      <c r="J33" s="9" t="n">
        <f aca="false">Tabla3510813153426[[#This Row],[efec_cor]]/Tabla3510813153426[[#This Row],[efec]]</f>
        <v>0.588876772082879</v>
      </c>
      <c r="K33" s="9" t="n">
        <f aca="false">Tabla3510813153426[[#This Row],[efect_inc]]/Tabla3510813153426[[#This Row],[efec]]</f>
        <v>0.411123227917121</v>
      </c>
      <c r="L33" s="9" t="n">
        <f aca="false">Tabla3510813153426[[#This Row],[no_efec_cor]]/Tabla3510813153426[[#This Row],[no_efe]]</f>
        <v>0.394565217391304</v>
      </c>
      <c r="M33" s="9" t="n">
        <f aca="false">Tabla3510813153426[[#This Row],[no_efec_inc]]/Tabla3510813153426[[#This Row],[no_efe]]</f>
        <v>0.605434782608696</v>
      </c>
      <c r="N33" s="9" t="n">
        <f aca="false">(Tabla3510813153426[[#This Row],[% efe_cor]]+Tabla3510813153426[[#This Row],[% no_efe_cor]])/2</f>
        <v>0.491720994737092</v>
      </c>
      <c r="O33" s="10" t="n">
        <f aca="false">(Tabla3510813153426[[#This Row],[% efe_inc]]+Tabla3510813153426[[#This Row],[% no_efect_inc]])/2</f>
        <v>0.508279005262908</v>
      </c>
      <c r="P33" s="11" t="n">
        <f aca="false">Tabla3510813153426[[#This Row],[no_efec_cor]]/(Tabla3510813153426[[#This Row],[efect_inc]]+Tabla3510813153426[[#This Row],[no_efec_cor]])</f>
        <v>0.490540540540541</v>
      </c>
      <c r="Q33" s="11" t="n">
        <f aca="false">Tabla3510813153426[[#This Row],[efec_cor]]/(Tabla3510813153426[[#This Row],[efec_cor]]+Tabla3510813153426[[#This Row],[no_efec_inc]])</f>
        <v>0.492251595259799</v>
      </c>
      <c r="R33" s="11" t="n">
        <f aca="false">(Tabla3510813153426[[#This Row],[PNE]]+Tabla3510813153426[[#This Row],[PE]])/2</f>
        <v>0.49139606790017</v>
      </c>
      <c r="S33" s="0" t="n">
        <v>917</v>
      </c>
      <c r="T33" s="0" t="n">
        <v>920</v>
      </c>
      <c r="U33" s="0" t="n">
        <f aca="false">Tabla3510813153426[[#This Row],[efec]]+Tabla3510813153426[[#This Row],[no_efe]]</f>
        <v>1837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367</v>
      </c>
      <c r="D34" s="0" t="n">
        <v>553</v>
      </c>
      <c r="E34" s="0" t="n">
        <v>527</v>
      </c>
      <c r="F34" s="0" t="n">
        <v>390</v>
      </c>
      <c r="G34" s="0" t="n">
        <f aca="false">Tabla3510813153426[[#This Row],[no_efec_cor]]+Tabla3510813153426[[#This Row],[efec_cor]]</f>
        <v>894</v>
      </c>
      <c r="H34" s="0" t="n">
        <f aca="false">Tabla3510813153426[[#This Row],[no_efec_inc]]+Tabla3510813153426[[#This Row],[efect_inc]]</f>
        <v>943</v>
      </c>
      <c r="I34" s="9" t="n">
        <f aca="false">Tabla3510813153426[[#This Row],[Correctos]]/Tabla3510813153426[[#This Row],[total_sec]]</f>
        <v>0.486663037561241</v>
      </c>
      <c r="J34" s="9" t="n">
        <f aca="false">Tabla3510813153426[[#This Row],[efec_cor]]/Tabla3510813153426[[#This Row],[efec]]</f>
        <v>0.574700109051254</v>
      </c>
      <c r="K34" s="9" t="n">
        <f aca="false">Tabla3510813153426[[#This Row],[efect_inc]]/Tabla3510813153426[[#This Row],[efec]]</f>
        <v>0.425299890948746</v>
      </c>
      <c r="L34" s="9" t="n">
        <f aca="false">Tabla3510813153426[[#This Row],[no_efec_cor]]/Tabla3510813153426[[#This Row],[no_efe]]</f>
        <v>0.398913043478261</v>
      </c>
      <c r="M34" s="9" t="n">
        <f aca="false">Tabla3510813153426[[#This Row],[no_efec_inc]]/Tabla3510813153426[[#This Row],[no_efe]]</f>
        <v>0.601086956521739</v>
      </c>
      <c r="N34" s="9" t="n">
        <f aca="false">(Tabla3510813153426[[#This Row],[% efe_cor]]+Tabla3510813153426[[#This Row],[% no_efe_cor]])/2</f>
        <v>0.486806576264758</v>
      </c>
      <c r="O34" s="10" t="n">
        <f aca="false">(Tabla3510813153426[[#This Row],[% efe_inc]]+Tabla3510813153426[[#This Row],[% no_efect_inc]])/2</f>
        <v>0.513193423735243</v>
      </c>
      <c r="P34" s="11" t="n">
        <f aca="false">Tabla3510813153426[[#This Row],[no_efec_cor]]/(Tabla3510813153426[[#This Row],[efect_inc]]+Tabla3510813153426[[#This Row],[no_efec_cor]])</f>
        <v>0.484808454425363</v>
      </c>
      <c r="Q34" s="11" t="n">
        <f aca="false">Tabla3510813153426[[#This Row],[efec_cor]]/(Tabla3510813153426[[#This Row],[efec_cor]]+Tabla3510813153426[[#This Row],[no_efec_inc]])</f>
        <v>0.487962962962963</v>
      </c>
      <c r="R34" s="11" t="n">
        <f aca="false">(Tabla3510813153426[[#This Row],[PNE]]+Tabla3510813153426[[#This Row],[PE]])/2</f>
        <v>0.486385708694163</v>
      </c>
      <c r="S34" s="0" t="n">
        <v>917</v>
      </c>
      <c r="T34" s="0" t="n">
        <v>920</v>
      </c>
      <c r="U34" s="0" t="n">
        <f aca="false">Tabla3510813153426[[#This Row],[efec]]+Tabla3510813153426[[#This Row],[no_efe]]</f>
        <v>1837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402</v>
      </c>
      <c r="D35" s="0" t="n">
        <v>518</v>
      </c>
      <c r="E35" s="0" t="n">
        <v>510</v>
      </c>
      <c r="F35" s="0" t="n">
        <v>407</v>
      </c>
      <c r="G35" s="0" t="n">
        <f aca="false">Tabla3510813153426[[#This Row],[no_efec_cor]]+Tabla3510813153426[[#This Row],[efec_cor]]</f>
        <v>912</v>
      </c>
      <c r="H35" s="0" t="n">
        <f aca="false">Tabla3510813153426[[#This Row],[no_efec_inc]]+Tabla3510813153426[[#This Row],[efect_inc]]</f>
        <v>925</v>
      </c>
      <c r="I35" s="9" t="n">
        <f aca="false">Tabla3510813153426[[#This Row],[Correctos]]/Tabla3510813153426[[#This Row],[total_sec]]</f>
        <v>0.496461622210125</v>
      </c>
      <c r="J35" s="9" t="n">
        <f aca="false">Tabla3510813153426[[#This Row],[efec_cor]]/Tabla3510813153426[[#This Row],[efec]]</f>
        <v>0.556161395856052</v>
      </c>
      <c r="K35" s="9" t="n">
        <f aca="false">Tabla3510813153426[[#This Row],[efect_inc]]/Tabla3510813153426[[#This Row],[efec]]</f>
        <v>0.443838604143948</v>
      </c>
      <c r="L35" s="9" t="n">
        <f aca="false">Tabla3510813153426[[#This Row],[no_efec_cor]]/Tabla3510813153426[[#This Row],[no_efe]]</f>
        <v>0.43695652173913</v>
      </c>
      <c r="M35" s="9" t="n">
        <f aca="false">Tabla3510813153426[[#This Row],[no_efec_inc]]/Tabla3510813153426[[#This Row],[no_efe]]</f>
        <v>0.56304347826087</v>
      </c>
      <c r="N35" s="9" t="n">
        <f aca="false">(Tabla3510813153426[[#This Row],[% efe_cor]]+Tabla3510813153426[[#This Row],[% no_efe_cor]])/2</f>
        <v>0.496558958797591</v>
      </c>
      <c r="O35" s="10" t="n">
        <f aca="false">(Tabla3510813153426[[#This Row],[% efe_inc]]+Tabla3510813153426[[#This Row],[% no_efect_inc]])/2</f>
        <v>0.503441041202409</v>
      </c>
      <c r="P35" s="11" t="n">
        <f aca="false">Tabla3510813153426[[#This Row],[no_efec_cor]]/(Tabla3510813153426[[#This Row],[efect_inc]]+Tabla3510813153426[[#This Row],[no_efec_cor]])</f>
        <v>0.496909765142151</v>
      </c>
      <c r="Q35" s="11" t="n">
        <f aca="false">Tabla3510813153426[[#This Row],[efec_cor]]/(Tabla3510813153426[[#This Row],[efec_cor]]+Tabla3510813153426[[#This Row],[no_efec_inc]])</f>
        <v>0.496108949416342</v>
      </c>
      <c r="R35" s="11" t="n">
        <f aca="false">(Tabla3510813153426[[#This Row],[PNE]]+Tabla3510813153426[[#This Row],[PE]])/2</f>
        <v>0.496509357279247</v>
      </c>
      <c r="S35" s="0" t="n">
        <v>917</v>
      </c>
      <c r="T35" s="0" t="n">
        <v>920</v>
      </c>
      <c r="U35" s="0" t="n">
        <f aca="false">Tabla3510813153426[[#This Row],[efec]]+Tabla3510813153426[[#This Row],[no_efe]]</f>
        <v>1837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456</v>
      </c>
      <c r="D36" s="0" t="n">
        <v>464</v>
      </c>
      <c r="E36" s="0" t="n">
        <v>448</v>
      </c>
      <c r="F36" s="0" t="n">
        <v>469</v>
      </c>
      <c r="G36" s="0" t="n">
        <f aca="false">Tabla3510813153426[[#This Row],[no_efec_cor]]+Tabla3510813153426[[#This Row],[efec_cor]]</f>
        <v>904</v>
      </c>
      <c r="H36" s="0" t="n">
        <f aca="false">Tabla3510813153426[[#This Row],[no_efec_inc]]+Tabla3510813153426[[#This Row],[efect_inc]]</f>
        <v>933</v>
      </c>
      <c r="I36" s="9" t="n">
        <f aca="false">Tabla3510813153426[[#This Row],[Correctos]]/Tabla3510813153426[[#This Row],[total_sec]]</f>
        <v>0.49210669569951</v>
      </c>
      <c r="J36" s="9" t="n">
        <f aca="false">Tabla3510813153426[[#This Row],[efec_cor]]/Tabla3510813153426[[#This Row],[efec]]</f>
        <v>0.488549618320611</v>
      </c>
      <c r="K36" s="9" t="n">
        <f aca="false">Tabla3510813153426[[#This Row],[efect_inc]]/Tabla3510813153426[[#This Row],[efec]]</f>
        <v>0.511450381679389</v>
      </c>
      <c r="L36" s="9" t="n">
        <f aca="false">Tabla3510813153426[[#This Row],[no_efec_cor]]/Tabla3510813153426[[#This Row],[no_efe]]</f>
        <v>0.495652173913043</v>
      </c>
      <c r="M36" s="9" t="n">
        <f aca="false">Tabla3510813153426[[#This Row],[no_efec_inc]]/Tabla3510813153426[[#This Row],[no_efe]]</f>
        <v>0.504347826086956</v>
      </c>
      <c r="N36" s="9" t="n">
        <f aca="false">(Tabla3510813153426[[#This Row],[% efe_cor]]+Tabla3510813153426[[#This Row],[% no_efe_cor]])/2</f>
        <v>0.492100896116827</v>
      </c>
      <c r="O36" s="10" t="n">
        <f aca="false">(Tabla3510813153426[[#This Row],[% efe_inc]]+Tabla3510813153426[[#This Row],[% no_efect_inc]])/2</f>
        <v>0.507899103883173</v>
      </c>
      <c r="P36" s="11" t="n">
        <f aca="false">Tabla3510813153426[[#This Row],[no_efec_cor]]/(Tabla3510813153426[[#This Row],[efect_inc]]+Tabla3510813153426[[#This Row],[no_efec_cor]])</f>
        <v>0.492972972972973</v>
      </c>
      <c r="Q36" s="11" t="n">
        <f aca="false">Tabla3510813153426[[#This Row],[efec_cor]]/(Tabla3510813153426[[#This Row],[efec_cor]]+Tabla3510813153426[[#This Row],[no_efec_inc]])</f>
        <v>0.491228070175439</v>
      </c>
      <c r="R36" s="11" t="n">
        <f aca="false">(Tabla3510813153426[[#This Row],[PNE]]+Tabla3510813153426[[#This Row],[PE]])/2</f>
        <v>0.492100521574206</v>
      </c>
      <c r="S36" s="0" t="n">
        <v>917</v>
      </c>
      <c r="T36" s="0" t="n">
        <v>920</v>
      </c>
      <c r="U36" s="0" t="n">
        <f aca="false">Tabla3510813153426[[#This Row],[efec]]+Tabla3510813153426[[#This Row],[no_efe]]</f>
        <v>1837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377</v>
      </c>
      <c r="D37" s="0" t="n">
        <v>543</v>
      </c>
      <c r="E37" s="0" t="n">
        <v>516</v>
      </c>
      <c r="F37" s="0" t="n">
        <v>401</v>
      </c>
      <c r="G37" s="0" t="n">
        <f aca="false">Tabla3510813153426[[#This Row],[no_efec_cor]]+Tabla3510813153426[[#This Row],[efec_cor]]</f>
        <v>893</v>
      </c>
      <c r="H37" s="0" t="n">
        <f aca="false">Tabla3510813153426[[#This Row],[no_efec_inc]]+Tabla3510813153426[[#This Row],[efect_inc]]</f>
        <v>944</v>
      </c>
      <c r="I37" s="9" t="n">
        <f aca="false">Tabla3510813153426[[#This Row],[Correctos]]/Tabla3510813153426[[#This Row],[total_sec]]</f>
        <v>0.486118671747414</v>
      </c>
      <c r="J37" s="9" t="n">
        <f aca="false">Tabla3510813153426[[#This Row],[efec_cor]]/Tabla3510813153426[[#This Row],[efec]]</f>
        <v>0.562704471101418</v>
      </c>
      <c r="K37" s="9" t="n">
        <f aca="false">Tabla3510813153426[[#This Row],[efect_inc]]/Tabla3510813153426[[#This Row],[efec]]</f>
        <v>0.437295528898582</v>
      </c>
      <c r="L37" s="9" t="n">
        <f aca="false">Tabla3510813153426[[#This Row],[no_efec_cor]]/Tabla3510813153426[[#This Row],[no_efe]]</f>
        <v>0.409782608695652</v>
      </c>
      <c r="M37" s="9" t="n">
        <f aca="false">Tabla3510813153426[[#This Row],[no_efec_inc]]/Tabla3510813153426[[#This Row],[no_efe]]</f>
        <v>0.590217391304348</v>
      </c>
      <c r="N37" s="9" t="n">
        <f aca="false">(Tabla3510813153426[[#This Row],[% efe_cor]]+Tabla3510813153426[[#This Row],[% no_efe_cor]])/2</f>
        <v>0.486243539898535</v>
      </c>
      <c r="O37" s="10" t="n">
        <f aca="false">(Tabla3510813153426[[#This Row],[% efe_inc]]+Tabla3510813153426[[#This Row],[% no_efect_inc]])/2</f>
        <v>0.513756460101465</v>
      </c>
      <c r="P37" s="11" t="n">
        <f aca="false">Tabla3510813153426[[#This Row],[no_efec_cor]]/(Tabla3510813153426[[#This Row],[efect_inc]]+Tabla3510813153426[[#This Row],[no_efec_cor]])</f>
        <v>0.484575835475578</v>
      </c>
      <c r="Q37" s="11" t="n">
        <f aca="false">Tabla3510813153426[[#This Row],[efec_cor]]/(Tabla3510813153426[[#This Row],[efec_cor]]+Tabla3510813153426[[#This Row],[no_efec_inc]])</f>
        <v>0.487252124645892</v>
      </c>
      <c r="R37" s="11" t="n">
        <f aca="false">(Tabla3510813153426[[#This Row],[PNE]]+Tabla3510813153426[[#This Row],[PE]])/2</f>
        <v>0.485913980060735</v>
      </c>
      <c r="S37" s="0" t="n">
        <v>917</v>
      </c>
      <c r="T37" s="0" t="n">
        <v>920</v>
      </c>
      <c r="U37" s="0" t="n">
        <f aca="false">Tabla3510813153426[[#This Row],[efec]]+Tabla3510813153426[[#This Row],[no_efe]]</f>
        <v>1837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727</v>
      </c>
      <c r="D38" s="0" t="n">
        <v>193</v>
      </c>
      <c r="E38" s="0" t="n">
        <v>161</v>
      </c>
      <c r="F38" s="0" t="n">
        <v>756</v>
      </c>
      <c r="G38" s="0" t="n">
        <f aca="false">Tabla3510813153426[[#This Row],[no_efec_cor]]+Tabla3510813153426[[#This Row],[efec_cor]]</f>
        <v>888</v>
      </c>
      <c r="H38" s="0" t="n">
        <f aca="false">Tabla3510813153426[[#This Row],[no_efec_inc]]+Tabla3510813153426[[#This Row],[efect_inc]]</f>
        <v>949</v>
      </c>
      <c r="I38" s="9" t="n">
        <f aca="false">Tabla3510813153426[[#This Row],[Correctos]]/Tabla3510813153426[[#This Row],[total_sec]]</f>
        <v>0.48339684267828</v>
      </c>
      <c r="J38" s="9" t="n">
        <f aca="false">Tabla3510813153426[[#This Row],[efec_cor]]/Tabla3510813153426[[#This Row],[efec]]</f>
        <v>0.175572519083969</v>
      </c>
      <c r="K38" s="9" t="n">
        <f aca="false">Tabla3510813153426[[#This Row],[efect_inc]]/Tabla3510813153426[[#This Row],[efec]]</f>
        <v>0.824427480916031</v>
      </c>
      <c r="L38" s="9" t="n">
        <f aca="false">Tabla3510813153426[[#This Row],[no_efec_cor]]/Tabla3510813153426[[#This Row],[no_efe]]</f>
        <v>0.790217391304348</v>
      </c>
      <c r="M38" s="9" t="n">
        <f aca="false">Tabla3510813153426[[#This Row],[no_efec_inc]]/Tabla3510813153426[[#This Row],[no_efe]]</f>
        <v>0.209782608695652</v>
      </c>
      <c r="N38" s="9" t="n">
        <f aca="false">(Tabla3510813153426[[#This Row],[% efe_cor]]+Tabla3510813153426[[#This Row],[% no_efe_cor]])/2</f>
        <v>0.482894955194159</v>
      </c>
      <c r="O38" s="10" t="n">
        <f aca="false">(Tabla3510813153426[[#This Row],[% efe_inc]]+Tabla3510813153426[[#This Row],[% no_efect_inc]])/2</f>
        <v>0.517105044805841</v>
      </c>
      <c r="P38" s="11" t="n">
        <f aca="false">Tabla3510813153426[[#This Row],[no_efec_cor]]/(Tabla3510813153426[[#This Row],[efect_inc]]+Tabla3510813153426[[#This Row],[no_efec_cor]])</f>
        <v>0.490222521915037</v>
      </c>
      <c r="Q38" s="11" t="n">
        <f aca="false">Tabla3510813153426[[#This Row],[efec_cor]]/(Tabla3510813153426[[#This Row],[efec_cor]]+Tabla3510813153426[[#This Row],[no_efec_inc]])</f>
        <v>0.454802259887006</v>
      </c>
      <c r="R38" s="11" t="n">
        <f aca="false">(Tabla3510813153426[[#This Row],[PNE]]+Tabla3510813153426[[#This Row],[PE]])/2</f>
        <v>0.472512390901021</v>
      </c>
      <c r="S38" s="0" t="n">
        <v>917</v>
      </c>
      <c r="T38" s="0" t="n">
        <v>920</v>
      </c>
      <c r="U38" s="0" t="n">
        <f aca="false">Tabla3510813153426[[#This Row],[efec]]+Tabla3510813153426[[#This Row],[no_efe]]</f>
        <v>1837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345</v>
      </c>
      <c r="D39" s="0" t="n">
        <v>575</v>
      </c>
      <c r="E39" s="0" t="n">
        <v>559</v>
      </c>
      <c r="F39" s="0" t="n">
        <v>358</v>
      </c>
      <c r="G39" s="0" t="n">
        <f aca="false">Tabla3510813153426[[#This Row],[no_efec_cor]]+Tabla3510813153426[[#This Row],[efec_cor]]</f>
        <v>904</v>
      </c>
      <c r="H39" s="0" t="n">
        <f aca="false">Tabla3510813153426[[#This Row],[no_efec_inc]]+Tabla3510813153426[[#This Row],[efect_inc]]</f>
        <v>933</v>
      </c>
      <c r="I39" s="9" t="n">
        <f aca="false">Tabla3510813153426[[#This Row],[Correctos]]/Tabla3510813153426[[#This Row],[total_sec]]</f>
        <v>0.49210669569951</v>
      </c>
      <c r="J39" s="9" t="n">
        <f aca="false">Tabla3510813153426[[#This Row],[efec_cor]]/Tabla3510813153426[[#This Row],[efec]]</f>
        <v>0.609596510359869</v>
      </c>
      <c r="K39" s="9" t="n">
        <f aca="false">Tabla3510813153426[[#This Row],[efect_inc]]/Tabla3510813153426[[#This Row],[efec]]</f>
        <v>0.390403489640131</v>
      </c>
      <c r="L39" s="9" t="n">
        <f aca="false">Tabla3510813153426[[#This Row],[no_efec_cor]]/Tabla3510813153426[[#This Row],[no_efe]]</f>
        <v>0.375</v>
      </c>
      <c r="M39" s="9" t="n">
        <f aca="false">Tabla3510813153426[[#This Row],[no_efec_inc]]/Tabla3510813153426[[#This Row],[no_efe]]</f>
        <v>0.625</v>
      </c>
      <c r="N39" s="9" t="n">
        <f aca="false">(Tabla3510813153426[[#This Row],[% efe_cor]]+Tabla3510813153426[[#This Row],[% no_efe_cor]])/2</f>
        <v>0.492298255179935</v>
      </c>
      <c r="O39" s="10" t="n">
        <f aca="false">(Tabla3510813153426[[#This Row],[% efe_inc]]+Tabla3510813153426[[#This Row],[% no_efect_inc]])/2</f>
        <v>0.507701744820065</v>
      </c>
      <c r="P39" s="11" t="n">
        <f aca="false">Tabla3510813153426[[#This Row],[no_efec_cor]]/(Tabla3510813153426[[#This Row],[efect_inc]]+Tabla3510813153426[[#This Row],[no_efec_cor]])</f>
        <v>0.490753911806543</v>
      </c>
      <c r="Q39" s="11" t="n">
        <f aca="false">Tabla3510813153426[[#This Row],[efec_cor]]/(Tabla3510813153426[[#This Row],[efec_cor]]+Tabla3510813153426[[#This Row],[no_efec_inc]])</f>
        <v>0.49294532627866</v>
      </c>
      <c r="R39" s="11" t="n">
        <f aca="false">(Tabla3510813153426[[#This Row],[PNE]]+Tabla3510813153426[[#This Row],[PE]])/2</f>
        <v>0.491849619042602</v>
      </c>
      <c r="S39" s="0" t="n">
        <v>917</v>
      </c>
      <c r="T39" s="0" t="n">
        <v>920</v>
      </c>
      <c r="U39" s="0" t="n">
        <f aca="false">Tabla3510813153426[[#This Row],[efec]]+Tabla3510813153426[[#This Row],[no_efe]]</f>
        <v>1837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39" activeCellId="0" sqref="D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907</v>
      </c>
    </row>
    <row r="5" customFormat="false" ht="15" hidden="false" customHeight="false" outlineLevel="0" collapsed="false">
      <c r="A5" s="3" t="s">
        <v>3</v>
      </c>
      <c r="B5" s="3"/>
      <c r="C5" s="4" t="n">
        <v>912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1819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470</v>
      </c>
      <c r="C10" s="0" t="n">
        <v>442</v>
      </c>
      <c r="D10" s="0" t="n">
        <v>424</v>
      </c>
      <c r="E10" s="0" t="n">
        <v>483</v>
      </c>
      <c r="F10" s="0" t="n">
        <f aca="false">Tabla3510813153420[[#This Row],[no_efec_cor]]+Tabla3510813153420[[#This Row],[efec_cor]]</f>
        <v>894</v>
      </c>
      <c r="G10" s="0" t="n">
        <f aca="false">Tabla3510813153420[[#This Row],[no_efec_inc]]+Tabla3510813153420[[#This Row],[efect_inc]]</f>
        <v>925</v>
      </c>
      <c r="H10" s="9" t="n">
        <f aca="false">Tabla3510813153420[[#This Row],[Correctos]]/Tabla3510813153420[[#This Row],[total_sec]]</f>
        <v>0.491478834524464</v>
      </c>
      <c r="I10" s="9" t="n">
        <f aca="false">Tabla3510813153420[[#This Row],[efec_cor]]/Tabla3510813153420[[#This Row],[efec]]</f>
        <v>0.467475192943771</v>
      </c>
      <c r="J10" s="9" t="n">
        <f aca="false">Tabla3510813153420[[#This Row],[efect_inc]]/Tabla3510813153420[[#This Row],[efec]]</f>
        <v>0.532524807056229</v>
      </c>
      <c r="K10" s="9" t="n">
        <f aca="false">Tabla3510813153420[[#This Row],[no_efec_cor]]/Tabla3510813153420[[#This Row],[no_efe]]</f>
        <v>0.515350877192982</v>
      </c>
      <c r="L10" s="9" t="n">
        <f aca="false">Tabla3510813153420[[#This Row],[no_efec_inc]]/Tabla3510813153420[[#This Row],[no_efe]]</f>
        <v>0.484649122807018</v>
      </c>
      <c r="M10" s="9" t="n">
        <f aca="false">(Tabla3510813153420[[#This Row],[% efe_cor]]+Tabla3510813153420[[#This Row],[% no_efe_cor]])/2</f>
        <v>0.491413035068377</v>
      </c>
      <c r="N10" s="10" t="n">
        <f aca="false">(Tabla3510813153420[[#This Row],[% efe_inc]]+Tabla3510813153420[[#This Row],[% no_efect_inc]])/2</f>
        <v>0.508586964931623</v>
      </c>
      <c r="O10" s="11" t="n">
        <f aca="false">Tabla3510813153420[[#This Row],[no_efec_cor]]/(Tabla3510813153420[[#This Row],[efect_inc]]+Tabla3510813153420[[#This Row],[no_efec_cor]])</f>
        <v>0.493179433368311</v>
      </c>
      <c r="P10" s="11" t="n">
        <f aca="false">Tabla3510813153420[[#This Row],[efec_cor]]/(Tabla3510813153420[[#This Row],[efec_cor]]+Tabla3510813153420[[#This Row],[no_efec_inc]])</f>
        <v>0.489607390300231</v>
      </c>
      <c r="Q10" s="11" t="n">
        <f aca="false">(Tabla3510813153420[[#This Row],[PNE]]+Tabla3510813153420[[#This Row],[PE]])/2</f>
        <v>0.491393411834271</v>
      </c>
      <c r="R10" s="0" t="n">
        <v>907</v>
      </c>
      <c r="S10" s="0" t="n">
        <v>912</v>
      </c>
      <c r="T10" s="0" t="n">
        <f aca="false">Tabla3510813153420[[#This Row],[efec]]+Tabla3510813153420[[#This Row],[no_efe]]</f>
        <v>1819</v>
      </c>
    </row>
    <row r="11" customFormat="false" ht="13.8" hidden="false" customHeight="false" outlineLevel="0" collapsed="false">
      <c r="A11" s="0" t="n">
        <v>5</v>
      </c>
      <c r="B11" s="0" t="n">
        <v>506</v>
      </c>
      <c r="C11" s="0" t="n">
        <v>406</v>
      </c>
      <c r="D11" s="0" t="n">
        <v>412</v>
      </c>
      <c r="E11" s="0" t="n">
        <v>495</v>
      </c>
      <c r="F11" s="0" t="n">
        <f aca="false">Tabla3510813153420[[#This Row],[no_efec_cor]]+Tabla3510813153420[[#This Row],[efec_cor]]</f>
        <v>918</v>
      </c>
      <c r="G11" s="0" t="n">
        <f aca="false">Tabla3510813153420[[#This Row],[no_efec_inc]]+Tabla3510813153420[[#This Row],[efect_inc]]</f>
        <v>901</v>
      </c>
      <c r="H11" s="9" t="n">
        <f aca="false">Tabla3510813153420[[#This Row],[Correctos]]/Tabla3510813153420[[#This Row],[total_sec]]</f>
        <v>0.504672897196262</v>
      </c>
      <c r="I11" s="9" t="n">
        <f aca="false">Tabla3510813153420[[#This Row],[efec_cor]]/Tabla3510813153420[[#This Row],[efec]]</f>
        <v>0.454244762954796</v>
      </c>
      <c r="J11" s="9" t="n">
        <f aca="false">Tabla3510813153420[[#This Row],[efect_inc]]/Tabla3510813153420[[#This Row],[efec]]</f>
        <v>0.545755237045204</v>
      </c>
      <c r="K11" s="9" t="n">
        <f aca="false">Tabla3510813153420[[#This Row],[no_efec_cor]]/Tabla3510813153420[[#This Row],[no_efe]]</f>
        <v>0.554824561403509</v>
      </c>
      <c r="L11" s="9" t="n">
        <f aca="false">Tabla3510813153420[[#This Row],[no_efec_inc]]/Tabla3510813153420[[#This Row],[no_efe]]</f>
        <v>0.445175438596491</v>
      </c>
      <c r="M11" s="9" t="n">
        <f aca="false">(Tabla3510813153420[[#This Row],[% efe_cor]]+Tabla3510813153420[[#This Row],[% no_efe_cor]])/2</f>
        <v>0.504534662179152</v>
      </c>
      <c r="N11" s="10" t="n">
        <f aca="false">(Tabla3510813153420[[#This Row],[% efe_inc]]+Tabla3510813153420[[#This Row],[% no_efect_inc]])/2</f>
        <v>0.495465337820848</v>
      </c>
      <c r="O11" s="11" t="n">
        <f aca="false">Tabla3510813153420[[#This Row],[no_efec_cor]]/(Tabla3510813153420[[#This Row],[efect_inc]]+Tabla3510813153420[[#This Row],[no_efec_cor]])</f>
        <v>0.505494505494506</v>
      </c>
      <c r="P11" s="11" t="n">
        <f aca="false">Tabla3510813153420[[#This Row],[efec_cor]]/(Tabla3510813153420[[#This Row],[efec_cor]]+Tabla3510813153420[[#This Row],[no_efec_inc]])</f>
        <v>0.503667481662592</v>
      </c>
      <c r="Q11" s="11" t="n">
        <f aca="false">(Tabla3510813153420[[#This Row],[PNE]]+Tabla3510813153420[[#This Row],[PE]])/2</f>
        <v>0.504580993578549</v>
      </c>
      <c r="R11" s="0" t="n">
        <v>907</v>
      </c>
      <c r="S11" s="0" t="n">
        <v>912</v>
      </c>
      <c r="T11" s="0" t="n">
        <f aca="false">Tabla3510813153420[[#This Row],[efec]]+Tabla3510813153420[[#This Row],[no_efe]]</f>
        <v>1819</v>
      </c>
    </row>
    <row r="12" customFormat="false" ht="13.8" hidden="false" customHeight="false" outlineLevel="0" collapsed="false">
      <c r="A12" s="0" t="n">
        <v>10</v>
      </c>
      <c r="B12" s="0" t="n">
        <v>423</v>
      </c>
      <c r="C12" s="0" t="n">
        <v>489</v>
      </c>
      <c r="D12" s="0" t="n">
        <v>493</v>
      </c>
      <c r="E12" s="0" t="n">
        <v>414</v>
      </c>
      <c r="F12" s="0" t="n">
        <f aca="false">Tabla3510813153420[[#This Row],[no_efec_cor]]+Tabla3510813153420[[#This Row],[efec_cor]]</f>
        <v>916</v>
      </c>
      <c r="G12" s="0" t="n">
        <f aca="false">Tabla3510813153420[[#This Row],[no_efec_inc]]+Tabla3510813153420[[#This Row],[efect_inc]]</f>
        <v>903</v>
      </c>
      <c r="H12" s="9" t="n">
        <f aca="false">Tabla3510813153420[[#This Row],[Correctos]]/Tabla3510813153420[[#This Row],[total_sec]]</f>
        <v>0.503573391973612</v>
      </c>
      <c r="I12" s="9" t="n">
        <f aca="false">Tabla3510813153420[[#This Row],[efec_cor]]/Tabla3510813153420[[#This Row],[efec]]</f>
        <v>0.543550165380375</v>
      </c>
      <c r="J12" s="9" t="n">
        <f aca="false">Tabla3510813153420[[#This Row],[efect_inc]]/Tabla3510813153420[[#This Row],[efec]]</f>
        <v>0.456449834619625</v>
      </c>
      <c r="K12" s="9" t="n">
        <f aca="false">Tabla3510813153420[[#This Row],[no_efec_cor]]/Tabla3510813153420[[#This Row],[no_efe]]</f>
        <v>0.463815789473684</v>
      </c>
      <c r="L12" s="9" t="n">
        <f aca="false">Tabla3510813153420[[#This Row],[no_efec_inc]]/Tabla3510813153420[[#This Row],[no_efe]]</f>
        <v>0.536184210526316</v>
      </c>
      <c r="M12" s="9" t="n">
        <f aca="false">(Tabla3510813153420[[#This Row],[% efe_cor]]+Tabla3510813153420[[#This Row],[% no_efe_cor]])/2</f>
        <v>0.50368297742703</v>
      </c>
      <c r="N12" s="10" t="n">
        <f aca="false">(Tabla3510813153420[[#This Row],[% efe_inc]]+Tabla3510813153420[[#This Row],[% no_efect_inc]])/2</f>
        <v>0.496317022572971</v>
      </c>
      <c r="O12" s="11" t="n">
        <f aca="false">Tabla3510813153420[[#This Row],[no_efec_cor]]/(Tabla3510813153420[[#This Row],[efect_inc]]+Tabla3510813153420[[#This Row],[no_efec_cor]])</f>
        <v>0.505376344086022</v>
      </c>
      <c r="P12" s="11" t="n">
        <f aca="false">Tabla3510813153420[[#This Row],[efec_cor]]/(Tabla3510813153420[[#This Row],[efec_cor]]+Tabla3510813153420[[#This Row],[no_efec_inc]])</f>
        <v>0.5020366598778</v>
      </c>
      <c r="Q12" s="11" t="n">
        <f aca="false">(Tabla3510813153420[[#This Row],[PNE]]+Tabla3510813153420[[#This Row],[PE]])/2</f>
        <v>0.503706501981911</v>
      </c>
      <c r="R12" s="0" t="n">
        <v>907</v>
      </c>
      <c r="S12" s="0" t="n">
        <v>912</v>
      </c>
      <c r="T12" s="0" t="n">
        <f aca="false">Tabla3510813153420[[#This Row],[efec]]+Tabla3510813153420[[#This Row],[no_efe]]</f>
        <v>1819</v>
      </c>
    </row>
    <row r="13" customFormat="false" ht="13.8" hidden="false" customHeight="false" outlineLevel="0" collapsed="false">
      <c r="A13" s="0" t="n">
        <v>15</v>
      </c>
      <c r="B13" s="0" t="n">
        <v>568</v>
      </c>
      <c r="C13" s="0" t="n">
        <v>344</v>
      </c>
      <c r="D13" s="0" t="n">
        <v>362</v>
      </c>
      <c r="E13" s="0" t="n">
        <v>545</v>
      </c>
      <c r="F13" s="0" t="n">
        <f aca="false">Tabla3510813153420[[#This Row],[no_efec_cor]]+Tabla3510813153420[[#This Row],[efec_cor]]</f>
        <v>930</v>
      </c>
      <c r="G13" s="0" t="n">
        <f aca="false">Tabla3510813153420[[#This Row],[no_efec_inc]]+Tabla3510813153420[[#This Row],[efect_inc]]</f>
        <v>889</v>
      </c>
      <c r="H13" s="9" t="n">
        <f aca="false">Tabla3510813153420[[#This Row],[Correctos]]/Tabla3510813153420[[#This Row],[total_sec]]</f>
        <v>0.511269928532161</v>
      </c>
      <c r="I13" s="9" t="n">
        <f aca="false">Tabla3510813153420[[#This Row],[efec_cor]]/Tabla3510813153420[[#This Row],[efec]]</f>
        <v>0.399117971334068</v>
      </c>
      <c r="J13" s="9" t="n">
        <f aca="false">Tabla3510813153420[[#This Row],[efect_inc]]/Tabla3510813153420[[#This Row],[efec]]</f>
        <v>0.600882028665932</v>
      </c>
      <c r="K13" s="9" t="n">
        <f aca="false">Tabla3510813153420[[#This Row],[no_efec_cor]]/Tabla3510813153420[[#This Row],[no_efe]]</f>
        <v>0.62280701754386</v>
      </c>
      <c r="L13" s="9" t="n">
        <f aca="false">Tabla3510813153420[[#This Row],[no_efec_inc]]/Tabla3510813153420[[#This Row],[no_efe]]</f>
        <v>0.37719298245614</v>
      </c>
      <c r="M13" s="9" t="n">
        <f aca="false">(Tabla3510813153420[[#This Row],[% efe_cor]]+Tabla3510813153420[[#This Row],[% no_efe_cor]])/2</f>
        <v>0.510962494438964</v>
      </c>
      <c r="N13" s="10" t="n">
        <f aca="false">(Tabla3510813153420[[#This Row],[% efe_inc]]+Tabla3510813153420[[#This Row],[% no_efect_inc]])/2</f>
        <v>0.489037505561036</v>
      </c>
      <c r="O13" s="11" t="n">
        <f aca="false">Tabla3510813153420[[#This Row],[no_efec_cor]]/(Tabla3510813153420[[#This Row],[efect_inc]]+Tabla3510813153420[[#This Row],[no_efec_cor]])</f>
        <v>0.510332434860737</v>
      </c>
      <c r="P13" s="11" t="n">
        <f aca="false">Tabla3510813153420[[#This Row],[efec_cor]]/(Tabla3510813153420[[#This Row],[efec_cor]]+Tabla3510813153420[[#This Row],[no_efec_inc]])</f>
        <v>0.512747875354108</v>
      </c>
      <c r="Q13" s="11" t="n">
        <f aca="false">(Tabla3510813153420[[#This Row],[PNE]]+Tabla3510813153420[[#This Row],[PE]])/2</f>
        <v>0.511540155107422</v>
      </c>
      <c r="R13" s="0" t="n">
        <v>907</v>
      </c>
      <c r="S13" s="0" t="n">
        <v>912</v>
      </c>
      <c r="T13" s="0" t="n">
        <f aca="false">Tabla3510813153420[[#This Row],[efec]]+Tabla3510813153420[[#This Row],[no_efe]]</f>
        <v>1819</v>
      </c>
    </row>
    <row r="14" customFormat="false" ht="13.8" hidden="false" customHeight="false" outlineLevel="0" collapsed="false">
      <c r="A14" s="0" t="n">
        <v>20</v>
      </c>
      <c r="B14" s="0" t="n">
        <v>501</v>
      </c>
      <c r="C14" s="0" t="n">
        <v>411</v>
      </c>
      <c r="D14" s="0" t="n">
        <v>424</v>
      </c>
      <c r="E14" s="0" t="n">
        <v>483</v>
      </c>
      <c r="F14" s="0" t="n">
        <f aca="false">Tabla3510813153420[[#This Row],[no_efec_cor]]+Tabla3510813153420[[#This Row],[efec_cor]]</f>
        <v>925</v>
      </c>
      <c r="G14" s="0" t="n">
        <f aca="false">Tabla3510813153420[[#This Row],[no_efec_inc]]+Tabla3510813153420[[#This Row],[efect_inc]]</f>
        <v>894</v>
      </c>
      <c r="H14" s="9" t="n">
        <f aca="false">Tabla3510813153420[[#This Row],[Correctos]]/Tabla3510813153420[[#This Row],[total_sec]]</f>
        <v>0.508521165475536</v>
      </c>
      <c r="I14" s="9" t="n">
        <f aca="false">Tabla3510813153420[[#This Row],[efec_cor]]/Tabla3510813153420[[#This Row],[efec]]</f>
        <v>0.467475192943771</v>
      </c>
      <c r="J14" s="9" t="n">
        <f aca="false">Tabla3510813153420[[#This Row],[efect_inc]]/Tabla3510813153420[[#This Row],[efec]]</f>
        <v>0.532524807056229</v>
      </c>
      <c r="K14" s="9" t="n">
        <f aca="false">Tabla3510813153420[[#This Row],[no_efec_cor]]/Tabla3510813153420[[#This Row],[no_efe]]</f>
        <v>0.549342105263158</v>
      </c>
      <c r="L14" s="9" t="n">
        <f aca="false">Tabla3510813153420[[#This Row],[no_efec_inc]]/Tabla3510813153420[[#This Row],[no_efe]]</f>
        <v>0.450657894736842</v>
      </c>
      <c r="M14" s="9" t="n">
        <f aca="false">(Tabla3510813153420[[#This Row],[% efe_cor]]+Tabla3510813153420[[#This Row],[% no_efe_cor]])/2</f>
        <v>0.508408649103464</v>
      </c>
      <c r="N14" s="10" t="n">
        <f aca="false">(Tabla3510813153420[[#This Row],[% efe_inc]]+Tabla3510813153420[[#This Row],[% no_efect_inc]])/2</f>
        <v>0.491591350896536</v>
      </c>
      <c r="O14" s="11" t="n">
        <f aca="false">Tabla3510813153420[[#This Row],[no_efec_cor]]/(Tabla3510813153420[[#This Row],[efect_inc]]+Tabla3510813153420[[#This Row],[no_efec_cor]])</f>
        <v>0.509146341463415</v>
      </c>
      <c r="P14" s="11" t="n">
        <f aca="false">Tabla3510813153420[[#This Row],[efec_cor]]/(Tabla3510813153420[[#This Row],[efec_cor]]+Tabla3510813153420[[#This Row],[no_efec_inc]])</f>
        <v>0.507784431137725</v>
      </c>
      <c r="Q14" s="11" t="n">
        <f aca="false">(Tabla3510813153420[[#This Row],[PNE]]+Tabla3510813153420[[#This Row],[PE]])/2</f>
        <v>0.50846538630057</v>
      </c>
      <c r="R14" s="0" t="n">
        <v>907</v>
      </c>
      <c r="S14" s="0" t="n">
        <v>912</v>
      </c>
      <c r="T14" s="0" t="n">
        <f aca="false">Tabla3510813153420[[#This Row],[efec]]+Tabla3510813153420[[#This Row],[no_efe]]</f>
        <v>1819</v>
      </c>
    </row>
    <row r="15" customFormat="false" ht="13.8" hidden="false" customHeight="false" outlineLevel="0" collapsed="false">
      <c r="A15" s="0" t="n">
        <v>25</v>
      </c>
      <c r="B15" s="0" t="n">
        <v>589</v>
      </c>
      <c r="C15" s="0" t="n">
        <v>323</v>
      </c>
      <c r="D15" s="0" t="n">
        <v>322</v>
      </c>
      <c r="E15" s="0" t="n">
        <v>585</v>
      </c>
      <c r="F15" s="0" t="n">
        <f aca="false">Tabla3510813153420[[#This Row],[no_efec_cor]]+Tabla3510813153420[[#This Row],[efec_cor]]</f>
        <v>911</v>
      </c>
      <c r="G15" s="0" t="n">
        <f aca="false">Tabla3510813153420[[#This Row],[no_efec_inc]]+Tabla3510813153420[[#This Row],[efect_inc]]</f>
        <v>908</v>
      </c>
      <c r="H15" s="9" t="n">
        <f aca="false">Tabla3510813153420[[#This Row],[Correctos]]/Tabla3510813153420[[#This Row],[total_sec]]</f>
        <v>0.500824628916987</v>
      </c>
      <c r="I15" s="9" t="n">
        <f aca="false">Tabla3510813153420[[#This Row],[efec_cor]]/Tabla3510813153420[[#This Row],[efec]]</f>
        <v>0.355016538037486</v>
      </c>
      <c r="J15" s="9" t="n">
        <f aca="false">Tabla3510813153420[[#This Row],[efect_inc]]/Tabla3510813153420[[#This Row],[efec]]</f>
        <v>0.644983461962514</v>
      </c>
      <c r="K15" s="9" t="n">
        <f aca="false">Tabla3510813153420[[#This Row],[no_efec_cor]]/Tabla3510813153420[[#This Row],[no_efe]]</f>
        <v>0.645833333333333</v>
      </c>
      <c r="L15" s="9" t="n">
        <f aca="false">Tabla3510813153420[[#This Row],[no_efec_inc]]/Tabla3510813153420[[#This Row],[no_efe]]</f>
        <v>0.354166666666667</v>
      </c>
      <c r="M15" s="9" t="n">
        <f aca="false">(Tabla3510813153420[[#This Row],[% efe_cor]]+Tabla3510813153420[[#This Row],[% no_efe_cor]])/2</f>
        <v>0.50042493568541</v>
      </c>
      <c r="N15" s="10" t="n">
        <f aca="false">(Tabla3510813153420[[#This Row],[% efe_inc]]+Tabla3510813153420[[#This Row],[% no_efect_inc]])/2</f>
        <v>0.49957506431459</v>
      </c>
      <c r="O15" s="11" t="n">
        <f aca="false">Tabla3510813153420[[#This Row],[no_efec_cor]]/(Tabla3510813153420[[#This Row],[efect_inc]]+Tabla3510813153420[[#This Row],[no_efec_cor]])</f>
        <v>0.501703577512777</v>
      </c>
      <c r="P15" s="11" t="n">
        <f aca="false">Tabla3510813153420[[#This Row],[efec_cor]]/(Tabla3510813153420[[#This Row],[efec_cor]]+Tabla3510813153420[[#This Row],[no_efec_inc]])</f>
        <v>0.49922480620155</v>
      </c>
      <c r="Q15" s="11" t="n">
        <f aca="false">(Tabla3510813153420[[#This Row],[PNE]]+Tabla3510813153420[[#This Row],[PE]])/2</f>
        <v>0.500464191857164</v>
      </c>
      <c r="R15" s="0" t="n">
        <v>907</v>
      </c>
      <c r="S15" s="0" t="n">
        <v>912</v>
      </c>
      <c r="T15" s="0" t="n">
        <f aca="false">Tabla3510813153420[[#This Row],[efec]]+Tabla3510813153420[[#This Row],[no_efe]]</f>
        <v>1819</v>
      </c>
    </row>
    <row r="16" customFormat="false" ht="13.8" hidden="false" customHeight="false" outlineLevel="0" collapsed="false">
      <c r="A16" s="0" t="n">
        <v>30</v>
      </c>
      <c r="B16" s="0" t="n">
        <v>541</v>
      </c>
      <c r="C16" s="0" t="n">
        <v>371</v>
      </c>
      <c r="D16" s="0" t="n">
        <v>369</v>
      </c>
      <c r="E16" s="0" t="n">
        <v>538</v>
      </c>
      <c r="F16" s="0" t="n">
        <f aca="false">Tabla3510813153420[[#This Row],[no_efec_cor]]+Tabla3510813153420[[#This Row],[efec_cor]]</f>
        <v>910</v>
      </c>
      <c r="G16" s="0" t="n">
        <f aca="false">Tabla3510813153420[[#This Row],[no_efec_inc]]+Tabla3510813153420[[#This Row],[efect_inc]]</f>
        <v>909</v>
      </c>
      <c r="H16" s="9" t="n">
        <f aca="false">Tabla3510813153420[[#This Row],[Correctos]]/Tabla3510813153420[[#This Row],[total_sec]]</f>
        <v>0.500274876305662</v>
      </c>
      <c r="I16" s="9" t="n">
        <f aca="false">Tabla3510813153420[[#This Row],[efec_cor]]/Tabla3510813153420[[#This Row],[efec]]</f>
        <v>0.40683572216097</v>
      </c>
      <c r="J16" s="9" t="n">
        <f aca="false">Tabla3510813153420[[#This Row],[efect_inc]]/Tabla3510813153420[[#This Row],[efec]]</f>
        <v>0.59316427783903</v>
      </c>
      <c r="K16" s="9" t="n">
        <f aca="false">Tabla3510813153420[[#This Row],[no_efec_cor]]/Tabla3510813153420[[#This Row],[no_efe]]</f>
        <v>0.593201754385965</v>
      </c>
      <c r="L16" s="9" t="n">
        <f aca="false">Tabla3510813153420[[#This Row],[no_efec_inc]]/Tabla3510813153420[[#This Row],[no_efe]]</f>
        <v>0.406798245614035</v>
      </c>
      <c r="M16" s="9" t="n">
        <f aca="false">(Tabla3510813153420[[#This Row],[% efe_cor]]+Tabla3510813153420[[#This Row],[% no_efe_cor]])/2</f>
        <v>0.500018738273468</v>
      </c>
      <c r="N16" s="10" t="n">
        <f aca="false">(Tabla3510813153420[[#This Row],[% efe_inc]]+Tabla3510813153420[[#This Row],[% no_efect_inc]])/2</f>
        <v>0.499981261726532</v>
      </c>
      <c r="O16" s="11" t="n">
        <f aca="false">Tabla3510813153420[[#This Row],[no_efec_cor]]/(Tabla3510813153420[[#This Row],[efect_inc]]+Tabla3510813153420[[#This Row],[no_efec_cor]])</f>
        <v>0.501390176088971</v>
      </c>
      <c r="P16" s="11" t="n">
        <f aca="false">Tabla3510813153420[[#This Row],[efec_cor]]/(Tabla3510813153420[[#This Row],[efec_cor]]+Tabla3510813153420[[#This Row],[no_efec_inc]])</f>
        <v>0.498648648648649</v>
      </c>
      <c r="Q16" s="11" t="n">
        <f aca="false">(Tabla3510813153420[[#This Row],[PNE]]+Tabla3510813153420[[#This Row],[PE]])/2</f>
        <v>0.50001941236881</v>
      </c>
      <c r="R16" s="0" t="n">
        <v>907</v>
      </c>
      <c r="S16" s="0" t="n">
        <v>912</v>
      </c>
      <c r="T16" s="0" t="n">
        <f aca="false">Tabla3510813153420[[#This Row],[efec]]+Tabla3510813153420[[#This Row],[no_efe]]</f>
        <v>1819</v>
      </c>
    </row>
    <row r="17" customFormat="false" ht="13.8" hidden="false" customHeight="false" outlineLevel="0" collapsed="false">
      <c r="A17" s="0" t="n">
        <v>35</v>
      </c>
      <c r="B17" s="0" t="n">
        <v>615</v>
      </c>
      <c r="C17" s="0" t="n">
        <v>297</v>
      </c>
      <c r="D17" s="0" t="n">
        <v>307</v>
      </c>
      <c r="E17" s="0" t="n">
        <v>600</v>
      </c>
      <c r="F17" s="0" t="n">
        <f aca="false">Tabla3510813153420[[#This Row],[no_efec_cor]]+Tabla3510813153420[[#This Row],[efec_cor]]</f>
        <v>922</v>
      </c>
      <c r="G17" s="0" t="n">
        <f aca="false">Tabla3510813153420[[#This Row],[no_efec_inc]]+Tabla3510813153420[[#This Row],[efect_inc]]</f>
        <v>897</v>
      </c>
      <c r="H17" s="9" t="n">
        <f aca="false">Tabla3510813153420[[#This Row],[Correctos]]/Tabla3510813153420[[#This Row],[total_sec]]</f>
        <v>0.506871907641561</v>
      </c>
      <c r="I17" s="9" t="n">
        <f aca="false">Tabla3510813153420[[#This Row],[efec_cor]]/Tabla3510813153420[[#This Row],[efec]]</f>
        <v>0.338478500551268</v>
      </c>
      <c r="J17" s="9" t="n">
        <f aca="false">Tabla3510813153420[[#This Row],[efect_inc]]/Tabla3510813153420[[#This Row],[efec]]</f>
        <v>0.661521499448732</v>
      </c>
      <c r="K17" s="9" t="n">
        <f aca="false">Tabla3510813153420[[#This Row],[no_efec_cor]]/Tabla3510813153420[[#This Row],[no_efe]]</f>
        <v>0.674342105263158</v>
      </c>
      <c r="L17" s="9" t="n">
        <f aca="false">Tabla3510813153420[[#This Row],[no_efec_inc]]/Tabla3510813153420[[#This Row],[no_efe]]</f>
        <v>0.325657894736842</v>
      </c>
      <c r="M17" s="9" t="n">
        <f aca="false">(Tabla3510813153420[[#This Row],[% efe_cor]]+Tabla3510813153420[[#This Row],[% no_efe_cor]])/2</f>
        <v>0.506410302907213</v>
      </c>
      <c r="N17" s="10" t="n">
        <f aca="false">(Tabla3510813153420[[#This Row],[% efe_inc]]+Tabla3510813153420[[#This Row],[% no_efect_inc]])/2</f>
        <v>0.493589697092787</v>
      </c>
      <c r="O17" s="11" t="n">
        <f aca="false">Tabla3510813153420[[#This Row],[no_efec_cor]]/(Tabla3510813153420[[#This Row],[efect_inc]]+Tabla3510813153420[[#This Row],[no_efec_cor]])</f>
        <v>0.506172839506173</v>
      </c>
      <c r="P17" s="11" t="n">
        <f aca="false">Tabla3510813153420[[#This Row],[efec_cor]]/(Tabla3510813153420[[#This Row],[efec_cor]]+Tabla3510813153420[[#This Row],[no_efec_inc]])</f>
        <v>0.508278145695364</v>
      </c>
      <c r="Q17" s="11" t="n">
        <f aca="false">(Tabla3510813153420[[#This Row],[PNE]]+Tabla3510813153420[[#This Row],[PE]])/2</f>
        <v>0.507225492600769</v>
      </c>
      <c r="R17" s="0" t="n">
        <v>907</v>
      </c>
      <c r="S17" s="0" t="n">
        <v>912</v>
      </c>
      <c r="T17" s="0" t="n">
        <f aca="false">Tabla3510813153420[[#This Row],[efec]]+Tabla3510813153420[[#This Row],[no_efe]]</f>
        <v>1819</v>
      </c>
    </row>
    <row r="18" customFormat="false" ht="13.8" hidden="false" customHeight="false" outlineLevel="0" collapsed="false">
      <c r="A18" s="0" t="n">
        <v>39</v>
      </c>
      <c r="B18" s="0" t="n">
        <v>616</v>
      </c>
      <c r="C18" s="0" t="n">
        <v>296</v>
      </c>
      <c r="D18" s="0" t="n">
        <v>302</v>
      </c>
      <c r="E18" s="0" t="n">
        <v>605</v>
      </c>
      <c r="F18" s="0" t="n">
        <f aca="false">Tabla3510813153420[[#This Row],[no_efec_cor]]+Tabla3510813153420[[#This Row],[efec_cor]]</f>
        <v>918</v>
      </c>
      <c r="G18" s="0" t="n">
        <f aca="false">Tabla3510813153420[[#This Row],[no_efec_inc]]+Tabla3510813153420[[#This Row],[efect_inc]]</f>
        <v>901</v>
      </c>
      <c r="H18" s="9" t="n">
        <f aca="false">Tabla3510813153420[[#This Row],[Correctos]]/Tabla3510813153420[[#This Row],[total_sec]]</f>
        <v>0.504672897196262</v>
      </c>
      <c r="I18" s="9" t="n">
        <f aca="false">Tabla3510813153420[[#This Row],[efec_cor]]/Tabla3510813153420[[#This Row],[efec]]</f>
        <v>0.332965821389195</v>
      </c>
      <c r="J18" s="9" t="n">
        <f aca="false">Tabla3510813153420[[#This Row],[efect_inc]]/Tabla3510813153420[[#This Row],[efec]]</f>
        <v>0.667034178610805</v>
      </c>
      <c r="K18" s="9" t="n">
        <f aca="false">Tabla3510813153420[[#This Row],[no_efec_cor]]/Tabla3510813153420[[#This Row],[no_efe]]</f>
        <v>0.675438596491228</v>
      </c>
      <c r="L18" s="9" t="n">
        <f aca="false">Tabla3510813153420[[#This Row],[no_efec_inc]]/Tabla3510813153420[[#This Row],[no_efe]]</f>
        <v>0.324561403508772</v>
      </c>
      <c r="M18" s="9" t="n">
        <f aca="false">(Tabla3510813153420[[#This Row],[% efe_cor]]+Tabla3510813153420[[#This Row],[% no_efe_cor]])/2</f>
        <v>0.504202208940212</v>
      </c>
      <c r="N18" s="10" t="n">
        <f aca="false">(Tabla3510813153420[[#This Row],[% efe_inc]]+Tabla3510813153420[[#This Row],[% no_efect_inc]])/2</f>
        <v>0.495797791059788</v>
      </c>
      <c r="O18" s="11" t="n">
        <f aca="false">Tabla3510813153420[[#This Row],[no_efec_cor]]/(Tabla3510813153420[[#This Row],[efect_inc]]+Tabla3510813153420[[#This Row],[no_efec_cor]])</f>
        <v>0.504504504504504</v>
      </c>
      <c r="P18" s="11" t="n">
        <f aca="false">Tabla3510813153420[[#This Row],[efec_cor]]/(Tabla3510813153420[[#This Row],[efec_cor]]+Tabla3510813153420[[#This Row],[no_efec_inc]])</f>
        <v>0.505016722408027</v>
      </c>
      <c r="Q18" s="11" t="n">
        <f aca="false">(Tabla3510813153420[[#This Row],[PNE]]+Tabla3510813153420[[#This Row],[PE]])/2</f>
        <v>0.504760613456266</v>
      </c>
      <c r="R18" s="0" t="n">
        <v>907</v>
      </c>
      <c r="S18" s="0" t="n">
        <v>912</v>
      </c>
      <c r="T18" s="0" t="n">
        <f aca="false">Tabla3510813153420[[#This Row],[efec]]+Tabla3510813153420[[#This Row],[no_efe]]</f>
        <v>1819</v>
      </c>
    </row>
    <row r="20" customFormat="false" ht="19.5" hidden="false" customHeight="false" outlineLevel="0" collapsed="false">
      <c r="A20" s="1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  <c r="J24" s="9"/>
      <c r="K24" s="9"/>
      <c r="L24" s="9"/>
      <c r="M24" s="9"/>
      <c r="N24" s="10"/>
      <c r="O24" s="11"/>
      <c r="P24" s="11"/>
      <c r="Q24" s="11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581</v>
      </c>
      <c r="D26" s="0" t="n">
        <v>331</v>
      </c>
      <c r="E26" s="0" t="n">
        <v>359</v>
      </c>
      <c r="F26" s="0" t="n">
        <v>548</v>
      </c>
      <c r="G26" s="0" t="n">
        <f aca="false">Tabla3510813153425[[#This Row],[no_efec_cor]]+Tabla3510813153425[[#This Row],[efec_cor]]</f>
        <v>940</v>
      </c>
      <c r="H26" s="0" t="n">
        <f aca="false">Tabla3510813153425[[#This Row],[no_efec_inc]]+Tabla3510813153425[[#This Row],[efect_inc]]</f>
        <v>879</v>
      </c>
      <c r="I26" s="9" t="n">
        <f aca="false">Tabla3510813153425[[#This Row],[Correctos]]/Tabla3510813153425[[#This Row],[total_sec]]</f>
        <v>0.51676745464541</v>
      </c>
      <c r="J26" s="9" t="n">
        <f aca="false">Tabla3510813153425[[#This Row],[efec_cor]]/Tabla3510813153425[[#This Row],[efec]]</f>
        <v>0.395810363836825</v>
      </c>
      <c r="K26" s="9" t="n">
        <f aca="false">Tabla3510813153425[[#This Row],[efect_inc]]/Tabla3510813153425[[#This Row],[efec]]</f>
        <v>0.604189636163175</v>
      </c>
      <c r="L26" s="9" t="n">
        <f aca="false">Tabla3510813153425[[#This Row],[no_efec_cor]]/Tabla3510813153425[[#This Row],[no_efe]]</f>
        <v>0.637061403508772</v>
      </c>
      <c r="M26" s="9" t="n">
        <f aca="false">Tabla3510813153425[[#This Row],[no_efec_inc]]/Tabla3510813153425[[#This Row],[no_efe]]</f>
        <v>0.362938596491228</v>
      </c>
      <c r="N26" s="9" t="n">
        <f aca="false">(Tabla3510813153425[[#This Row],[% efe_cor]]+Tabla3510813153425[[#This Row],[% no_efe_cor]])/2</f>
        <v>0.516435883672798</v>
      </c>
      <c r="O26" s="10" t="n">
        <f aca="false">(Tabla3510813153425[[#This Row],[% efe_inc]]+Tabla3510813153425[[#This Row],[% no_efect_inc]])/2</f>
        <v>0.483564116327202</v>
      </c>
      <c r="P26" s="11" t="n">
        <f aca="false">Tabla3510813153425[[#This Row],[no_efec_cor]]/(Tabla3510813153425[[#This Row],[efect_inc]]+Tabla3510813153425[[#This Row],[no_efec_cor]])</f>
        <v>0.514614703277236</v>
      </c>
      <c r="Q26" s="11" t="n">
        <f aca="false">Tabla3510813153425[[#This Row],[efec_cor]]/(Tabla3510813153425[[#This Row],[efec_cor]]+Tabla3510813153425[[#This Row],[no_efec_inc]])</f>
        <v>0.520289855072464</v>
      </c>
      <c r="R26" s="11" t="n">
        <f aca="false">(Tabla3510813153425[[#This Row],[PNE]]+Tabla3510813153425[[#This Row],[PE]])/2</f>
        <v>0.51745227917485</v>
      </c>
      <c r="S26" s="0" t="n">
        <v>907</v>
      </c>
      <c r="T26" s="0" t="n">
        <v>912</v>
      </c>
      <c r="U26" s="0" t="n">
        <f aca="false">Tabla3510813153425[[#This Row],[efec]]+Tabla3510813153425[[#This Row],[no_efe]]</f>
        <v>1819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577</v>
      </c>
      <c r="D27" s="0" t="n">
        <v>335</v>
      </c>
      <c r="E27" s="0" t="n">
        <v>360</v>
      </c>
      <c r="F27" s="0" t="n">
        <v>547</v>
      </c>
      <c r="G27" s="0" t="n">
        <f aca="false">Tabla3510813153425[[#This Row],[no_efec_cor]]+Tabla3510813153425[[#This Row],[efec_cor]]</f>
        <v>937</v>
      </c>
      <c r="H27" s="0" t="n">
        <f aca="false">Tabla3510813153425[[#This Row],[no_efec_inc]]+Tabla3510813153425[[#This Row],[efect_inc]]</f>
        <v>882</v>
      </c>
      <c r="I27" s="9" t="n">
        <f aca="false">Tabla3510813153425[[#This Row],[Correctos]]/Tabla3510813153425[[#This Row],[total_sec]]</f>
        <v>0.515118196811435</v>
      </c>
      <c r="J27" s="9" t="n">
        <f aca="false">Tabla3510813153425[[#This Row],[efec_cor]]/Tabla3510813153425[[#This Row],[efec]]</f>
        <v>0.396912899669239</v>
      </c>
      <c r="K27" s="9" t="n">
        <f aca="false">Tabla3510813153425[[#This Row],[efect_inc]]/Tabla3510813153425[[#This Row],[efec]]</f>
        <v>0.603087100330761</v>
      </c>
      <c r="L27" s="9" t="n">
        <f aca="false">Tabla3510813153425[[#This Row],[no_efec_cor]]/Tabla3510813153425[[#This Row],[no_efe]]</f>
        <v>0.632675438596491</v>
      </c>
      <c r="M27" s="9" t="n">
        <f aca="false">Tabla3510813153425[[#This Row],[no_efec_inc]]/Tabla3510813153425[[#This Row],[no_efe]]</f>
        <v>0.367324561403509</v>
      </c>
      <c r="N27" s="9" t="n">
        <f aca="false">(Tabla3510813153425[[#This Row],[% efe_cor]]+Tabla3510813153425[[#This Row],[% no_efe_cor]])/2</f>
        <v>0.514794169132865</v>
      </c>
      <c r="O27" s="10" t="n">
        <f aca="false">(Tabla3510813153425[[#This Row],[% efe_inc]]+Tabla3510813153425[[#This Row],[% no_efect_inc]])/2</f>
        <v>0.485205830867135</v>
      </c>
      <c r="P27" s="11" t="n">
        <f aca="false">Tabla3510813153425[[#This Row],[no_efec_cor]]/(Tabla3510813153425[[#This Row],[efect_inc]]+Tabla3510813153425[[#This Row],[no_efec_cor]])</f>
        <v>0.513345195729537</v>
      </c>
      <c r="Q27" s="11" t="n">
        <f aca="false">Tabla3510813153425[[#This Row],[efec_cor]]/(Tabla3510813153425[[#This Row],[efec_cor]]+Tabla3510813153425[[#This Row],[no_efec_inc]])</f>
        <v>0.517985611510791</v>
      </c>
      <c r="R27" s="11" t="n">
        <f aca="false">(Tabla3510813153425[[#This Row],[PNE]]+Tabla3510813153425[[#This Row],[PE]])/2</f>
        <v>0.515665403620164</v>
      </c>
      <c r="S27" s="0" t="n">
        <v>907</v>
      </c>
      <c r="T27" s="0" t="n">
        <v>912</v>
      </c>
      <c r="U27" s="0" t="n">
        <f aca="false">Tabla3510813153425[[#This Row],[efec]]+Tabla3510813153425[[#This Row],[no_efe]]</f>
        <v>1819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636</v>
      </c>
      <c r="D28" s="0" t="n">
        <v>276</v>
      </c>
      <c r="E28" s="0" t="n">
        <v>307</v>
      </c>
      <c r="F28" s="0" t="n">
        <v>600</v>
      </c>
      <c r="G28" s="0" t="n">
        <f aca="false">Tabla3510813153425[[#This Row],[no_efec_cor]]+Tabla3510813153425[[#This Row],[efec_cor]]</f>
        <v>943</v>
      </c>
      <c r="H28" s="0" t="n">
        <f aca="false">Tabla3510813153425[[#This Row],[no_efec_inc]]+Tabla3510813153425[[#This Row],[efect_inc]]</f>
        <v>876</v>
      </c>
      <c r="I28" s="9" t="n">
        <f aca="false">Tabla3510813153425[[#This Row],[Correctos]]/Tabla3510813153425[[#This Row],[total_sec]]</f>
        <v>0.518416712479384</v>
      </c>
      <c r="J28" s="9" t="n">
        <f aca="false">Tabla3510813153425[[#This Row],[efec_cor]]/Tabla3510813153425[[#This Row],[efec]]</f>
        <v>0.338478500551268</v>
      </c>
      <c r="K28" s="9" t="n">
        <f aca="false">Tabla3510813153425[[#This Row],[efect_inc]]/Tabla3510813153425[[#This Row],[efec]]</f>
        <v>0.661521499448732</v>
      </c>
      <c r="L28" s="9" t="n">
        <f aca="false">Tabla3510813153425[[#This Row],[no_efec_cor]]/Tabla3510813153425[[#This Row],[no_efe]]</f>
        <v>0.697368421052632</v>
      </c>
      <c r="M28" s="9" t="n">
        <f aca="false">Tabla3510813153425[[#This Row],[no_efec_inc]]/Tabla3510813153425[[#This Row],[no_efe]]</f>
        <v>0.302631578947368</v>
      </c>
      <c r="N28" s="9" t="n">
        <f aca="false">(Tabla3510813153425[[#This Row],[% efe_cor]]+Tabla3510813153425[[#This Row],[% no_efe_cor]])/2</f>
        <v>0.51792346080195</v>
      </c>
      <c r="O28" s="10" t="n">
        <f aca="false">(Tabla3510813153425[[#This Row],[% efe_inc]]+Tabla3510813153425[[#This Row],[% no_efect_inc]])/2</f>
        <v>0.48207653919805</v>
      </c>
      <c r="P28" s="11" t="n">
        <f aca="false">Tabla3510813153425[[#This Row],[no_efec_cor]]/(Tabla3510813153425[[#This Row],[efect_inc]]+Tabla3510813153425[[#This Row],[no_efec_cor]])</f>
        <v>0.514563106796116</v>
      </c>
      <c r="Q28" s="11" t="n">
        <f aca="false">Tabla3510813153425[[#This Row],[efec_cor]]/(Tabla3510813153425[[#This Row],[efec_cor]]+Tabla3510813153425[[#This Row],[no_efec_inc]])</f>
        <v>0.526586620926244</v>
      </c>
      <c r="R28" s="11" t="n">
        <f aca="false">(Tabla3510813153425[[#This Row],[PNE]]+Tabla3510813153425[[#This Row],[PE]])/2</f>
        <v>0.52057486386118</v>
      </c>
      <c r="S28" s="0" t="n">
        <v>907</v>
      </c>
      <c r="T28" s="0" t="n">
        <v>912</v>
      </c>
      <c r="U28" s="0" t="n">
        <f aca="false">Tabla3510813153425[[#This Row],[efec]]+Tabla3510813153425[[#This Row],[no_efe]]</f>
        <v>1819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644</v>
      </c>
      <c r="D29" s="0" t="n">
        <v>268</v>
      </c>
      <c r="E29" s="0" t="n">
        <v>311</v>
      </c>
      <c r="F29" s="0" t="n">
        <v>596</v>
      </c>
      <c r="G29" s="0" t="n">
        <f aca="false">Tabla3510813153425[[#This Row],[no_efec_cor]]+Tabla3510813153425[[#This Row],[efec_cor]]</f>
        <v>955</v>
      </c>
      <c r="H29" s="0" t="n">
        <f aca="false">Tabla3510813153425[[#This Row],[no_efec_inc]]+Tabla3510813153425[[#This Row],[efect_inc]]</f>
        <v>864</v>
      </c>
      <c r="I29" s="9" t="n">
        <f aca="false">Tabla3510813153425[[#This Row],[Correctos]]/Tabla3510813153425[[#This Row],[total_sec]]</f>
        <v>0.525013743815283</v>
      </c>
      <c r="J29" s="9" t="n">
        <f aca="false">Tabla3510813153425[[#This Row],[efec_cor]]/Tabla3510813153425[[#This Row],[efec]]</f>
        <v>0.342888643880926</v>
      </c>
      <c r="K29" s="9" t="n">
        <f aca="false">Tabla3510813153425[[#This Row],[efect_inc]]/Tabla3510813153425[[#This Row],[efec]]</f>
        <v>0.657111356119074</v>
      </c>
      <c r="L29" s="9" t="n">
        <f aca="false">Tabla3510813153425[[#This Row],[no_efec_cor]]/Tabla3510813153425[[#This Row],[no_efe]]</f>
        <v>0.706140350877193</v>
      </c>
      <c r="M29" s="9" t="n">
        <f aca="false">Tabla3510813153425[[#This Row],[no_efec_inc]]/Tabla3510813153425[[#This Row],[no_efe]]</f>
        <v>0.293859649122807</v>
      </c>
      <c r="N29" s="9" t="n">
        <f aca="false">(Tabla3510813153425[[#This Row],[% efe_cor]]+Tabla3510813153425[[#This Row],[% no_efe_cor]])/2</f>
        <v>0.524514497379059</v>
      </c>
      <c r="O29" s="10" t="n">
        <f aca="false">(Tabla3510813153425[[#This Row],[% efe_inc]]+Tabla3510813153425[[#This Row],[% no_efect_inc]])/2</f>
        <v>0.47548550262094</v>
      </c>
      <c r="P29" s="11" t="n">
        <f aca="false">Tabla3510813153425[[#This Row],[no_efec_cor]]/(Tabla3510813153425[[#This Row],[efect_inc]]+Tabla3510813153425[[#This Row],[no_efec_cor]])</f>
        <v>0.519354838709677</v>
      </c>
      <c r="Q29" s="11" t="n">
        <f aca="false">Tabla3510813153425[[#This Row],[efec_cor]]/(Tabla3510813153425[[#This Row],[efec_cor]]+Tabla3510813153425[[#This Row],[no_efec_inc]])</f>
        <v>0.53713298791019</v>
      </c>
      <c r="R29" s="11" t="n">
        <f aca="false">(Tabla3510813153425[[#This Row],[PNE]]+Tabla3510813153425[[#This Row],[PE]])/2</f>
        <v>0.528243913309934</v>
      </c>
      <c r="S29" s="0" t="n">
        <v>907</v>
      </c>
      <c r="T29" s="0" t="n">
        <v>912</v>
      </c>
      <c r="U29" s="0" t="n">
        <f aca="false">Tabla3510813153425[[#This Row],[efec]]+Tabla3510813153425[[#This Row],[no_efe]]</f>
        <v>1819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594</v>
      </c>
      <c r="D30" s="0" t="n">
        <v>318</v>
      </c>
      <c r="E30" s="0" t="n">
        <v>334</v>
      </c>
      <c r="F30" s="0" t="n">
        <v>573</v>
      </c>
      <c r="G30" s="0" t="n">
        <f aca="false">Tabla3510813153425[[#This Row],[no_efec_cor]]+Tabla3510813153425[[#This Row],[efec_cor]]</f>
        <v>928</v>
      </c>
      <c r="H30" s="0" t="n">
        <f aca="false">Tabla3510813153425[[#This Row],[no_efec_inc]]+Tabla3510813153425[[#This Row],[efect_inc]]</f>
        <v>891</v>
      </c>
      <c r="I30" s="9" t="n">
        <f aca="false">Tabla3510813153425[[#This Row],[Correctos]]/Tabla3510813153425[[#This Row],[total_sec]]</f>
        <v>0.510170423309511</v>
      </c>
      <c r="J30" s="9" t="n">
        <f aca="false">Tabla3510813153425[[#This Row],[efec_cor]]/Tabla3510813153425[[#This Row],[efec]]</f>
        <v>0.368246968026461</v>
      </c>
      <c r="K30" s="9" t="n">
        <f aca="false">Tabla3510813153425[[#This Row],[efect_inc]]/Tabla3510813153425[[#This Row],[efec]]</f>
        <v>0.631753031973539</v>
      </c>
      <c r="L30" s="9" t="n">
        <f aca="false">Tabla3510813153425[[#This Row],[no_efec_cor]]/Tabla3510813153425[[#This Row],[no_efe]]</f>
        <v>0.651315789473684</v>
      </c>
      <c r="M30" s="9" t="n">
        <f aca="false">Tabla3510813153425[[#This Row],[no_efec_inc]]/Tabla3510813153425[[#This Row],[no_efe]]</f>
        <v>0.348684210526316</v>
      </c>
      <c r="N30" s="9" t="n">
        <f aca="false">(Tabla3510813153425[[#This Row],[% efe_cor]]+Tabla3510813153425[[#This Row],[% no_efe_cor]])/2</f>
        <v>0.509781378750072</v>
      </c>
      <c r="O30" s="10" t="n">
        <f aca="false">(Tabla3510813153425[[#This Row],[% efe_inc]]+Tabla3510813153425[[#This Row],[% no_efect_inc]])/2</f>
        <v>0.490218621249927</v>
      </c>
      <c r="P30" s="11" t="n">
        <f aca="false">Tabla3510813153425[[#This Row],[no_efec_cor]]/(Tabla3510813153425[[#This Row],[efect_inc]]+Tabla3510813153425[[#This Row],[no_efec_cor]])</f>
        <v>0.508997429305913</v>
      </c>
      <c r="Q30" s="11" t="n">
        <f aca="false">Tabla3510813153425[[#This Row],[efec_cor]]/(Tabla3510813153425[[#This Row],[efec_cor]]+Tabla3510813153425[[#This Row],[no_efec_inc]])</f>
        <v>0.512269938650307</v>
      </c>
      <c r="R30" s="11" t="n">
        <f aca="false">(Tabla3510813153425[[#This Row],[PNE]]+Tabla3510813153425[[#This Row],[PE]])/2</f>
        <v>0.51063368397811</v>
      </c>
      <c r="S30" s="0" t="n">
        <v>907</v>
      </c>
      <c r="T30" s="0" t="n">
        <v>912</v>
      </c>
      <c r="U30" s="0" t="n">
        <f aca="false">Tabla3510813153425[[#This Row],[efec]]+Tabla3510813153425[[#This Row],[no_efe]]</f>
        <v>1819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559</v>
      </c>
      <c r="D31" s="0" t="n">
        <v>353</v>
      </c>
      <c r="E31" s="0" t="n">
        <v>372</v>
      </c>
      <c r="F31" s="0" t="n">
        <v>535</v>
      </c>
      <c r="G31" s="0" t="n">
        <f aca="false">Tabla3510813153425[[#This Row],[no_efec_cor]]+Tabla3510813153425[[#This Row],[efec_cor]]</f>
        <v>931</v>
      </c>
      <c r="H31" s="0" t="n">
        <f aca="false">Tabla3510813153425[[#This Row],[no_efec_inc]]+Tabla3510813153425[[#This Row],[efect_inc]]</f>
        <v>888</v>
      </c>
      <c r="I31" s="9" t="n">
        <f aca="false">Tabla3510813153425[[#This Row],[Correctos]]/Tabla3510813153425[[#This Row],[total_sec]]</f>
        <v>0.511819681143485</v>
      </c>
      <c r="J31" s="9" t="n">
        <f aca="false">Tabla3510813153425[[#This Row],[efec_cor]]/Tabla3510813153425[[#This Row],[efec]]</f>
        <v>0.410143329658214</v>
      </c>
      <c r="K31" s="9" t="n">
        <f aca="false">Tabla3510813153425[[#This Row],[efect_inc]]/Tabla3510813153425[[#This Row],[efec]]</f>
        <v>0.589856670341786</v>
      </c>
      <c r="L31" s="9" t="n">
        <f aca="false">Tabla3510813153425[[#This Row],[no_efec_cor]]/Tabla3510813153425[[#This Row],[no_efe]]</f>
        <v>0.612938596491228</v>
      </c>
      <c r="M31" s="9" t="n">
        <f aca="false">Tabla3510813153425[[#This Row],[no_efec_inc]]/Tabla3510813153425[[#This Row],[no_efe]]</f>
        <v>0.387061403508772</v>
      </c>
      <c r="N31" s="9" t="n">
        <f aca="false">(Tabla3510813153425[[#This Row],[% efe_cor]]+Tabla3510813153425[[#This Row],[% no_efe_cor]])/2</f>
        <v>0.511540963074721</v>
      </c>
      <c r="O31" s="10" t="n">
        <f aca="false">(Tabla3510813153425[[#This Row],[% efe_inc]]+Tabla3510813153425[[#This Row],[% no_efect_inc]])/2</f>
        <v>0.488459036925279</v>
      </c>
      <c r="P31" s="11" t="n">
        <f aca="false">Tabla3510813153425[[#This Row],[no_efec_cor]]/(Tabla3510813153425[[#This Row],[efect_inc]]+Tabla3510813153425[[#This Row],[no_efec_cor]])</f>
        <v>0.510968921389397</v>
      </c>
      <c r="Q31" s="11" t="n">
        <f aca="false">Tabla3510813153425[[#This Row],[efec_cor]]/(Tabla3510813153425[[#This Row],[efec_cor]]+Tabla3510813153425[[#This Row],[no_efec_inc]])</f>
        <v>0.513103448275862</v>
      </c>
      <c r="R31" s="11" t="n">
        <f aca="false">(Tabla3510813153425[[#This Row],[PNE]]+Tabla3510813153425[[#This Row],[PE]])/2</f>
        <v>0.512036184832629</v>
      </c>
      <c r="S31" s="0" t="n">
        <v>907</v>
      </c>
      <c r="T31" s="0" t="n">
        <v>912</v>
      </c>
      <c r="U31" s="0" t="n">
        <f aca="false">Tabla3510813153425[[#This Row],[efec]]+Tabla3510813153425[[#This Row],[no_efe]]</f>
        <v>1819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496</v>
      </c>
      <c r="D32" s="0" t="n">
        <v>416</v>
      </c>
      <c r="E32" s="0" t="n">
        <v>417</v>
      </c>
      <c r="F32" s="0" t="n">
        <v>490</v>
      </c>
      <c r="G32" s="0" t="n">
        <f aca="false">Tabla3510813153425[[#This Row],[no_efec_cor]]+Tabla3510813153425[[#This Row],[efec_cor]]</f>
        <v>913</v>
      </c>
      <c r="H32" s="0" t="n">
        <f aca="false">Tabla3510813153425[[#This Row],[no_efec_inc]]+Tabla3510813153425[[#This Row],[efect_inc]]</f>
        <v>906</v>
      </c>
      <c r="I32" s="9" t="n">
        <f aca="false">Tabla3510813153425[[#This Row],[Correctos]]/Tabla3510813153425[[#This Row],[total_sec]]</f>
        <v>0.501924134139637</v>
      </c>
      <c r="J32" s="9" t="n">
        <f aca="false">Tabla3510813153425[[#This Row],[efec_cor]]/Tabla3510813153425[[#This Row],[efec]]</f>
        <v>0.459757442116869</v>
      </c>
      <c r="K32" s="9" t="n">
        <f aca="false">Tabla3510813153425[[#This Row],[efect_inc]]/Tabla3510813153425[[#This Row],[efec]]</f>
        <v>0.540242557883131</v>
      </c>
      <c r="L32" s="9" t="n">
        <f aca="false">Tabla3510813153425[[#This Row],[no_efec_cor]]/Tabla3510813153425[[#This Row],[no_efe]]</f>
        <v>0.543859649122807</v>
      </c>
      <c r="M32" s="9" t="n">
        <f aca="false">Tabla3510813153425[[#This Row],[no_efec_inc]]/Tabla3510813153425[[#This Row],[no_efe]]</f>
        <v>0.456140350877193</v>
      </c>
      <c r="N32" s="9" t="n">
        <f aca="false">(Tabla3510813153425[[#This Row],[% efe_cor]]+Tabla3510813153425[[#This Row],[% no_efe_cor]])/2</f>
        <v>0.501808545619838</v>
      </c>
      <c r="O32" s="10" t="n">
        <f aca="false">(Tabla3510813153425[[#This Row],[% efe_inc]]+Tabla3510813153425[[#This Row],[% no_efect_inc]])/2</f>
        <v>0.498191454380162</v>
      </c>
      <c r="P32" s="11" t="n">
        <f aca="false">Tabla3510813153425[[#This Row],[no_efec_cor]]/(Tabla3510813153425[[#This Row],[efect_inc]]+Tabla3510813153425[[#This Row],[no_efec_cor]])</f>
        <v>0.503042596348884</v>
      </c>
      <c r="Q32" s="11" t="n">
        <f aca="false">Tabla3510813153425[[#This Row],[efec_cor]]/(Tabla3510813153425[[#This Row],[efec_cor]]+Tabla3510813153425[[#This Row],[no_efec_inc]])</f>
        <v>0.500600240096038</v>
      </c>
      <c r="R32" s="11" t="n">
        <f aca="false">(Tabla3510813153425[[#This Row],[PNE]]+Tabla3510813153425[[#This Row],[PE]])/2</f>
        <v>0.501821418222461</v>
      </c>
      <c r="S32" s="0" t="n">
        <v>907</v>
      </c>
      <c r="T32" s="0" t="n">
        <v>912</v>
      </c>
      <c r="U32" s="0" t="n">
        <f aca="false">Tabla3510813153425[[#This Row],[efec]]+Tabla3510813153425[[#This Row],[no_efe]]</f>
        <v>1819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665</v>
      </c>
      <c r="D33" s="0" t="n">
        <v>247</v>
      </c>
      <c r="E33" s="0" t="n">
        <v>297</v>
      </c>
      <c r="F33" s="0" t="n">
        <v>610</v>
      </c>
      <c r="G33" s="0" t="n">
        <f aca="false">Tabla3510813153425[[#This Row],[no_efec_cor]]+Tabla3510813153425[[#This Row],[efec_cor]]</f>
        <v>962</v>
      </c>
      <c r="H33" s="0" t="n">
        <f aca="false">Tabla3510813153425[[#This Row],[no_efec_inc]]+Tabla3510813153425[[#This Row],[efect_inc]]</f>
        <v>857</v>
      </c>
      <c r="I33" s="9" t="n">
        <f aca="false">Tabla3510813153425[[#This Row],[Correctos]]/Tabla3510813153425[[#This Row],[total_sec]]</f>
        <v>0.528862012094557</v>
      </c>
      <c r="J33" s="9" t="n">
        <f aca="false">Tabla3510813153425[[#This Row],[efec_cor]]/Tabla3510813153425[[#This Row],[efec]]</f>
        <v>0.327453142227122</v>
      </c>
      <c r="K33" s="9" t="n">
        <f aca="false">Tabla3510813153425[[#This Row],[efect_inc]]/Tabla3510813153425[[#This Row],[efec]]</f>
        <v>0.672546857772878</v>
      </c>
      <c r="L33" s="9" t="n">
        <f aca="false">Tabla3510813153425[[#This Row],[no_efec_cor]]/Tabla3510813153425[[#This Row],[no_efe]]</f>
        <v>0.729166666666667</v>
      </c>
      <c r="M33" s="9" t="n">
        <f aca="false">Tabla3510813153425[[#This Row],[no_efec_inc]]/Tabla3510813153425[[#This Row],[no_efe]]</f>
        <v>0.270833333333333</v>
      </c>
      <c r="N33" s="9" t="n">
        <f aca="false">(Tabla3510813153425[[#This Row],[% efe_cor]]+Tabla3510813153425[[#This Row],[% no_efe_cor]])/2</f>
        <v>0.528309904446895</v>
      </c>
      <c r="O33" s="10" t="n">
        <f aca="false">(Tabla3510813153425[[#This Row],[% efe_inc]]+Tabla3510813153425[[#This Row],[% no_efect_inc]])/2</f>
        <v>0.471690095553105</v>
      </c>
      <c r="P33" s="11" t="n">
        <f aca="false">Tabla3510813153425[[#This Row],[no_efec_cor]]/(Tabla3510813153425[[#This Row],[efect_inc]]+Tabla3510813153425[[#This Row],[no_efec_cor]])</f>
        <v>0.52156862745098</v>
      </c>
      <c r="Q33" s="11" t="n">
        <f aca="false">Tabla3510813153425[[#This Row],[efec_cor]]/(Tabla3510813153425[[#This Row],[efec_cor]]+Tabla3510813153425[[#This Row],[no_efec_inc]])</f>
        <v>0.545955882352941</v>
      </c>
      <c r="R33" s="11" t="n">
        <f aca="false">(Tabla3510813153425[[#This Row],[PNE]]+Tabla3510813153425[[#This Row],[PE]])/2</f>
        <v>0.533762254901961</v>
      </c>
      <c r="S33" s="0" t="n">
        <v>907</v>
      </c>
      <c r="T33" s="0" t="n">
        <v>912</v>
      </c>
      <c r="U33" s="0" t="n">
        <f aca="false">Tabla3510813153425[[#This Row],[efec]]+Tabla3510813153425[[#This Row],[no_efe]]</f>
        <v>1819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673</v>
      </c>
      <c r="D34" s="0" t="n">
        <v>239</v>
      </c>
      <c r="E34" s="0" t="n">
        <v>271</v>
      </c>
      <c r="F34" s="0" t="n">
        <v>636</v>
      </c>
      <c r="G34" s="0" t="n">
        <f aca="false">Tabla3510813153425[[#This Row],[no_efec_cor]]+Tabla3510813153425[[#This Row],[efec_cor]]</f>
        <v>944</v>
      </c>
      <c r="H34" s="0" t="n">
        <f aca="false">Tabla3510813153425[[#This Row],[no_efec_inc]]+Tabla3510813153425[[#This Row],[efect_inc]]</f>
        <v>875</v>
      </c>
      <c r="I34" s="9" t="n">
        <f aca="false">Tabla3510813153425[[#This Row],[Correctos]]/Tabla3510813153425[[#This Row],[total_sec]]</f>
        <v>0.518966465090709</v>
      </c>
      <c r="J34" s="9" t="n">
        <f aca="false">Tabla3510813153425[[#This Row],[efec_cor]]/Tabla3510813153425[[#This Row],[efec]]</f>
        <v>0.298787210584344</v>
      </c>
      <c r="K34" s="9" t="n">
        <f aca="false">Tabla3510813153425[[#This Row],[efect_inc]]/Tabla3510813153425[[#This Row],[efec]]</f>
        <v>0.701212789415656</v>
      </c>
      <c r="L34" s="9" t="n">
        <f aca="false">Tabla3510813153425[[#This Row],[no_efec_cor]]/Tabla3510813153425[[#This Row],[no_efe]]</f>
        <v>0.737938596491228</v>
      </c>
      <c r="M34" s="9" t="n">
        <f aca="false">Tabla3510813153425[[#This Row],[no_efec_inc]]/Tabla3510813153425[[#This Row],[no_efe]]</f>
        <v>0.262061403508772</v>
      </c>
      <c r="N34" s="9" t="n">
        <f aca="false">(Tabla3510813153425[[#This Row],[% efe_cor]]+Tabla3510813153425[[#This Row],[% no_efe_cor]])/2</f>
        <v>0.518362903537786</v>
      </c>
      <c r="O34" s="10" t="n">
        <f aca="false">(Tabla3510813153425[[#This Row],[% efe_inc]]+Tabla3510813153425[[#This Row],[% no_efect_inc]])/2</f>
        <v>0.481637096462214</v>
      </c>
      <c r="P34" s="11" t="n">
        <f aca="false">Tabla3510813153425[[#This Row],[no_efec_cor]]/(Tabla3510813153425[[#This Row],[efect_inc]]+Tabla3510813153425[[#This Row],[no_efec_cor]])</f>
        <v>0.514132925897632</v>
      </c>
      <c r="Q34" s="11" t="n">
        <f aca="false">Tabla3510813153425[[#This Row],[efec_cor]]/(Tabla3510813153425[[#This Row],[efec_cor]]+Tabla3510813153425[[#This Row],[no_efec_inc]])</f>
        <v>0.531372549019608</v>
      </c>
      <c r="R34" s="11" t="n">
        <f aca="false">(Tabla3510813153425[[#This Row],[PNE]]+Tabla3510813153425[[#This Row],[PE]])/2</f>
        <v>0.52275273745862</v>
      </c>
      <c r="S34" s="0" t="n">
        <v>907</v>
      </c>
      <c r="T34" s="0" t="n">
        <v>912</v>
      </c>
      <c r="U34" s="0" t="n">
        <f aca="false">Tabla3510813153425[[#This Row],[efec]]+Tabla3510813153425[[#This Row],[no_efe]]</f>
        <v>1819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672</v>
      </c>
      <c r="D35" s="0" t="n">
        <v>240</v>
      </c>
      <c r="E35" s="0" t="n">
        <v>264</v>
      </c>
      <c r="F35" s="0" t="n">
        <v>643</v>
      </c>
      <c r="G35" s="0" t="n">
        <f aca="false">Tabla3510813153425[[#This Row],[no_efec_cor]]+Tabla3510813153425[[#This Row],[efec_cor]]</f>
        <v>936</v>
      </c>
      <c r="H35" s="0" t="n">
        <f aca="false">Tabla3510813153425[[#This Row],[no_efec_inc]]+Tabla3510813153425[[#This Row],[efect_inc]]</f>
        <v>883</v>
      </c>
      <c r="I35" s="9" t="n">
        <f aca="false">Tabla3510813153425[[#This Row],[Correctos]]/Tabla3510813153425[[#This Row],[total_sec]]</f>
        <v>0.51456844420011</v>
      </c>
      <c r="J35" s="9" t="n">
        <f aca="false">Tabla3510813153425[[#This Row],[efec_cor]]/Tabla3510813153425[[#This Row],[efec]]</f>
        <v>0.291069459757442</v>
      </c>
      <c r="K35" s="9" t="n">
        <f aca="false">Tabla3510813153425[[#This Row],[efect_inc]]/Tabla3510813153425[[#This Row],[efec]]</f>
        <v>0.708930540242558</v>
      </c>
      <c r="L35" s="9" t="n">
        <f aca="false">Tabla3510813153425[[#This Row],[no_efec_cor]]/Tabla3510813153425[[#This Row],[no_efe]]</f>
        <v>0.736842105263158</v>
      </c>
      <c r="M35" s="9" t="n">
        <f aca="false">Tabla3510813153425[[#This Row],[no_efec_inc]]/Tabla3510813153425[[#This Row],[no_efe]]</f>
        <v>0.263157894736842</v>
      </c>
      <c r="N35" s="9" t="n">
        <f aca="false">(Tabla3510813153425[[#This Row],[% efe_cor]]+Tabla3510813153425[[#This Row],[% no_efe_cor]])/2</f>
        <v>0.5139557825103</v>
      </c>
      <c r="O35" s="10" t="n">
        <f aca="false">(Tabla3510813153425[[#This Row],[% efe_inc]]+Tabla3510813153425[[#This Row],[% no_efect_inc]])/2</f>
        <v>0.4860442174897</v>
      </c>
      <c r="P35" s="11" t="n">
        <f aca="false">Tabla3510813153425[[#This Row],[no_efec_cor]]/(Tabla3510813153425[[#This Row],[efect_inc]]+Tabla3510813153425[[#This Row],[no_efec_cor]])</f>
        <v>0.511026615969582</v>
      </c>
      <c r="Q35" s="11" t="n">
        <f aca="false">Tabla3510813153425[[#This Row],[efec_cor]]/(Tabla3510813153425[[#This Row],[efec_cor]]+Tabla3510813153425[[#This Row],[no_efec_inc]])</f>
        <v>0.523809523809524</v>
      </c>
      <c r="R35" s="11" t="n">
        <f aca="false">(Tabla3510813153425[[#This Row],[PNE]]+Tabla3510813153425[[#This Row],[PE]])/2</f>
        <v>0.517418069889553</v>
      </c>
      <c r="S35" s="0" t="n">
        <v>907</v>
      </c>
      <c r="T35" s="0" t="n">
        <v>912</v>
      </c>
      <c r="U35" s="0" t="n">
        <f aca="false">Tabla3510813153425[[#This Row],[efec]]+Tabla3510813153425[[#This Row],[no_efe]]</f>
        <v>1819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634</v>
      </c>
      <c r="D36" s="0" t="n">
        <v>278</v>
      </c>
      <c r="E36" s="0" t="n">
        <v>299</v>
      </c>
      <c r="F36" s="0" t="n">
        <v>608</v>
      </c>
      <c r="G36" s="0" t="n">
        <f aca="false">Tabla3510813153425[[#This Row],[no_efec_cor]]+Tabla3510813153425[[#This Row],[efec_cor]]</f>
        <v>933</v>
      </c>
      <c r="H36" s="0" t="n">
        <f aca="false">Tabla3510813153425[[#This Row],[no_efec_inc]]+Tabla3510813153425[[#This Row],[efect_inc]]</f>
        <v>886</v>
      </c>
      <c r="I36" s="9" t="n">
        <f aca="false">Tabla3510813153425[[#This Row],[Correctos]]/Tabla3510813153425[[#This Row],[total_sec]]</f>
        <v>0.512919186366135</v>
      </c>
      <c r="J36" s="9" t="n">
        <f aca="false">Tabla3510813153425[[#This Row],[efec_cor]]/Tabla3510813153425[[#This Row],[efec]]</f>
        <v>0.329658213891951</v>
      </c>
      <c r="K36" s="9" t="n">
        <f aca="false">Tabla3510813153425[[#This Row],[efect_inc]]/Tabla3510813153425[[#This Row],[efec]]</f>
        <v>0.670341786108049</v>
      </c>
      <c r="L36" s="9" t="n">
        <f aca="false">Tabla3510813153425[[#This Row],[no_efec_cor]]/Tabla3510813153425[[#This Row],[no_efe]]</f>
        <v>0.695175438596491</v>
      </c>
      <c r="M36" s="9" t="n">
        <f aca="false">Tabla3510813153425[[#This Row],[no_efec_inc]]/Tabla3510813153425[[#This Row],[no_efe]]</f>
        <v>0.304824561403509</v>
      </c>
      <c r="N36" s="9" t="n">
        <f aca="false">(Tabla3510813153425[[#This Row],[% efe_cor]]+Tabla3510813153425[[#This Row],[% no_efe_cor]])/2</f>
        <v>0.512416826244221</v>
      </c>
      <c r="O36" s="10" t="n">
        <f aca="false">(Tabla3510813153425[[#This Row],[% efe_inc]]+Tabla3510813153425[[#This Row],[% no_efect_inc]])/2</f>
        <v>0.487583173755779</v>
      </c>
      <c r="P36" s="11" t="n">
        <f aca="false">Tabla3510813153425[[#This Row],[no_efec_cor]]/(Tabla3510813153425[[#This Row],[efect_inc]]+Tabla3510813153425[[#This Row],[no_efec_cor]])</f>
        <v>0.510466988727858</v>
      </c>
      <c r="Q36" s="11" t="n">
        <f aca="false">Tabla3510813153425[[#This Row],[efec_cor]]/(Tabla3510813153425[[#This Row],[efec_cor]]+Tabla3510813153425[[#This Row],[no_efec_inc]])</f>
        <v>0.518197573656846</v>
      </c>
      <c r="R36" s="11" t="n">
        <f aca="false">(Tabla3510813153425[[#This Row],[PNE]]+Tabla3510813153425[[#This Row],[PE]])/2</f>
        <v>0.514332281192352</v>
      </c>
      <c r="S36" s="0" t="n">
        <v>907</v>
      </c>
      <c r="T36" s="0" t="n">
        <v>912</v>
      </c>
      <c r="U36" s="0" t="n">
        <f aca="false">Tabla3510813153425[[#This Row],[efec]]+Tabla3510813153425[[#This Row],[no_efe]]</f>
        <v>1819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623</v>
      </c>
      <c r="D37" s="0" t="n">
        <v>289</v>
      </c>
      <c r="E37" s="0" t="n">
        <v>324</v>
      </c>
      <c r="F37" s="0" t="n">
        <v>583</v>
      </c>
      <c r="G37" s="0" t="n">
        <f aca="false">Tabla3510813153425[[#This Row],[no_efec_cor]]+Tabla3510813153425[[#This Row],[efec_cor]]</f>
        <v>947</v>
      </c>
      <c r="H37" s="0" t="n">
        <f aca="false">Tabla3510813153425[[#This Row],[no_efec_inc]]+Tabla3510813153425[[#This Row],[efect_inc]]</f>
        <v>872</v>
      </c>
      <c r="I37" s="9" t="n">
        <f aca="false">Tabla3510813153425[[#This Row],[Correctos]]/Tabla3510813153425[[#This Row],[total_sec]]</f>
        <v>0.520615722924684</v>
      </c>
      <c r="J37" s="9" t="n">
        <f aca="false">Tabla3510813153425[[#This Row],[efec_cor]]/Tabla3510813153425[[#This Row],[efec]]</f>
        <v>0.357221609702315</v>
      </c>
      <c r="K37" s="9" t="n">
        <f aca="false">Tabla3510813153425[[#This Row],[efect_inc]]/Tabla3510813153425[[#This Row],[efec]]</f>
        <v>0.642778390297685</v>
      </c>
      <c r="L37" s="9" t="n">
        <f aca="false">Tabla3510813153425[[#This Row],[no_efec_cor]]/Tabla3510813153425[[#This Row],[no_efe]]</f>
        <v>0.683114035087719</v>
      </c>
      <c r="M37" s="9" t="n">
        <f aca="false">Tabla3510813153425[[#This Row],[no_efec_inc]]/Tabla3510813153425[[#This Row],[no_efe]]</f>
        <v>0.316885964912281</v>
      </c>
      <c r="N37" s="9" t="n">
        <f aca="false">(Tabla3510813153425[[#This Row],[% efe_cor]]+Tabla3510813153425[[#This Row],[% no_efe_cor]])/2</f>
        <v>0.520167822395017</v>
      </c>
      <c r="O37" s="10" t="n">
        <f aca="false">(Tabla3510813153425[[#This Row],[% efe_inc]]+Tabla3510813153425[[#This Row],[% no_efect_inc]])/2</f>
        <v>0.479832177604983</v>
      </c>
      <c r="P37" s="11" t="n">
        <f aca="false">Tabla3510813153425[[#This Row],[no_efec_cor]]/(Tabla3510813153425[[#This Row],[efect_inc]]+Tabla3510813153425[[#This Row],[no_efec_cor]])</f>
        <v>0.516583747927032</v>
      </c>
      <c r="Q37" s="11" t="n">
        <f aca="false">Tabla3510813153425[[#This Row],[efec_cor]]/(Tabla3510813153425[[#This Row],[efec_cor]]+Tabla3510813153425[[#This Row],[no_efec_inc]])</f>
        <v>0.528548123980424</v>
      </c>
      <c r="R37" s="11" t="n">
        <f aca="false">(Tabla3510813153425[[#This Row],[PNE]]+Tabla3510813153425[[#This Row],[PE]])/2</f>
        <v>0.522565935953728</v>
      </c>
      <c r="S37" s="0" t="n">
        <v>907</v>
      </c>
      <c r="T37" s="0" t="n">
        <v>912</v>
      </c>
      <c r="U37" s="0" t="n">
        <f aca="false">Tabla3510813153425[[#This Row],[efec]]+Tabla3510813153425[[#This Row],[no_efe]]</f>
        <v>1819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715</v>
      </c>
      <c r="D38" s="0" t="n">
        <v>197</v>
      </c>
      <c r="E38" s="0" t="n">
        <v>232</v>
      </c>
      <c r="F38" s="0" t="n">
        <v>675</v>
      </c>
      <c r="G38" s="0" t="n">
        <f aca="false">Tabla3510813153425[[#This Row],[no_efec_cor]]+Tabla3510813153425[[#This Row],[efec_cor]]</f>
        <v>947</v>
      </c>
      <c r="H38" s="0" t="n">
        <f aca="false">Tabla3510813153425[[#This Row],[no_efec_inc]]+Tabla3510813153425[[#This Row],[efect_inc]]</f>
        <v>872</v>
      </c>
      <c r="I38" s="9" t="n">
        <f aca="false">Tabla3510813153425[[#This Row],[Correctos]]/Tabla3510813153425[[#This Row],[total_sec]]</f>
        <v>0.520615722924684</v>
      </c>
      <c r="J38" s="9" t="n">
        <f aca="false">Tabla3510813153425[[#This Row],[efec_cor]]/Tabla3510813153425[[#This Row],[efec]]</f>
        <v>0.255788313120176</v>
      </c>
      <c r="K38" s="9" t="n">
        <f aca="false">Tabla3510813153425[[#This Row],[efect_inc]]/Tabla3510813153425[[#This Row],[efec]]</f>
        <v>0.744211686879824</v>
      </c>
      <c r="L38" s="9" t="n">
        <f aca="false">Tabla3510813153425[[#This Row],[no_efec_cor]]/Tabla3510813153425[[#This Row],[no_efe]]</f>
        <v>0.783991228070175</v>
      </c>
      <c r="M38" s="9" t="n">
        <f aca="false">Tabla3510813153425[[#This Row],[no_efec_inc]]/Tabla3510813153425[[#This Row],[no_efe]]</f>
        <v>0.216008771929825</v>
      </c>
      <c r="N38" s="9" t="n">
        <f aca="false">(Tabla3510813153425[[#This Row],[% efe_cor]]+Tabla3510813153425[[#This Row],[% no_efe_cor]])/2</f>
        <v>0.519889770595176</v>
      </c>
      <c r="O38" s="10" t="n">
        <f aca="false">(Tabla3510813153425[[#This Row],[% efe_inc]]+Tabla3510813153425[[#This Row],[% no_efect_inc]])/2</f>
        <v>0.480110229404824</v>
      </c>
      <c r="P38" s="11" t="n">
        <f aca="false">Tabla3510813153425[[#This Row],[no_efec_cor]]/(Tabla3510813153425[[#This Row],[efect_inc]]+Tabla3510813153425[[#This Row],[no_efec_cor]])</f>
        <v>0.514388489208633</v>
      </c>
      <c r="Q38" s="11" t="n">
        <f aca="false">Tabla3510813153425[[#This Row],[efec_cor]]/(Tabla3510813153425[[#This Row],[efec_cor]]+Tabla3510813153425[[#This Row],[no_efec_inc]])</f>
        <v>0.540792540792541</v>
      </c>
      <c r="R38" s="11" t="n">
        <f aca="false">(Tabla3510813153425[[#This Row],[PNE]]+Tabla3510813153425[[#This Row],[PE]])/2</f>
        <v>0.527590515000587</v>
      </c>
      <c r="S38" s="0" t="n">
        <v>907</v>
      </c>
      <c r="T38" s="0" t="n">
        <v>912</v>
      </c>
      <c r="U38" s="0" t="n">
        <f aca="false">Tabla3510813153425[[#This Row],[efec]]+Tabla3510813153425[[#This Row],[no_efe]]</f>
        <v>1819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629</v>
      </c>
      <c r="D39" s="0" t="n">
        <v>283</v>
      </c>
      <c r="E39" s="0" t="n">
        <v>309</v>
      </c>
      <c r="F39" s="0" t="n">
        <v>598</v>
      </c>
      <c r="G39" s="0" t="n">
        <f aca="false">Tabla3510813153425[[#This Row],[no_efec_cor]]+Tabla3510813153425[[#This Row],[efec_cor]]</f>
        <v>938</v>
      </c>
      <c r="H39" s="0" t="n">
        <f aca="false">Tabla3510813153425[[#This Row],[no_efec_inc]]+Tabla3510813153425[[#This Row],[efect_inc]]</f>
        <v>881</v>
      </c>
      <c r="I39" s="9" t="n">
        <f aca="false">Tabla3510813153425[[#This Row],[Correctos]]/Tabla3510813153425[[#This Row],[total_sec]]</f>
        <v>0.51566794942276</v>
      </c>
      <c r="J39" s="9" t="n">
        <f aca="false">Tabla3510813153425[[#This Row],[efec_cor]]/Tabla3510813153425[[#This Row],[efec]]</f>
        <v>0.340683572216097</v>
      </c>
      <c r="K39" s="9" t="n">
        <f aca="false">Tabla3510813153425[[#This Row],[efect_inc]]/Tabla3510813153425[[#This Row],[efec]]</f>
        <v>0.659316427783903</v>
      </c>
      <c r="L39" s="9" t="n">
        <f aca="false">Tabla3510813153425[[#This Row],[no_efec_cor]]/Tabla3510813153425[[#This Row],[no_efe]]</f>
        <v>0.68969298245614</v>
      </c>
      <c r="M39" s="9" t="n">
        <f aca="false">Tabla3510813153425[[#This Row],[no_efec_inc]]/Tabla3510813153425[[#This Row],[no_efe]]</f>
        <v>0.31030701754386</v>
      </c>
      <c r="N39" s="9" t="n">
        <f aca="false">(Tabla3510813153425[[#This Row],[% efe_cor]]+Tabla3510813153425[[#This Row],[% no_efe_cor]])/2</f>
        <v>0.515188277336119</v>
      </c>
      <c r="O39" s="10" t="n">
        <f aca="false">(Tabla3510813153425[[#This Row],[% efe_inc]]+Tabla3510813153425[[#This Row],[% no_efect_inc]])/2</f>
        <v>0.484811722663881</v>
      </c>
      <c r="P39" s="11" t="n">
        <f aca="false">Tabla3510813153425[[#This Row],[no_efec_cor]]/(Tabla3510813153425[[#This Row],[efect_inc]]+Tabla3510813153425[[#This Row],[no_efec_cor]])</f>
        <v>0.512632436837816</v>
      </c>
      <c r="Q39" s="11" t="n">
        <f aca="false">Tabla3510813153425[[#This Row],[efec_cor]]/(Tabla3510813153425[[#This Row],[efec_cor]]+Tabla3510813153425[[#This Row],[no_efec_inc]])</f>
        <v>0.521959459459459</v>
      </c>
      <c r="R39" s="11" t="n">
        <f aca="false">(Tabla3510813153425[[#This Row],[PNE]]+Tabla3510813153425[[#This Row],[PE]])/2</f>
        <v>0.517295948148638</v>
      </c>
      <c r="S39" s="0" t="n">
        <v>907</v>
      </c>
      <c r="T39" s="0" t="n">
        <v>912</v>
      </c>
      <c r="U39" s="0" t="n">
        <f aca="false">Tabla3510813153425[[#This Row],[efec]]+Tabla3510813153425[[#This Row],[no_efe]]</f>
        <v>1819</v>
      </c>
    </row>
    <row r="40" customFormat="false" ht="15" hidden="false" customHeight="false" outlineLevel="0" collapsed="false">
      <c r="H40" s="9"/>
      <c r="I40" s="9"/>
      <c r="J40" s="9"/>
      <c r="K40" s="9"/>
      <c r="L40" s="9"/>
      <c r="M40" s="9"/>
      <c r="N40" s="10"/>
      <c r="O40" s="11"/>
      <c r="P40" s="11"/>
      <c r="Q40" s="11"/>
    </row>
    <row r="41" customFormat="false" ht="15" hidden="false" customHeight="false" outlineLevel="0" collapsed="false">
      <c r="H41" s="9"/>
      <c r="I41" s="9"/>
      <c r="J41" s="9"/>
      <c r="K41" s="9"/>
      <c r="L41" s="9"/>
      <c r="M41" s="9"/>
      <c r="N41" s="10"/>
      <c r="O41" s="11"/>
      <c r="P41" s="11"/>
      <c r="Q41" s="11"/>
    </row>
    <row r="42" customFormat="false" ht="15" hidden="false" customHeight="false" outlineLevel="0" collapsed="false">
      <c r="H42" s="9"/>
      <c r="I42" s="9"/>
      <c r="J42" s="9"/>
      <c r="K42" s="9"/>
      <c r="L42" s="9"/>
      <c r="M42" s="9"/>
      <c r="N42" s="10"/>
      <c r="O42" s="11"/>
      <c r="P42" s="11"/>
      <c r="Q42" s="11"/>
    </row>
    <row r="43" customFormat="false" ht="15" hidden="false" customHeight="false" outlineLevel="0" collapsed="false">
      <c r="H43" s="9"/>
      <c r="I43" s="9"/>
      <c r="J43" s="9"/>
      <c r="K43" s="9"/>
      <c r="L43" s="9"/>
      <c r="M43" s="9"/>
      <c r="N43" s="10"/>
      <c r="O43" s="11"/>
      <c r="P43" s="11"/>
      <c r="Q43" s="11"/>
    </row>
    <row r="44" customFormat="false" ht="15" hidden="false" customHeight="false" outlineLevel="0" collapsed="false">
      <c r="H44" s="9"/>
      <c r="I44" s="9"/>
      <c r="J44" s="9"/>
      <c r="K44" s="9"/>
      <c r="L44" s="9"/>
      <c r="M44" s="9"/>
      <c r="N44" s="10"/>
      <c r="O44" s="11"/>
      <c r="P44" s="11"/>
      <c r="Q44" s="11"/>
    </row>
    <row r="45" customFormat="false" ht="15" hidden="false" customHeight="false" outlineLevel="0" collapsed="false">
      <c r="H45" s="9"/>
      <c r="I45" s="9"/>
      <c r="J45" s="9"/>
      <c r="K45" s="9"/>
      <c r="L45" s="9"/>
      <c r="M45" s="9"/>
      <c r="N45" s="10"/>
      <c r="O45" s="11"/>
      <c r="P45" s="11"/>
      <c r="Q45" s="11"/>
    </row>
    <row r="46" customFormat="false" ht="15" hidden="false" customHeight="false" outlineLevel="0" collapsed="false">
      <c r="H46" s="9"/>
      <c r="I46" s="9"/>
      <c r="J46" s="9"/>
      <c r="K46" s="9"/>
      <c r="L46" s="9"/>
      <c r="M46" s="9"/>
      <c r="N46" s="10"/>
      <c r="O46" s="11"/>
      <c r="P46" s="11"/>
      <c r="Q46" s="11"/>
    </row>
    <row r="47" customFormat="false" ht="15" hidden="false" customHeight="false" outlineLevel="0" collapsed="false">
      <c r="H47" s="9"/>
      <c r="I47" s="9"/>
      <c r="J47" s="9"/>
      <c r="K47" s="9"/>
      <c r="L47" s="9"/>
      <c r="M47" s="9"/>
      <c r="N47" s="10"/>
      <c r="O47" s="11"/>
      <c r="P47" s="11"/>
      <c r="Q47" s="11"/>
    </row>
    <row r="48" customFormat="false" ht="15" hidden="false" customHeight="false" outlineLevel="0" collapsed="false">
      <c r="H48" s="9"/>
      <c r="I48" s="9"/>
      <c r="J48" s="9"/>
      <c r="K48" s="9"/>
      <c r="L48" s="9"/>
      <c r="M48" s="9"/>
      <c r="N48" s="10"/>
      <c r="O48" s="11"/>
      <c r="P48" s="11"/>
      <c r="Q48" s="11"/>
    </row>
    <row r="49" customFormat="false" ht="15" hidden="false" customHeight="false" outlineLevel="0" collapsed="false">
      <c r="H49" s="9"/>
      <c r="I49" s="9"/>
      <c r="J49" s="9"/>
      <c r="K49" s="9"/>
      <c r="L49" s="9"/>
      <c r="M49" s="9"/>
      <c r="N49" s="10"/>
      <c r="O49" s="11"/>
      <c r="P49" s="11"/>
      <c r="Q49" s="11"/>
    </row>
    <row r="50" customFormat="false" ht="15" hidden="false" customHeight="false" outlineLevel="0" collapsed="false">
      <c r="H50" s="9"/>
      <c r="I50" s="9"/>
      <c r="J50" s="9"/>
      <c r="K50" s="9"/>
      <c r="L50" s="9"/>
      <c r="M50" s="9"/>
      <c r="N50" s="10"/>
      <c r="O50" s="11"/>
      <c r="P50" s="11"/>
      <c r="Q50" s="11"/>
    </row>
    <row r="51" customFormat="false" ht="15" hidden="false" customHeight="false" outlineLevel="0" collapsed="false">
      <c r="H51" s="9"/>
      <c r="I51" s="9"/>
      <c r="J51" s="9"/>
      <c r="K51" s="9"/>
      <c r="L51" s="9"/>
      <c r="M51" s="9"/>
      <c r="N51" s="10"/>
      <c r="O51" s="11"/>
      <c r="P51" s="11"/>
      <c r="Q51" s="11"/>
    </row>
    <row r="52" customFormat="false" ht="15" hidden="false" customHeight="false" outlineLevel="0" collapsed="false">
      <c r="H52" s="9"/>
      <c r="I52" s="9"/>
      <c r="J52" s="9"/>
      <c r="K52" s="9"/>
      <c r="L52" s="9"/>
      <c r="M52" s="9"/>
      <c r="N52" s="10"/>
      <c r="O52" s="11"/>
      <c r="P52" s="11"/>
      <c r="Q52" s="11"/>
    </row>
    <row r="53" customFormat="false" ht="15" hidden="false" customHeight="false" outlineLevel="0" collapsed="false">
      <c r="H53" s="9"/>
      <c r="I53" s="9"/>
      <c r="J53" s="9"/>
      <c r="K53" s="9"/>
      <c r="L53" s="9"/>
      <c r="M53" s="9"/>
      <c r="N53" s="10"/>
      <c r="O53" s="11"/>
      <c r="P53" s="11"/>
      <c r="Q53" s="11"/>
    </row>
    <row r="54" customFormat="false" ht="15" hidden="false" customHeight="false" outlineLevel="0" collapsed="false">
      <c r="H54" s="9"/>
      <c r="I54" s="9"/>
      <c r="J54" s="9"/>
      <c r="K54" s="9"/>
      <c r="L54" s="9"/>
      <c r="M54" s="9"/>
      <c r="N54" s="10"/>
      <c r="O54" s="11"/>
      <c r="P54" s="11"/>
      <c r="Q54" s="11"/>
    </row>
    <row r="55" customFormat="false" ht="15" hidden="false" customHeight="false" outlineLevel="0" collapsed="false">
      <c r="H55" s="9"/>
      <c r="I55" s="9"/>
      <c r="J55" s="9"/>
      <c r="K55" s="9"/>
      <c r="L55" s="9"/>
      <c r="M55" s="9"/>
      <c r="N55" s="10"/>
      <c r="O55" s="11"/>
      <c r="P55" s="11"/>
      <c r="Q55" s="11"/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4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40" activeCellId="0" sqref="E40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17.71"/>
  </cols>
  <sheetData>
    <row r="1" customFormat="false" ht="19.5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833</v>
      </c>
    </row>
    <row r="5" customFormat="false" ht="15" hidden="false" customHeight="false" outlineLevel="0" collapsed="false">
      <c r="A5" s="3" t="s">
        <v>3</v>
      </c>
      <c r="B5" s="3"/>
      <c r="C5" s="4" t="n">
        <v>860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1693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427</v>
      </c>
      <c r="C10" s="0" t="n">
        <v>433</v>
      </c>
      <c r="D10" s="0" t="n">
        <v>407</v>
      </c>
      <c r="E10" s="0" t="n">
        <v>426</v>
      </c>
      <c r="F10" s="0" t="n">
        <f aca="false">Tabla35108131532[[#This Row],[no_efec_cor]]+Tabla35108131532[[#This Row],[efec_cor]]</f>
        <v>834</v>
      </c>
      <c r="G10" s="0" t="n">
        <f aca="false">Tabla35108131532[[#This Row],[no_efec_inc]]+Tabla35108131532[[#This Row],[efect_inc]]</f>
        <v>859</v>
      </c>
      <c r="H10" s="9" t="n">
        <f aca="false">Tabla35108131532[[#This Row],[Correctos]]/Tabla35108131532[[#This Row],[total_sec]]</f>
        <v>0.492616656822209</v>
      </c>
      <c r="I10" s="9" t="n">
        <f aca="false">Tabla35108131532[[#This Row],[efec_cor]]/Tabla35108131532[[#This Row],[efec]]</f>
        <v>0.48859543817527</v>
      </c>
      <c r="J10" s="9" t="n">
        <f aca="false">Tabla35108131532[[#This Row],[efect_inc]]/Tabla35108131532[[#This Row],[efec]]</f>
        <v>0.51140456182473</v>
      </c>
      <c r="K10" s="9" t="n">
        <f aca="false">Tabla35108131532[[#This Row],[no_efec_cor]]/Tabla35108131532[[#This Row],[no_efe]]</f>
        <v>0.496511627906977</v>
      </c>
      <c r="L10" s="9" t="n">
        <f aca="false">Tabla35108131532[[#This Row],[no_efec_inc]]/Tabla35108131532[[#This Row],[no_efe]]</f>
        <v>0.503488372093023</v>
      </c>
      <c r="M10" s="9" t="n">
        <f aca="false">(Tabla35108131532[[#This Row],[% efe_cor]]+Tabla35108131532[[#This Row],[% no_efe_cor]])/2</f>
        <v>0.492553533041123</v>
      </c>
      <c r="N10" s="10" t="n">
        <f aca="false">(Tabla35108131532[[#This Row],[% efe_inc]]+Tabla35108131532[[#This Row],[% no_efect_inc]])/2</f>
        <v>0.507446466958877</v>
      </c>
      <c r="O10" s="11" t="n">
        <f aca="false">Tabla35108131532[[#This Row],[no_efec_cor]]/(Tabla35108131532[[#This Row],[efect_inc]]+Tabla35108131532[[#This Row],[no_efec_cor]])</f>
        <v>0.500586166471278</v>
      </c>
      <c r="P10" s="11" t="n">
        <f aca="false">Tabla35108131532[[#This Row],[efec_cor]]/(Tabla35108131532[[#This Row],[efec_cor]]+Tabla35108131532[[#This Row],[no_efec_inc]])</f>
        <v>0.48452380952381</v>
      </c>
      <c r="Q10" s="11" t="n">
        <f aca="false">(Tabla35108131532[[#This Row],[PNE]]+Tabla35108131532[[#This Row],[PE]])/2</f>
        <v>0.492554987997544</v>
      </c>
      <c r="R10" s="0" t="n">
        <v>833</v>
      </c>
      <c r="S10" s="0" t="n">
        <v>860</v>
      </c>
      <c r="T10" s="0" t="n">
        <f aca="false">Tabla35108131532[[#This Row],[efec]]+Tabla35108131532[[#This Row],[no_efe]]</f>
        <v>1693</v>
      </c>
    </row>
    <row r="11" customFormat="false" ht="13.8" hidden="false" customHeight="false" outlineLevel="0" collapsed="false">
      <c r="A11" s="0" t="n">
        <v>5</v>
      </c>
      <c r="B11" s="0" t="n">
        <v>429</v>
      </c>
      <c r="C11" s="0" t="n">
        <v>431</v>
      </c>
      <c r="D11" s="0" t="n">
        <v>398</v>
      </c>
      <c r="E11" s="0" t="n">
        <v>435</v>
      </c>
      <c r="F11" s="0" t="n">
        <f aca="false">Tabla35108131532[[#This Row],[no_efec_cor]]+Tabla35108131532[[#This Row],[efec_cor]]</f>
        <v>827</v>
      </c>
      <c r="G11" s="0" t="n">
        <f aca="false">Tabla35108131532[[#This Row],[no_efec_inc]]+Tabla35108131532[[#This Row],[efect_inc]]</f>
        <v>866</v>
      </c>
      <c r="H11" s="9" t="n">
        <f aca="false">Tabla35108131532[[#This Row],[Correctos]]/Tabla35108131532[[#This Row],[total_sec]]</f>
        <v>0.488481984642646</v>
      </c>
      <c r="I11" s="9" t="n">
        <f aca="false">Tabla35108131532[[#This Row],[efec_cor]]/Tabla35108131532[[#This Row],[efec]]</f>
        <v>0.477791116446579</v>
      </c>
      <c r="J11" s="9" t="n">
        <f aca="false">Tabla35108131532[[#This Row],[efect_inc]]/Tabla35108131532[[#This Row],[efec]]</f>
        <v>0.522208883553421</v>
      </c>
      <c r="K11" s="9" t="n">
        <f aca="false">Tabla35108131532[[#This Row],[no_efec_cor]]/Tabla35108131532[[#This Row],[no_efe]]</f>
        <v>0.498837209302326</v>
      </c>
      <c r="L11" s="9" t="n">
        <f aca="false">Tabla35108131532[[#This Row],[no_efec_inc]]/Tabla35108131532[[#This Row],[no_efe]]</f>
        <v>0.501162790697674</v>
      </c>
      <c r="M11" s="9" t="n">
        <f aca="false">(Tabla35108131532[[#This Row],[% efe_cor]]+Tabla35108131532[[#This Row],[% no_efe_cor]])/2</f>
        <v>0.488314162874452</v>
      </c>
      <c r="N11" s="10" t="n">
        <f aca="false">(Tabla35108131532[[#This Row],[% efe_inc]]+Tabla35108131532[[#This Row],[% no_efect_inc]])/2</f>
        <v>0.511685837125548</v>
      </c>
      <c r="O11" s="11" t="n">
        <f aca="false">Tabla35108131532[[#This Row],[no_efec_cor]]/(Tabla35108131532[[#This Row],[efect_inc]]+Tabla35108131532[[#This Row],[no_efec_cor]])</f>
        <v>0.496527777777778</v>
      </c>
      <c r="P11" s="11" t="n">
        <f aca="false">Tabla35108131532[[#This Row],[efec_cor]]/(Tabla35108131532[[#This Row],[efec_cor]]+Tabla35108131532[[#This Row],[no_efec_inc]])</f>
        <v>0.480096501809409</v>
      </c>
      <c r="Q11" s="11" t="n">
        <f aca="false">(Tabla35108131532[[#This Row],[PNE]]+Tabla35108131532[[#This Row],[PE]])/2</f>
        <v>0.488312139793593</v>
      </c>
      <c r="R11" s="0" t="n">
        <v>833</v>
      </c>
      <c r="S11" s="0" t="n">
        <v>860</v>
      </c>
      <c r="T11" s="0" t="n">
        <f aca="false">Tabla35108131532[[#This Row],[efec]]+Tabla35108131532[[#This Row],[no_efe]]</f>
        <v>1693</v>
      </c>
    </row>
    <row r="12" customFormat="false" ht="13.8" hidden="false" customHeight="false" outlineLevel="0" collapsed="false">
      <c r="A12" s="0" t="n">
        <v>10</v>
      </c>
      <c r="B12" s="0" t="n">
        <v>339</v>
      </c>
      <c r="C12" s="0" t="n">
        <v>521</v>
      </c>
      <c r="D12" s="0" t="n">
        <v>499</v>
      </c>
      <c r="E12" s="0" t="n">
        <v>334</v>
      </c>
      <c r="F12" s="0" t="n">
        <f aca="false">Tabla35108131532[[#This Row],[no_efec_cor]]+Tabla35108131532[[#This Row],[efec_cor]]</f>
        <v>838</v>
      </c>
      <c r="G12" s="0" t="n">
        <f aca="false">Tabla35108131532[[#This Row],[no_efec_inc]]+Tabla35108131532[[#This Row],[efect_inc]]</f>
        <v>855</v>
      </c>
      <c r="H12" s="9" t="n">
        <f aca="false">Tabla35108131532[[#This Row],[Correctos]]/Tabla35108131532[[#This Row],[total_sec]]</f>
        <v>0.494979326639102</v>
      </c>
      <c r="I12" s="9" t="n">
        <f aca="false">Tabla35108131532[[#This Row],[efec_cor]]/Tabla35108131532[[#This Row],[efec]]</f>
        <v>0.599039615846339</v>
      </c>
      <c r="J12" s="9" t="n">
        <f aca="false">Tabla35108131532[[#This Row],[efect_inc]]/Tabla35108131532[[#This Row],[efec]]</f>
        <v>0.400960384153662</v>
      </c>
      <c r="K12" s="9" t="n">
        <f aca="false">Tabla35108131532[[#This Row],[no_efec_cor]]/Tabla35108131532[[#This Row],[no_efe]]</f>
        <v>0.394186046511628</v>
      </c>
      <c r="L12" s="9" t="n">
        <f aca="false">Tabla35108131532[[#This Row],[no_efec_inc]]/Tabla35108131532[[#This Row],[no_efe]]</f>
        <v>0.605813953488372</v>
      </c>
      <c r="M12" s="9" t="n">
        <f aca="false">(Tabla35108131532[[#This Row],[% efe_cor]]+Tabla35108131532[[#This Row],[% no_efe_cor]])/2</f>
        <v>0.496612831178983</v>
      </c>
      <c r="N12" s="10" t="n">
        <f aca="false">(Tabla35108131532[[#This Row],[% efe_inc]]+Tabla35108131532[[#This Row],[% no_efect_inc]])/2</f>
        <v>0.503387168821017</v>
      </c>
      <c r="O12" s="11" t="n">
        <f aca="false">Tabla35108131532[[#This Row],[no_efec_cor]]/(Tabla35108131532[[#This Row],[efect_inc]]+Tabla35108131532[[#This Row],[no_efec_cor]])</f>
        <v>0.5037147102526</v>
      </c>
      <c r="P12" s="11" t="n">
        <f aca="false">Tabla35108131532[[#This Row],[efec_cor]]/(Tabla35108131532[[#This Row],[efec_cor]]+Tabla35108131532[[#This Row],[no_efec_inc]])</f>
        <v>0.48921568627451</v>
      </c>
      <c r="Q12" s="11" t="n">
        <f aca="false">(Tabla35108131532[[#This Row],[PNE]]+Tabla35108131532[[#This Row],[PE]])/2</f>
        <v>0.496465198263555</v>
      </c>
      <c r="R12" s="0" t="n">
        <v>833</v>
      </c>
      <c r="S12" s="0" t="n">
        <v>860</v>
      </c>
      <c r="T12" s="0" t="n">
        <f aca="false">Tabla35108131532[[#This Row],[efec]]+Tabla35108131532[[#This Row],[no_efe]]</f>
        <v>1693</v>
      </c>
    </row>
    <row r="13" customFormat="false" ht="13.8" hidden="false" customHeight="false" outlineLevel="0" collapsed="false">
      <c r="A13" s="0" t="n">
        <v>15</v>
      </c>
      <c r="B13" s="0" t="n">
        <v>477</v>
      </c>
      <c r="C13" s="0" t="n">
        <v>383</v>
      </c>
      <c r="D13" s="0" t="n">
        <v>378</v>
      </c>
      <c r="E13" s="0" t="n">
        <v>455</v>
      </c>
      <c r="F13" s="0" t="n">
        <f aca="false">Tabla35108131532[[#This Row],[no_efec_cor]]+Tabla35108131532[[#This Row],[efec_cor]]</f>
        <v>855</v>
      </c>
      <c r="G13" s="0" t="n">
        <f aca="false">Tabla35108131532[[#This Row],[no_efec_inc]]+Tabla35108131532[[#This Row],[efect_inc]]</f>
        <v>838</v>
      </c>
      <c r="H13" s="9" t="n">
        <f aca="false">Tabla35108131532[[#This Row],[Correctos]]/Tabla35108131532[[#This Row],[total_sec]]</f>
        <v>0.505020673360898</v>
      </c>
      <c r="I13" s="9" t="n">
        <f aca="false">Tabla35108131532[[#This Row],[efec_cor]]/Tabla35108131532[[#This Row],[efec]]</f>
        <v>0.453781512605042</v>
      </c>
      <c r="J13" s="9" t="n">
        <f aca="false">Tabla35108131532[[#This Row],[efect_inc]]/Tabla35108131532[[#This Row],[efec]]</f>
        <v>0.546218487394958</v>
      </c>
      <c r="K13" s="9" t="n">
        <f aca="false">Tabla35108131532[[#This Row],[no_efec_cor]]/Tabla35108131532[[#This Row],[no_efe]]</f>
        <v>0.554651162790698</v>
      </c>
      <c r="L13" s="9" t="n">
        <f aca="false">Tabla35108131532[[#This Row],[no_efec_inc]]/Tabla35108131532[[#This Row],[no_efe]]</f>
        <v>0.445348837209302</v>
      </c>
      <c r="M13" s="9" t="n">
        <f aca="false">(Tabla35108131532[[#This Row],[% efe_cor]]+Tabla35108131532[[#This Row],[% no_efe_cor]])/2</f>
        <v>0.50421633769787</v>
      </c>
      <c r="N13" s="10" t="n">
        <f aca="false">(Tabla35108131532[[#This Row],[% efe_inc]]+Tabla35108131532[[#This Row],[% no_efect_inc]])/2</f>
        <v>0.49578366230213</v>
      </c>
      <c r="O13" s="11" t="n">
        <f aca="false">Tabla35108131532[[#This Row],[no_efec_cor]]/(Tabla35108131532[[#This Row],[efect_inc]]+Tabla35108131532[[#This Row],[no_efec_cor]])</f>
        <v>0.511802575107296</v>
      </c>
      <c r="P13" s="11" t="n">
        <f aca="false">Tabla35108131532[[#This Row],[efec_cor]]/(Tabla35108131532[[#This Row],[efec_cor]]+Tabla35108131532[[#This Row],[no_efec_inc]])</f>
        <v>0.496714848883049</v>
      </c>
      <c r="Q13" s="11" t="n">
        <f aca="false">(Tabla35108131532[[#This Row],[PNE]]+Tabla35108131532[[#This Row],[PE]])/2</f>
        <v>0.504258711995172</v>
      </c>
      <c r="R13" s="0" t="n">
        <v>833</v>
      </c>
      <c r="S13" s="0" t="n">
        <v>860</v>
      </c>
      <c r="T13" s="0" t="n">
        <f aca="false">Tabla35108131532[[#This Row],[efec]]+Tabla35108131532[[#This Row],[no_efe]]</f>
        <v>1693</v>
      </c>
    </row>
    <row r="14" customFormat="false" ht="13.8" hidden="false" customHeight="false" outlineLevel="0" collapsed="false">
      <c r="A14" s="0" t="n">
        <v>20</v>
      </c>
      <c r="B14" s="0" t="n">
        <v>397</v>
      </c>
      <c r="C14" s="0" t="n">
        <v>463</v>
      </c>
      <c r="D14" s="0" t="n">
        <v>438</v>
      </c>
      <c r="E14" s="0" t="n">
        <v>395</v>
      </c>
      <c r="F14" s="0" t="n">
        <f aca="false">Tabla35108131532[[#This Row],[no_efec_cor]]+Tabla35108131532[[#This Row],[efec_cor]]</f>
        <v>835</v>
      </c>
      <c r="G14" s="0" t="n">
        <f aca="false">Tabla35108131532[[#This Row],[no_efec_inc]]+Tabla35108131532[[#This Row],[efect_inc]]</f>
        <v>858</v>
      </c>
      <c r="H14" s="9" t="n">
        <f aca="false">Tabla35108131532[[#This Row],[Correctos]]/Tabla35108131532[[#This Row],[total_sec]]</f>
        <v>0.493207324276432</v>
      </c>
      <c r="I14" s="9" t="n">
        <f aca="false">Tabla35108131532[[#This Row],[efec_cor]]/Tabla35108131532[[#This Row],[efec]]</f>
        <v>0.525810324129652</v>
      </c>
      <c r="J14" s="9" t="n">
        <f aca="false">Tabla35108131532[[#This Row],[efect_inc]]/Tabla35108131532[[#This Row],[efec]]</f>
        <v>0.474189675870348</v>
      </c>
      <c r="K14" s="9" t="n">
        <f aca="false">Tabla35108131532[[#This Row],[no_efec_cor]]/Tabla35108131532[[#This Row],[no_efe]]</f>
        <v>0.461627906976744</v>
      </c>
      <c r="L14" s="9" t="n">
        <f aca="false">Tabla35108131532[[#This Row],[no_efec_inc]]/Tabla35108131532[[#This Row],[no_efe]]</f>
        <v>0.538372093023256</v>
      </c>
      <c r="M14" s="9" t="n">
        <f aca="false">(Tabla35108131532[[#This Row],[% efe_cor]]+Tabla35108131532[[#This Row],[% no_efe_cor]])/2</f>
        <v>0.493719115553198</v>
      </c>
      <c r="N14" s="10" t="n">
        <f aca="false">(Tabla35108131532[[#This Row],[% efe_inc]]+Tabla35108131532[[#This Row],[% no_efect_inc]])/2</f>
        <v>0.506280884446802</v>
      </c>
      <c r="O14" s="11" t="n">
        <f aca="false">Tabla35108131532[[#This Row],[no_efec_cor]]/(Tabla35108131532[[#This Row],[efect_inc]]+Tabla35108131532[[#This Row],[no_efec_cor]])</f>
        <v>0.501262626262626</v>
      </c>
      <c r="P14" s="11" t="n">
        <f aca="false">Tabla35108131532[[#This Row],[efec_cor]]/(Tabla35108131532[[#This Row],[efec_cor]]+Tabla35108131532[[#This Row],[no_efec_inc]])</f>
        <v>0.486126526082131</v>
      </c>
      <c r="Q14" s="11" t="n">
        <f aca="false">(Tabla35108131532[[#This Row],[PNE]]+Tabla35108131532[[#This Row],[PE]])/2</f>
        <v>0.493694576172379</v>
      </c>
      <c r="R14" s="0" t="n">
        <v>833</v>
      </c>
      <c r="S14" s="0" t="n">
        <v>860</v>
      </c>
      <c r="T14" s="0" t="n">
        <f aca="false">Tabla35108131532[[#This Row],[efec]]+Tabla35108131532[[#This Row],[no_efe]]</f>
        <v>1693</v>
      </c>
    </row>
    <row r="15" customFormat="false" ht="13.8" hidden="false" customHeight="false" outlineLevel="0" collapsed="false">
      <c r="A15" s="0" t="n">
        <v>25</v>
      </c>
      <c r="B15" s="0" t="n">
        <v>482</v>
      </c>
      <c r="C15" s="0" t="n">
        <v>378</v>
      </c>
      <c r="D15" s="0" t="n">
        <v>364</v>
      </c>
      <c r="E15" s="0" t="n">
        <v>469</v>
      </c>
      <c r="F15" s="0" t="n">
        <f aca="false">Tabla35108131532[[#This Row],[no_efec_cor]]+Tabla35108131532[[#This Row],[efec_cor]]</f>
        <v>846</v>
      </c>
      <c r="G15" s="0" t="n">
        <f aca="false">Tabla35108131532[[#This Row],[no_efec_inc]]+Tabla35108131532[[#This Row],[efect_inc]]</f>
        <v>847</v>
      </c>
      <c r="H15" s="9" t="n">
        <f aca="false">Tabla35108131532[[#This Row],[Correctos]]/Tabla35108131532[[#This Row],[total_sec]]</f>
        <v>0.499704666272888</v>
      </c>
      <c r="I15" s="9" t="n">
        <f aca="false">Tabla35108131532[[#This Row],[efec_cor]]/Tabla35108131532[[#This Row],[efec]]</f>
        <v>0.436974789915966</v>
      </c>
      <c r="J15" s="9" t="n">
        <f aca="false">Tabla35108131532[[#This Row],[efect_inc]]/Tabla35108131532[[#This Row],[efec]]</f>
        <v>0.563025210084034</v>
      </c>
      <c r="K15" s="9" t="n">
        <f aca="false">Tabla35108131532[[#This Row],[no_efec_cor]]/Tabla35108131532[[#This Row],[no_efe]]</f>
        <v>0.56046511627907</v>
      </c>
      <c r="L15" s="9" t="n">
        <f aca="false">Tabla35108131532[[#This Row],[no_efec_inc]]/Tabla35108131532[[#This Row],[no_efe]]</f>
        <v>0.43953488372093</v>
      </c>
      <c r="M15" s="9" t="n">
        <f aca="false">(Tabla35108131532[[#This Row],[% efe_cor]]+Tabla35108131532[[#This Row],[% no_efe_cor]])/2</f>
        <v>0.498719953097518</v>
      </c>
      <c r="N15" s="10" t="n">
        <f aca="false">(Tabla35108131532[[#This Row],[% efe_inc]]+Tabla35108131532[[#This Row],[% no_efect_inc]])/2</f>
        <v>0.501280046902482</v>
      </c>
      <c r="O15" s="11" t="n">
        <f aca="false">Tabla35108131532[[#This Row],[no_efec_cor]]/(Tabla35108131532[[#This Row],[efect_inc]]+Tabla35108131532[[#This Row],[no_efec_cor]])</f>
        <v>0.5068349106204</v>
      </c>
      <c r="P15" s="11" t="n">
        <f aca="false">Tabla35108131532[[#This Row],[efec_cor]]/(Tabla35108131532[[#This Row],[efec_cor]]+Tabla35108131532[[#This Row],[no_efec_inc]])</f>
        <v>0.490566037735849</v>
      </c>
      <c r="Q15" s="11" t="n">
        <f aca="false">(Tabla35108131532[[#This Row],[PNE]]+Tabla35108131532[[#This Row],[PE]])/2</f>
        <v>0.498700474178124</v>
      </c>
      <c r="R15" s="0" t="n">
        <v>833</v>
      </c>
      <c r="S15" s="0" t="n">
        <v>860</v>
      </c>
      <c r="T15" s="0" t="n">
        <f aca="false">Tabla35108131532[[#This Row],[efec]]+Tabla35108131532[[#This Row],[no_efe]]</f>
        <v>1693</v>
      </c>
    </row>
    <row r="16" customFormat="false" ht="13.8" hidden="false" customHeight="false" outlineLevel="0" collapsed="false">
      <c r="A16" s="0" t="n">
        <v>30</v>
      </c>
      <c r="B16" s="0" t="n">
        <v>423</v>
      </c>
      <c r="C16" s="0" t="n">
        <v>437</v>
      </c>
      <c r="D16" s="0" t="n">
        <v>432</v>
      </c>
      <c r="E16" s="0" t="n">
        <v>401</v>
      </c>
      <c r="F16" s="0" t="n">
        <f aca="false">Tabla35108131532[[#This Row],[no_efec_cor]]+Tabla35108131532[[#This Row],[efec_cor]]</f>
        <v>855</v>
      </c>
      <c r="G16" s="0" t="n">
        <f aca="false">Tabla35108131532[[#This Row],[no_efec_inc]]+Tabla35108131532[[#This Row],[efect_inc]]</f>
        <v>838</v>
      </c>
      <c r="H16" s="9" t="n">
        <f aca="false">Tabla35108131532[[#This Row],[Correctos]]/Tabla35108131532[[#This Row],[total_sec]]</f>
        <v>0.505020673360898</v>
      </c>
      <c r="I16" s="9" t="n">
        <f aca="false">Tabla35108131532[[#This Row],[efec_cor]]/Tabla35108131532[[#This Row],[efec]]</f>
        <v>0.518607442977191</v>
      </c>
      <c r="J16" s="9" t="n">
        <f aca="false">Tabla35108131532[[#This Row],[efect_inc]]/Tabla35108131532[[#This Row],[efec]]</f>
        <v>0.481392557022809</v>
      </c>
      <c r="K16" s="9" t="n">
        <f aca="false">Tabla35108131532[[#This Row],[no_efec_cor]]/Tabla35108131532[[#This Row],[no_efe]]</f>
        <v>0.491860465116279</v>
      </c>
      <c r="L16" s="9" t="n">
        <f aca="false">Tabla35108131532[[#This Row],[no_efec_inc]]/Tabla35108131532[[#This Row],[no_efe]]</f>
        <v>0.508139534883721</v>
      </c>
      <c r="M16" s="9" t="n">
        <f aca="false">(Tabla35108131532[[#This Row],[% efe_cor]]+Tabla35108131532[[#This Row],[% no_efe_cor]])/2</f>
        <v>0.505233954046735</v>
      </c>
      <c r="N16" s="10" t="n">
        <f aca="false">(Tabla35108131532[[#This Row],[% efe_inc]]+Tabla35108131532[[#This Row],[% no_efect_inc]])/2</f>
        <v>0.494766045953265</v>
      </c>
      <c r="O16" s="11" t="n">
        <f aca="false">Tabla35108131532[[#This Row],[no_efec_cor]]/(Tabla35108131532[[#This Row],[efect_inc]]+Tabla35108131532[[#This Row],[no_efec_cor]])</f>
        <v>0.513349514563107</v>
      </c>
      <c r="P16" s="11" t="n">
        <f aca="false">Tabla35108131532[[#This Row],[efec_cor]]/(Tabla35108131532[[#This Row],[efec_cor]]+Tabla35108131532[[#This Row],[no_efec_inc]])</f>
        <v>0.497123130034522</v>
      </c>
      <c r="Q16" s="11" t="n">
        <f aca="false">(Tabla35108131532[[#This Row],[PNE]]+Tabla35108131532[[#This Row],[PE]])/2</f>
        <v>0.505236322298815</v>
      </c>
      <c r="R16" s="0" t="n">
        <v>833</v>
      </c>
      <c r="S16" s="0" t="n">
        <v>860</v>
      </c>
      <c r="T16" s="0" t="n">
        <f aca="false">Tabla35108131532[[#This Row],[efec]]+Tabla35108131532[[#This Row],[no_efe]]</f>
        <v>1693</v>
      </c>
    </row>
    <row r="17" customFormat="false" ht="13.8" hidden="false" customHeight="false" outlineLevel="0" collapsed="false">
      <c r="A17" s="0" t="n">
        <v>35</v>
      </c>
      <c r="B17" s="0" t="n">
        <v>473</v>
      </c>
      <c r="C17" s="0" t="n">
        <v>387</v>
      </c>
      <c r="D17" s="0" t="n">
        <v>375</v>
      </c>
      <c r="E17" s="0" t="n">
        <v>458</v>
      </c>
      <c r="F17" s="0" t="n">
        <f aca="false">Tabla35108131532[[#This Row],[no_efec_cor]]+Tabla35108131532[[#This Row],[efec_cor]]</f>
        <v>848</v>
      </c>
      <c r="G17" s="0" t="n">
        <f aca="false">Tabla35108131532[[#This Row],[no_efec_inc]]+Tabla35108131532[[#This Row],[efect_inc]]</f>
        <v>845</v>
      </c>
      <c r="H17" s="9" t="n">
        <f aca="false">Tabla35108131532[[#This Row],[Correctos]]/Tabla35108131532[[#This Row],[total_sec]]</f>
        <v>0.500886001181335</v>
      </c>
      <c r="I17" s="9" t="n">
        <f aca="false">Tabla35108131532[[#This Row],[efec_cor]]/Tabla35108131532[[#This Row],[efec]]</f>
        <v>0.450180072028812</v>
      </c>
      <c r="J17" s="9" t="n">
        <f aca="false">Tabla35108131532[[#This Row],[efect_inc]]/Tabla35108131532[[#This Row],[efec]]</f>
        <v>0.549819927971188</v>
      </c>
      <c r="K17" s="9" t="n">
        <f aca="false">Tabla35108131532[[#This Row],[no_efec_cor]]/Tabla35108131532[[#This Row],[no_efe]]</f>
        <v>0.55</v>
      </c>
      <c r="L17" s="9" t="n">
        <f aca="false">Tabla35108131532[[#This Row],[no_efec_inc]]/Tabla35108131532[[#This Row],[no_efe]]</f>
        <v>0.45</v>
      </c>
      <c r="M17" s="9" t="n">
        <f aca="false">(Tabla35108131532[[#This Row],[% efe_cor]]+Tabla35108131532[[#This Row],[% no_efe_cor]])/2</f>
        <v>0.500090036014406</v>
      </c>
      <c r="N17" s="10" t="n">
        <f aca="false">(Tabla35108131532[[#This Row],[% efe_inc]]+Tabla35108131532[[#This Row],[% no_efect_inc]])/2</f>
        <v>0.499909963985594</v>
      </c>
      <c r="O17" s="11" t="n">
        <f aca="false">Tabla35108131532[[#This Row],[no_efec_cor]]/(Tabla35108131532[[#This Row],[efect_inc]]+Tabla35108131532[[#This Row],[no_efec_cor]])</f>
        <v>0.508055853920516</v>
      </c>
      <c r="P17" s="11" t="n">
        <f aca="false">Tabla35108131532[[#This Row],[efec_cor]]/(Tabla35108131532[[#This Row],[efec_cor]]+Tabla35108131532[[#This Row],[no_efec_inc]])</f>
        <v>0.492125984251969</v>
      </c>
      <c r="Q17" s="11" t="n">
        <f aca="false">(Tabla35108131532[[#This Row],[PNE]]+Tabla35108131532[[#This Row],[PE]])/2</f>
        <v>0.500090919086242</v>
      </c>
      <c r="R17" s="0" t="n">
        <v>833</v>
      </c>
      <c r="S17" s="0" t="n">
        <v>860</v>
      </c>
      <c r="T17" s="0" t="n">
        <f aca="false">Tabla35108131532[[#This Row],[efec]]+Tabla35108131532[[#This Row],[no_efe]]</f>
        <v>1693</v>
      </c>
    </row>
    <row r="18" customFormat="false" ht="13.8" hidden="false" customHeight="false" outlineLevel="0" collapsed="false">
      <c r="A18" s="0" t="n">
        <v>39</v>
      </c>
      <c r="B18" s="0" t="n">
        <v>476</v>
      </c>
      <c r="C18" s="0" t="n">
        <v>384</v>
      </c>
      <c r="D18" s="0" t="n">
        <v>377</v>
      </c>
      <c r="E18" s="0" t="n">
        <v>456</v>
      </c>
      <c r="F18" s="0" t="n">
        <f aca="false">Tabla35108131532[[#This Row],[no_efec_cor]]+Tabla35108131532[[#This Row],[efec_cor]]</f>
        <v>853</v>
      </c>
      <c r="G18" s="0" t="n">
        <f aca="false">Tabla35108131532[[#This Row],[no_efec_inc]]+Tabla35108131532[[#This Row],[efect_inc]]</f>
        <v>840</v>
      </c>
      <c r="H18" s="9" t="n">
        <f aca="false">Tabla35108131532[[#This Row],[Correctos]]/Tabla35108131532[[#This Row],[total_sec]]</f>
        <v>0.503839338452451</v>
      </c>
      <c r="I18" s="9" t="n">
        <f aca="false">Tabla35108131532[[#This Row],[efec_cor]]/Tabla35108131532[[#This Row],[efec]]</f>
        <v>0.452581032412965</v>
      </c>
      <c r="J18" s="9" t="n">
        <f aca="false">Tabla35108131532[[#This Row],[efect_inc]]/Tabla35108131532[[#This Row],[efec]]</f>
        <v>0.547418967587035</v>
      </c>
      <c r="K18" s="9" t="n">
        <f aca="false">Tabla35108131532[[#This Row],[no_efec_cor]]/Tabla35108131532[[#This Row],[no_efe]]</f>
        <v>0.553488372093023</v>
      </c>
      <c r="L18" s="9" t="n">
        <f aca="false">Tabla35108131532[[#This Row],[no_efec_inc]]/Tabla35108131532[[#This Row],[no_efe]]</f>
        <v>0.446511627906977</v>
      </c>
      <c r="M18" s="9" t="n">
        <f aca="false">(Tabla35108131532[[#This Row],[% efe_cor]]+Tabla35108131532[[#This Row],[% no_efe_cor]])/2</f>
        <v>0.503034702252994</v>
      </c>
      <c r="N18" s="10" t="n">
        <f aca="false">(Tabla35108131532[[#This Row],[% efe_inc]]+Tabla35108131532[[#This Row],[% no_efect_inc]])/2</f>
        <v>0.496965297747006</v>
      </c>
      <c r="O18" s="11" t="n">
        <f aca="false">Tabla35108131532[[#This Row],[no_efec_cor]]/(Tabla35108131532[[#This Row],[efect_inc]]+Tabla35108131532[[#This Row],[no_efec_cor]])</f>
        <v>0.510729613733906</v>
      </c>
      <c r="P18" s="11" t="n">
        <f aca="false">Tabla35108131532[[#This Row],[efec_cor]]/(Tabla35108131532[[#This Row],[efec_cor]]+Tabla35108131532[[#This Row],[no_efec_inc]])</f>
        <v>0.495400788436268</v>
      </c>
      <c r="Q18" s="11" t="n">
        <f aca="false">(Tabla35108131532[[#This Row],[PNE]]+Tabla35108131532[[#This Row],[PE]])/2</f>
        <v>0.503065201085087</v>
      </c>
      <c r="R18" s="0" t="n">
        <v>833</v>
      </c>
      <c r="S18" s="0" t="n">
        <v>860</v>
      </c>
      <c r="T18" s="0" t="n">
        <f aca="false">Tabla35108131532[[#This Row],[efec]]+Tabla35108131532[[#This Row],[no_efe]]</f>
        <v>1693</v>
      </c>
    </row>
    <row r="21" customFormat="false" ht="19.5" hidden="false" customHeight="false" outlineLevel="0" collapsed="false">
      <c r="A21" s="1" t="s">
        <v>33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5" hidden="false" customHeight="false" outlineLevel="0" collapsed="false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5" customFormat="false" ht="15.75" hidden="false" customHeight="false" outlineLevel="0" collapsed="false">
      <c r="A25" s="5" t="s">
        <v>5</v>
      </c>
      <c r="B25" s="5"/>
      <c r="C25" s="5"/>
      <c r="D25" s="5"/>
      <c r="E25" s="5"/>
      <c r="F25" s="5"/>
      <c r="G25" s="5"/>
      <c r="H25" s="5"/>
      <c r="I25" s="5"/>
    </row>
    <row r="26" customFormat="false" ht="15.75" hidden="false" customHeight="false" outlineLevel="0" collapsed="false">
      <c r="A26" s="7" t="s">
        <v>27</v>
      </c>
      <c r="B26" s="7" t="s">
        <v>28</v>
      </c>
      <c r="C26" s="8" t="s">
        <v>7</v>
      </c>
      <c r="D26" s="8" t="s">
        <v>8</v>
      </c>
      <c r="E26" s="8" t="s">
        <v>9</v>
      </c>
      <c r="F26" s="8" t="s">
        <v>10</v>
      </c>
      <c r="G26" s="8" t="s">
        <v>11</v>
      </c>
      <c r="H26" s="8" t="s">
        <v>12</v>
      </c>
      <c r="I26" s="7" t="s">
        <v>13</v>
      </c>
      <c r="J26" s="7" t="s">
        <v>14</v>
      </c>
      <c r="K26" s="7" t="s">
        <v>15</v>
      </c>
      <c r="L26" s="7" t="s">
        <v>16</v>
      </c>
      <c r="M26" s="7" t="s">
        <v>17</v>
      </c>
      <c r="N26" s="7" t="s">
        <v>18</v>
      </c>
      <c r="O26" s="7" t="s">
        <v>19</v>
      </c>
      <c r="P26" s="7" t="s">
        <v>20</v>
      </c>
      <c r="Q26" s="7" t="s">
        <v>21</v>
      </c>
      <c r="R26" s="7" t="s">
        <v>22</v>
      </c>
      <c r="S26" s="7" t="s">
        <v>23</v>
      </c>
      <c r="T26" s="7" t="s">
        <v>24</v>
      </c>
      <c r="U26" s="7" t="s">
        <v>25</v>
      </c>
    </row>
    <row r="27" customFormat="false" ht="13.8" hidden="false" customHeight="false" outlineLevel="0" collapsed="false">
      <c r="A27" s="0" t="n">
        <v>1</v>
      </c>
      <c r="B27" s="0" t="n">
        <v>0</v>
      </c>
      <c r="C27" s="0" t="n">
        <v>829</v>
      </c>
      <c r="D27" s="0" t="n">
        <v>31</v>
      </c>
      <c r="E27" s="0" t="n">
        <v>18</v>
      </c>
      <c r="F27" s="0" t="n">
        <v>815</v>
      </c>
      <c r="G27" s="0" t="n">
        <f aca="false">Tabla35108131534[[#This Row],[no_efec_cor]]+Tabla35108131534[[#This Row],[efec_cor]]</f>
        <v>847</v>
      </c>
      <c r="H27" s="0" t="n">
        <f aca="false">Tabla35108131534[[#This Row],[no_efec_inc]]+Tabla35108131534[[#This Row],[efect_inc]]</f>
        <v>846</v>
      </c>
      <c r="I27" s="9" t="n">
        <f aca="false">Tabla35108131534[[#This Row],[Correctos]]/Tabla35108131534[[#This Row],[total_sec]]</f>
        <v>0.500295333727112</v>
      </c>
      <c r="J27" s="9" t="n">
        <f aca="false">Tabla35108131534[[#This Row],[efec_cor]]/Tabla35108131534[[#This Row],[efec]]</f>
        <v>0.021608643457383</v>
      </c>
      <c r="K27" s="9" t="n">
        <f aca="false">Tabla35108131534[[#This Row],[efect_inc]]/Tabla35108131534[[#This Row],[efec]]</f>
        <v>0.978391356542617</v>
      </c>
      <c r="L27" s="9" t="n">
        <f aca="false">Tabla35108131534[[#This Row],[no_efec_cor]]/Tabla35108131534[[#This Row],[no_efe]]</f>
        <v>0.963953488372093</v>
      </c>
      <c r="M27" s="9" t="n">
        <f aca="false">Tabla35108131534[[#This Row],[no_efec_inc]]/Tabla35108131534[[#This Row],[no_efe]]</f>
        <v>0.036046511627907</v>
      </c>
      <c r="N27" s="9" t="n">
        <f aca="false">(Tabla35108131534[[#This Row],[% efe_cor]]+Tabla35108131534[[#This Row],[% no_efe_cor]])/2</f>
        <v>0.492781065914738</v>
      </c>
      <c r="O27" s="10" t="n">
        <f aca="false">(Tabla35108131534[[#This Row],[% efe_inc]]+Tabla35108131534[[#This Row],[% no_efect_inc]])/2</f>
        <v>0.507218934085262</v>
      </c>
      <c r="P27" s="11" t="n">
        <f aca="false">Tabla35108131534[[#This Row],[no_efec_cor]]/(Tabla35108131534[[#This Row],[efect_inc]]+Tabla35108131534[[#This Row],[no_efec_cor]])</f>
        <v>0.504257907542579</v>
      </c>
      <c r="Q27" s="11" t="n">
        <f aca="false">Tabla35108131534[[#This Row],[efec_cor]]/(Tabla35108131534[[#This Row],[efec_cor]]+Tabla35108131534[[#This Row],[no_efec_inc]])</f>
        <v>0.36734693877551</v>
      </c>
      <c r="R27" s="11" t="n">
        <f aca="false">(Tabla35108131534[[#This Row],[PNE]]+Tabla35108131534[[#This Row],[PE]])/2</f>
        <v>0.435802423159045</v>
      </c>
      <c r="S27" s="0" t="n">
        <v>833</v>
      </c>
      <c r="T27" s="0" t="n">
        <v>860</v>
      </c>
      <c r="U27" s="0" t="n">
        <f aca="false">Tabla35108131534[[#This Row],[efec]]+Tabla35108131534[[#This Row],[no_efe]]</f>
        <v>1693</v>
      </c>
    </row>
    <row r="28" customFormat="false" ht="13.8" hidden="false" customHeight="false" outlineLevel="0" collapsed="false">
      <c r="A28" s="0" t="n">
        <v>1</v>
      </c>
      <c r="B28" s="0" t="n">
        <v>0.1</v>
      </c>
      <c r="C28" s="0" t="n">
        <v>481</v>
      </c>
      <c r="D28" s="0" t="n">
        <v>379</v>
      </c>
      <c r="E28" s="0" t="n">
        <v>390</v>
      </c>
      <c r="F28" s="0" t="n">
        <v>443</v>
      </c>
      <c r="G28" s="0" t="n">
        <f aca="false">Tabla35108131534[[#This Row],[no_efec_cor]]+Tabla35108131534[[#This Row],[efec_cor]]</f>
        <v>871</v>
      </c>
      <c r="H28" s="0" t="n">
        <f aca="false">Tabla35108131534[[#This Row],[no_efec_inc]]+Tabla35108131534[[#This Row],[efect_inc]]</f>
        <v>822</v>
      </c>
      <c r="I28" s="9" t="n">
        <f aca="false">Tabla35108131534[[#This Row],[Correctos]]/Tabla35108131534[[#This Row],[total_sec]]</f>
        <v>0.51447135262847</v>
      </c>
      <c r="J28" s="9" t="n">
        <f aca="false">Tabla35108131534[[#This Row],[efec_cor]]/Tabla35108131534[[#This Row],[efec]]</f>
        <v>0.468187274909964</v>
      </c>
      <c r="K28" s="9" t="n">
        <f aca="false">Tabla35108131534[[#This Row],[efect_inc]]/Tabla35108131534[[#This Row],[efec]]</f>
        <v>0.531812725090036</v>
      </c>
      <c r="L28" s="9" t="n">
        <f aca="false">Tabla35108131534[[#This Row],[no_efec_cor]]/Tabla35108131534[[#This Row],[no_efe]]</f>
        <v>0.559302325581395</v>
      </c>
      <c r="M28" s="9" t="n">
        <f aca="false">Tabla35108131534[[#This Row],[no_efec_inc]]/Tabla35108131534[[#This Row],[no_efe]]</f>
        <v>0.440697674418605</v>
      </c>
      <c r="N28" s="9" t="n">
        <f aca="false">(Tabla35108131534[[#This Row],[% efe_cor]]+Tabla35108131534[[#This Row],[% no_efe_cor]])/2</f>
        <v>0.51374480024568</v>
      </c>
      <c r="O28" s="10" t="n">
        <f aca="false">(Tabla35108131534[[#This Row],[% efe_inc]]+Tabla35108131534[[#This Row],[% no_efect_inc]])/2</f>
        <v>0.48625519975432</v>
      </c>
      <c r="P28" s="11" t="n">
        <f aca="false">Tabla35108131534[[#This Row],[no_efec_cor]]/(Tabla35108131534[[#This Row],[efect_inc]]+Tabla35108131534[[#This Row],[no_efec_cor]])</f>
        <v>0.520562770562771</v>
      </c>
      <c r="Q28" s="11" t="n">
        <f aca="false">Tabla35108131534[[#This Row],[efec_cor]]/(Tabla35108131534[[#This Row],[efec_cor]]+Tabla35108131534[[#This Row],[no_efec_inc]])</f>
        <v>0.507152145643693</v>
      </c>
      <c r="R28" s="11" t="n">
        <f aca="false">(Tabla35108131534[[#This Row],[PNE]]+Tabla35108131534[[#This Row],[PE]])/2</f>
        <v>0.513857458103232</v>
      </c>
      <c r="S28" s="0" t="n">
        <v>833</v>
      </c>
      <c r="T28" s="0" t="n">
        <v>860</v>
      </c>
      <c r="U28" s="0" t="n">
        <f aca="false">Tabla35108131534[[#This Row],[efec]]+Tabla35108131534[[#This Row],[no_efe]]</f>
        <v>1693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441</v>
      </c>
      <c r="D29" s="0" t="n">
        <v>419</v>
      </c>
      <c r="E29" s="0" t="n">
        <v>422</v>
      </c>
      <c r="F29" s="0" t="n">
        <v>411</v>
      </c>
      <c r="G29" s="0" t="n">
        <f aca="false">Tabla35108131534[[#This Row],[no_efec_cor]]+Tabla35108131534[[#This Row],[efec_cor]]</f>
        <v>863</v>
      </c>
      <c r="H29" s="0" t="n">
        <f aca="false">Tabla35108131534[[#This Row],[no_efec_inc]]+Tabla35108131534[[#This Row],[efect_inc]]</f>
        <v>830</v>
      </c>
      <c r="I29" s="9" t="n">
        <f aca="false">Tabla35108131534[[#This Row],[Correctos]]/Tabla35108131534[[#This Row],[total_sec]]</f>
        <v>0.509746012994684</v>
      </c>
      <c r="J29" s="9" t="n">
        <f aca="false">Tabla35108131534[[#This Row],[efec_cor]]/Tabla35108131534[[#This Row],[efec]]</f>
        <v>0.506602641056423</v>
      </c>
      <c r="K29" s="9" t="n">
        <f aca="false">Tabla35108131534[[#This Row],[efect_inc]]/Tabla35108131534[[#This Row],[efec]]</f>
        <v>0.493397358943577</v>
      </c>
      <c r="L29" s="9" t="n">
        <f aca="false">Tabla35108131534[[#This Row],[no_efec_cor]]/Tabla35108131534[[#This Row],[no_efe]]</f>
        <v>0.512790697674419</v>
      </c>
      <c r="M29" s="9" t="n">
        <f aca="false">Tabla35108131534[[#This Row],[no_efec_inc]]/Tabla35108131534[[#This Row],[no_efe]]</f>
        <v>0.487209302325581</v>
      </c>
      <c r="N29" s="9" t="n">
        <f aca="false">(Tabla35108131534[[#This Row],[% efe_cor]]+Tabla35108131534[[#This Row],[% no_efe_cor]])/2</f>
        <v>0.509696669365421</v>
      </c>
      <c r="O29" s="10" t="n">
        <f aca="false">(Tabla35108131534[[#This Row],[% efe_inc]]+Tabla35108131534[[#This Row],[% no_efect_inc]])/2</f>
        <v>0.490303330634579</v>
      </c>
      <c r="P29" s="11" t="n">
        <f aca="false">Tabla35108131534[[#This Row],[no_efec_cor]]/(Tabla35108131534[[#This Row],[efect_inc]]+Tabla35108131534[[#This Row],[no_efec_cor]])</f>
        <v>0.517605633802817</v>
      </c>
      <c r="Q29" s="11" t="n">
        <f aca="false">Tabla35108131534[[#This Row],[efec_cor]]/(Tabla35108131534[[#This Row],[efec_cor]]+Tabla35108131534[[#This Row],[no_efec_inc]])</f>
        <v>0.501783590963139</v>
      </c>
      <c r="R29" s="11" t="n">
        <f aca="false">(Tabla35108131534[[#This Row],[PNE]]+Tabla35108131534[[#This Row],[PE]])/2</f>
        <v>0.509694612382978</v>
      </c>
      <c r="S29" s="0" t="n">
        <v>833</v>
      </c>
      <c r="T29" s="0" t="n">
        <v>860</v>
      </c>
      <c r="U29" s="0" t="n">
        <f aca="false">Tabla35108131534[[#This Row],[efec]]+Tabla35108131534[[#This Row],[no_efe]]</f>
        <v>1693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440</v>
      </c>
      <c r="D30" s="0" t="n">
        <v>420</v>
      </c>
      <c r="E30" s="0" t="n">
        <v>409</v>
      </c>
      <c r="F30" s="0" t="n">
        <v>424</v>
      </c>
      <c r="G30" s="0" t="n">
        <f aca="false">Tabla35108131534[[#This Row],[no_efec_cor]]+Tabla35108131534[[#This Row],[efec_cor]]</f>
        <v>849</v>
      </c>
      <c r="H30" s="0" t="n">
        <f aca="false">Tabla35108131534[[#This Row],[no_efec_inc]]+Tabla35108131534[[#This Row],[efect_inc]]</f>
        <v>844</v>
      </c>
      <c r="I30" s="9" t="n">
        <f aca="false">Tabla35108131534[[#This Row],[Correctos]]/Tabla35108131534[[#This Row],[total_sec]]</f>
        <v>0.501476668635558</v>
      </c>
      <c r="J30" s="9" t="n">
        <f aca="false">Tabla35108131534[[#This Row],[efec_cor]]/Tabla35108131534[[#This Row],[efec]]</f>
        <v>0.490996398559424</v>
      </c>
      <c r="K30" s="9" t="n">
        <f aca="false">Tabla35108131534[[#This Row],[efect_inc]]/Tabla35108131534[[#This Row],[efec]]</f>
        <v>0.509003601440576</v>
      </c>
      <c r="L30" s="9" t="n">
        <f aca="false">Tabla35108131534[[#This Row],[no_efec_cor]]/Tabla35108131534[[#This Row],[no_efe]]</f>
        <v>0.511627906976744</v>
      </c>
      <c r="M30" s="9" t="n">
        <f aca="false">Tabla35108131534[[#This Row],[no_efec_inc]]/Tabla35108131534[[#This Row],[no_efe]]</f>
        <v>0.488372093023256</v>
      </c>
      <c r="N30" s="9" t="n">
        <f aca="false">(Tabla35108131534[[#This Row],[% efe_cor]]+Tabla35108131534[[#This Row],[% no_efe_cor]])/2</f>
        <v>0.501312152768084</v>
      </c>
      <c r="O30" s="10" t="n">
        <f aca="false">(Tabla35108131534[[#This Row],[% efe_inc]]+Tabla35108131534[[#This Row],[% no_efect_inc]])/2</f>
        <v>0.498687847231916</v>
      </c>
      <c r="P30" s="11" t="n">
        <f aca="false">Tabla35108131534[[#This Row],[no_efec_cor]]/(Tabla35108131534[[#This Row],[efect_inc]]+Tabla35108131534[[#This Row],[no_efec_cor]])</f>
        <v>0.509259259259259</v>
      </c>
      <c r="Q30" s="11" t="n">
        <f aca="false">Tabla35108131534[[#This Row],[efec_cor]]/(Tabla35108131534[[#This Row],[efec_cor]]+Tabla35108131534[[#This Row],[no_efec_inc]])</f>
        <v>0.493365500603136</v>
      </c>
      <c r="R30" s="11" t="n">
        <f aca="false">(Tabla35108131534[[#This Row],[PNE]]+Tabla35108131534[[#This Row],[PE]])/2</f>
        <v>0.501312379931198</v>
      </c>
      <c r="S30" s="0" t="n">
        <v>833</v>
      </c>
      <c r="T30" s="0" t="n">
        <v>860</v>
      </c>
      <c r="U30" s="0" t="n">
        <f aca="false">Tabla35108131534[[#This Row],[efec]]+Tabla35108131534[[#This Row],[no_efe]]</f>
        <v>1693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459</v>
      </c>
      <c r="D31" s="0" t="n">
        <v>401</v>
      </c>
      <c r="E31" s="0" t="n">
        <v>386</v>
      </c>
      <c r="F31" s="0" t="n">
        <v>447</v>
      </c>
      <c r="G31" s="0" t="n">
        <f aca="false">Tabla35108131534[[#This Row],[no_efec_cor]]+Tabla35108131534[[#This Row],[efec_cor]]</f>
        <v>845</v>
      </c>
      <c r="H31" s="0" t="n">
        <f aca="false">Tabla35108131534[[#This Row],[no_efec_inc]]+Tabla35108131534[[#This Row],[efect_inc]]</f>
        <v>848</v>
      </c>
      <c r="I31" s="9" t="n">
        <f aca="false">Tabla35108131534[[#This Row],[Correctos]]/Tabla35108131534[[#This Row],[total_sec]]</f>
        <v>0.499113998818665</v>
      </c>
      <c r="J31" s="9" t="n">
        <f aca="false">Tabla35108131534[[#This Row],[efec_cor]]/Tabla35108131534[[#This Row],[efec]]</f>
        <v>0.463385354141657</v>
      </c>
      <c r="K31" s="9" t="n">
        <f aca="false">Tabla35108131534[[#This Row],[efect_inc]]/Tabla35108131534[[#This Row],[efec]]</f>
        <v>0.536614645858343</v>
      </c>
      <c r="L31" s="9" t="n">
        <f aca="false">Tabla35108131534[[#This Row],[no_efec_cor]]/Tabla35108131534[[#This Row],[no_efe]]</f>
        <v>0.533720930232558</v>
      </c>
      <c r="M31" s="9" t="n">
        <f aca="false">Tabla35108131534[[#This Row],[no_efec_inc]]/Tabla35108131534[[#This Row],[no_efe]]</f>
        <v>0.466279069767442</v>
      </c>
      <c r="N31" s="9" t="n">
        <f aca="false">(Tabla35108131534[[#This Row],[% efe_cor]]+Tabla35108131534[[#This Row],[% no_efe_cor]])/2</f>
        <v>0.498553142187107</v>
      </c>
      <c r="O31" s="10" t="n">
        <f aca="false">(Tabla35108131534[[#This Row],[% efe_inc]]+Tabla35108131534[[#This Row],[% no_efect_inc]])/2</f>
        <v>0.501446857812893</v>
      </c>
      <c r="P31" s="11" t="n">
        <f aca="false">Tabla35108131534[[#This Row],[no_efec_cor]]/(Tabla35108131534[[#This Row],[efect_inc]]+Tabla35108131534[[#This Row],[no_efec_cor]])</f>
        <v>0.506622516556291</v>
      </c>
      <c r="Q31" s="11" t="n">
        <f aca="false">Tabla35108131534[[#This Row],[efec_cor]]/(Tabla35108131534[[#This Row],[efec_cor]]+Tabla35108131534[[#This Row],[no_efec_inc]])</f>
        <v>0.490470139771283</v>
      </c>
      <c r="R31" s="11" t="n">
        <f aca="false">(Tabla35108131534[[#This Row],[PNE]]+Tabla35108131534[[#This Row],[PE]])/2</f>
        <v>0.498546328163787</v>
      </c>
      <c r="S31" s="0" t="n">
        <v>833</v>
      </c>
      <c r="T31" s="0" t="n">
        <v>860</v>
      </c>
      <c r="U31" s="0" t="n">
        <f aca="false">Tabla35108131534[[#This Row],[efec]]+Tabla35108131534[[#This Row],[no_efe]]</f>
        <v>1693</v>
      </c>
    </row>
    <row r="32" customFormat="false" ht="13.8" hidden="false" customHeight="false" outlineLevel="0" collapsed="false">
      <c r="A32" s="0" t="n">
        <v>1</v>
      </c>
      <c r="B32" s="0" t="n">
        <v>3</v>
      </c>
      <c r="C32" s="0" t="n">
        <v>539</v>
      </c>
      <c r="D32" s="0" t="n">
        <v>321</v>
      </c>
      <c r="E32" s="0" t="n">
        <v>308</v>
      </c>
      <c r="F32" s="0" t="n">
        <v>525</v>
      </c>
      <c r="G32" s="0" t="n">
        <f aca="false">Tabla35108131534[[#This Row],[no_efec_cor]]+Tabla35108131534[[#This Row],[efec_cor]]</f>
        <v>847</v>
      </c>
      <c r="H32" s="0" t="n">
        <f aca="false">Tabla35108131534[[#This Row],[no_efec_inc]]+Tabla35108131534[[#This Row],[efect_inc]]</f>
        <v>846</v>
      </c>
      <c r="I32" s="9" t="n">
        <f aca="false">Tabla35108131534[[#This Row],[Correctos]]/Tabla35108131534[[#This Row],[total_sec]]</f>
        <v>0.500295333727112</v>
      </c>
      <c r="J32" s="9" t="n">
        <f aca="false">Tabla35108131534[[#This Row],[efec_cor]]/Tabla35108131534[[#This Row],[efec]]</f>
        <v>0.369747899159664</v>
      </c>
      <c r="K32" s="9" t="n">
        <f aca="false">Tabla35108131534[[#This Row],[efect_inc]]/Tabla35108131534[[#This Row],[efec]]</f>
        <v>0.630252100840336</v>
      </c>
      <c r="L32" s="9" t="n">
        <f aca="false">Tabla35108131534[[#This Row],[no_efec_cor]]/Tabla35108131534[[#This Row],[no_efe]]</f>
        <v>0.626744186046512</v>
      </c>
      <c r="M32" s="9" t="n">
        <f aca="false">Tabla35108131534[[#This Row],[no_efec_inc]]/Tabla35108131534[[#This Row],[no_efe]]</f>
        <v>0.373255813953488</v>
      </c>
      <c r="N32" s="9" t="n">
        <f aca="false">(Tabla35108131534[[#This Row],[% efe_cor]]+Tabla35108131534[[#This Row],[% no_efe_cor]])/2</f>
        <v>0.498246042603088</v>
      </c>
      <c r="O32" s="10" t="n">
        <f aca="false">(Tabla35108131534[[#This Row],[% efe_inc]]+Tabla35108131534[[#This Row],[% no_efect_inc]])/2</f>
        <v>0.501753957396912</v>
      </c>
      <c r="P32" s="11" t="n">
        <f aca="false">Tabla35108131534[[#This Row],[no_efec_cor]]/(Tabla35108131534[[#This Row],[efect_inc]]+Tabla35108131534[[#This Row],[no_efec_cor]])</f>
        <v>0.506578947368421</v>
      </c>
      <c r="Q32" s="11" t="n">
        <f aca="false">Tabla35108131534[[#This Row],[efec_cor]]/(Tabla35108131534[[#This Row],[efec_cor]]+Tabla35108131534[[#This Row],[no_efec_inc]])</f>
        <v>0.48966613672496</v>
      </c>
      <c r="R32" s="11" t="n">
        <f aca="false">(Tabla35108131534[[#This Row],[PNE]]+Tabla35108131534[[#This Row],[PE]])/2</f>
        <v>0.498122542046691</v>
      </c>
      <c r="S32" s="0" t="n">
        <v>833</v>
      </c>
      <c r="T32" s="0" t="n">
        <v>860</v>
      </c>
      <c r="U32" s="0" t="n">
        <f aca="false">Tabla35108131534[[#This Row],[efec]]+Tabla35108131534[[#This Row],[no_efe]]</f>
        <v>1693</v>
      </c>
    </row>
    <row r="33" customFormat="false" ht="13.8" hidden="false" customHeight="false" outlineLevel="0" collapsed="false">
      <c r="A33" s="0" t="n">
        <v>1</v>
      </c>
      <c r="B33" s="0" t="n">
        <v>5</v>
      </c>
      <c r="C33" s="0" t="n">
        <v>653</v>
      </c>
      <c r="D33" s="0" t="n">
        <v>207</v>
      </c>
      <c r="E33" s="0" t="n">
        <v>195</v>
      </c>
      <c r="F33" s="0" t="n">
        <v>638</v>
      </c>
      <c r="G33" s="0" t="n">
        <f aca="false">Tabla35108131534[[#This Row],[no_efec_cor]]+Tabla35108131534[[#This Row],[efec_cor]]</f>
        <v>848</v>
      </c>
      <c r="H33" s="0" t="n">
        <f aca="false">Tabla35108131534[[#This Row],[no_efec_inc]]+Tabla35108131534[[#This Row],[efect_inc]]</f>
        <v>845</v>
      </c>
      <c r="I33" s="9" t="n">
        <f aca="false">Tabla35108131534[[#This Row],[Correctos]]/Tabla35108131534[[#This Row],[total_sec]]</f>
        <v>0.500886001181335</v>
      </c>
      <c r="J33" s="9" t="n">
        <f aca="false">Tabla35108131534[[#This Row],[efec_cor]]/Tabla35108131534[[#This Row],[efec]]</f>
        <v>0.234093637454982</v>
      </c>
      <c r="K33" s="9" t="n">
        <f aca="false">Tabla35108131534[[#This Row],[efect_inc]]/Tabla35108131534[[#This Row],[efec]]</f>
        <v>0.765906362545018</v>
      </c>
      <c r="L33" s="9" t="n">
        <f aca="false">Tabla35108131534[[#This Row],[no_efec_cor]]/Tabla35108131534[[#This Row],[no_efe]]</f>
        <v>0.759302325581395</v>
      </c>
      <c r="M33" s="9" t="n">
        <f aca="false">Tabla35108131534[[#This Row],[no_efec_inc]]/Tabla35108131534[[#This Row],[no_efe]]</f>
        <v>0.240697674418605</v>
      </c>
      <c r="N33" s="9" t="n">
        <f aca="false">(Tabla35108131534[[#This Row],[% efe_cor]]+Tabla35108131534[[#This Row],[% no_efe_cor]])/2</f>
        <v>0.496697981518189</v>
      </c>
      <c r="O33" s="10" t="n">
        <f aca="false">(Tabla35108131534[[#This Row],[% efe_inc]]+Tabla35108131534[[#This Row],[% no_efect_inc]])/2</f>
        <v>0.503302018481811</v>
      </c>
      <c r="P33" s="11" t="n">
        <f aca="false">Tabla35108131534[[#This Row],[no_efec_cor]]/(Tabla35108131534[[#This Row],[efect_inc]]+Tabla35108131534[[#This Row],[no_efec_cor]])</f>
        <v>0.50580945003873</v>
      </c>
      <c r="Q33" s="11" t="n">
        <f aca="false">Tabla35108131534[[#This Row],[efec_cor]]/(Tabla35108131534[[#This Row],[efec_cor]]+Tabla35108131534[[#This Row],[no_efec_inc]])</f>
        <v>0.485074626865672</v>
      </c>
      <c r="R33" s="11" t="n">
        <f aca="false">(Tabla35108131534[[#This Row],[PNE]]+Tabla35108131534[[#This Row],[PE]])/2</f>
        <v>0.495442038452201</v>
      </c>
      <c r="S33" s="0" t="n">
        <v>833</v>
      </c>
      <c r="T33" s="0" t="n">
        <v>860</v>
      </c>
      <c r="U33" s="0" t="n">
        <f aca="false">Tabla35108131534[[#This Row],[efec]]+Tabla35108131534[[#This Row],[no_efe]]</f>
        <v>1693</v>
      </c>
    </row>
    <row r="34" customFormat="false" ht="13.8" hidden="false" customHeight="false" outlineLevel="0" collapsed="false">
      <c r="A34" s="0" t="n">
        <v>2</v>
      </c>
      <c r="B34" s="0" t="n">
        <v>0.5</v>
      </c>
      <c r="C34" s="0" t="n">
        <v>435</v>
      </c>
      <c r="D34" s="0" t="n">
        <v>425</v>
      </c>
      <c r="E34" s="0" t="n">
        <v>433</v>
      </c>
      <c r="F34" s="0" t="n">
        <v>400</v>
      </c>
      <c r="G34" s="0" t="n">
        <f aca="false">Tabla35108131534[[#This Row],[no_efec_cor]]+Tabla35108131534[[#This Row],[efec_cor]]</f>
        <v>868</v>
      </c>
      <c r="H34" s="0" t="n">
        <f aca="false">Tabla35108131534[[#This Row],[no_efec_inc]]+Tabla35108131534[[#This Row],[efect_inc]]</f>
        <v>825</v>
      </c>
      <c r="I34" s="9" t="n">
        <f aca="false">Tabla35108131534[[#This Row],[Correctos]]/Tabla35108131534[[#This Row],[total_sec]]</f>
        <v>0.5126993502658</v>
      </c>
      <c r="J34" s="9" t="n">
        <f aca="false">Tabla35108131534[[#This Row],[efec_cor]]/Tabla35108131534[[#This Row],[efec]]</f>
        <v>0.519807923169268</v>
      </c>
      <c r="K34" s="9" t="n">
        <f aca="false">Tabla35108131534[[#This Row],[efect_inc]]/Tabla35108131534[[#This Row],[efec]]</f>
        <v>0.480192076830732</v>
      </c>
      <c r="L34" s="9" t="n">
        <f aca="false">Tabla35108131534[[#This Row],[no_efec_cor]]/Tabla35108131534[[#This Row],[no_efe]]</f>
        <v>0.505813953488372</v>
      </c>
      <c r="M34" s="9" t="n">
        <f aca="false">Tabla35108131534[[#This Row],[no_efec_inc]]/Tabla35108131534[[#This Row],[no_efe]]</f>
        <v>0.494186046511628</v>
      </c>
      <c r="N34" s="9" t="n">
        <f aca="false">(Tabla35108131534[[#This Row],[% efe_cor]]+Tabla35108131534[[#This Row],[% no_efe_cor]])/2</f>
        <v>0.51281093832882</v>
      </c>
      <c r="O34" s="10" t="n">
        <f aca="false">(Tabla35108131534[[#This Row],[% efe_inc]]+Tabla35108131534[[#This Row],[% no_efect_inc]])/2</f>
        <v>0.48718906167118</v>
      </c>
      <c r="P34" s="11" t="n">
        <f aca="false">Tabla35108131534[[#This Row],[no_efec_cor]]/(Tabla35108131534[[#This Row],[efect_inc]]+Tabla35108131534[[#This Row],[no_efec_cor]])</f>
        <v>0.520958083832335</v>
      </c>
      <c r="Q34" s="11" t="n">
        <f aca="false">Tabla35108131534[[#This Row],[efec_cor]]/(Tabla35108131534[[#This Row],[efec_cor]]+Tabla35108131534[[#This Row],[no_efec_inc]])</f>
        <v>0.504662004662005</v>
      </c>
      <c r="R34" s="11" t="n">
        <f aca="false">(Tabla35108131534[[#This Row],[PNE]]+Tabla35108131534[[#This Row],[PE]])/2</f>
        <v>0.51281004424717</v>
      </c>
      <c r="S34" s="0" t="n">
        <v>833</v>
      </c>
      <c r="T34" s="0" t="n">
        <v>860</v>
      </c>
      <c r="U34" s="0" t="n">
        <f aca="false">Tabla35108131534[[#This Row],[efec]]+Tabla35108131534[[#This Row],[no_efe]]</f>
        <v>1693</v>
      </c>
    </row>
    <row r="35" customFormat="false" ht="13.8" hidden="false" customHeight="false" outlineLevel="0" collapsed="false">
      <c r="A35" s="0" t="n">
        <v>3</v>
      </c>
      <c r="B35" s="0" t="n">
        <v>0.5</v>
      </c>
      <c r="C35" s="0" t="n">
        <v>430</v>
      </c>
      <c r="D35" s="0" t="n">
        <v>430</v>
      </c>
      <c r="E35" s="0" t="n">
        <v>440</v>
      </c>
      <c r="F35" s="0" t="n">
        <v>393</v>
      </c>
      <c r="G35" s="0" t="n">
        <f aca="false">Tabla35108131534[[#This Row],[no_efec_cor]]+Tabla35108131534[[#This Row],[efec_cor]]</f>
        <v>870</v>
      </c>
      <c r="H35" s="0" t="n">
        <f aca="false">Tabla35108131534[[#This Row],[no_efec_inc]]+Tabla35108131534[[#This Row],[efect_inc]]</f>
        <v>823</v>
      </c>
      <c r="I35" s="9" t="n">
        <f aca="false">Tabla35108131534[[#This Row],[Correctos]]/Tabla35108131534[[#This Row],[total_sec]]</f>
        <v>0.513880685174247</v>
      </c>
      <c r="J35" s="9" t="n">
        <f aca="false">Tabla35108131534[[#This Row],[efec_cor]]/Tabla35108131534[[#This Row],[efec]]</f>
        <v>0.528211284513805</v>
      </c>
      <c r="K35" s="9" t="n">
        <f aca="false">Tabla35108131534[[#This Row],[efect_inc]]/Tabla35108131534[[#This Row],[efec]]</f>
        <v>0.471788715486195</v>
      </c>
      <c r="L35" s="9" t="n">
        <f aca="false">Tabla35108131534[[#This Row],[no_efec_cor]]/Tabla35108131534[[#This Row],[no_efe]]</f>
        <v>0.5</v>
      </c>
      <c r="M35" s="9" t="n">
        <f aca="false">Tabla35108131534[[#This Row],[no_efec_inc]]/Tabla35108131534[[#This Row],[no_efe]]</f>
        <v>0.5</v>
      </c>
      <c r="N35" s="9" t="n">
        <f aca="false">(Tabla35108131534[[#This Row],[% efe_cor]]+Tabla35108131534[[#This Row],[% no_efe_cor]])/2</f>
        <v>0.514105642256903</v>
      </c>
      <c r="O35" s="10" t="n">
        <f aca="false">(Tabla35108131534[[#This Row],[% efe_inc]]+Tabla35108131534[[#This Row],[% no_efect_inc]])/2</f>
        <v>0.485894357743097</v>
      </c>
      <c r="P35" s="11" t="n">
        <f aca="false">Tabla35108131534[[#This Row],[no_efec_cor]]/(Tabla35108131534[[#This Row],[efect_inc]]+Tabla35108131534[[#This Row],[no_efec_cor]])</f>
        <v>0.522478736330498</v>
      </c>
      <c r="Q35" s="11" t="n">
        <f aca="false">Tabla35108131534[[#This Row],[efec_cor]]/(Tabla35108131534[[#This Row],[efec_cor]]+Tabla35108131534[[#This Row],[no_efec_inc]])</f>
        <v>0.505747126436782</v>
      </c>
      <c r="R35" s="11" t="n">
        <f aca="false">(Tabla35108131534[[#This Row],[PNE]]+Tabla35108131534[[#This Row],[PE]])/2</f>
        <v>0.51411293138364</v>
      </c>
      <c r="S35" s="0" t="n">
        <v>833</v>
      </c>
      <c r="T35" s="0" t="n">
        <v>860</v>
      </c>
      <c r="U35" s="0" t="n">
        <f aca="false">Tabla35108131534[[#This Row],[efec]]+Tabla35108131534[[#This Row],[no_efe]]</f>
        <v>1693</v>
      </c>
    </row>
    <row r="36" customFormat="false" ht="13.8" hidden="false" customHeight="false" outlineLevel="0" collapsed="false">
      <c r="A36" s="0" t="n">
        <v>5</v>
      </c>
      <c r="B36" s="0" t="n">
        <v>0.5</v>
      </c>
      <c r="C36" s="0" t="n">
        <v>432</v>
      </c>
      <c r="D36" s="0" t="n">
        <v>428</v>
      </c>
      <c r="E36" s="0" t="n">
        <v>418</v>
      </c>
      <c r="F36" s="0" t="n">
        <v>415</v>
      </c>
      <c r="G36" s="0" t="n">
        <f aca="false">Tabla35108131534[[#This Row],[no_efec_cor]]+Tabla35108131534[[#This Row],[efec_cor]]</f>
        <v>850</v>
      </c>
      <c r="H36" s="0" t="n">
        <f aca="false">Tabla35108131534[[#This Row],[no_efec_inc]]+Tabla35108131534[[#This Row],[efect_inc]]</f>
        <v>843</v>
      </c>
      <c r="I36" s="9" t="n">
        <f aca="false">Tabla35108131534[[#This Row],[Correctos]]/Tabla35108131534[[#This Row],[total_sec]]</f>
        <v>0.502067336089781</v>
      </c>
      <c r="J36" s="9" t="n">
        <f aca="false">Tabla35108131534[[#This Row],[efec_cor]]/Tabla35108131534[[#This Row],[efec]]</f>
        <v>0.501800720288115</v>
      </c>
      <c r="K36" s="9" t="n">
        <f aca="false">Tabla35108131534[[#This Row],[efect_inc]]/Tabla35108131534[[#This Row],[efec]]</f>
        <v>0.498199279711885</v>
      </c>
      <c r="L36" s="9" t="n">
        <f aca="false">Tabla35108131534[[#This Row],[no_efec_cor]]/Tabla35108131534[[#This Row],[no_efe]]</f>
        <v>0.502325581395349</v>
      </c>
      <c r="M36" s="9" t="n">
        <f aca="false">Tabla35108131534[[#This Row],[no_efec_inc]]/Tabla35108131534[[#This Row],[no_efe]]</f>
        <v>0.497674418604651</v>
      </c>
      <c r="N36" s="9" t="n">
        <f aca="false">(Tabla35108131534[[#This Row],[% efe_cor]]+Tabla35108131534[[#This Row],[% no_efe_cor]])/2</f>
        <v>0.502063150841732</v>
      </c>
      <c r="O36" s="10" t="n">
        <f aca="false">(Tabla35108131534[[#This Row],[% efe_inc]]+Tabla35108131534[[#This Row],[% no_efect_inc]])/2</f>
        <v>0.497936849158268</v>
      </c>
      <c r="P36" s="11" t="n">
        <f aca="false">Tabla35108131534[[#This Row],[no_efec_cor]]/(Tabla35108131534[[#This Row],[efect_inc]]+Tabla35108131534[[#This Row],[no_efec_cor]])</f>
        <v>0.510035419126328</v>
      </c>
      <c r="Q36" s="11" t="n">
        <f aca="false">Tabla35108131534[[#This Row],[efec_cor]]/(Tabla35108131534[[#This Row],[efec_cor]]+Tabla35108131534[[#This Row],[no_efec_inc]])</f>
        <v>0.494089834515366</v>
      </c>
      <c r="R36" s="11" t="n">
        <f aca="false">(Tabla35108131534[[#This Row],[PNE]]+Tabla35108131534[[#This Row],[PE]])/2</f>
        <v>0.502062626820847</v>
      </c>
      <c r="S36" s="0" t="n">
        <v>833</v>
      </c>
      <c r="T36" s="0" t="n">
        <v>860</v>
      </c>
      <c r="U36" s="0" t="n">
        <f aca="false">Tabla35108131534[[#This Row],[efec]]+Tabla35108131534[[#This Row],[no_efe]]</f>
        <v>1693</v>
      </c>
    </row>
    <row r="37" customFormat="false" ht="13.8" hidden="false" customHeight="false" outlineLevel="0" collapsed="false">
      <c r="A37" s="0" t="n">
        <v>5</v>
      </c>
      <c r="B37" s="0" t="n">
        <v>1</v>
      </c>
      <c r="C37" s="0" t="n">
        <v>442</v>
      </c>
      <c r="D37" s="0" t="n">
        <v>418</v>
      </c>
      <c r="E37" s="0" t="n">
        <v>407</v>
      </c>
      <c r="F37" s="0" t="n">
        <v>426</v>
      </c>
      <c r="G37" s="0" t="n">
        <f aca="false">Tabla35108131534[[#This Row],[no_efec_cor]]+Tabla35108131534[[#This Row],[efec_cor]]</f>
        <v>849</v>
      </c>
      <c r="H37" s="0" t="n">
        <f aca="false">Tabla35108131534[[#This Row],[no_efec_inc]]+Tabla35108131534[[#This Row],[efect_inc]]</f>
        <v>844</v>
      </c>
      <c r="I37" s="9" t="n">
        <f aca="false">Tabla35108131534[[#This Row],[Correctos]]/Tabla35108131534[[#This Row],[total_sec]]</f>
        <v>0.501476668635558</v>
      </c>
      <c r="J37" s="9" t="n">
        <f aca="false">Tabla35108131534[[#This Row],[efec_cor]]/Tabla35108131534[[#This Row],[efec]]</f>
        <v>0.48859543817527</v>
      </c>
      <c r="K37" s="9" t="n">
        <f aca="false">Tabla35108131534[[#This Row],[efect_inc]]/Tabla35108131534[[#This Row],[efec]]</f>
        <v>0.51140456182473</v>
      </c>
      <c r="L37" s="9" t="n">
        <f aca="false">Tabla35108131534[[#This Row],[no_efec_cor]]/Tabla35108131534[[#This Row],[no_efe]]</f>
        <v>0.513953488372093</v>
      </c>
      <c r="M37" s="9" t="n">
        <f aca="false">Tabla35108131534[[#This Row],[no_efec_inc]]/Tabla35108131534[[#This Row],[no_efe]]</f>
        <v>0.486046511627907</v>
      </c>
      <c r="N37" s="9" t="n">
        <f aca="false">(Tabla35108131534[[#This Row],[% efe_cor]]+Tabla35108131534[[#This Row],[% no_efe_cor]])/2</f>
        <v>0.501274463273681</v>
      </c>
      <c r="O37" s="10" t="n">
        <f aca="false">(Tabla35108131534[[#This Row],[% efe_inc]]+Tabla35108131534[[#This Row],[% no_efect_inc]])/2</f>
        <v>0.498725536726318</v>
      </c>
      <c r="P37" s="11" t="n">
        <f aca="false">Tabla35108131534[[#This Row],[no_efec_cor]]/(Tabla35108131534[[#This Row],[efect_inc]]+Tabla35108131534[[#This Row],[no_efec_cor]])</f>
        <v>0.509216589861751</v>
      </c>
      <c r="Q37" s="11" t="n">
        <f aca="false">Tabla35108131534[[#This Row],[efec_cor]]/(Tabla35108131534[[#This Row],[efec_cor]]+Tabla35108131534[[#This Row],[no_efec_inc]])</f>
        <v>0.493333333333333</v>
      </c>
      <c r="R37" s="11" t="n">
        <f aca="false">(Tabla35108131534[[#This Row],[PNE]]+Tabla35108131534[[#This Row],[PE]])/2</f>
        <v>0.501274961597542</v>
      </c>
      <c r="S37" s="0" t="n">
        <v>833</v>
      </c>
      <c r="T37" s="0" t="n">
        <v>860</v>
      </c>
      <c r="U37" s="0" t="n">
        <f aca="false">Tabla35108131534[[#This Row],[efec]]+Tabla35108131534[[#This Row],[no_efe]]</f>
        <v>1693</v>
      </c>
    </row>
    <row r="38" customFormat="false" ht="13.8" hidden="false" customHeight="false" outlineLevel="0" collapsed="false">
      <c r="A38" s="0" t="n">
        <v>0.5</v>
      </c>
      <c r="B38" s="0" t="n">
        <v>1</v>
      </c>
      <c r="C38" s="0" t="n">
        <v>532</v>
      </c>
      <c r="D38" s="0" t="n">
        <v>328</v>
      </c>
      <c r="E38" s="0" t="n">
        <v>332</v>
      </c>
      <c r="F38" s="0" t="n">
        <v>501</v>
      </c>
      <c r="G38" s="0" t="n">
        <f aca="false">Tabla35108131534[[#This Row],[no_efec_cor]]+Tabla35108131534[[#This Row],[efec_cor]]</f>
        <v>864</v>
      </c>
      <c r="H38" s="0" t="n">
        <f aca="false">Tabla35108131534[[#This Row],[no_efec_inc]]+Tabla35108131534[[#This Row],[efect_inc]]</f>
        <v>829</v>
      </c>
      <c r="I38" s="9" t="n">
        <f aca="false">Tabla35108131534[[#This Row],[Correctos]]/Tabla35108131534[[#This Row],[total_sec]]</f>
        <v>0.510336680448907</v>
      </c>
      <c r="J38" s="9" t="n">
        <f aca="false">Tabla35108131534[[#This Row],[efec_cor]]/Tabla35108131534[[#This Row],[efec]]</f>
        <v>0.398559423769508</v>
      </c>
      <c r="K38" s="9" t="n">
        <f aca="false">Tabla35108131534[[#This Row],[efect_inc]]/Tabla35108131534[[#This Row],[efec]]</f>
        <v>0.601440576230492</v>
      </c>
      <c r="L38" s="9" t="n">
        <f aca="false">Tabla35108131534[[#This Row],[no_efec_cor]]/Tabla35108131534[[#This Row],[no_efe]]</f>
        <v>0.618604651162791</v>
      </c>
      <c r="M38" s="9" t="n">
        <f aca="false">Tabla35108131534[[#This Row],[no_efec_inc]]/Tabla35108131534[[#This Row],[no_efe]]</f>
        <v>0.381395348837209</v>
      </c>
      <c r="N38" s="9" t="n">
        <f aca="false">(Tabla35108131534[[#This Row],[% efe_cor]]+Tabla35108131534[[#This Row],[% no_efe_cor]])/2</f>
        <v>0.508582037466149</v>
      </c>
      <c r="O38" s="10" t="n">
        <f aca="false">(Tabla35108131534[[#This Row],[% efe_inc]]+Tabla35108131534[[#This Row],[% no_efect_inc]])/2</f>
        <v>0.491417962533851</v>
      </c>
      <c r="P38" s="11" t="n">
        <f aca="false">Tabla35108131534[[#This Row],[no_efec_cor]]/(Tabla35108131534[[#This Row],[efect_inc]]+Tabla35108131534[[#This Row],[no_efec_cor]])</f>
        <v>0.515004840271055</v>
      </c>
      <c r="Q38" s="11" t="n">
        <f aca="false">Tabla35108131534[[#This Row],[efec_cor]]/(Tabla35108131534[[#This Row],[efec_cor]]+Tabla35108131534[[#This Row],[no_efec_inc]])</f>
        <v>0.503030303030303</v>
      </c>
      <c r="R38" s="11" t="n">
        <f aca="false">(Tabla35108131534[[#This Row],[PNE]]+Tabla35108131534[[#This Row],[PE]])/2</f>
        <v>0.509017571650679</v>
      </c>
      <c r="S38" s="0" t="n">
        <v>833</v>
      </c>
      <c r="T38" s="0" t="n">
        <v>860</v>
      </c>
      <c r="U38" s="0" t="n">
        <f aca="false">Tabla35108131534[[#This Row],[efec]]+Tabla35108131534[[#This Row],[no_efe]]</f>
        <v>1693</v>
      </c>
    </row>
    <row r="39" customFormat="false" ht="13.8" hidden="false" customHeight="false" outlineLevel="0" collapsed="false">
      <c r="A39" s="0" t="n">
        <v>0.1</v>
      </c>
      <c r="B39" s="0" t="n">
        <v>1</v>
      </c>
      <c r="C39" s="0" t="n">
        <v>850</v>
      </c>
      <c r="D39" s="0" t="n">
        <v>10</v>
      </c>
      <c r="E39" s="0" t="n">
        <v>12</v>
      </c>
      <c r="F39" s="0" t="n">
        <v>821</v>
      </c>
      <c r="G39" s="0" t="n">
        <f aca="false">Tabla35108131534[[#This Row],[no_efec_cor]]+Tabla35108131534[[#This Row],[efec_cor]]</f>
        <v>862</v>
      </c>
      <c r="H39" s="0" t="n">
        <f aca="false">Tabla35108131534[[#This Row],[no_efec_inc]]+Tabla35108131534[[#This Row],[efect_inc]]</f>
        <v>831</v>
      </c>
      <c r="I39" s="9" t="n">
        <f aca="false">Tabla35108131534[[#This Row],[Correctos]]/Tabla35108131534[[#This Row],[total_sec]]</f>
        <v>0.509155345540461</v>
      </c>
      <c r="J39" s="9" t="n">
        <f aca="false">Tabla35108131534[[#This Row],[efec_cor]]/Tabla35108131534[[#This Row],[efec]]</f>
        <v>0.014405762304922</v>
      </c>
      <c r="K39" s="9" t="n">
        <f aca="false">Tabla35108131534[[#This Row],[efect_inc]]/Tabla35108131534[[#This Row],[efec]]</f>
        <v>0.985594237695078</v>
      </c>
      <c r="L39" s="9" t="n">
        <f aca="false">Tabla35108131534[[#This Row],[no_efec_cor]]/Tabla35108131534[[#This Row],[no_efe]]</f>
        <v>0.988372093023256</v>
      </c>
      <c r="M39" s="9" t="n">
        <f aca="false">Tabla35108131534[[#This Row],[no_efec_inc]]/Tabla35108131534[[#This Row],[no_efe]]</f>
        <v>0.0116279069767442</v>
      </c>
      <c r="N39" s="9" t="n">
        <f aca="false">(Tabla35108131534[[#This Row],[% efe_cor]]+Tabla35108131534[[#This Row],[% no_efe_cor]])/2</f>
        <v>0.501388927664089</v>
      </c>
      <c r="O39" s="10" t="n">
        <f aca="false">(Tabla35108131534[[#This Row],[% efe_inc]]+Tabla35108131534[[#This Row],[% no_efect_inc]])/2</f>
        <v>0.498611072335911</v>
      </c>
      <c r="P39" s="11" t="n">
        <f aca="false">Tabla35108131534[[#This Row],[no_efec_cor]]/(Tabla35108131534[[#This Row],[efect_inc]]+Tabla35108131534[[#This Row],[no_efec_cor]])</f>
        <v>0.508677438659485</v>
      </c>
      <c r="Q39" s="11" t="n">
        <f aca="false">Tabla35108131534[[#This Row],[efec_cor]]/(Tabla35108131534[[#This Row],[efec_cor]]+Tabla35108131534[[#This Row],[no_efec_inc]])</f>
        <v>0.545454545454545</v>
      </c>
      <c r="R39" s="11" t="n">
        <f aca="false">(Tabla35108131534[[#This Row],[PNE]]+Tabla35108131534[[#This Row],[PE]])/2</f>
        <v>0.527065992057015</v>
      </c>
      <c r="S39" s="0" t="n">
        <v>833</v>
      </c>
      <c r="T39" s="0" t="n">
        <v>860</v>
      </c>
      <c r="U39" s="0" t="n">
        <f aca="false">Tabla35108131534[[#This Row],[efec]]+Tabla35108131534[[#This Row],[no_efe]]</f>
        <v>1693</v>
      </c>
    </row>
    <row r="40" customFormat="false" ht="13.8" hidden="false" customHeight="false" outlineLevel="0" collapsed="false">
      <c r="A40" s="0" t="n">
        <v>0.5</v>
      </c>
      <c r="B40" s="0" t="n">
        <v>0.5</v>
      </c>
      <c r="C40" s="0" t="n">
        <v>474</v>
      </c>
      <c r="D40" s="0" t="n">
        <v>386</v>
      </c>
      <c r="E40" s="0" t="n">
        <v>392</v>
      </c>
      <c r="F40" s="0" t="n">
        <v>441</v>
      </c>
      <c r="G40" s="0" t="n">
        <f aca="false">Tabla35108131534[[#This Row],[no_efec_cor]]+Tabla35108131534[[#This Row],[efec_cor]]</f>
        <v>866</v>
      </c>
      <c r="H40" s="0" t="n">
        <f aca="false">Tabla35108131534[[#This Row],[no_efec_inc]]+Tabla35108131534[[#This Row],[efect_inc]]</f>
        <v>827</v>
      </c>
      <c r="I40" s="9" t="n">
        <f aca="false">Tabla35108131534[[#This Row],[Correctos]]/Tabla35108131534[[#This Row],[total_sec]]</f>
        <v>0.511518015357354</v>
      </c>
      <c r="J40" s="9" t="n">
        <f aca="false">Tabla35108131534[[#This Row],[efec_cor]]/Tabla35108131534[[#This Row],[efec]]</f>
        <v>0.470588235294118</v>
      </c>
      <c r="K40" s="9" t="n">
        <f aca="false">Tabla35108131534[[#This Row],[efect_inc]]/Tabla35108131534[[#This Row],[efec]]</f>
        <v>0.529411764705882</v>
      </c>
      <c r="L40" s="9" t="n">
        <f aca="false">Tabla35108131534[[#This Row],[no_efec_cor]]/Tabla35108131534[[#This Row],[no_efe]]</f>
        <v>0.551162790697674</v>
      </c>
      <c r="M40" s="9" t="n">
        <f aca="false">Tabla35108131534[[#This Row],[no_efec_inc]]/Tabla35108131534[[#This Row],[no_efe]]</f>
        <v>0.448837209302326</v>
      </c>
      <c r="N40" s="9" t="n">
        <f aca="false">(Tabla35108131534[[#This Row],[% efe_cor]]+Tabla35108131534[[#This Row],[% no_efe_cor]])/2</f>
        <v>0.510875512995896</v>
      </c>
      <c r="O40" s="10" t="n">
        <f aca="false">(Tabla35108131534[[#This Row],[% efe_inc]]+Tabla35108131534[[#This Row],[% no_efect_inc]])/2</f>
        <v>0.489124487004104</v>
      </c>
      <c r="P40" s="11" t="n">
        <f aca="false">Tabla35108131534[[#This Row],[no_efec_cor]]/(Tabla35108131534[[#This Row],[efect_inc]]+Tabla35108131534[[#This Row],[no_efec_cor]])</f>
        <v>0.518032786885246</v>
      </c>
      <c r="Q40" s="11" t="n">
        <f aca="false">Tabla35108131534[[#This Row],[efec_cor]]/(Tabla35108131534[[#This Row],[efec_cor]]+Tabla35108131534[[#This Row],[no_efec_inc]])</f>
        <v>0.503856041131105</v>
      </c>
      <c r="R40" s="11" t="n">
        <f aca="false">(Tabla35108131534[[#This Row],[PNE]]+Tabla35108131534[[#This Row],[PE]])/2</f>
        <v>0.510944414008176</v>
      </c>
      <c r="S40" s="0" t="n">
        <v>833</v>
      </c>
      <c r="T40" s="0" t="n">
        <v>860</v>
      </c>
      <c r="U40" s="0" t="n">
        <f aca="false">Tabla35108131534[[#This Row],[efec]]+Tabla35108131534[[#This Row],[no_efe]]</f>
        <v>1693</v>
      </c>
    </row>
  </sheetData>
  <mergeCells count="9">
    <mergeCell ref="A1:U1"/>
    <mergeCell ref="A2:U2"/>
    <mergeCell ref="A4:B4"/>
    <mergeCell ref="A5:B5"/>
    <mergeCell ref="A6:B6"/>
    <mergeCell ref="A8:I8"/>
    <mergeCell ref="A21:U21"/>
    <mergeCell ref="A22:U22"/>
    <mergeCell ref="A25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39" activeCellId="0" sqref="E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881</v>
      </c>
    </row>
    <row r="5" customFormat="false" ht="15" hidden="false" customHeight="false" outlineLevel="0" collapsed="false">
      <c r="A5" s="3" t="s">
        <v>3</v>
      </c>
      <c r="B5" s="3"/>
      <c r="C5" s="4" t="n">
        <v>858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1739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425</v>
      </c>
      <c r="C10" s="0" t="n">
        <v>433</v>
      </c>
      <c r="D10" s="0" t="n">
        <v>417</v>
      </c>
      <c r="E10" s="0" t="n">
        <v>464</v>
      </c>
      <c r="F10" s="0" t="n">
        <f aca="false">Tabla351081315327[[#This Row],[no_efec_cor]]+Tabla351081315327[[#This Row],[efec_cor]]</f>
        <v>842</v>
      </c>
      <c r="G10" s="0" t="n">
        <f aca="false">Tabla351081315327[[#This Row],[no_efec_inc]]+Tabla351081315327[[#This Row],[efect_inc]]</f>
        <v>897</v>
      </c>
      <c r="H10" s="9" t="n">
        <f aca="false">Tabla351081315327[[#This Row],[Correctos]]/Tabla351081315327[[#This Row],[total_sec]]</f>
        <v>0.484186313973548</v>
      </c>
      <c r="I10" s="9" t="n">
        <f aca="false">Tabla351081315327[[#This Row],[efec_cor]]/Tabla351081315327[[#This Row],[efec]]</f>
        <v>0.473325766174801</v>
      </c>
      <c r="J10" s="9" t="n">
        <f aca="false">Tabla351081315327[[#This Row],[efect_inc]]/Tabla351081315327[[#This Row],[efec]]</f>
        <v>0.526674233825199</v>
      </c>
      <c r="K10" s="9" t="n">
        <f aca="false">Tabla351081315327[[#This Row],[no_efec_cor]]/Tabla351081315327[[#This Row],[no_efe]]</f>
        <v>0.495337995337995</v>
      </c>
      <c r="L10" s="9" t="n">
        <f aca="false">Tabla351081315327[[#This Row],[no_efec_inc]]/Tabla351081315327[[#This Row],[no_efe]]</f>
        <v>0.504662004662005</v>
      </c>
      <c r="M10" s="9" t="n">
        <f aca="false">(Tabla351081315327[[#This Row],[% efe_cor]]+Tabla351081315327[[#This Row],[% no_efe_cor]])/2</f>
        <v>0.484331880756398</v>
      </c>
      <c r="N10" s="10" t="n">
        <f aca="false">(Tabla351081315327[[#This Row],[% efe_inc]]+Tabla351081315327[[#This Row],[% no_efect_inc]])/2</f>
        <v>0.515668119243602</v>
      </c>
      <c r="O10" s="11" t="n">
        <f aca="false">Tabla351081315327[[#This Row],[no_efec_cor]]/(Tabla351081315327[[#This Row],[efect_inc]]+Tabla351081315327[[#This Row],[no_efec_cor]])</f>
        <v>0.478065241844769</v>
      </c>
      <c r="P10" s="11" t="n">
        <f aca="false">Tabla351081315327[[#This Row],[efec_cor]]/(Tabla351081315327[[#This Row],[efec_cor]]+Tabla351081315327[[#This Row],[no_efec_inc]])</f>
        <v>0.490588235294118</v>
      </c>
      <c r="Q10" s="11" t="n">
        <f aca="false">(Tabla351081315327[[#This Row],[PNE]]+Tabla351081315327[[#This Row],[PE]])/2</f>
        <v>0.484326738569443</v>
      </c>
      <c r="R10" s="0" t="n">
        <v>881</v>
      </c>
      <c r="S10" s="0" t="n">
        <v>858</v>
      </c>
      <c r="T10" s="0" t="n">
        <f aca="false">Tabla351081315327[[#This Row],[efec]]+Tabla351081315327[[#This Row],[no_efe]]</f>
        <v>1739</v>
      </c>
    </row>
    <row r="11" customFormat="false" ht="13.8" hidden="false" customHeight="false" outlineLevel="0" collapsed="false">
      <c r="A11" s="0" t="n">
        <v>5</v>
      </c>
      <c r="B11" s="0" t="n">
        <v>475</v>
      </c>
      <c r="C11" s="0" t="n">
        <v>383</v>
      </c>
      <c r="D11" s="0" t="n">
        <v>421</v>
      </c>
      <c r="E11" s="0" t="n">
        <v>460</v>
      </c>
      <c r="F11" s="0" t="n">
        <f aca="false">Tabla351081315327[[#This Row],[no_efec_cor]]+Tabla351081315327[[#This Row],[efec_cor]]</f>
        <v>896</v>
      </c>
      <c r="G11" s="0" t="n">
        <f aca="false">Tabla351081315327[[#This Row],[no_efec_inc]]+Tabla351081315327[[#This Row],[efect_inc]]</f>
        <v>843</v>
      </c>
      <c r="H11" s="9" t="n">
        <f aca="false">Tabla351081315327[[#This Row],[Correctos]]/Tabla351081315327[[#This Row],[total_sec]]</f>
        <v>0.515238642898217</v>
      </c>
      <c r="I11" s="9" t="n">
        <f aca="false">Tabla351081315327[[#This Row],[efec_cor]]/Tabla351081315327[[#This Row],[efec]]</f>
        <v>0.477866061293984</v>
      </c>
      <c r="J11" s="9" t="n">
        <f aca="false">Tabla351081315327[[#This Row],[efect_inc]]/Tabla351081315327[[#This Row],[efec]]</f>
        <v>0.522133938706016</v>
      </c>
      <c r="K11" s="9" t="n">
        <f aca="false">Tabla351081315327[[#This Row],[no_efec_cor]]/Tabla351081315327[[#This Row],[no_efe]]</f>
        <v>0.553613053613054</v>
      </c>
      <c r="L11" s="9" t="n">
        <f aca="false">Tabla351081315327[[#This Row],[no_efec_inc]]/Tabla351081315327[[#This Row],[no_efe]]</f>
        <v>0.446386946386946</v>
      </c>
      <c r="M11" s="9" t="n">
        <f aca="false">(Tabla351081315327[[#This Row],[% efe_cor]]+Tabla351081315327[[#This Row],[% no_efe_cor]])/2</f>
        <v>0.515739557453519</v>
      </c>
      <c r="N11" s="10" t="n">
        <f aca="false">(Tabla351081315327[[#This Row],[% efe_inc]]+Tabla351081315327[[#This Row],[% no_efect_inc]])/2</f>
        <v>0.484260442546481</v>
      </c>
      <c r="O11" s="11" t="n">
        <f aca="false">Tabla351081315327[[#This Row],[no_efec_cor]]/(Tabla351081315327[[#This Row],[efect_inc]]+Tabla351081315327[[#This Row],[no_efec_cor]])</f>
        <v>0.508021390374332</v>
      </c>
      <c r="P11" s="11" t="n">
        <f aca="false">Tabla351081315327[[#This Row],[efec_cor]]/(Tabla351081315327[[#This Row],[efec_cor]]+Tabla351081315327[[#This Row],[no_efec_inc]])</f>
        <v>0.52363184079602</v>
      </c>
      <c r="Q11" s="11" t="n">
        <f aca="false">(Tabla351081315327[[#This Row],[PNE]]+Tabla351081315327[[#This Row],[PE]])/2</f>
        <v>0.515826615585176</v>
      </c>
      <c r="R11" s="0" t="n">
        <v>881</v>
      </c>
      <c r="S11" s="0" t="n">
        <v>858</v>
      </c>
      <c r="T11" s="0" t="n">
        <f aca="false">Tabla351081315327[[#This Row],[efec]]+Tabla351081315327[[#This Row],[no_efe]]</f>
        <v>1739</v>
      </c>
    </row>
    <row r="12" customFormat="false" ht="13.8" hidden="false" customHeight="false" outlineLevel="0" collapsed="false">
      <c r="A12" s="0" t="n">
        <v>10</v>
      </c>
      <c r="B12" s="0" t="n">
        <v>395</v>
      </c>
      <c r="C12" s="0" t="n">
        <v>463</v>
      </c>
      <c r="D12" s="0" t="n">
        <v>526</v>
      </c>
      <c r="E12" s="0" t="n">
        <v>355</v>
      </c>
      <c r="F12" s="0" t="n">
        <f aca="false">Tabla351081315327[[#This Row],[no_efec_cor]]+Tabla351081315327[[#This Row],[efec_cor]]</f>
        <v>921</v>
      </c>
      <c r="G12" s="0" t="n">
        <f aca="false">Tabla351081315327[[#This Row],[no_efec_inc]]+Tabla351081315327[[#This Row],[efect_inc]]</f>
        <v>818</v>
      </c>
      <c r="H12" s="9" t="n">
        <f aca="false">Tabla351081315327[[#This Row],[Correctos]]/Tabla351081315327[[#This Row],[total_sec]]</f>
        <v>0.529614721104083</v>
      </c>
      <c r="I12" s="9" t="n">
        <f aca="false">Tabla351081315327[[#This Row],[efec_cor]]/Tabla351081315327[[#This Row],[efec]]</f>
        <v>0.597048808172531</v>
      </c>
      <c r="J12" s="9" t="n">
        <f aca="false">Tabla351081315327[[#This Row],[efect_inc]]/Tabla351081315327[[#This Row],[efec]]</f>
        <v>0.402951191827469</v>
      </c>
      <c r="K12" s="9" t="n">
        <f aca="false">Tabla351081315327[[#This Row],[no_efec_cor]]/Tabla351081315327[[#This Row],[no_efe]]</f>
        <v>0.46037296037296</v>
      </c>
      <c r="L12" s="9" t="n">
        <f aca="false">Tabla351081315327[[#This Row],[no_efec_inc]]/Tabla351081315327[[#This Row],[no_efe]]</f>
        <v>0.53962703962704</v>
      </c>
      <c r="M12" s="9" t="n">
        <f aca="false">(Tabla351081315327[[#This Row],[% efe_cor]]+Tabla351081315327[[#This Row],[% no_efe_cor]])/2</f>
        <v>0.528710884272746</v>
      </c>
      <c r="N12" s="10" t="n">
        <f aca="false">(Tabla351081315327[[#This Row],[% efe_inc]]+Tabla351081315327[[#This Row],[% no_efect_inc]])/2</f>
        <v>0.471289115727254</v>
      </c>
      <c r="O12" s="11" t="n">
        <f aca="false">Tabla351081315327[[#This Row],[no_efec_cor]]/(Tabla351081315327[[#This Row],[efect_inc]]+Tabla351081315327[[#This Row],[no_efec_cor]])</f>
        <v>0.526666666666667</v>
      </c>
      <c r="P12" s="11" t="n">
        <f aca="false">Tabla351081315327[[#This Row],[efec_cor]]/(Tabla351081315327[[#This Row],[efec_cor]]+Tabla351081315327[[#This Row],[no_efec_inc]])</f>
        <v>0.531850353892821</v>
      </c>
      <c r="Q12" s="11" t="n">
        <f aca="false">(Tabla351081315327[[#This Row],[PNE]]+Tabla351081315327[[#This Row],[PE]])/2</f>
        <v>0.529258510279744</v>
      </c>
      <c r="R12" s="0" t="n">
        <v>881</v>
      </c>
      <c r="S12" s="0" t="n">
        <v>858</v>
      </c>
      <c r="T12" s="0" t="n">
        <f aca="false">Tabla351081315327[[#This Row],[efec]]+Tabla351081315327[[#This Row],[no_efe]]</f>
        <v>1739</v>
      </c>
    </row>
    <row r="13" customFormat="false" ht="13.8" hidden="false" customHeight="false" outlineLevel="0" collapsed="false">
      <c r="A13" s="0" t="n">
        <v>15</v>
      </c>
      <c r="B13" s="0" t="n">
        <v>501</v>
      </c>
      <c r="C13" s="0" t="n">
        <v>357</v>
      </c>
      <c r="D13" s="0" t="n">
        <v>420</v>
      </c>
      <c r="E13" s="0" t="n">
        <v>461</v>
      </c>
      <c r="F13" s="0" t="n">
        <f aca="false">Tabla351081315327[[#This Row],[no_efec_cor]]+Tabla351081315327[[#This Row],[efec_cor]]</f>
        <v>921</v>
      </c>
      <c r="G13" s="0" t="n">
        <f aca="false">Tabla351081315327[[#This Row],[no_efec_inc]]+Tabla351081315327[[#This Row],[efect_inc]]</f>
        <v>818</v>
      </c>
      <c r="H13" s="9" t="n">
        <f aca="false">Tabla351081315327[[#This Row],[Correctos]]/Tabla351081315327[[#This Row],[total_sec]]</f>
        <v>0.529614721104083</v>
      </c>
      <c r="I13" s="9" t="n">
        <f aca="false">Tabla351081315327[[#This Row],[efec_cor]]/Tabla351081315327[[#This Row],[efec]]</f>
        <v>0.476730987514188</v>
      </c>
      <c r="J13" s="9" t="n">
        <f aca="false">Tabla351081315327[[#This Row],[efect_inc]]/Tabla351081315327[[#This Row],[efec]]</f>
        <v>0.523269012485812</v>
      </c>
      <c r="K13" s="9" t="n">
        <f aca="false">Tabla351081315327[[#This Row],[no_efec_cor]]/Tabla351081315327[[#This Row],[no_efe]]</f>
        <v>0.583916083916084</v>
      </c>
      <c r="L13" s="9" t="n">
        <f aca="false">Tabla351081315327[[#This Row],[no_efec_inc]]/Tabla351081315327[[#This Row],[no_efe]]</f>
        <v>0.416083916083916</v>
      </c>
      <c r="M13" s="9" t="n">
        <f aca="false">(Tabla351081315327[[#This Row],[% efe_cor]]+Tabla351081315327[[#This Row],[% no_efe_cor]])/2</f>
        <v>0.530323535715136</v>
      </c>
      <c r="N13" s="10" t="n">
        <f aca="false">(Tabla351081315327[[#This Row],[% efe_inc]]+Tabla351081315327[[#This Row],[% no_efect_inc]])/2</f>
        <v>0.469676464284864</v>
      </c>
      <c r="O13" s="11" t="n">
        <f aca="false">Tabla351081315327[[#This Row],[no_efec_cor]]/(Tabla351081315327[[#This Row],[efect_inc]]+Tabla351081315327[[#This Row],[no_efec_cor]])</f>
        <v>0.520790020790021</v>
      </c>
      <c r="P13" s="11" t="n">
        <f aca="false">Tabla351081315327[[#This Row],[efec_cor]]/(Tabla351081315327[[#This Row],[efec_cor]]+Tabla351081315327[[#This Row],[no_efec_inc]])</f>
        <v>0.540540540540541</v>
      </c>
      <c r="Q13" s="11" t="n">
        <f aca="false">(Tabla351081315327[[#This Row],[PNE]]+Tabla351081315327[[#This Row],[PE]])/2</f>
        <v>0.530665280665281</v>
      </c>
      <c r="R13" s="0" t="n">
        <v>881</v>
      </c>
      <c r="S13" s="0" t="n">
        <v>858</v>
      </c>
      <c r="T13" s="0" t="n">
        <f aca="false">Tabla351081315327[[#This Row],[efec]]+Tabla351081315327[[#This Row],[no_efe]]</f>
        <v>1739</v>
      </c>
    </row>
    <row r="14" customFormat="false" ht="13.8" hidden="false" customHeight="false" outlineLevel="0" collapsed="false">
      <c r="A14" s="0" t="n">
        <v>20</v>
      </c>
      <c r="B14" s="0" t="n">
        <v>431</v>
      </c>
      <c r="C14" s="0" t="n">
        <v>427</v>
      </c>
      <c r="D14" s="0" t="n">
        <v>475</v>
      </c>
      <c r="E14" s="0" t="n">
        <v>406</v>
      </c>
      <c r="F14" s="0" t="n">
        <f aca="false">Tabla351081315327[[#This Row],[no_efec_cor]]+Tabla351081315327[[#This Row],[efec_cor]]</f>
        <v>906</v>
      </c>
      <c r="G14" s="0" t="n">
        <f aca="false">Tabla351081315327[[#This Row],[no_efec_inc]]+Tabla351081315327[[#This Row],[efect_inc]]</f>
        <v>833</v>
      </c>
      <c r="H14" s="9" t="n">
        <f aca="false">Tabla351081315327[[#This Row],[Correctos]]/Tabla351081315327[[#This Row],[total_sec]]</f>
        <v>0.520989074180563</v>
      </c>
      <c r="I14" s="9" t="n">
        <f aca="false">Tabla351081315327[[#This Row],[efec_cor]]/Tabla351081315327[[#This Row],[efec]]</f>
        <v>0.539160045402951</v>
      </c>
      <c r="J14" s="9" t="n">
        <f aca="false">Tabla351081315327[[#This Row],[efect_inc]]/Tabla351081315327[[#This Row],[efec]]</f>
        <v>0.460839954597049</v>
      </c>
      <c r="K14" s="9" t="n">
        <f aca="false">Tabla351081315327[[#This Row],[no_efec_cor]]/Tabla351081315327[[#This Row],[no_efe]]</f>
        <v>0.502331002331002</v>
      </c>
      <c r="L14" s="9" t="n">
        <f aca="false">Tabla351081315327[[#This Row],[no_efec_inc]]/Tabla351081315327[[#This Row],[no_efe]]</f>
        <v>0.497668997668998</v>
      </c>
      <c r="M14" s="9" t="n">
        <f aca="false">(Tabla351081315327[[#This Row],[% efe_cor]]+Tabla351081315327[[#This Row],[% no_efe_cor]])/2</f>
        <v>0.520745523866977</v>
      </c>
      <c r="N14" s="10" t="n">
        <f aca="false">(Tabla351081315327[[#This Row],[% efe_inc]]+Tabla351081315327[[#This Row],[% no_efect_inc]])/2</f>
        <v>0.479254476133023</v>
      </c>
      <c r="O14" s="11" t="n">
        <f aca="false">Tabla351081315327[[#This Row],[no_efec_cor]]/(Tabla351081315327[[#This Row],[efect_inc]]+Tabla351081315327[[#This Row],[no_efec_cor]])</f>
        <v>0.514934289127838</v>
      </c>
      <c r="P14" s="11" t="n">
        <f aca="false">Tabla351081315327[[#This Row],[efec_cor]]/(Tabla351081315327[[#This Row],[efec_cor]]+Tabla351081315327[[#This Row],[no_efec_inc]])</f>
        <v>0.526607538802661</v>
      </c>
      <c r="Q14" s="11" t="n">
        <f aca="false">(Tabla351081315327[[#This Row],[PNE]]+Tabla351081315327[[#This Row],[PE]])/2</f>
        <v>0.520770913965249</v>
      </c>
      <c r="R14" s="0" t="n">
        <v>881</v>
      </c>
      <c r="S14" s="0" t="n">
        <v>858</v>
      </c>
      <c r="T14" s="0" t="n">
        <f aca="false">Tabla351081315327[[#This Row],[efec]]+Tabla351081315327[[#This Row],[no_efe]]</f>
        <v>1739</v>
      </c>
    </row>
    <row r="15" customFormat="false" ht="13.8" hidden="false" customHeight="false" outlineLevel="0" collapsed="false">
      <c r="A15" s="0" t="n">
        <v>25</v>
      </c>
      <c r="B15" s="0" t="n">
        <v>525</v>
      </c>
      <c r="C15" s="0" t="n">
        <v>333</v>
      </c>
      <c r="D15" s="0" t="n">
        <v>384</v>
      </c>
      <c r="E15" s="0" t="n">
        <v>497</v>
      </c>
      <c r="F15" s="0" t="n">
        <f aca="false">Tabla351081315327[[#This Row],[no_efec_cor]]+Tabla351081315327[[#This Row],[efec_cor]]</f>
        <v>909</v>
      </c>
      <c r="G15" s="0" t="n">
        <f aca="false">Tabla351081315327[[#This Row],[no_efec_inc]]+Tabla351081315327[[#This Row],[efect_inc]]</f>
        <v>830</v>
      </c>
      <c r="H15" s="9" t="n">
        <f aca="false">Tabla351081315327[[#This Row],[Correctos]]/Tabla351081315327[[#This Row],[total_sec]]</f>
        <v>0.522714203565267</v>
      </c>
      <c r="I15" s="9" t="n">
        <f aca="false">Tabla351081315327[[#This Row],[efec_cor]]/Tabla351081315327[[#This Row],[efec]]</f>
        <v>0.435868331441544</v>
      </c>
      <c r="J15" s="9" t="n">
        <f aca="false">Tabla351081315327[[#This Row],[efect_inc]]/Tabla351081315327[[#This Row],[efec]]</f>
        <v>0.564131668558456</v>
      </c>
      <c r="K15" s="9" t="n">
        <f aca="false">Tabla351081315327[[#This Row],[no_efec_cor]]/Tabla351081315327[[#This Row],[no_efe]]</f>
        <v>0.611888111888112</v>
      </c>
      <c r="L15" s="9" t="n">
        <f aca="false">Tabla351081315327[[#This Row],[no_efec_inc]]/Tabla351081315327[[#This Row],[no_efe]]</f>
        <v>0.388111888111888</v>
      </c>
      <c r="M15" s="9" t="n">
        <f aca="false">(Tabla351081315327[[#This Row],[% efe_cor]]+Tabla351081315327[[#This Row],[% no_efe_cor]])/2</f>
        <v>0.523878221664828</v>
      </c>
      <c r="N15" s="10" t="n">
        <f aca="false">(Tabla351081315327[[#This Row],[% efe_inc]]+Tabla351081315327[[#This Row],[% no_efect_inc]])/2</f>
        <v>0.476121778335172</v>
      </c>
      <c r="O15" s="11" t="n">
        <f aca="false">Tabla351081315327[[#This Row],[no_efec_cor]]/(Tabla351081315327[[#This Row],[efect_inc]]+Tabla351081315327[[#This Row],[no_efec_cor]])</f>
        <v>0.513698630136986</v>
      </c>
      <c r="P15" s="11" t="n">
        <f aca="false">Tabla351081315327[[#This Row],[efec_cor]]/(Tabla351081315327[[#This Row],[efec_cor]]+Tabla351081315327[[#This Row],[no_efec_inc]])</f>
        <v>0.535564853556485</v>
      </c>
      <c r="Q15" s="11" t="n">
        <f aca="false">(Tabla351081315327[[#This Row],[PNE]]+Tabla351081315327[[#This Row],[PE]])/2</f>
        <v>0.524631741846736</v>
      </c>
      <c r="R15" s="0" t="n">
        <v>881</v>
      </c>
      <c r="S15" s="0" t="n">
        <v>858</v>
      </c>
      <c r="T15" s="0" t="n">
        <f aca="false">Tabla351081315327[[#This Row],[efec]]+Tabla351081315327[[#This Row],[no_efe]]</f>
        <v>1739</v>
      </c>
    </row>
    <row r="16" customFormat="false" ht="13.8" hidden="false" customHeight="false" outlineLevel="0" collapsed="false">
      <c r="A16" s="0" t="n">
        <v>30</v>
      </c>
      <c r="B16" s="0" t="n">
        <v>447</v>
      </c>
      <c r="C16" s="0" t="n">
        <v>411</v>
      </c>
      <c r="D16" s="0" t="n">
        <v>438</v>
      </c>
      <c r="E16" s="0" t="n">
        <v>443</v>
      </c>
      <c r="F16" s="0" t="n">
        <f aca="false">Tabla351081315327[[#This Row],[no_efec_cor]]+Tabla351081315327[[#This Row],[efec_cor]]</f>
        <v>885</v>
      </c>
      <c r="G16" s="0" t="n">
        <f aca="false">Tabla351081315327[[#This Row],[no_efec_inc]]+Tabla351081315327[[#This Row],[efect_inc]]</f>
        <v>854</v>
      </c>
      <c r="H16" s="9" t="n">
        <f aca="false">Tabla351081315327[[#This Row],[Correctos]]/Tabla351081315327[[#This Row],[total_sec]]</f>
        <v>0.508913168487637</v>
      </c>
      <c r="I16" s="9" t="n">
        <f aca="false">Tabla351081315327[[#This Row],[efec_cor]]/Tabla351081315327[[#This Row],[efec]]</f>
        <v>0.497162315550511</v>
      </c>
      <c r="J16" s="9" t="n">
        <f aca="false">Tabla351081315327[[#This Row],[efect_inc]]/Tabla351081315327[[#This Row],[efec]]</f>
        <v>0.502837684449489</v>
      </c>
      <c r="K16" s="9" t="n">
        <f aca="false">Tabla351081315327[[#This Row],[no_efec_cor]]/Tabla351081315327[[#This Row],[no_efe]]</f>
        <v>0.520979020979021</v>
      </c>
      <c r="L16" s="9" t="n">
        <f aca="false">Tabla351081315327[[#This Row],[no_efec_inc]]/Tabla351081315327[[#This Row],[no_efe]]</f>
        <v>0.479020979020979</v>
      </c>
      <c r="M16" s="9" t="n">
        <f aca="false">(Tabla351081315327[[#This Row],[% efe_cor]]+Tabla351081315327[[#This Row],[% no_efe_cor]])/2</f>
        <v>0.509070668264766</v>
      </c>
      <c r="N16" s="10" t="n">
        <f aca="false">(Tabla351081315327[[#This Row],[% efe_inc]]+Tabla351081315327[[#This Row],[% no_efect_inc]])/2</f>
        <v>0.490929331735234</v>
      </c>
      <c r="O16" s="11" t="n">
        <f aca="false">Tabla351081315327[[#This Row],[no_efec_cor]]/(Tabla351081315327[[#This Row],[efect_inc]]+Tabla351081315327[[#This Row],[no_efec_cor]])</f>
        <v>0.502247191011236</v>
      </c>
      <c r="P16" s="11" t="n">
        <f aca="false">Tabla351081315327[[#This Row],[efec_cor]]/(Tabla351081315327[[#This Row],[efec_cor]]+Tabla351081315327[[#This Row],[no_efec_inc]])</f>
        <v>0.515901060070671</v>
      </c>
      <c r="Q16" s="11" t="n">
        <f aca="false">(Tabla351081315327[[#This Row],[PNE]]+Tabla351081315327[[#This Row],[PE]])/2</f>
        <v>0.509074125540954</v>
      </c>
      <c r="R16" s="0" t="n">
        <v>881</v>
      </c>
      <c r="S16" s="0" t="n">
        <v>858</v>
      </c>
      <c r="T16" s="0" t="n">
        <f aca="false">Tabla351081315327[[#This Row],[efec]]+Tabla351081315327[[#This Row],[no_efe]]</f>
        <v>1739</v>
      </c>
    </row>
    <row r="17" customFormat="false" ht="13.8" hidden="false" customHeight="false" outlineLevel="0" collapsed="false">
      <c r="A17" s="0" t="n">
        <v>35</v>
      </c>
      <c r="B17" s="0" t="n">
        <v>514</v>
      </c>
      <c r="C17" s="0" t="n">
        <v>344</v>
      </c>
      <c r="D17" s="0" t="n">
        <v>381</v>
      </c>
      <c r="E17" s="0" t="n">
        <v>500</v>
      </c>
      <c r="F17" s="0" t="n">
        <f aca="false">Tabla351081315327[[#This Row],[no_efec_cor]]+Tabla351081315327[[#This Row],[efec_cor]]</f>
        <v>895</v>
      </c>
      <c r="G17" s="0" t="n">
        <f aca="false">Tabla351081315327[[#This Row],[no_efec_inc]]+Tabla351081315327[[#This Row],[efect_inc]]</f>
        <v>844</v>
      </c>
      <c r="H17" s="9" t="n">
        <f aca="false">Tabla351081315327[[#This Row],[Correctos]]/Tabla351081315327[[#This Row],[total_sec]]</f>
        <v>0.514663599769983</v>
      </c>
      <c r="I17" s="9" t="n">
        <f aca="false">Tabla351081315327[[#This Row],[efec_cor]]/Tabla351081315327[[#This Row],[efec]]</f>
        <v>0.432463110102157</v>
      </c>
      <c r="J17" s="9" t="n">
        <f aca="false">Tabla351081315327[[#This Row],[efect_inc]]/Tabla351081315327[[#This Row],[efec]]</f>
        <v>0.567536889897843</v>
      </c>
      <c r="K17" s="9" t="n">
        <f aca="false">Tabla351081315327[[#This Row],[no_efec_cor]]/Tabla351081315327[[#This Row],[no_efe]]</f>
        <v>0.599067599067599</v>
      </c>
      <c r="L17" s="9" t="n">
        <f aca="false">Tabla351081315327[[#This Row],[no_efec_inc]]/Tabla351081315327[[#This Row],[no_efe]]</f>
        <v>0.400932400932401</v>
      </c>
      <c r="M17" s="9" t="n">
        <f aca="false">(Tabla351081315327[[#This Row],[% efe_cor]]+Tabla351081315327[[#This Row],[% no_efe_cor]])/2</f>
        <v>0.515765354584878</v>
      </c>
      <c r="N17" s="10" t="n">
        <f aca="false">(Tabla351081315327[[#This Row],[% efe_inc]]+Tabla351081315327[[#This Row],[% no_efect_inc]])/2</f>
        <v>0.484234645415122</v>
      </c>
      <c r="O17" s="11" t="n">
        <f aca="false">Tabla351081315327[[#This Row],[no_efec_cor]]/(Tabla351081315327[[#This Row],[efect_inc]]+Tabla351081315327[[#This Row],[no_efec_cor]])</f>
        <v>0.506903353057199</v>
      </c>
      <c r="P17" s="11" t="n">
        <f aca="false">Tabla351081315327[[#This Row],[efec_cor]]/(Tabla351081315327[[#This Row],[efec_cor]]+Tabla351081315327[[#This Row],[no_efec_inc]])</f>
        <v>0.52551724137931</v>
      </c>
      <c r="Q17" s="11" t="n">
        <f aca="false">(Tabla351081315327[[#This Row],[PNE]]+Tabla351081315327[[#This Row],[PE]])/2</f>
        <v>0.516210297218255</v>
      </c>
      <c r="R17" s="0" t="n">
        <v>881</v>
      </c>
      <c r="S17" s="0" t="n">
        <v>858</v>
      </c>
      <c r="T17" s="0" t="n">
        <f aca="false">Tabla351081315327[[#This Row],[efec]]+Tabla351081315327[[#This Row],[no_efe]]</f>
        <v>1739</v>
      </c>
    </row>
    <row r="18" customFormat="false" ht="13.8" hidden="false" customHeight="false" outlineLevel="0" collapsed="false">
      <c r="A18" s="0" t="n">
        <v>39</v>
      </c>
      <c r="B18" s="0" t="n">
        <v>508</v>
      </c>
      <c r="C18" s="0" t="n">
        <v>350</v>
      </c>
      <c r="D18" s="0" t="n">
        <v>388</v>
      </c>
      <c r="E18" s="0" t="n">
        <v>493</v>
      </c>
      <c r="F18" s="0" t="n">
        <f aca="false">Tabla351081315327[[#This Row],[no_efec_cor]]+Tabla351081315327[[#This Row],[efec_cor]]</f>
        <v>896</v>
      </c>
      <c r="G18" s="0" t="n">
        <f aca="false">Tabla351081315327[[#This Row],[no_efec_inc]]+Tabla351081315327[[#This Row],[efect_inc]]</f>
        <v>843</v>
      </c>
      <c r="H18" s="9" t="n">
        <f aca="false">Tabla351081315327[[#This Row],[Correctos]]/Tabla351081315327[[#This Row],[total_sec]]</f>
        <v>0.515238642898217</v>
      </c>
      <c r="I18" s="9" t="n">
        <f aca="false">Tabla351081315327[[#This Row],[efec_cor]]/Tabla351081315327[[#This Row],[efec]]</f>
        <v>0.440408626560726</v>
      </c>
      <c r="J18" s="9" t="n">
        <f aca="false">Tabla351081315327[[#This Row],[efect_inc]]/Tabla351081315327[[#This Row],[efec]]</f>
        <v>0.559591373439274</v>
      </c>
      <c r="K18" s="9" t="n">
        <f aca="false">Tabla351081315327[[#This Row],[no_efec_cor]]/Tabla351081315327[[#This Row],[no_efe]]</f>
        <v>0.592074592074592</v>
      </c>
      <c r="L18" s="9" t="n">
        <f aca="false">Tabla351081315327[[#This Row],[no_efec_inc]]/Tabla351081315327[[#This Row],[no_efe]]</f>
        <v>0.407925407925408</v>
      </c>
      <c r="M18" s="9" t="n">
        <f aca="false">(Tabla351081315327[[#This Row],[% efe_cor]]+Tabla351081315327[[#This Row],[% no_efe_cor]])/2</f>
        <v>0.516241609317659</v>
      </c>
      <c r="N18" s="10" t="n">
        <f aca="false">(Tabla351081315327[[#This Row],[% efe_inc]]+Tabla351081315327[[#This Row],[% no_efect_inc]])/2</f>
        <v>0.483758390682341</v>
      </c>
      <c r="O18" s="11" t="n">
        <f aca="false">Tabla351081315327[[#This Row],[no_efec_cor]]/(Tabla351081315327[[#This Row],[efect_inc]]+Tabla351081315327[[#This Row],[no_efec_cor]])</f>
        <v>0.507492507492507</v>
      </c>
      <c r="P18" s="11" t="n">
        <f aca="false">Tabla351081315327[[#This Row],[efec_cor]]/(Tabla351081315327[[#This Row],[efec_cor]]+Tabla351081315327[[#This Row],[no_efec_inc]])</f>
        <v>0.525745257452575</v>
      </c>
      <c r="Q18" s="11" t="n">
        <f aca="false">(Tabla351081315327[[#This Row],[PNE]]+Tabla351081315327[[#This Row],[PE]])/2</f>
        <v>0.516618882472541</v>
      </c>
      <c r="R18" s="0" t="n">
        <v>881</v>
      </c>
      <c r="S18" s="0" t="n">
        <v>858</v>
      </c>
      <c r="T18" s="0" t="n">
        <f aca="false">Tabla351081315327[[#This Row],[efec]]+Tabla351081315327[[#This Row],[no_efe]]</f>
        <v>1739</v>
      </c>
    </row>
    <row r="20" customFormat="false" ht="19.5" hidden="false" customHeight="false" outlineLevel="0" collapsed="false">
      <c r="A20" s="1" t="s">
        <v>34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120</v>
      </c>
      <c r="D26" s="0" t="n">
        <v>738</v>
      </c>
      <c r="E26" s="0" t="n">
        <v>763</v>
      </c>
      <c r="F26" s="0" t="n">
        <v>118</v>
      </c>
      <c r="G26" s="0" t="n">
        <f aca="false">Tabla3510813153424[[#This Row],[no_efec_cor]]+Tabla3510813153424[[#This Row],[efec_cor]]</f>
        <v>883</v>
      </c>
      <c r="H26" s="0" t="n">
        <f aca="false">Tabla3510813153424[[#This Row],[no_efec_inc]]+Tabla3510813153424[[#This Row],[efect_inc]]</f>
        <v>856</v>
      </c>
      <c r="I26" s="9" t="n">
        <f aca="false">Tabla3510813153424[[#This Row],[Correctos]]/Tabla3510813153424[[#This Row],[total_sec]]</f>
        <v>0.507763082231167</v>
      </c>
      <c r="J26" s="9" t="n">
        <f aca="false">Tabla3510813153424[[#This Row],[efec_cor]]/Tabla3510813153424[[#This Row],[efec]]</f>
        <v>0.866061293984109</v>
      </c>
      <c r="K26" s="9" t="n">
        <f aca="false">Tabla3510813153424[[#This Row],[efect_inc]]/Tabla3510813153424[[#This Row],[efec]]</f>
        <v>0.133938706015891</v>
      </c>
      <c r="L26" s="9" t="n">
        <f aca="false">Tabla3510813153424[[#This Row],[no_efec_cor]]/Tabla3510813153424[[#This Row],[no_efe]]</f>
        <v>0.13986013986014</v>
      </c>
      <c r="M26" s="9" t="n">
        <f aca="false">Tabla3510813153424[[#This Row],[no_efec_inc]]/Tabla3510813153424[[#This Row],[no_efe]]</f>
        <v>0.86013986013986</v>
      </c>
      <c r="N26" s="9" t="n">
        <f aca="false">(Tabla3510813153424[[#This Row],[% efe_cor]]+Tabla3510813153424[[#This Row],[% no_efe_cor]])/2</f>
        <v>0.502960716922124</v>
      </c>
      <c r="O26" s="10" t="n">
        <f aca="false">(Tabla3510813153424[[#This Row],[% efe_inc]]+Tabla3510813153424[[#This Row],[% no_efect_inc]])/2</f>
        <v>0.497039283077876</v>
      </c>
      <c r="P26" s="11" t="n">
        <f aca="false">Tabla3510813153424[[#This Row],[no_efec_cor]]/(Tabla3510813153424[[#This Row],[efect_inc]]+Tabla3510813153424[[#This Row],[no_efec_cor]])</f>
        <v>0.504201680672269</v>
      </c>
      <c r="Q26" s="11" t="n">
        <f aca="false">Tabla3510813153424[[#This Row],[efec_cor]]/(Tabla3510813153424[[#This Row],[efec_cor]]+Tabla3510813153424[[#This Row],[no_efec_inc]])</f>
        <v>0.508327781479014</v>
      </c>
      <c r="R26" s="11" t="n">
        <f aca="false">(Tabla3510813153424[[#This Row],[PNE]]+Tabla3510813153424[[#This Row],[PE]])/2</f>
        <v>0.506264731075641</v>
      </c>
      <c r="S26" s="0" t="n">
        <v>881</v>
      </c>
      <c r="T26" s="0" t="n">
        <v>858</v>
      </c>
      <c r="U26" s="0" t="n">
        <f aca="false">Tabla3510813153424[[#This Row],[efec]]+Tabla3510813153424[[#This Row],[no_efe]]</f>
        <v>1739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330</v>
      </c>
      <c r="D27" s="0" t="n">
        <v>528</v>
      </c>
      <c r="E27" s="0" t="n">
        <v>549</v>
      </c>
      <c r="F27" s="0" t="n">
        <v>332</v>
      </c>
      <c r="G27" s="0" t="n">
        <f aca="false">Tabla3510813153424[[#This Row],[no_efec_cor]]+Tabla3510813153424[[#This Row],[efec_cor]]</f>
        <v>879</v>
      </c>
      <c r="H27" s="0" t="n">
        <f aca="false">Tabla3510813153424[[#This Row],[no_efec_inc]]+Tabla3510813153424[[#This Row],[efect_inc]]</f>
        <v>860</v>
      </c>
      <c r="I27" s="9" t="n">
        <f aca="false">Tabla3510813153424[[#This Row],[Correctos]]/Tabla3510813153424[[#This Row],[total_sec]]</f>
        <v>0.505462909718229</v>
      </c>
      <c r="J27" s="9" t="n">
        <f aca="false">Tabla3510813153424[[#This Row],[efec_cor]]/Tabla3510813153424[[#This Row],[efec]]</f>
        <v>0.623155505107832</v>
      </c>
      <c r="K27" s="9" t="n">
        <f aca="false">Tabla3510813153424[[#This Row],[efect_inc]]/Tabla3510813153424[[#This Row],[efec]]</f>
        <v>0.376844494892168</v>
      </c>
      <c r="L27" s="9" t="n">
        <f aca="false">Tabla3510813153424[[#This Row],[no_efec_cor]]/Tabla3510813153424[[#This Row],[no_efe]]</f>
        <v>0.384615384615385</v>
      </c>
      <c r="M27" s="9" t="n">
        <f aca="false">Tabla3510813153424[[#This Row],[no_efec_inc]]/Tabla3510813153424[[#This Row],[no_efe]]</f>
        <v>0.615384615384615</v>
      </c>
      <c r="N27" s="9" t="n">
        <f aca="false">(Tabla3510813153424[[#This Row],[% efe_cor]]+Tabla3510813153424[[#This Row],[% no_efe_cor]])/2</f>
        <v>0.503885444861608</v>
      </c>
      <c r="O27" s="10" t="n">
        <f aca="false">(Tabla3510813153424[[#This Row],[% efe_inc]]+Tabla3510813153424[[#This Row],[% no_efect_inc]])/2</f>
        <v>0.496114555138392</v>
      </c>
      <c r="P27" s="11" t="n">
        <f aca="false">Tabla3510813153424[[#This Row],[no_efec_cor]]/(Tabla3510813153424[[#This Row],[efect_inc]]+Tabla3510813153424[[#This Row],[no_efec_cor]])</f>
        <v>0.498489425981873</v>
      </c>
      <c r="Q27" s="11" t="n">
        <f aca="false">Tabla3510813153424[[#This Row],[efec_cor]]/(Tabla3510813153424[[#This Row],[efec_cor]]+Tabla3510813153424[[#This Row],[no_efec_inc]])</f>
        <v>0.50974930362117</v>
      </c>
      <c r="R27" s="11" t="n">
        <f aca="false">(Tabla3510813153424[[#This Row],[PNE]]+Tabla3510813153424[[#This Row],[PE]])/2</f>
        <v>0.504119364801521</v>
      </c>
      <c r="S27" s="0" t="n">
        <v>881</v>
      </c>
      <c r="T27" s="0" t="n">
        <v>858</v>
      </c>
      <c r="U27" s="0" t="n">
        <f aca="false">Tabla3510813153424[[#This Row],[efec]]+Tabla3510813153424[[#This Row],[no_efe]]</f>
        <v>1739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373</v>
      </c>
      <c r="D28" s="0" t="n">
        <v>485</v>
      </c>
      <c r="E28" s="0" t="n">
        <v>504</v>
      </c>
      <c r="F28" s="0" t="n">
        <v>377</v>
      </c>
      <c r="G28" s="0" t="n">
        <f aca="false">Tabla3510813153424[[#This Row],[no_efec_cor]]+Tabla3510813153424[[#This Row],[efec_cor]]</f>
        <v>877</v>
      </c>
      <c r="H28" s="0" t="n">
        <f aca="false">Tabla3510813153424[[#This Row],[no_efec_inc]]+Tabla3510813153424[[#This Row],[efect_inc]]</f>
        <v>862</v>
      </c>
      <c r="I28" s="9" t="n">
        <f aca="false">Tabla3510813153424[[#This Row],[Correctos]]/Tabla3510813153424[[#This Row],[total_sec]]</f>
        <v>0.50431282346176</v>
      </c>
      <c r="J28" s="9" t="n">
        <f aca="false">Tabla3510813153424[[#This Row],[efec_cor]]/Tabla3510813153424[[#This Row],[efec]]</f>
        <v>0.572077185017026</v>
      </c>
      <c r="K28" s="9" t="n">
        <f aca="false">Tabla3510813153424[[#This Row],[efect_inc]]/Tabla3510813153424[[#This Row],[efec]]</f>
        <v>0.427922814982974</v>
      </c>
      <c r="L28" s="9" t="n">
        <f aca="false">Tabla3510813153424[[#This Row],[no_efec_cor]]/Tabla3510813153424[[#This Row],[no_efe]]</f>
        <v>0.434731934731935</v>
      </c>
      <c r="M28" s="9" t="n">
        <f aca="false">Tabla3510813153424[[#This Row],[no_efec_inc]]/Tabla3510813153424[[#This Row],[no_efe]]</f>
        <v>0.565268065268065</v>
      </c>
      <c r="N28" s="9" t="n">
        <f aca="false">(Tabla3510813153424[[#This Row],[% efe_cor]]+Tabla3510813153424[[#This Row],[% no_efe_cor]])/2</f>
        <v>0.50340455987448</v>
      </c>
      <c r="O28" s="10" t="n">
        <f aca="false">(Tabla3510813153424[[#This Row],[% efe_inc]]+Tabla3510813153424[[#This Row],[% no_efect_inc]])/2</f>
        <v>0.49659544012552</v>
      </c>
      <c r="P28" s="11" t="n">
        <f aca="false">Tabla3510813153424[[#This Row],[no_efec_cor]]/(Tabla3510813153424[[#This Row],[efect_inc]]+Tabla3510813153424[[#This Row],[no_efec_cor]])</f>
        <v>0.497333333333333</v>
      </c>
      <c r="Q28" s="11" t="n">
        <f aca="false">Tabla3510813153424[[#This Row],[efec_cor]]/(Tabla3510813153424[[#This Row],[efec_cor]]+Tabla3510813153424[[#This Row],[no_efec_inc]])</f>
        <v>0.509605662285136</v>
      </c>
      <c r="R28" s="11" t="n">
        <f aca="false">(Tabla3510813153424[[#This Row],[PNE]]+Tabla3510813153424[[#This Row],[PE]])/2</f>
        <v>0.503469497809235</v>
      </c>
      <c r="S28" s="0" t="n">
        <v>881</v>
      </c>
      <c r="T28" s="0" t="n">
        <v>858</v>
      </c>
      <c r="U28" s="0" t="n">
        <f aca="false">Tabla3510813153424[[#This Row],[efec]]+Tabla3510813153424[[#This Row],[no_efe]]</f>
        <v>1739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365</v>
      </c>
      <c r="D29" s="0" t="n">
        <v>493</v>
      </c>
      <c r="E29" s="0" t="n">
        <v>499</v>
      </c>
      <c r="F29" s="0" t="n">
        <v>382</v>
      </c>
      <c r="G29" s="0" t="n">
        <f aca="false">Tabla3510813153424[[#This Row],[no_efec_cor]]+Tabla3510813153424[[#This Row],[efec_cor]]</f>
        <v>864</v>
      </c>
      <c r="H29" s="0" t="n">
        <f aca="false">Tabla3510813153424[[#This Row],[no_efec_inc]]+Tabla3510813153424[[#This Row],[efect_inc]]</f>
        <v>875</v>
      </c>
      <c r="I29" s="9" t="n">
        <f aca="false">Tabla3510813153424[[#This Row],[Correctos]]/Tabla3510813153424[[#This Row],[total_sec]]</f>
        <v>0.49683726279471</v>
      </c>
      <c r="J29" s="9" t="n">
        <f aca="false">Tabla3510813153424[[#This Row],[efec_cor]]/Tabla3510813153424[[#This Row],[efec]]</f>
        <v>0.566401816118048</v>
      </c>
      <c r="K29" s="9" t="n">
        <f aca="false">Tabla3510813153424[[#This Row],[efect_inc]]/Tabla3510813153424[[#This Row],[efec]]</f>
        <v>0.433598183881952</v>
      </c>
      <c r="L29" s="9" t="n">
        <f aca="false">Tabla3510813153424[[#This Row],[no_efec_cor]]/Tabla3510813153424[[#This Row],[no_efe]]</f>
        <v>0.425407925407925</v>
      </c>
      <c r="M29" s="9" t="n">
        <f aca="false">Tabla3510813153424[[#This Row],[no_efec_inc]]/Tabla3510813153424[[#This Row],[no_efe]]</f>
        <v>0.574592074592075</v>
      </c>
      <c r="N29" s="9" t="n">
        <f aca="false">(Tabla3510813153424[[#This Row],[% efe_cor]]+Tabla3510813153424[[#This Row],[% no_efe_cor]])/2</f>
        <v>0.495904870762987</v>
      </c>
      <c r="O29" s="10" t="n">
        <f aca="false">(Tabla3510813153424[[#This Row],[% efe_inc]]+Tabla3510813153424[[#This Row],[% no_efect_inc]])/2</f>
        <v>0.504095129237014</v>
      </c>
      <c r="P29" s="11" t="n">
        <f aca="false">Tabla3510813153424[[#This Row],[no_efec_cor]]/(Tabla3510813153424[[#This Row],[efect_inc]]+Tabla3510813153424[[#This Row],[no_efec_cor]])</f>
        <v>0.488621151271754</v>
      </c>
      <c r="Q29" s="11" t="n">
        <f aca="false">Tabla3510813153424[[#This Row],[efec_cor]]/(Tabla3510813153424[[#This Row],[efec_cor]]+Tabla3510813153424[[#This Row],[no_efec_inc]])</f>
        <v>0.503024193548387</v>
      </c>
      <c r="R29" s="11" t="n">
        <f aca="false">(Tabla3510813153424[[#This Row],[PNE]]+Tabla3510813153424[[#This Row],[PE]])/2</f>
        <v>0.49582267241007</v>
      </c>
      <c r="S29" s="0" t="n">
        <v>881</v>
      </c>
      <c r="T29" s="0" t="n">
        <v>858</v>
      </c>
      <c r="U29" s="0" t="n">
        <f aca="false">Tabla3510813153424[[#This Row],[efec]]+Tabla3510813153424[[#This Row],[no_efe]]</f>
        <v>1739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359</v>
      </c>
      <c r="D30" s="0" t="n">
        <v>499</v>
      </c>
      <c r="E30" s="0" t="n">
        <v>522</v>
      </c>
      <c r="F30" s="0" t="n">
        <v>359</v>
      </c>
      <c r="G30" s="0" t="n">
        <f aca="false">Tabla3510813153424[[#This Row],[no_efec_cor]]+Tabla3510813153424[[#This Row],[efec_cor]]</f>
        <v>881</v>
      </c>
      <c r="H30" s="0" t="n">
        <f aca="false">Tabla3510813153424[[#This Row],[no_efec_inc]]+Tabla3510813153424[[#This Row],[efect_inc]]</f>
        <v>858</v>
      </c>
      <c r="I30" s="9" t="n">
        <f aca="false">Tabla3510813153424[[#This Row],[Correctos]]/Tabla3510813153424[[#This Row],[total_sec]]</f>
        <v>0.506612995974698</v>
      </c>
      <c r="J30" s="9" t="n">
        <f aca="false">Tabla3510813153424[[#This Row],[efec_cor]]/Tabla3510813153424[[#This Row],[efec]]</f>
        <v>0.592508513053348</v>
      </c>
      <c r="K30" s="9" t="n">
        <f aca="false">Tabla3510813153424[[#This Row],[efect_inc]]/Tabla3510813153424[[#This Row],[efec]]</f>
        <v>0.407491486946652</v>
      </c>
      <c r="L30" s="9" t="n">
        <f aca="false">Tabla3510813153424[[#This Row],[no_efec_cor]]/Tabla3510813153424[[#This Row],[no_efe]]</f>
        <v>0.418414918414918</v>
      </c>
      <c r="M30" s="9" t="n">
        <f aca="false">Tabla3510813153424[[#This Row],[no_efec_inc]]/Tabla3510813153424[[#This Row],[no_efe]]</f>
        <v>0.581585081585082</v>
      </c>
      <c r="N30" s="9" t="n">
        <f aca="false">(Tabla3510813153424[[#This Row],[% efe_cor]]+Tabla3510813153424[[#This Row],[% no_efe_cor]])/2</f>
        <v>0.505461715734133</v>
      </c>
      <c r="O30" s="10" t="n">
        <f aca="false">(Tabla3510813153424[[#This Row],[% efe_inc]]+Tabla3510813153424[[#This Row],[% no_efect_inc]])/2</f>
        <v>0.494538284265867</v>
      </c>
      <c r="P30" s="11" t="n">
        <f aca="false">Tabla3510813153424[[#This Row],[no_efec_cor]]/(Tabla3510813153424[[#This Row],[efect_inc]]+Tabla3510813153424[[#This Row],[no_efec_cor]])</f>
        <v>0.5</v>
      </c>
      <c r="Q30" s="11" t="n">
        <f aca="false">Tabla3510813153424[[#This Row],[efec_cor]]/(Tabla3510813153424[[#This Row],[efec_cor]]+Tabla3510813153424[[#This Row],[no_efec_inc]])</f>
        <v>0.51126346718903</v>
      </c>
      <c r="R30" s="11" t="n">
        <f aca="false">(Tabla3510813153424[[#This Row],[PNE]]+Tabla3510813153424[[#This Row],[PE]])/2</f>
        <v>0.505631733594515</v>
      </c>
      <c r="S30" s="0" t="n">
        <v>881</v>
      </c>
      <c r="T30" s="0" t="n">
        <v>858</v>
      </c>
      <c r="U30" s="0" t="n">
        <f aca="false">Tabla3510813153424[[#This Row],[efec]]+Tabla3510813153424[[#This Row],[no_efe]]</f>
        <v>1739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321</v>
      </c>
      <c r="D31" s="0" t="n">
        <v>537</v>
      </c>
      <c r="E31" s="0" t="n">
        <v>550</v>
      </c>
      <c r="F31" s="0" t="n">
        <v>331</v>
      </c>
      <c r="G31" s="0" t="n">
        <f aca="false">Tabla3510813153424[[#This Row],[no_efec_cor]]+Tabla3510813153424[[#This Row],[efec_cor]]</f>
        <v>871</v>
      </c>
      <c r="H31" s="0" t="n">
        <f aca="false">Tabla3510813153424[[#This Row],[no_efec_inc]]+Tabla3510813153424[[#This Row],[efect_inc]]</f>
        <v>868</v>
      </c>
      <c r="I31" s="9" t="n">
        <f aca="false">Tabla3510813153424[[#This Row],[Correctos]]/Tabla3510813153424[[#This Row],[total_sec]]</f>
        <v>0.500862564692352</v>
      </c>
      <c r="J31" s="9" t="n">
        <f aca="false">Tabla3510813153424[[#This Row],[efec_cor]]/Tabla3510813153424[[#This Row],[efec]]</f>
        <v>0.624290578887628</v>
      </c>
      <c r="K31" s="9" t="n">
        <f aca="false">Tabla3510813153424[[#This Row],[efect_inc]]/Tabla3510813153424[[#This Row],[efec]]</f>
        <v>0.375709421112372</v>
      </c>
      <c r="L31" s="9" t="n">
        <f aca="false">Tabla3510813153424[[#This Row],[no_efec_cor]]/Tabla3510813153424[[#This Row],[no_efe]]</f>
        <v>0.374125874125874</v>
      </c>
      <c r="M31" s="9" t="n">
        <f aca="false">Tabla3510813153424[[#This Row],[no_efec_inc]]/Tabla3510813153424[[#This Row],[no_efe]]</f>
        <v>0.625874125874126</v>
      </c>
      <c r="N31" s="9" t="n">
        <f aca="false">(Tabla3510813153424[[#This Row],[% efe_cor]]+Tabla3510813153424[[#This Row],[% no_efe_cor]])/2</f>
        <v>0.499208226506751</v>
      </c>
      <c r="O31" s="10" t="n">
        <f aca="false">(Tabla3510813153424[[#This Row],[% efe_inc]]+Tabla3510813153424[[#This Row],[% no_efect_inc]])/2</f>
        <v>0.500791773493249</v>
      </c>
      <c r="P31" s="11" t="n">
        <f aca="false">Tabla3510813153424[[#This Row],[no_efec_cor]]/(Tabla3510813153424[[#This Row],[efect_inc]]+Tabla3510813153424[[#This Row],[no_efec_cor]])</f>
        <v>0.492331288343558</v>
      </c>
      <c r="Q31" s="11" t="n">
        <f aca="false">Tabla3510813153424[[#This Row],[efec_cor]]/(Tabla3510813153424[[#This Row],[efec_cor]]+Tabla3510813153424[[#This Row],[no_efec_inc]])</f>
        <v>0.505979760809568</v>
      </c>
      <c r="R31" s="11" t="n">
        <f aca="false">(Tabla3510813153424[[#This Row],[PNE]]+Tabla3510813153424[[#This Row],[PE]])/2</f>
        <v>0.499155524576563</v>
      </c>
      <c r="S31" s="0" t="n">
        <v>881</v>
      </c>
      <c r="T31" s="0" t="n">
        <v>858</v>
      </c>
      <c r="U31" s="0" t="n">
        <f aca="false">Tabla3510813153424[[#This Row],[efec]]+Tabla3510813153424[[#This Row],[no_efe]]</f>
        <v>1739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251</v>
      </c>
      <c r="D32" s="0" t="n">
        <v>607</v>
      </c>
      <c r="E32" s="0" t="n">
        <v>654</v>
      </c>
      <c r="F32" s="0" t="n">
        <v>227</v>
      </c>
      <c r="G32" s="0" t="n">
        <f aca="false">Tabla3510813153424[[#This Row],[no_efec_cor]]+Tabla3510813153424[[#This Row],[efec_cor]]</f>
        <v>905</v>
      </c>
      <c r="H32" s="0" t="n">
        <f aca="false">Tabla3510813153424[[#This Row],[no_efec_inc]]+Tabla3510813153424[[#This Row],[efect_inc]]</f>
        <v>834</v>
      </c>
      <c r="I32" s="9" t="n">
        <f aca="false">Tabla3510813153424[[#This Row],[Correctos]]/Tabla3510813153424[[#This Row],[total_sec]]</f>
        <v>0.520414031052329</v>
      </c>
      <c r="J32" s="9" t="n">
        <f aca="false">Tabla3510813153424[[#This Row],[efec_cor]]/Tabla3510813153424[[#This Row],[efec]]</f>
        <v>0.742338251986379</v>
      </c>
      <c r="K32" s="9" t="n">
        <f aca="false">Tabla3510813153424[[#This Row],[efect_inc]]/Tabla3510813153424[[#This Row],[efec]]</f>
        <v>0.257661748013621</v>
      </c>
      <c r="L32" s="9" t="n">
        <f aca="false">Tabla3510813153424[[#This Row],[no_efec_cor]]/Tabla3510813153424[[#This Row],[no_efe]]</f>
        <v>0.292540792540792</v>
      </c>
      <c r="M32" s="9" t="n">
        <f aca="false">Tabla3510813153424[[#This Row],[no_efec_inc]]/Tabla3510813153424[[#This Row],[no_efe]]</f>
        <v>0.707459207459207</v>
      </c>
      <c r="N32" s="9" t="n">
        <f aca="false">(Tabla3510813153424[[#This Row],[% efe_cor]]+Tabla3510813153424[[#This Row],[% no_efe_cor]])/2</f>
        <v>0.517439522263586</v>
      </c>
      <c r="O32" s="10" t="n">
        <f aca="false">(Tabla3510813153424[[#This Row],[% efe_inc]]+Tabla3510813153424[[#This Row],[% no_efect_inc]])/2</f>
        <v>0.482560477736414</v>
      </c>
      <c r="P32" s="11" t="n">
        <f aca="false">Tabla3510813153424[[#This Row],[no_efec_cor]]/(Tabla3510813153424[[#This Row],[efect_inc]]+Tabla3510813153424[[#This Row],[no_efec_cor]])</f>
        <v>0.52510460251046</v>
      </c>
      <c r="Q32" s="11" t="n">
        <f aca="false">Tabla3510813153424[[#This Row],[efec_cor]]/(Tabla3510813153424[[#This Row],[efec_cor]]+Tabla3510813153424[[#This Row],[no_efec_inc]])</f>
        <v>0.518636003172086</v>
      </c>
      <c r="R32" s="11" t="n">
        <f aca="false">(Tabla3510813153424[[#This Row],[PNE]]+Tabla3510813153424[[#This Row],[PE]])/2</f>
        <v>0.521870302841273</v>
      </c>
      <c r="S32" s="0" t="n">
        <v>881</v>
      </c>
      <c r="T32" s="0" t="n">
        <v>858</v>
      </c>
      <c r="U32" s="0" t="n">
        <f aca="false">Tabla3510813153424[[#This Row],[efec]]+Tabla3510813153424[[#This Row],[no_efe]]</f>
        <v>1739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381</v>
      </c>
      <c r="D33" s="0" t="n">
        <v>477</v>
      </c>
      <c r="E33" s="0" t="n">
        <v>476</v>
      </c>
      <c r="F33" s="0" t="n">
        <v>405</v>
      </c>
      <c r="G33" s="0" t="n">
        <f aca="false">Tabla3510813153424[[#This Row],[no_efec_cor]]+Tabla3510813153424[[#This Row],[efec_cor]]</f>
        <v>857</v>
      </c>
      <c r="H33" s="0" t="n">
        <f aca="false">Tabla3510813153424[[#This Row],[no_efec_inc]]+Tabla3510813153424[[#This Row],[efect_inc]]</f>
        <v>882</v>
      </c>
      <c r="I33" s="9" t="n">
        <f aca="false">Tabla3510813153424[[#This Row],[Correctos]]/Tabla3510813153424[[#This Row],[total_sec]]</f>
        <v>0.492811960897067</v>
      </c>
      <c r="J33" s="9" t="n">
        <f aca="false">Tabla3510813153424[[#This Row],[efec_cor]]/Tabla3510813153424[[#This Row],[efec]]</f>
        <v>0.540295119182747</v>
      </c>
      <c r="K33" s="9" t="n">
        <f aca="false">Tabla3510813153424[[#This Row],[efect_inc]]/Tabla3510813153424[[#This Row],[efec]]</f>
        <v>0.459704880817253</v>
      </c>
      <c r="L33" s="9" t="n">
        <f aca="false">Tabla3510813153424[[#This Row],[no_efec_cor]]/Tabla3510813153424[[#This Row],[no_efe]]</f>
        <v>0.444055944055944</v>
      </c>
      <c r="M33" s="9" t="n">
        <f aca="false">Tabla3510813153424[[#This Row],[no_efec_inc]]/Tabla3510813153424[[#This Row],[no_efe]]</f>
        <v>0.555944055944056</v>
      </c>
      <c r="N33" s="9" t="n">
        <f aca="false">(Tabla3510813153424[[#This Row],[% efe_cor]]+Tabla3510813153424[[#This Row],[% no_efe_cor]])/2</f>
        <v>0.492175531619345</v>
      </c>
      <c r="O33" s="10" t="n">
        <f aca="false">(Tabla3510813153424[[#This Row],[% efe_inc]]+Tabla3510813153424[[#This Row],[% no_efect_inc]])/2</f>
        <v>0.507824468380655</v>
      </c>
      <c r="P33" s="11" t="n">
        <f aca="false">Tabla3510813153424[[#This Row],[no_efec_cor]]/(Tabla3510813153424[[#This Row],[efect_inc]]+Tabla3510813153424[[#This Row],[no_efec_cor]])</f>
        <v>0.484732824427481</v>
      </c>
      <c r="Q33" s="11" t="n">
        <f aca="false">Tabla3510813153424[[#This Row],[efec_cor]]/(Tabla3510813153424[[#This Row],[efec_cor]]+Tabla3510813153424[[#This Row],[no_efec_inc]])</f>
        <v>0.499475341028332</v>
      </c>
      <c r="R33" s="11" t="n">
        <f aca="false">(Tabla3510813153424[[#This Row],[PNE]]+Tabla3510813153424[[#This Row],[PE]])/2</f>
        <v>0.492104082727906</v>
      </c>
      <c r="S33" s="0" t="n">
        <v>881</v>
      </c>
      <c r="T33" s="0" t="n">
        <v>858</v>
      </c>
      <c r="U33" s="0" t="n">
        <f aca="false">Tabla3510813153424[[#This Row],[efec]]+Tabla3510813153424[[#This Row],[no_efe]]</f>
        <v>1739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382</v>
      </c>
      <c r="D34" s="0" t="n">
        <v>476</v>
      </c>
      <c r="E34" s="0" t="n">
        <v>475</v>
      </c>
      <c r="F34" s="0" t="n">
        <v>406</v>
      </c>
      <c r="G34" s="0" t="n">
        <f aca="false">Tabla3510813153424[[#This Row],[no_efec_cor]]+Tabla3510813153424[[#This Row],[efec_cor]]</f>
        <v>857</v>
      </c>
      <c r="H34" s="0" t="n">
        <f aca="false">Tabla3510813153424[[#This Row],[no_efec_inc]]+Tabla3510813153424[[#This Row],[efect_inc]]</f>
        <v>882</v>
      </c>
      <c r="I34" s="9" t="n">
        <f aca="false">Tabla3510813153424[[#This Row],[Correctos]]/Tabla3510813153424[[#This Row],[total_sec]]</f>
        <v>0.492811960897067</v>
      </c>
      <c r="J34" s="9" t="n">
        <f aca="false">Tabla3510813153424[[#This Row],[efec_cor]]/Tabla3510813153424[[#This Row],[efec]]</f>
        <v>0.539160045402951</v>
      </c>
      <c r="K34" s="9" t="n">
        <f aca="false">Tabla3510813153424[[#This Row],[efect_inc]]/Tabla3510813153424[[#This Row],[efec]]</f>
        <v>0.460839954597049</v>
      </c>
      <c r="L34" s="9" t="n">
        <f aca="false">Tabla3510813153424[[#This Row],[no_efec_cor]]/Tabla3510813153424[[#This Row],[no_efe]]</f>
        <v>0.445221445221445</v>
      </c>
      <c r="M34" s="9" t="n">
        <f aca="false">Tabla3510813153424[[#This Row],[no_efec_inc]]/Tabla3510813153424[[#This Row],[no_efe]]</f>
        <v>0.554778554778555</v>
      </c>
      <c r="N34" s="9" t="n">
        <f aca="false">(Tabla3510813153424[[#This Row],[% efe_cor]]+Tabla3510813153424[[#This Row],[% no_efe_cor]])/2</f>
        <v>0.492190745312198</v>
      </c>
      <c r="O34" s="10" t="n">
        <f aca="false">(Tabla3510813153424[[#This Row],[% efe_inc]]+Tabla3510813153424[[#This Row],[% no_efect_inc]])/2</f>
        <v>0.507809254687802</v>
      </c>
      <c r="P34" s="11" t="n">
        <f aca="false">Tabla3510813153424[[#This Row],[no_efec_cor]]/(Tabla3510813153424[[#This Row],[efect_inc]]+Tabla3510813153424[[#This Row],[no_efec_cor]])</f>
        <v>0.484771573604061</v>
      </c>
      <c r="Q34" s="11" t="n">
        <f aca="false">Tabla3510813153424[[#This Row],[efec_cor]]/(Tabla3510813153424[[#This Row],[efec_cor]]+Tabla3510813153424[[#This Row],[no_efec_inc]])</f>
        <v>0.499474237644585</v>
      </c>
      <c r="R34" s="11" t="n">
        <f aca="false">(Tabla3510813153424[[#This Row],[PNE]]+Tabla3510813153424[[#This Row],[PE]])/2</f>
        <v>0.492122905624323</v>
      </c>
      <c r="S34" s="0" t="n">
        <v>881</v>
      </c>
      <c r="T34" s="0" t="n">
        <v>858</v>
      </c>
      <c r="U34" s="0" t="n">
        <f aca="false">Tabla3510813153424[[#This Row],[efec]]+Tabla3510813153424[[#This Row],[no_efe]]</f>
        <v>1739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397</v>
      </c>
      <c r="D35" s="0" t="n">
        <v>461</v>
      </c>
      <c r="E35" s="0" t="n">
        <v>474</v>
      </c>
      <c r="F35" s="0" t="n">
        <v>407</v>
      </c>
      <c r="G35" s="0" t="n">
        <f aca="false">Tabla3510813153424[[#This Row],[no_efec_cor]]+Tabla3510813153424[[#This Row],[efec_cor]]</f>
        <v>871</v>
      </c>
      <c r="H35" s="0" t="n">
        <f aca="false">Tabla3510813153424[[#This Row],[no_efec_inc]]+Tabla3510813153424[[#This Row],[efect_inc]]</f>
        <v>868</v>
      </c>
      <c r="I35" s="9" t="n">
        <f aca="false">Tabla3510813153424[[#This Row],[Correctos]]/Tabla3510813153424[[#This Row],[total_sec]]</f>
        <v>0.500862564692352</v>
      </c>
      <c r="J35" s="9" t="n">
        <f aca="false">Tabla3510813153424[[#This Row],[efec_cor]]/Tabla3510813153424[[#This Row],[efec]]</f>
        <v>0.538024971623156</v>
      </c>
      <c r="K35" s="9" t="n">
        <f aca="false">Tabla3510813153424[[#This Row],[efect_inc]]/Tabla3510813153424[[#This Row],[efec]]</f>
        <v>0.461975028376845</v>
      </c>
      <c r="L35" s="9" t="n">
        <f aca="false">Tabla3510813153424[[#This Row],[no_efec_cor]]/Tabla3510813153424[[#This Row],[no_efe]]</f>
        <v>0.462703962703963</v>
      </c>
      <c r="M35" s="9" t="n">
        <f aca="false">Tabla3510813153424[[#This Row],[no_efec_inc]]/Tabla3510813153424[[#This Row],[no_efe]]</f>
        <v>0.537296037296037</v>
      </c>
      <c r="N35" s="9" t="n">
        <f aca="false">(Tabla3510813153424[[#This Row],[% efe_cor]]+Tabla3510813153424[[#This Row],[% no_efe_cor]])/2</f>
        <v>0.500364467163559</v>
      </c>
      <c r="O35" s="10" t="n">
        <f aca="false">(Tabla3510813153424[[#This Row],[% efe_inc]]+Tabla3510813153424[[#This Row],[% no_efect_inc]])/2</f>
        <v>0.499635532836441</v>
      </c>
      <c r="P35" s="11" t="n">
        <f aca="false">Tabla3510813153424[[#This Row],[no_efec_cor]]/(Tabla3510813153424[[#This Row],[efect_inc]]+Tabla3510813153424[[#This Row],[no_efec_cor]])</f>
        <v>0.493781094527363</v>
      </c>
      <c r="Q35" s="11" t="n">
        <f aca="false">Tabla3510813153424[[#This Row],[efec_cor]]/(Tabla3510813153424[[#This Row],[efec_cor]]+Tabla3510813153424[[#This Row],[no_efec_inc]])</f>
        <v>0.506951871657754</v>
      </c>
      <c r="R35" s="11" t="n">
        <f aca="false">(Tabla3510813153424[[#This Row],[PNE]]+Tabla3510813153424[[#This Row],[PE]])/2</f>
        <v>0.500366483092559</v>
      </c>
      <c r="S35" s="0" t="n">
        <v>881</v>
      </c>
      <c r="T35" s="0" t="n">
        <v>858</v>
      </c>
      <c r="U35" s="0" t="n">
        <f aca="false">Tabla3510813153424[[#This Row],[efec]]+Tabla3510813153424[[#This Row],[no_efe]]</f>
        <v>1739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401</v>
      </c>
      <c r="D36" s="0" t="n">
        <v>457</v>
      </c>
      <c r="E36" s="0" t="n">
        <v>458</v>
      </c>
      <c r="F36" s="0" t="n">
        <v>423</v>
      </c>
      <c r="G36" s="0" t="n">
        <f aca="false">Tabla3510813153424[[#This Row],[no_efec_cor]]+Tabla3510813153424[[#This Row],[efec_cor]]</f>
        <v>859</v>
      </c>
      <c r="H36" s="0" t="n">
        <f aca="false">Tabla3510813153424[[#This Row],[no_efec_inc]]+Tabla3510813153424[[#This Row],[efect_inc]]</f>
        <v>880</v>
      </c>
      <c r="I36" s="9" t="n">
        <f aca="false">Tabla3510813153424[[#This Row],[Correctos]]/Tabla3510813153424[[#This Row],[total_sec]]</f>
        <v>0.493962047153537</v>
      </c>
      <c r="J36" s="9" t="n">
        <f aca="false">Tabla3510813153424[[#This Row],[efec_cor]]/Tabla3510813153424[[#This Row],[efec]]</f>
        <v>0.519863791146425</v>
      </c>
      <c r="K36" s="9" t="n">
        <f aca="false">Tabla3510813153424[[#This Row],[efect_inc]]/Tabla3510813153424[[#This Row],[efec]]</f>
        <v>0.480136208853576</v>
      </c>
      <c r="L36" s="9" t="n">
        <f aca="false">Tabla3510813153424[[#This Row],[no_efec_cor]]/Tabla3510813153424[[#This Row],[no_efe]]</f>
        <v>0.467365967365967</v>
      </c>
      <c r="M36" s="9" t="n">
        <f aca="false">Tabla3510813153424[[#This Row],[no_efec_inc]]/Tabla3510813153424[[#This Row],[no_efe]]</f>
        <v>0.532634032634033</v>
      </c>
      <c r="N36" s="9" t="n">
        <f aca="false">(Tabla3510813153424[[#This Row],[% efe_cor]]+Tabla3510813153424[[#This Row],[% no_efe_cor]])/2</f>
        <v>0.493614879256196</v>
      </c>
      <c r="O36" s="10" t="n">
        <f aca="false">(Tabla3510813153424[[#This Row],[% efe_inc]]+Tabla3510813153424[[#This Row],[% no_efect_inc]])/2</f>
        <v>0.506385120743804</v>
      </c>
      <c r="P36" s="11" t="n">
        <f aca="false">Tabla3510813153424[[#This Row],[no_efec_cor]]/(Tabla3510813153424[[#This Row],[efect_inc]]+Tabla3510813153424[[#This Row],[no_efec_cor]])</f>
        <v>0.486650485436893</v>
      </c>
      <c r="Q36" s="11" t="n">
        <f aca="false">Tabla3510813153424[[#This Row],[efec_cor]]/(Tabla3510813153424[[#This Row],[efec_cor]]+Tabla3510813153424[[#This Row],[no_efec_inc]])</f>
        <v>0.500546448087432</v>
      </c>
      <c r="R36" s="11" t="n">
        <f aca="false">(Tabla3510813153424[[#This Row],[PNE]]+Tabla3510813153424[[#This Row],[PE]])/2</f>
        <v>0.493598466762162</v>
      </c>
      <c r="S36" s="0" t="n">
        <v>881</v>
      </c>
      <c r="T36" s="0" t="n">
        <v>858</v>
      </c>
      <c r="U36" s="0" t="n">
        <f aca="false">Tabla3510813153424[[#This Row],[efec]]+Tabla3510813153424[[#This Row],[no_efe]]</f>
        <v>1739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321</v>
      </c>
      <c r="D37" s="0" t="n">
        <v>537</v>
      </c>
      <c r="E37" s="0" t="n">
        <v>568</v>
      </c>
      <c r="F37" s="0" t="n">
        <v>313</v>
      </c>
      <c r="G37" s="0" t="n">
        <f aca="false">Tabla3510813153424[[#This Row],[no_efec_cor]]+Tabla3510813153424[[#This Row],[efec_cor]]</f>
        <v>889</v>
      </c>
      <c r="H37" s="0" t="n">
        <f aca="false">Tabla3510813153424[[#This Row],[no_efec_inc]]+Tabla3510813153424[[#This Row],[efect_inc]]</f>
        <v>850</v>
      </c>
      <c r="I37" s="9" t="n">
        <f aca="false">Tabla3510813153424[[#This Row],[Correctos]]/Tabla3510813153424[[#This Row],[total_sec]]</f>
        <v>0.511213341000575</v>
      </c>
      <c r="J37" s="9" t="n">
        <f aca="false">Tabla3510813153424[[#This Row],[efec_cor]]/Tabla3510813153424[[#This Row],[efec]]</f>
        <v>0.64472190692395</v>
      </c>
      <c r="K37" s="9" t="n">
        <f aca="false">Tabla3510813153424[[#This Row],[efect_inc]]/Tabla3510813153424[[#This Row],[efec]]</f>
        <v>0.35527809307605</v>
      </c>
      <c r="L37" s="9" t="n">
        <f aca="false">Tabla3510813153424[[#This Row],[no_efec_cor]]/Tabla3510813153424[[#This Row],[no_efe]]</f>
        <v>0.374125874125874</v>
      </c>
      <c r="M37" s="9" t="n">
        <f aca="false">Tabla3510813153424[[#This Row],[no_efec_inc]]/Tabla3510813153424[[#This Row],[no_efe]]</f>
        <v>0.625874125874126</v>
      </c>
      <c r="N37" s="9" t="n">
        <f aca="false">(Tabla3510813153424[[#This Row],[% efe_cor]]+Tabla3510813153424[[#This Row],[% no_efe_cor]])/2</f>
        <v>0.509423890524912</v>
      </c>
      <c r="O37" s="10" t="n">
        <f aca="false">(Tabla3510813153424[[#This Row],[% efe_inc]]+Tabla3510813153424[[#This Row],[% no_efect_inc]])/2</f>
        <v>0.490576109475088</v>
      </c>
      <c r="P37" s="11" t="n">
        <f aca="false">Tabla3510813153424[[#This Row],[no_efec_cor]]/(Tabla3510813153424[[#This Row],[efect_inc]]+Tabla3510813153424[[#This Row],[no_efec_cor]])</f>
        <v>0.506309148264984</v>
      </c>
      <c r="Q37" s="11" t="n">
        <f aca="false">Tabla3510813153424[[#This Row],[efec_cor]]/(Tabla3510813153424[[#This Row],[efec_cor]]+Tabla3510813153424[[#This Row],[no_efec_inc]])</f>
        <v>0.514027149321267</v>
      </c>
      <c r="R37" s="11" t="n">
        <f aca="false">(Tabla3510813153424[[#This Row],[PNE]]+Tabla3510813153424[[#This Row],[PE]])/2</f>
        <v>0.510168148793126</v>
      </c>
      <c r="S37" s="0" t="n">
        <v>881</v>
      </c>
      <c r="T37" s="0" t="n">
        <v>858</v>
      </c>
      <c r="U37" s="0" t="n">
        <f aca="false">Tabla3510813153424[[#This Row],[efec]]+Tabla3510813153424[[#This Row],[no_efe]]</f>
        <v>1739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15</v>
      </c>
      <c r="D38" s="0" t="n">
        <v>843</v>
      </c>
      <c r="E38" s="0" t="n">
        <v>863</v>
      </c>
      <c r="F38" s="0" t="n">
        <v>18</v>
      </c>
      <c r="G38" s="0" t="n">
        <f aca="false">Tabla3510813153424[[#This Row],[no_efec_cor]]+Tabla3510813153424[[#This Row],[efec_cor]]</f>
        <v>878</v>
      </c>
      <c r="H38" s="0" t="n">
        <f aca="false">Tabla3510813153424[[#This Row],[no_efec_inc]]+Tabla3510813153424[[#This Row],[efect_inc]]</f>
        <v>861</v>
      </c>
      <c r="I38" s="9" t="n">
        <f aca="false">Tabla3510813153424[[#This Row],[Correctos]]/Tabla3510813153424[[#This Row],[total_sec]]</f>
        <v>0.504887866589994</v>
      </c>
      <c r="J38" s="9" t="n">
        <f aca="false">Tabla3510813153424[[#This Row],[efec_cor]]/Tabla3510813153424[[#This Row],[efec]]</f>
        <v>0.979568671963678</v>
      </c>
      <c r="K38" s="9" t="n">
        <f aca="false">Tabla3510813153424[[#This Row],[efect_inc]]/Tabla3510813153424[[#This Row],[efec]]</f>
        <v>0.0204313280363224</v>
      </c>
      <c r="L38" s="9" t="n">
        <f aca="false">Tabla3510813153424[[#This Row],[no_efec_cor]]/Tabla3510813153424[[#This Row],[no_efe]]</f>
        <v>0.0174825174825175</v>
      </c>
      <c r="M38" s="9" t="n">
        <f aca="false">Tabla3510813153424[[#This Row],[no_efec_inc]]/Tabla3510813153424[[#This Row],[no_efe]]</f>
        <v>0.982517482517483</v>
      </c>
      <c r="N38" s="9" t="n">
        <f aca="false">(Tabla3510813153424[[#This Row],[% efe_cor]]+Tabla3510813153424[[#This Row],[% no_efe_cor]])/2</f>
        <v>0.498525594723098</v>
      </c>
      <c r="O38" s="10" t="n">
        <f aca="false">(Tabla3510813153424[[#This Row],[% efe_inc]]+Tabla3510813153424[[#This Row],[% no_efect_inc]])/2</f>
        <v>0.501474405276902</v>
      </c>
      <c r="P38" s="11" t="n">
        <f aca="false">Tabla3510813153424[[#This Row],[no_efec_cor]]/(Tabla3510813153424[[#This Row],[efect_inc]]+Tabla3510813153424[[#This Row],[no_efec_cor]])</f>
        <v>0.454545454545455</v>
      </c>
      <c r="Q38" s="11" t="n">
        <f aca="false">Tabla3510813153424[[#This Row],[efec_cor]]/(Tabla3510813153424[[#This Row],[efec_cor]]+Tabla3510813153424[[#This Row],[no_efec_inc]])</f>
        <v>0.505861664712778</v>
      </c>
      <c r="R38" s="11" t="n">
        <f aca="false">(Tabla3510813153424[[#This Row],[PNE]]+Tabla3510813153424[[#This Row],[PE]])/2</f>
        <v>0.480203559629116</v>
      </c>
      <c r="S38" s="0" t="n">
        <v>881</v>
      </c>
      <c r="T38" s="0" t="n">
        <v>858</v>
      </c>
      <c r="U38" s="0" t="n">
        <f aca="false">Tabla3510813153424[[#This Row],[efec]]+Tabla3510813153424[[#This Row],[no_efe]]</f>
        <v>1739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354</v>
      </c>
      <c r="D39" s="0" t="n">
        <v>504</v>
      </c>
      <c r="E39" s="0" t="n">
        <v>527</v>
      </c>
      <c r="F39" s="0" t="n">
        <v>354</v>
      </c>
      <c r="G39" s="0" t="n">
        <f aca="false">Tabla3510813153424[[#This Row],[no_efec_cor]]+Tabla3510813153424[[#This Row],[efec_cor]]</f>
        <v>881</v>
      </c>
      <c r="H39" s="0" t="n">
        <f aca="false">Tabla3510813153424[[#This Row],[no_efec_inc]]+Tabla3510813153424[[#This Row],[efect_inc]]</f>
        <v>858</v>
      </c>
      <c r="I39" s="9" t="n">
        <f aca="false">Tabla3510813153424[[#This Row],[Correctos]]/Tabla3510813153424[[#This Row],[total_sec]]</f>
        <v>0.506612995974698</v>
      </c>
      <c r="J39" s="9" t="n">
        <f aca="false">Tabla3510813153424[[#This Row],[efec_cor]]/Tabla3510813153424[[#This Row],[efec]]</f>
        <v>0.598183881952327</v>
      </c>
      <c r="K39" s="9" t="n">
        <f aca="false">Tabla3510813153424[[#This Row],[efect_inc]]/Tabla3510813153424[[#This Row],[efec]]</f>
        <v>0.401816118047673</v>
      </c>
      <c r="L39" s="9" t="n">
        <f aca="false">Tabla3510813153424[[#This Row],[no_efec_cor]]/Tabla3510813153424[[#This Row],[no_efe]]</f>
        <v>0.412587412587413</v>
      </c>
      <c r="M39" s="9" t="n">
        <f aca="false">Tabla3510813153424[[#This Row],[no_efec_inc]]/Tabla3510813153424[[#This Row],[no_efe]]</f>
        <v>0.587412587412587</v>
      </c>
      <c r="N39" s="9" t="n">
        <f aca="false">(Tabla3510813153424[[#This Row],[% efe_cor]]+Tabla3510813153424[[#This Row],[% no_efe_cor]])/2</f>
        <v>0.50538564726987</v>
      </c>
      <c r="O39" s="10" t="n">
        <f aca="false">(Tabla3510813153424[[#This Row],[% efe_inc]]+Tabla3510813153424[[#This Row],[% no_efect_inc]])/2</f>
        <v>0.49461435273013</v>
      </c>
      <c r="P39" s="11" t="n">
        <f aca="false">Tabla3510813153424[[#This Row],[no_efec_cor]]/(Tabla3510813153424[[#This Row],[efect_inc]]+Tabla3510813153424[[#This Row],[no_efec_cor]])</f>
        <v>0.5</v>
      </c>
      <c r="Q39" s="11" t="n">
        <f aca="false">Tabla3510813153424[[#This Row],[efec_cor]]/(Tabla3510813153424[[#This Row],[efec_cor]]+Tabla3510813153424[[#This Row],[no_efec_inc]])</f>
        <v>0.511154219204656</v>
      </c>
      <c r="R39" s="11" t="n">
        <f aca="false">(Tabla3510813153424[[#This Row],[PNE]]+Tabla3510813153424[[#This Row],[PE]])/2</f>
        <v>0.505577109602328</v>
      </c>
      <c r="S39" s="0" t="n">
        <v>881</v>
      </c>
      <c r="T39" s="0" t="n">
        <v>858</v>
      </c>
      <c r="U39" s="0" t="n">
        <f aca="false">Tabla3510813153424[[#This Row],[efec]]+Tabla3510813153424[[#This Row],[no_efe]]</f>
        <v>1739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U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9" activeCellId="0" sqref="C39"/>
    </sheetView>
  </sheetViews>
  <sheetFormatPr defaultColWidth="10.54296875" defaultRowHeight="15" zeroHeight="false" outlineLevelRow="0" outlineLevelCol="0"/>
  <sheetData>
    <row r="1" customFormat="false" ht="19.5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4" customFormat="false" ht="15" hidden="false" customHeight="false" outlineLevel="0" collapsed="false">
      <c r="A4" s="3" t="s">
        <v>2</v>
      </c>
      <c r="B4" s="3"/>
      <c r="C4" s="4" t="n">
        <v>879</v>
      </c>
    </row>
    <row r="5" customFormat="false" ht="15" hidden="false" customHeight="false" outlineLevel="0" collapsed="false">
      <c r="A5" s="3" t="s">
        <v>3</v>
      </c>
      <c r="B5" s="3"/>
      <c r="C5" s="4" t="n">
        <v>842</v>
      </c>
    </row>
    <row r="6" customFormat="false" ht="15" hidden="false" customHeight="false" outlineLevel="0" collapsed="false">
      <c r="A6" s="3" t="s">
        <v>4</v>
      </c>
      <c r="B6" s="3"/>
      <c r="C6" s="4" t="n">
        <f aca="false">SUM(C4:C5)</f>
        <v>1721</v>
      </c>
    </row>
    <row r="8" customFormat="false" ht="15.75" hidden="false" customHeight="false" outlineLevel="0" collapsed="false">
      <c r="A8" s="5" t="s">
        <v>5</v>
      </c>
      <c r="B8" s="5"/>
      <c r="C8" s="5"/>
      <c r="D8" s="5"/>
      <c r="E8" s="5"/>
      <c r="F8" s="5"/>
      <c r="G8" s="5"/>
      <c r="H8" s="5"/>
      <c r="I8" s="5"/>
    </row>
    <row r="9" customFormat="false" ht="15.75" hidden="false" customHeight="false" outlineLevel="0" collapsed="false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n">
        <v>1</v>
      </c>
      <c r="B10" s="0" t="n">
        <v>428</v>
      </c>
      <c r="C10" s="0" t="n">
        <v>414</v>
      </c>
      <c r="D10" s="0" t="n">
        <v>414</v>
      </c>
      <c r="E10" s="0" t="n">
        <v>465</v>
      </c>
      <c r="F10" s="0" t="n">
        <f aca="false">Tabla351081315325[[#This Row],[no_efec_cor]]+Tabla351081315325[[#This Row],[efec_cor]]</f>
        <v>842</v>
      </c>
      <c r="G10" s="0" t="n">
        <f aca="false">Tabla351081315325[[#This Row],[no_efec_inc]]+Tabla351081315325[[#This Row],[efect_inc]]</f>
        <v>879</v>
      </c>
      <c r="H10" s="9" t="n">
        <f aca="false">Tabla351081315325[[#This Row],[Correctos]]/Tabla351081315325[[#This Row],[total_sec]]</f>
        <v>0.489250435793144</v>
      </c>
      <c r="I10" s="9" t="n">
        <f aca="false">Tabla351081315325[[#This Row],[efec_cor]]/Tabla351081315325[[#This Row],[efec]]</f>
        <v>0.47098976109215</v>
      </c>
      <c r="J10" s="9" t="n">
        <f aca="false">Tabla351081315325[[#This Row],[efect_inc]]/Tabla351081315325[[#This Row],[efec]]</f>
        <v>0.52901023890785</v>
      </c>
      <c r="K10" s="9" t="n">
        <f aca="false">Tabla351081315325[[#This Row],[no_efec_cor]]/Tabla351081315325[[#This Row],[no_efe]]</f>
        <v>0.508313539192399</v>
      </c>
      <c r="L10" s="9" t="n">
        <f aca="false">Tabla351081315325[[#This Row],[no_efec_inc]]/Tabla351081315325[[#This Row],[no_efe]]</f>
        <v>0.491686460807601</v>
      </c>
      <c r="M10" s="9" t="n">
        <f aca="false">(Tabla351081315325[[#This Row],[% efe_cor]]+Tabla351081315325[[#This Row],[% no_efe_cor]])/2</f>
        <v>0.489651650142275</v>
      </c>
      <c r="N10" s="10" t="n">
        <f aca="false">(Tabla351081315325[[#This Row],[% efe_inc]]+Tabla351081315325[[#This Row],[% no_efect_inc]])/2</f>
        <v>0.510348349857725</v>
      </c>
      <c r="O10" s="11" t="n">
        <f aca="false">Tabla351081315325[[#This Row],[no_efec_cor]]/(Tabla351081315325[[#This Row],[efect_inc]]+Tabla351081315325[[#This Row],[no_efec_cor]])</f>
        <v>0.479283314669653</v>
      </c>
      <c r="P10" s="11" t="n">
        <f aca="false">Tabla351081315325[[#This Row],[efec_cor]]/(Tabla351081315325[[#This Row],[efec_cor]]+Tabla351081315325[[#This Row],[no_efec_inc]])</f>
        <v>0.5</v>
      </c>
      <c r="Q10" s="11" t="n">
        <f aca="false">(Tabla351081315325[[#This Row],[PNE]]+Tabla351081315325[[#This Row],[PE]])/2</f>
        <v>0.489641657334826</v>
      </c>
      <c r="R10" s="0" t="n">
        <v>879</v>
      </c>
      <c r="S10" s="0" t="n">
        <v>842</v>
      </c>
      <c r="T10" s="0" t="n">
        <f aca="false">Tabla351081315325[[#This Row],[efec]]+Tabla351081315325[[#This Row],[no_efe]]</f>
        <v>1721</v>
      </c>
    </row>
    <row r="11" customFormat="false" ht="13.8" hidden="false" customHeight="false" outlineLevel="0" collapsed="false">
      <c r="A11" s="0" t="n">
        <v>5</v>
      </c>
      <c r="B11" s="0" t="n">
        <v>451</v>
      </c>
      <c r="C11" s="0" t="n">
        <v>391</v>
      </c>
      <c r="D11" s="0" t="n">
        <v>422</v>
      </c>
      <c r="E11" s="0" t="n">
        <v>457</v>
      </c>
      <c r="F11" s="0" t="n">
        <f aca="false">Tabla351081315325[[#This Row],[no_efec_cor]]+Tabla351081315325[[#This Row],[efec_cor]]</f>
        <v>873</v>
      </c>
      <c r="G11" s="0" t="n">
        <f aca="false">Tabla351081315325[[#This Row],[no_efec_inc]]+Tabla351081315325[[#This Row],[efect_inc]]</f>
        <v>848</v>
      </c>
      <c r="H11" s="9" t="n">
        <f aca="false">Tabla351081315325[[#This Row],[Correctos]]/Tabla351081315325[[#This Row],[total_sec]]</f>
        <v>0.507263219058687</v>
      </c>
      <c r="I11" s="9" t="n">
        <f aca="false">Tabla351081315325[[#This Row],[efec_cor]]/Tabla351081315325[[#This Row],[efec]]</f>
        <v>0.480091012514221</v>
      </c>
      <c r="J11" s="9" t="n">
        <f aca="false">Tabla351081315325[[#This Row],[efect_inc]]/Tabla351081315325[[#This Row],[efec]]</f>
        <v>0.519908987485779</v>
      </c>
      <c r="K11" s="9" t="n">
        <f aca="false">Tabla351081315325[[#This Row],[no_efec_cor]]/Tabla351081315325[[#This Row],[no_efe]]</f>
        <v>0.53562945368171</v>
      </c>
      <c r="L11" s="9" t="n">
        <f aca="false">Tabla351081315325[[#This Row],[no_efec_inc]]/Tabla351081315325[[#This Row],[no_efe]]</f>
        <v>0.46437054631829</v>
      </c>
      <c r="M11" s="9" t="n">
        <f aca="false">(Tabla351081315325[[#This Row],[% efe_cor]]+Tabla351081315325[[#This Row],[% no_efe_cor]])/2</f>
        <v>0.507860233097965</v>
      </c>
      <c r="N11" s="10" t="n">
        <f aca="false">(Tabla351081315325[[#This Row],[% efe_inc]]+Tabla351081315325[[#This Row],[% no_efect_inc]])/2</f>
        <v>0.492139766902035</v>
      </c>
      <c r="O11" s="11" t="n">
        <f aca="false">Tabla351081315325[[#This Row],[no_efec_cor]]/(Tabla351081315325[[#This Row],[efect_inc]]+Tabla351081315325[[#This Row],[no_efec_cor]])</f>
        <v>0.496696035242291</v>
      </c>
      <c r="P11" s="11" t="n">
        <f aca="false">Tabla351081315325[[#This Row],[efec_cor]]/(Tabla351081315325[[#This Row],[efec_cor]]+Tabla351081315325[[#This Row],[no_efec_inc]])</f>
        <v>0.519065190651906</v>
      </c>
      <c r="Q11" s="11" t="n">
        <f aca="false">(Tabla351081315325[[#This Row],[PNE]]+Tabla351081315325[[#This Row],[PE]])/2</f>
        <v>0.507880612947099</v>
      </c>
      <c r="R11" s="0" t="n">
        <v>879</v>
      </c>
      <c r="S11" s="0" t="n">
        <v>842</v>
      </c>
      <c r="T11" s="0" t="n">
        <f aca="false">Tabla351081315325[[#This Row],[efec]]+Tabla351081315325[[#This Row],[no_efe]]</f>
        <v>1721</v>
      </c>
    </row>
    <row r="12" customFormat="false" ht="13.8" hidden="false" customHeight="false" outlineLevel="0" collapsed="false">
      <c r="A12" s="0" t="n">
        <v>10</v>
      </c>
      <c r="B12" s="0" t="n">
        <v>360</v>
      </c>
      <c r="C12" s="0" t="n">
        <v>482</v>
      </c>
      <c r="D12" s="0" t="n">
        <v>537</v>
      </c>
      <c r="E12" s="0" t="n">
        <v>342</v>
      </c>
      <c r="F12" s="0" t="n">
        <f aca="false">Tabla351081315325[[#This Row],[no_efec_cor]]+Tabla351081315325[[#This Row],[efec_cor]]</f>
        <v>897</v>
      </c>
      <c r="G12" s="0" t="n">
        <f aca="false">Tabla351081315325[[#This Row],[no_efec_inc]]+Tabla351081315325[[#This Row],[efect_inc]]</f>
        <v>824</v>
      </c>
      <c r="H12" s="9" t="n">
        <f aca="false">Tabla351081315325[[#This Row],[Correctos]]/Tabla351081315325[[#This Row],[total_sec]]</f>
        <v>0.521208599651365</v>
      </c>
      <c r="I12" s="9" t="n">
        <f aca="false">Tabla351081315325[[#This Row],[efec_cor]]/Tabla351081315325[[#This Row],[efec]]</f>
        <v>0.610921501706485</v>
      </c>
      <c r="J12" s="9" t="n">
        <f aca="false">Tabla351081315325[[#This Row],[efect_inc]]/Tabla351081315325[[#This Row],[efec]]</f>
        <v>0.389078498293515</v>
      </c>
      <c r="K12" s="9" t="n">
        <f aca="false">Tabla351081315325[[#This Row],[no_efec_cor]]/Tabla351081315325[[#This Row],[no_efe]]</f>
        <v>0.427553444180523</v>
      </c>
      <c r="L12" s="9" t="n">
        <f aca="false">Tabla351081315325[[#This Row],[no_efec_inc]]/Tabla351081315325[[#This Row],[no_efe]]</f>
        <v>0.572446555819477</v>
      </c>
      <c r="M12" s="9" t="n">
        <f aca="false">(Tabla351081315325[[#This Row],[% efe_cor]]+Tabla351081315325[[#This Row],[% no_efe_cor]])/2</f>
        <v>0.519237472943504</v>
      </c>
      <c r="N12" s="10" t="n">
        <f aca="false">(Tabla351081315325[[#This Row],[% efe_inc]]+Tabla351081315325[[#This Row],[% no_efect_inc]])/2</f>
        <v>0.480762527056496</v>
      </c>
      <c r="O12" s="11" t="n">
        <f aca="false">Tabla351081315325[[#This Row],[no_efec_cor]]/(Tabla351081315325[[#This Row],[efect_inc]]+Tabla351081315325[[#This Row],[no_efec_cor]])</f>
        <v>0.512820512820513</v>
      </c>
      <c r="P12" s="11" t="n">
        <f aca="false">Tabla351081315325[[#This Row],[efec_cor]]/(Tabla351081315325[[#This Row],[efec_cor]]+Tabla351081315325[[#This Row],[no_efec_inc]])</f>
        <v>0.526987242394504</v>
      </c>
      <c r="Q12" s="11" t="n">
        <f aca="false">(Tabla351081315325[[#This Row],[PNE]]+Tabla351081315325[[#This Row],[PE]])/2</f>
        <v>0.519903877607509</v>
      </c>
      <c r="R12" s="0" t="n">
        <v>879</v>
      </c>
      <c r="S12" s="0" t="n">
        <v>842</v>
      </c>
      <c r="T12" s="0" t="n">
        <f aca="false">Tabla351081315325[[#This Row],[efec]]+Tabla351081315325[[#This Row],[no_efe]]</f>
        <v>1721</v>
      </c>
    </row>
    <row r="13" customFormat="false" ht="13.8" hidden="false" customHeight="false" outlineLevel="0" collapsed="false">
      <c r="A13" s="0" t="n">
        <v>15</v>
      </c>
      <c r="B13" s="0" t="n">
        <v>452</v>
      </c>
      <c r="C13" s="0" t="n">
        <v>390</v>
      </c>
      <c r="D13" s="0" t="n">
        <v>408</v>
      </c>
      <c r="E13" s="0" t="n">
        <v>471</v>
      </c>
      <c r="F13" s="0" t="n">
        <f aca="false">Tabla351081315325[[#This Row],[no_efec_cor]]+Tabla351081315325[[#This Row],[efec_cor]]</f>
        <v>860</v>
      </c>
      <c r="G13" s="0" t="n">
        <f aca="false">Tabla351081315325[[#This Row],[no_efec_inc]]+Tabla351081315325[[#This Row],[efect_inc]]</f>
        <v>861</v>
      </c>
      <c r="H13" s="9" t="n">
        <f aca="false">Tabla351081315325[[#This Row],[Correctos]]/Tabla351081315325[[#This Row],[total_sec]]</f>
        <v>0.499709471237652</v>
      </c>
      <c r="I13" s="9" t="n">
        <f aca="false">Tabla351081315325[[#This Row],[efec_cor]]/Tabla351081315325[[#This Row],[efec]]</f>
        <v>0.464163822525597</v>
      </c>
      <c r="J13" s="9" t="n">
        <f aca="false">Tabla351081315325[[#This Row],[efect_inc]]/Tabla351081315325[[#This Row],[efec]]</f>
        <v>0.535836177474403</v>
      </c>
      <c r="K13" s="9" t="n">
        <f aca="false">Tabla351081315325[[#This Row],[no_efec_cor]]/Tabla351081315325[[#This Row],[no_efe]]</f>
        <v>0.536817102137767</v>
      </c>
      <c r="L13" s="9" t="n">
        <f aca="false">Tabla351081315325[[#This Row],[no_efec_inc]]/Tabla351081315325[[#This Row],[no_efe]]</f>
        <v>0.463182897862233</v>
      </c>
      <c r="M13" s="9" t="n">
        <f aca="false">(Tabla351081315325[[#This Row],[% efe_cor]]+Tabla351081315325[[#This Row],[% no_efe_cor]])/2</f>
        <v>0.500490462331682</v>
      </c>
      <c r="N13" s="10" t="n">
        <f aca="false">(Tabla351081315325[[#This Row],[% efe_inc]]+Tabla351081315325[[#This Row],[% no_efect_inc]])/2</f>
        <v>0.499509537668318</v>
      </c>
      <c r="O13" s="11" t="n">
        <f aca="false">Tabla351081315325[[#This Row],[no_efec_cor]]/(Tabla351081315325[[#This Row],[efect_inc]]+Tabla351081315325[[#This Row],[no_efec_cor]])</f>
        <v>0.489707475622969</v>
      </c>
      <c r="P13" s="11" t="n">
        <f aca="false">Tabla351081315325[[#This Row],[efec_cor]]/(Tabla351081315325[[#This Row],[efec_cor]]+Tabla351081315325[[#This Row],[no_efec_inc]])</f>
        <v>0.511278195488722</v>
      </c>
      <c r="Q13" s="11" t="n">
        <f aca="false">(Tabla351081315325[[#This Row],[PNE]]+Tabla351081315325[[#This Row],[PE]])/2</f>
        <v>0.500492835555845</v>
      </c>
      <c r="R13" s="0" t="n">
        <v>879</v>
      </c>
      <c r="S13" s="0" t="n">
        <v>842</v>
      </c>
      <c r="T13" s="0" t="n">
        <f aca="false">Tabla351081315325[[#This Row],[efec]]+Tabla351081315325[[#This Row],[no_efe]]</f>
        <v>1721</v>
      </c>
    </row>
    <row r="14" customFormat="false" ht="13.8" hidden="false" customHeight="false" outlineLevel="0" collapsed="false">
      <c r="A14" s="0" t="n">
        <v>20</v>
      </c>
      <c r="B14" s="0" t="n">
        <v>378</v>
      </c>
      <c r="C14" s="0" t="n">
        <v>464</v>
      </c>
      <c r="D14" s="0" t="n">
        <v>478</v>
      </c>
      <c r="E14" s="0" t="n">
        <v>401</v>
      </c>
      <c r="F14" s="0" t="n">
        <f aca="false">Tabla351081315325[[#This Row],[no_efec_cor]]+Tabla351081315325[[#This Row],[efec_cor]]</f>
        <v>856</v>
      </c>
      <c r="G14" s="0" t="n">
        <f aca="false">Tabla351081315325[[#This Row],[no_efec_inc]]+Tabla351081315325[[#This Row],[efect_inc]]</f>
        <v>865</v>
      </c>
      <c r="H14" s="9" t="n">
        <f aca="false">Tabla351081315325[[#This Row],[Correctos]]/Tabla351081315325[[#This Row],[total_sec]]</f>
        <v>0.497385241138873</v>
      </c>
      <c r="I14" s="9" t="n">
        <f aca="false">Tabla351081315325[[#This Row],[efec_cor]]/Tabla351081315325[[#This Row],[efec]]</f>
        <v>0.543799772468714</v>
      </c>
      <c r="J14" s="9" t="n">
        <f aca="false">Tabla351081315325[[#This Row],[efect_inc]]/Tabla351081315325[[#This Row],[efec]]</f>
        <v>0.456200227531286</v>
      </c>
      <c r="K14" s="9" t="n">
        <f aca="false">Tabla351081315325[[#This Row],[no_efec_cor]]/Tabla351081315325[[#This Row],[no_efe]]</f>
        <v>0.448931116389549</v>
      </c>
      <c r="L14" s="9" t="n">
        <f aca="false">Tabla351081315325[[#This Row],[no_efec_inc]]/Tabla351081315325[[#This Row],[no_efe]]</f>
        <v>0.551068883610451</v>
      </c>
      <c r="M14" s="9" t="n">
        <f aca="false">(Tabla351081315325[[#This Row],[% efe_cor]]+Tabla351081315325[[#This Row],[% no_efe_cor]])/2</f>
        <v>0.496365444429132</v>
      </c>
      <c r="N14" s="10" t="n">
        <f aca="false">(Tabla351081315325[[#This Row],[% efe_inc]]+Tabla351081315325[[#This Row],[% no_efect_inc]])/2</f>
        <v>0.503634555570868</v>
      </c>
      <c r="O14" s="11" t="n">
        <f aca="false">Tabla351081315325[[#This Row],[no_efec_cor]]/(Tabla351081315325[[#This Row],[efect_inc]]+Tabla351081315325[[#This Row],[no_efec_cor]])</f>
        <v>0.485237483953787</v>
      </c>
      <c r="P14" s="11" t="n">
        <f aca="false">Tabla351081315325[[#This Row],[efec_cor]]/(Tabla351081315325[[#This Row],[efec_cor]]+Tabla351081315325[[#This Row],[no_efec_inc]])</f>
        <v>0.507430997876858</v>
      </c>
      <c r="Q14" s="11" t="n">
        <f aca="false">(Tabla351081315325[[#This Row],[PNE]]+Tabla351081315325[[#This Row],[PE]])/2</f>
        <v>0.496334240915322</v>
      </c>
      <c r="R14" s="0" t="n">
        <v>879</v>
      </c>
      <c r="S14" s="0" t="n">
        <v>842</v>
      </c>
      <c r="T14" s="0" t="n">
        <f aca="false">Tabla351081315325[[#This Row],[efec]]+Tabla351081315325[[#This Row],[no_efe]]</f>
        <v>1721</v>
      </c>
    </row>
    <row r="15" customFormat="false" ht="13.8" hidden="false" customHeight="false" outlineLevel="0" collapsed="false">
      <c r="A15" s="0" t="n">
        <v>25</v>
      </c>
      <c r="B15" s="0" t="n">
        <v>474</v>
      </c>
      <c r="C15" s="0" t="n">
        <v>368</v>
      </c>
      <c r="D15" s="0" t="n">
        <v>400</v>
      </c>
      <c r="E15" s="0" t="n">
        <v>479</v>
      </c>
      <c r="F15" s="0" t="n">
        <f aca="false">Tabla351081315325[[#This Row],[no_efec_cor]]+Tabla351081315325[[#This Row],[efec_cor]]</f>
        <v>874</v>
      </c>
      <c r="G15" s="0" t="n">
        <f aca="false">Tabla351081315325[[#This Row],[no_efec_inc]]+Tabla351081315325[[#This Row],[efect_inc]]</f>
        <v>847</v>
      </c>
      <c r="H15" s="9" t="n">
        <f aca="false">Tabla351081315325[[#This Row],[Correctos]]/Tabla351081315325[[#This Row],[total_sec]]</f>
        <v>0.507844276583382</v>
      </c>
      <c r="I15" s="9" t="n">
        <f aca="false">Tabla351081315325[[#This Row],[efec_cor]]/Tabla351081315325[[#This Row],[efec]]</f>
        <v>0.455062571103527</v>
      </c>
      <c r="J15" s="9" t="n">
        <f aca="false">Tabla351081315325[[#This Row],[efect_inc]]/Tabla351081315325[[#This Row],[efec]]</f>
        <v>0.544937428896473</v>
      </c>
      <c r="K15" s="9" t="n">
        <f aca="false">Tabla351081315325[[#This Row],[no_efec_cor]]/Tabla351081315325[[#This Row],[no_efe]]</f>
        <v>0.562945368171021</v>
      </c>
      <c r="L15" s="9" t="n">
        <f aca="false">Tabla351081315325[[#This Row],[no_efec_inc]]/Tabla351081315325[[#This Row],[no_efe]]</f>
        <v>0.437054631828979</v>
      </c>
      <c r="M15" s="9" t="n">
        <f aca="false">(Tabla351081315325[[#This Row],[% efe_cor]]+Tabla351081315325[[#This Row],[% no_efe_cor]])/2</f>
        <v>0.509003969637274</v>
      </c>
      <c r="N15" s="10" t="n">
        <f aca="false">(Tabla351081315325[[#This Row],[% efe_inc]]+Tabla351081315325[[#This Row],[% no_efect_inc]])/2</f>
        <v>0.490996030362726</v>
      </c>
      <c r="O15" s="11" t="n">
        <f aca="false">Tabla351081315325[[#This Row],[no_efec_cor]]/(Tabla351081315325[[#This Row],[efect_inc]]+Tabla351081315325[[#This Row],[no_efec_cor]])</f>
        <v>0.497376705141658</v>
      </c>
      <c r="P15" s="11" t="n">
        <f aca="false">Tabla351081315325[[#This Row],[efec_cor]]/(Tabla351081315325[[#This Row],[efec_cor]]+Tabla351081315325[[#This Row],[no_efec_inc]])</f>
        <v>0.520833333333333</v>
      </c>
      <c r="Q15" s="11" t="n">
        <f aca="false">(Tabla351081315325[[#This Row],[PNE]]+Tabla351081315325[[#This Row],[PE]])/2</f>
        <v>0.509105019237496</v>
      </c>
      <c r="R15" s="0" t="n">
        <v>879</v>
      </c>
      <c r="S15" s="0" t="n">
        <v>842</v>
      </c>
      <c r="T15" s="0" t="n">
        <f aca="false">Tabla351081315325[[#This Row],[efec]]+Tabla351081315325[[#This Row],[no_efe]]</f>
        <v>1721</v>
      </c>
    </row>
    <row r="16" customFormat="false" ht="13.8" hidden="false" customHeight="false" outlineLevel="0" collapsed="false">
      <c r="A16" s="0" t="n">
        <v>30</v>
      </c>
      <c r="B16" s="0" t="n">
        <v>405</v>
      </c>
      <c r="C16" s="0" t="n">
        <v>437</v>
      </c>
      <c r="D16" s="0" t="n">
        <v>451</v>
      </c>
      <c r="E16" s="0" t="n">
        <v>428</v>
      </c>
      <c r="F16" s="0" t="n">
        <f aca="false">Tabla351081315325[[#This Row],[no_efec_cor]]+Tabla351081315325[[#This Row],[efec_cor]]</f>
        <v>856</v>
      </c>
      <c r="G16" s="0" t="n">
        <f aca="false">Tabla351081315325[[#This Row],[no_efec_inc]]+Tabla351081315325[[#This Row],[efect_inc]]</f>
        <v>865</v>
      </c>
      <c r="H16" s="9" t="n">
        <f aca="false">Tabla351081315325[[#This Row],[Correctos]]/Tabla351081315325[[#This Row],[total_sec]]</f>
        <v>0.497385241138873</v>
      </c>
      <c r="I16" s="9" t="n">
        <f aca="false">Tabla351081315325[[#This Row],[efec_cor]]/Tabla351081315325[[#This Row],[efec]]</f>
        <v>0.513083048919226</v>
      </c>
      <c r="J16" s="9" t="n">
        <f aca="false">Tabla351081315325[[#This Row],[efect_inc]]/Tabla351081315325[[#This Row],[efec]]</f>
        <v>0.486916951080774</v>
      </c>
      <c r="K16" s="9" t="n">
        <f aca="false">Tabla351081315325[[#This Row],[no_efec_cor]]/Tabla351081315325[[#This Row],[no_efe]]</f>
        <v>0.480997624703088</v>
      </c>
      <c r="L16" s="9" t="n">
        <f aca="false">Tabla351081315325[[#This Row],[no_efec_inc]]/Tabla351081315325[[#This Row],[no_efe]]</f>
        <v>0.519002375296912</v>
      </c>
      <c r="M16" s="9" t="n">
        <f aca="false">(Tabla351081315325[[#This Row],[% efe_cor]]+Tabla351081315325[[#This Row],[% no_efe_cor]])/2</f>
        <v>0.497040336811157</v>
      </c>
      <c r="N16" s="10" t="n">
        <f aca="false">(Tabla351081315325[[#This Row],[% efe_inc]]+Tabla351081315325[[#This Row],[% no_efect_inc]])/2</f>
        <v>0.502959663188843</v>
      </c>
      <c r="O16" s="11" t="n">
        <f aca="false">Tabla351081315325[[#This Row],[no_efec_cor]]/(Tabla351081315325[[#This Row],[efect_inc]]+Tabla351081315325[[#This Row],[no_efec_cor]])</f>
        <v>0.486194477791116</v>
      </c>
      <c r="P16" s="11" t="n">
        <f aca="false">Tabla351081315325[[#This Row],[efec_cor]]/(Tabla351081315325[[#This Row],[efec_cor]]+Tabla351081315325[[#This Row],[no_efec_inc]])</f>
        <v>0.507882882882883</v>
      </c>
      <c r="Q16" s="11" t="n">
        <f aca="false">(Tabla351081315325[[#This Row],[PNE]]+Tabla351081315325[[#This Row],[PE]])/2</f>
        <v>0.497038680337</v>
      </c>
      <c r="R16" s="0" t="n">
        <v>879</v>
      </c>
      <c r="S16" s="0" t="n">
        <v>842</v>
      </c>
      <c r="T16" s="0" t="n">
        <f aca="false">Tabla351081315325[[#This Row],[efec]]+Tabla351081315325[[#This Row],[no_efe]]</f>
        <v>1721</v>
      </c>
    </row>
    <row r="17" customFormat="false" ht="13.8" hidden="false" customHeight="false" outlineLevel="0" collapsed="false">
      <c r="A17" s="0" t="n">
        <v>35</v>
      </c>
      <c r="B17" s="0" t="n">
        <v>492</v>
      </c>
      <c r="C17" s="0" t="n">
        <v>350</v>
      </c>
      <c r="D17" s="0" t="n">
        <v>373</v>
      </c>
      <c r="E17" s="0" t="n">
        <v>506</v>
      </c>
      <c r="F17" s="0" t="n">
        <f aca="false">Tabla351081315325[[#This Row],[no_efec_cor]]+Tabla351081315325[[#This Row],[efec_cor]]</f>
        <v>865</v>
      </c>
      <c r="G17" s="0" t="n">
        <f aca="false">Tabla351081315325[[#This Row],[no_efec_inc]]+Tabla351081315325[[#This Row],[efect_inc]]</f>
        <v>856</v>
      </c>
      <c r="H17" s="9" t="n">
        <f aca="false">Tabla351081315325[[#This Row],[Correctos]]/Tabla351081315325[[#This Row],[total_sec]]</f>
        <v>0.502614758861127</v>
      </c>
      <c r="I17" s="9" t="n">
        <f aca="false">Tabla351081315325[[#This Row],[efec_cor]]/Tabla351081315325[[#This Row],[efec]]</f>
        <v>0.424345847554039</v>
      </c>
      <c r="J17" s="9" t="n">
        <f aca="false">Tabla351081315325[[#This Row],[efect_inc]]/Tabla351081315325[[#This Row],[efec]]</f>
        <v>0.575654152445961</v>
      </c>
      <c r="K17" s="9" t="n">
        <f aca="false">Tabla351081315325[[#This Row],[no_efec_cor]]/Tabla351081315325[[#This Row],[no_efe]]</f>
        <v>0.584323040380047</v>
      </c>
      <c r="L17" s="9" t="n">
        <f aca="false">Tabla351081315325[[#This Row],[no_efec_inc]]/Tabla351081315325[[#This Row],[no_efe]]</f>
        <v>0.415676959619953</v>
      </c>
      <c r="M17" s="9" t="n">
        <f aca="false">(Tabla351081315325[[#This Row],[% efe_cor]]+Tabla351081315325[[#This Row],[% no_efe_cor]])/2</f>
        <v>0.504334443967043</v>
      </c>
      <c r="N17" s="10" t="n">
        <f aca="false">(Tabla351081315325[[#This Row],[% efe_inc]]+Tabla351081315325[[#This Row],[% no_efect_inc]])/2</f>
        <v>0.495665556032957</v>
      </c>
      <c r="O17" s="11" t="n">
        <f aca="false">Tabla351081315325[[#This Row],[no_efec_cor]]/(Tabla351081315325[[#This Row],[efect_inc]]+Tabla351081315325[[#This Row],[no_efec_cor]])</f>
        <v>0.492985971943888</v>
      </c>
      <c r="P17" s="11" t="n">
        <f aca="false">Tabla351081315325[[#This Row],[efec_cor]]/(Tabla351081315325[[#This Row],[efec_cor]]+Tabla351081315325[[#This Row],[no_efec_inc]])</f>
        <v>0.515905947441217</v>
      </c>
      <c r="Q17" s="11" t="n">
        <f aca="false">(Tabla351081315325[[#This Row],[PNE]]+Tabla351081315325[[#This Row],[PE]])/2</f>
        <v>0.504445959692552</v>
      </c>
      <c r="R17" s="0" t="n">
        <v>879</v>
      </c>
      <c r="S17" s="0" t="n">
        <v>842</v>
      </c>
      <c r="T17" s="0" t="n">
        <f aca="false">Tabla351081315325[[#This Row],[efec]]+Tabla351081315325[[#This Row],[no_efe]]</f>
        <v>1721</v>
      </c>
    </row>
    <row r="18" customFormat="false" ht="13.8" hidden="false" customHeight="false" outlineLevel="0" collapsed="false">
      <c r="A18" s="0" t="n">
        <v>39</v>
      </c>
      <c r="B18" s="0" t="n">
        <v>492</v>
      </c>
      <c r="C18" s="0" t="n">
        <v>350</v>
      </c>
      <c r="D18" s="0" t="n">
        <v>368</v>
      </c>
      <c r="E18" s="0" t="n">
        <v>511</v>
      </c>
      <c r="F18" s="0" t="n">
        <f aca="false">Tabla351081315325[[#This Row],[no_efec_cor]]+Tabla351081315325[[#This Row],[efec_cor]]</f>
        <v>860</v>
      </c>
      <c r="G18" s="0" t="n">
        <f aca="false">Tabla351081315325[[#This Row],[no_efec_inc]]+Tabla351081315325[[#This Row],[efect_inc]]</f>
        <v>861</v>
      </c>
      <c r="H18" s="9" t="n">
        <f aca="false">Tabla351081315325[[#This Row],[Correctos]]/Tabla351081315325[[#This Row],[total_sec]]</f>
        <v>0.499709471237652</v>
      </c>
      <c r="I18" s="9" t="n">
        <f aca="false">Tabla351081315325[[#This Row],[efec_cor]]/Tabla351081315325[[#This Row],[efec]]</f>
        <v>0.418657565415245</v>
      </c>
      <c r="J18" s="9" t="n">
        <f aca="false">Tabla351081315325[[#This Row],[efect_inc]]/Tabla351081315325[[#This Row],[efec]]</f>
        <v>0.581342434584755</v>
      </c>
      <c r="K18" s="9" t="n">
        <f aca="false">Tabla351081315325[[#This Row],[no_efec_cor]]/Tabla351081315325[[#This Row],[no_efe]]</f>
        <v>0.584323040380047</v>
      </c>
      <c r="L18" s="9" t="n">
        <f aca="false">Tabla351081315325[[#This Row],[no_efec_inc]]/Tabla351081315325[[#This Row],[no_efe]]</f>
        <v>0.415676959619953</v>
      </c>
      <c r="M18" s="9" t="n">
        <f aca="false">(Tabla351081315325[[#This Row],[% efe_cor]]+Tabla351081315325[[#This Row],[% no_efe_cor]])/2</f>
        <v>0.501490302897646</v>
      </c>
      <c r="N18" s="10" t="n">
        <f aca="false">(Tabla351081315325[[#This Row],[% efe_inc]]+Tabla351081315325[[#This Row],[% no_efect_inc]])/2</f>
        <v>0.498509697102354</v>
      </c>
      <c r="O18" s="11" t="n">
        <f aca="false">Tabla351081315325[[#This Row],[no_efec_cor]]/(Tabla351081315325[[#This Row],[efect_inc]]+Tabla351081315325[[#This Row],[no_efec_cor]])</f>
        <v>0.490528414755733</v>
      </c>
      <c r="P18" s="11" t="n">
        <f aca="false">Tabla351081315325[[#This Row],[efec_cor]]/(Tabla351081315325[[#This Row],[efec_cor]]+Tabla351081315325[[#This Row],[no_efec_inc]])</f>
        <v>0.512534818941504</v>
      </c>
      <c r="Q18" s="11" t="n">
        <f aca="false">(Tabla351081315325[[#This Row],[PNE]]+Tabla351081315325[[#This Row],[PE]])/2</f>
        <v>0.501531616848618</v>
      </c>
      <c r="R18" s="0" t="n">
        <v>879</v>
      </c>
      <c r="S18" s="0" t="n">
        <v>842</v>
      </c>
      <c r="T18" s="0" t="n">
        <f aca="false">Tabla351081315325[[#This Row],[efec]]+Tabla351081315325[[#This Row],[no_efe]]</f>
        <v>1721</v>
      </c>
    </row>
    <row r="20" customFormat="false" ht="19.5" hidden="false" customHeight="false" outlineLevel="0" collapsed="false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15" hidden="false" customHeight="false" outlineLevel="0" collapsed="false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4" customFormat="false" ht="15.75" hidden="false" customHeight="false" outlineLevel="0" collapsed="false">
      <c r="A24" s="5" t="s">
        <v>5</v>
      </c>
      <c r="B24" s="5"/>
      <c r="C24" s="5"/>
      <c r="D24" s="5"/>
      <c r="E24" s="5"/>
      <c r="F24" s="5"/>
      <c r="G24" s="5"/>
      <c r="H24" s="5"/>
      <c r="I24" s="5"/>
    </row>
    <row r="25" customFormat="false" ht="15.75" hidden="false" customHeight="false" outlineLevel="0" collapsed="false">
      <c r="A25" s="7" t="s">
        <v>27</v>
      </c>
      <c r="B25" s="7" t="s">
        <v>28</v>
      </c>
      <c r="C25" s="8" t="s">
        <v>7</v>
      </c>
      <c r="D25" s="8" t="s">
        <v>8</v>
      </c>
      <c r="E25" s="8" t="s">
        <v>9</v>
      </c>
      <c r="F25" s="8" t="s">
        <v>10</v>
      </c>
      <c r="G25" s="8" t="s">
        <v>11</v>
      </c>
      <c r="H25" s="8" t="s">
        <v>12</v>
      </c>
      <c r="I25" s="7" t="s">
        <v>13</v>
      </c>
      <c r="J25" s="7" t="s">
        <v>14</v>
      </c>
      <c r="K25" s="7" t="s">
        <v>15</v>
      </c>
      <c r="L25" s="7" t="s">
        <v>16</v>
      </c>
      <c r="M25" s="7" t="s">
        <v>17</v>
      </c>
      <c r="N25" s="7" t="s">
        <v>18</v>
      </c>
      <c r="O25" s="7" t="s">
        <v>19</v>
      </c>
      <c r="P25" s="7" t="s">
        <v>20</v>
      </c>
      <c r="Q25" s="7" t="s">
        <v>21</v>
      </c>
      <c r="R25" s="7" t="s">
        <v>22</v>
      </c>
      <c r="S25" s="7" t="s">
        <v>23</v>
      </c>
      <c r="T25" s="7" t="s">
        <v>24</v>
      </c>
      <c r="U25" s="7" t="s">
        <v>25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41</v>
      </c>
      <c r="D26" s="0" t="n">
        <v>801</v>
      </c>
      <c r="E26" s="0" t="n">
        <v>831</v>
      </c>
      <c r="F26" s="0" t="n">
        <v>48</v>
      </c>
      <c r="G26" s="0" t="n">
        <f aca="false">Tabla3510813153423[[#This Row],[no_efec_cor]]+Tabla3510813153423[[#This Row],[efec_cor]]</f>
        <v>872</v>
      </c>
      <c r="H26" s="0" t="n">
        <f aca="false">Tabla3510813153423[[#This Row],[no_efec_inc]]+Tabla3510813153423[[#This Row],[efect_inc]]</f>
        <v>849</v>
      </c>
      <c r="I26" s="9" t="n">
        <f aca="false">Tabla3510813153423[[#This Row],[Correctos]]/Tabla3510813153423[[#This Row],[total_sec]]</f>
        <v>0.506682161533992</v>
      </c>
      <c r="J26" s="9" t="n">
        <f aca="false">Tabla3510813153423[[#This Row],[efec_cor]]/Tabla3510813153423[[#This Row],[efec]]</f>
        <v>0.945392491467577</v>
      </c>
      <c r="K26" s="9" t="n">
        <f aca="false">Tabla3510813153423[[#This Row],[efect_inc]]/Tabla3510813153423[[#This Row],[efec]]</f>
        <v>0.0546075085324232</v>
      </c>
      <c r="L26" s="9" t="n">
        <f aca="false">Tabla3510813153423[[#This Row],[no_efec_cor]]/Tabla3510813153423[[#This Row],[no_efe]]</f>
        <v>0.0486935866983373</v>
      </c>
      <c r="M26" s="9" t="n">
        <f aca="false">Tabla3510813153423[[#This Row],[no_efec_inc]]/Tabla3510813153423[[#This Row],[no_efe]]</f>
        <v>0.951306413301663</v>
      </c>
      <c r="N26" s="9" t="n">
        <f aca="false">(Tabla3510813153423[[#This Row],[% efe_cor]]+Tabla3510813153423[[#This Row],[% no_efe_cor]])/2</f>
        <v>0.497043039082957</v>
      </c>
      <c r="O26" s="10" t="n">
        <f aca="false">(Tabla3510813153423[[#This Row],[% efe_inc]]+Tabla3510813153423[[#This Row],[% no_efect_inc]])/2</f>
        <v>0.502956960917043</v>
      </c>
      <c r="P26" s="11" t="n">
        <f aca="false">Tabla3510813153423[[#This Row],[no_efec_cor]]/(Tabla3510813153423[[#This Row],[efect_inc]]+Tabla3510813153423[[#This Row],[no_efec_cor]])</f>
        <v>0.460674157303371</v>
      </c>
      <c r="Q26" s="11" t="n">
        <f aca="false">Tabla3510813153423[[#This Row],[efec_cor]]/(Tabla3510813153423[[#This Row],[efec_cor]]+Tabla3510813153423[[#This Row],[no_efec_inc]])</f>
        <v>0.509191176470588</v>
      </c>
      <c r="R26" s="11" t="n">
        <f aca="false">(Tabla3510813153423[[#This Row],[PNE]]+Tabla3510813153423[[#This Row],[PE]])/2</f>
        <v>0.48493266688698</v>
      </c>
      <c r="S26" s="0" t="n">
        <v>879</v>
      </c>
      <c r="T26" s="0" t="n">
        <v>842</v>
      </c>
      <c r="U26" s="0" t="n">
        <f aca="false">Tabla3510813153423[[#This Row],[efec]]+Tabla3510813153423[[#This Row],[no_efe]]</f>
        <v>1721</v>
      </c>
    </row>
    <row r="27" customFormat="false" ht="13.8" hidden="false" customHeight="false" outlineLevel="0" collapsed="false">
      <c r="A27" s="0" t="n">
        <v>1</v>
      </c>
      <c r="B27" s="0" t="n">
        <v>0.1</v>
      </c>
      <c r="C27" s="0" t="n">
        <v>349</v>
      </c>
      <c r="D27" s="0" t="n">
        <v>493</v>
      </c>
      <c r="E27" s="0" t="n">
        <v>561</v>
      </c>
      <c r="F27" s="0" t="n">
        <v>318</v>
      </c>
      <c r="G27" s="0" t="n">
        <f aca="false">Tabla3510813153423[[#This Row],[no_efec_cor]]+Tabla3510813153423[[#This Row],[efec_cor]]</f>
        <v>910</v>
      </c>
      <c r="H27" s="0" t="n">
        <f aca="false">Tabla3510813153423[[#This Row],[no_efec_inc]]+Tabla3510813153423[[#This Row],[efect_inc]]</f>
        <v>811</v>
      </c>
      <c r="I27" s="9" t="n">
        <f aca="false">Tabla3510813153423[[#This Row],[Correctos]]/Tabla3510813153423[[#This Row],[total_sec]]</f>
        <v>0.5287623474724</v>
      </c>
      <c r="J27" s="9" t="n">
        <f aca="false">Tabla3510813153423[[#This Row],[efec_cor]]/Tabla3510813153423[[#This Row],[efec]]</f>
        <v>0.638225255972696</v>
      </c>
      <c r="K27" s="9" t="n">
        <f aca="false">Tabla3510813153423[[#This Row],[efect_inc]]/Tabla3510813153423[[#This Row],[efec]]</f>
        <v>0.361774744027304</v>
      </c>
      <c r="L27" s="9" t="n">
        <f aca="false">Tabla3510813153423[[#This Row],[no_efec_cor]]/Tabla3510813153423[[#This Row],[no_efe]]</f>
        <v>0.414489311163896</v>
      </c>
      <c r="M27" s="9" t="n">
        <f aca="false">Tabla3510813153423[[#This Row],[no_efec_inc]]/Tabla3510813153423[[#This Row],[no_efe]]</f>
        <v>0.585510688836104</v>
      </c>
      <c r="N27" s="9" t="n">
        <f aca="false">(Tabla3510813153423[[#This Row],[% efe_cor]]+Tabla3510813153423[[#This Row],[% no_efe_cor]])/2</f>
        <v>0.526357283568296</v>
      </c>
      <c r="O27" s="10" t="n">
        <f aca="false">(Tabla3510813153423[[#This Row],[% efe_inc]]+Tabla3510813153423[[#This Row],[% no_efect_inc]])/2</f>
        <v>0.473642716431704</v>
      </c>
      <c r="P27" s="11" t="n">
        <f aca="false">Tabla3510813153423[[#This Row],[no_efec_cor]]/(Tabla3510813153423[[#This Row],[efect_inc]]+Tabla3510813153423[[#This Row],[no_efec_cor]])</f>
        <v>0.523238380809595</v>
      </c>
      <c r="Q27" s="11" t="n">
        <f aca="false">Tabla3510813153423[[#This Row],[efec_cor]]/(Tabla3510813153423[[#This Row],[efec_cor]]+Tabla3510813153423[[#This Row],[no_efec_inc]])</f>
        <v>0.532258064516129</v>
      </c>
      <c r="R27" s="11" t="n">
        <f aca="false">(Tabla3510813153423[[#This Row],[PNE]]+Tabla3510813153423[[#This Row],[PE]])/2</f>
        <v>0.527748222662862</v>
      </c>
      <c r="S27" s="0" t="n">
        <v>879</v>
      </c>
      <c r="T27" s="0" t="n">
        <v>842</v>
      </c>
      <c r="U27" s="0" t="n">
        <f aca="false">Tabla3510813153423[[#This Row],[efec]]+Tabla3510813153423[[#This Row],[no_efe]]</f>
        <v>1721</v>
      </c>
    </row>
    <row r="28" customFormat="false" ht="13.8" hidden="false" customHeight="false" outlineLevel="0" collapsed="false">
      <c r="A28" s="0" t="n">
        <v>1</v>
      </c>
      <c r="B28" s="0" t="n">
        <v>0.5</v>
      </c>
      <c r="C28" s="0" t="n">
        <v>411</v>
      </c>
      <c r="D28" s="0" t="n">
        <v>431</v>
      </c>
      <c r="E28" s="0" t="n">
        <v>472</v>
      </c>
      <c r="F28" s="0" t="n">
        <v>407</v>
      </c>
      <c r="G28" s="0" t="n">
        <f aca="false">Tabla3510813153423[[#This Row],[no_efec_cor]]+Tabla3510813153423[[#This Row],[efec_cor]]</f>
        <v>883</v>
      </c>
      <c r="H28" s="0" t="n">
        <f aca="false">Tabla3510813153423[[#This Row],[no_efec_inc]]+Tabla3510813153423[[#This Row],[efect_inc]]</f>
        <v>838</v>
      </c>
      <c r="I28" s="9" t="n">
        <f aca="false">Tabla3510813153423[[#This Row],[Correctos]]/Tabla3510813153423[[#This Row],[total_sec]]</f>
        <v>0.513073794305636</v>
      </c>
      <c r="J28" s="9" t="n">
        <f aca="false">Tabla3510813153423[[#This Row],[efec_cor]]/Tabla3510813153423[[#This Row],[efec]]</f>
        <v>0.536973833902162</v>
      </c>
      <c r="K28" s="9" t="n">
        <f aca="false">Tabla3510813153423[[#This Row],[efect_inc]]/Tabla3510813153423[[#This Row],[efec]]</f>
        <v>0.463026166097839</v>
      </c>
      <c r="L28" s="9" t="n">
        <f aca="false">Tabla3510813153423[[#This Row],[no_efec_cor]]/Tabla3510813153423[[#This Row],[no_efe]]</f>
        <v>0.48812351543943</v>
      </c>
      <c r="M28" s="9" t="n">
        <f aca="false">Tabla3510813153423[[#This Row],[no_efec_inc]]/Tabla3510813153423[[#This Row],[no_efe]]</f>
        <v>0.51187648456057</v>
      </c>
      <c r="N28" s="9" t="n">
        <f aca="false">(Tabla3510813153423[[#This Row],[% efe_cor]]+Tabla3510813153423[[#This Row],[% no_efe_cor]])/2</f>
        <v>0.512548674670796</v>
      </c>
      <c r="O28" s="10" t="n">
        <f aca="false">(Tabla3510813153423[[#This Row],[% efe_inc]]+Tabla3510813153423[[#This Row],[% no_efect_inc]])/2</f>
        <v>0.487451325329204</v>
      </c>
      <c r="P28" s="11" t="n">
        <f aca="false">Tabla3510813153423[[#This Row],[no_efec_cor]]/(Tabla3510813153423[[#This Row],[efect_inc]]+Tabla3510813153423[[#This Row],[no_efec_cor]])</f>
        <v>0.502444987775061</v>
      </c>
      <c r="Q28" s="11" t="n">
        <f aca="false">Tabla3510813153423[[#This Row],[efec_cor]]/(Tabla3510813153423[[#This Row],[efec_cor]]+Tabla3510813153423[[#This Row],[no_efec_inc]])</f>
        <v>0.522702104097453</v>
      </c>
      <c r="R28" s="11" t="n">
        <f aca="false">(Tabla3510813153423[[#This Row],[PNE]]+Tabla3510813153423[[#This Row],[PE]])/2</f>
        <v>0.512573545936257</v>
      </c>
      <c r="S28" s="0" t="n">
        <v>879</v>
      </c>
      <c r="T28" s="0" t="n">
        <v>842</v>
      </c>
      <c r="U28" s="0" t="n">
        <f aca="false">Tabla3510813153423[[#This Row],[efec]]+Tabla3510813153423[[#This Row],[no_efe]]</f>
        <v>1721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401</v>
      </c>
      <c r="D29" s="0" t="n">
        <v>441</v>
      </c>
      <c r="E29" s="0" t="n">
        <v>476</v>
      </c>
      <c r="F29" s="0" t="n">
        <v>403</v>
      </c>
      <c r="G29" s="0" t="n">
        <f aca="false">Tabla3510813153423[[#This Row],[no_efec_cor]]+Tabla3510813153423[[#This Row],[efec_cor]]</f>
        <v>877</v>
      </c>
      <c r="H29" s="0" t="n">
        <f aca="false">Tabla3510813153423[[#This Row],[no_efec_inc]]+Tabla3510813153423[[#This Row],[efect_inc]]</f>
        <v>844</v>
      </c>
      <c r="I29" s="9" t="n">
        <f aca="false">Tabla3510813153423[[#This Row],[Correctos]]/Tabla3510813153423[[#This Row],[total_sec]]</f>
        <v>0.509587449157467</v>
      </c>
      <c r="J29" s="9" t="n">
        <f aca="false">Tabla3510813153423[[#This Row],[efec_cor]]/Tabla3510813153423[[#This Row],[efec]]</f>
        <v>0.541524459613197</v>
      </c>
      <c r="K29" s="9" t="n">
        <f aca="false">Tabla3510813153423[[#This Row],[efect_inc]]/Tabla3510813153423[[#This Row],[efec]]</f>
        <v>0.458475540386803</v>
      </c>
      <c r="L29" s="9" t="n">
        <f aca="false">Tabla3510813153423[[#This Row],[no_efec_cor]]/Tabla3510813153423[[#This Row],[no_efe]]</f>
        <v>0.47624703087886</v>
      </c>
      <c r="M29" s="9" t="n">
        <f aca="false">Tabla3510813153423[[#This Row],[no_efec_inc]]/Tabla3510813153423[[#This Row],[no_efe]]</f>
        <v>0.52375296912114</v>
      </c>
      <c r="N29" s="9" t="n">
        <f aca="false">(Tabla3510813153423[[#This Row],[% efe_cor]]+Tabla3510813153423[[#This Row],[% no_efe_cor]])/2</f>
        <v>0.508885745246028</v>
      </c>
      <c r="O29" s="10" t="n">
        <f aca="false">(Tabla3510813153423[[#This Row],[% efe_inc]]+Tabla3510813153423[[#This Row],[% no_efect_inc]])/2</f>
        <v>0.491114254753972</v>
      </c>
      <c r="P29" s="11" t="n">
        <f aca="false">Tabla3510813153423[[#This Row],[no_efec_cor]]/(Tabla3510813153423[[#This Row],[efect_inc]]+Tabla3510813153423[[#This Row],[no_efec_cor]])</f>
        <v>0.498756218905473</v>
      </c>
      <c r="Q29" s="11" t="n">
        <f aca="false">Tabla3510813153423[[#This Row],[efec_cor]]/(Tabla3510813153423[[#This Row],[efec_cor]]+Tabla3510813153423[[#This Row],[no_efec_inc]])</f>
        <v>0.519083969465649</v>
      </c>
      <c r="R29" s="11" t="n">
        <f aca="false">(Tabla3510813153423[[#This Row],[PNE]]+Tabla3510813153423[[#This Row],[PE]])/2</f>
        <v>0.508920094185561</v>
      </c>
      <c r="S29" s="0" t="n">
        <v>879</v>
      </c>
      <c r="T29" s="0" t="n">
        <v>842</v>
      </c>
      <c r="U29" s="0" t="n">
        <f aca="false">Tabla3510813153423[[#This Row],[efec]]+Tabla3510813153423[[#This Row],[no_efe]]</f>
        <v>1721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386</v>
      </c>
      <c r="D30" s="0" t="n">
        <v>456</v>
      </c>
      <c r="E30" s="0" t="n">
        <v>497</v>
      </c>
      <c r="F30" s="0" t="n">
        <v>382</v>
      </c>
      <c r="G30" s="0" t="n">
        <f aca="false">Tabla3510813153423[[#This Row],[no_efec_cor]]+Tabla3510813153423[[#This Row],[efec_cor]]</f>
        <v>883</v>
      </c>
      <c r="H30" s="0" t="n">
        <f aca="false">Tabla3510813153423[[#This Row],[no_efec_inc]]+Tabla3510813153423[[#This Row],[efect_inc]]</f>
        <v>838</v>
      </c>
      <c r="I30" s="9" t="n">
        <f aca="false">Tabla3510813153423[[#This Row],[Correctos]]/Tabla3510813153423[[#This Row],[total_sec]]</f>
        <v>0.513073794305636</v>
      </c>
      <c r="J30" s="9" t="n">
        <f aca="false">Tabla3510813153423[[#This Row],[efec_cor]]/Tabla3510813153423[[#This Row],[efec]]</f>
        <v>0.565415244596132</v>
      </c>
      <c r="K30" s="9" t="n">
        <f aca="false">Tabla3510813153423[[#This Row],[efect_inc]]/Tabla3510813153423[[#This Row],[efec]]</f>
        <v>0.434584755403868</v>
      </c>
      <c r="L30" s="9" t="n">
        <f aca="false">Tabla3510813153423[[#This Row],[no_efec_cor]]/Tabla3510813153423[[#This Row],[no_efe]]</f>
        <v>0.458432304038005</v>
      </c>
      <c r="M30" s="9" t="n">
        <f aca="false">Tabla3510813153423[[#This Row],[no_efec_inc]]/Tabla3510813153423[[#This Row],[no_efe]]</f>
        <v>0.541567695961995</v>
      </c>
      <c r="N30" s="9" t="n">
        <f aca="false">(Tabla3510813153423[[#This Row],[% efe_cor]]+Tabla3510813153423[[#This Row],[% no_efe_cor]])/2</f>
        <v>0.511923774317068</v>
      </c>
      <c r="O30" s="10" t="n">
        <f aca="false">(Tabla3510813153423[[#This Row],[% efe_inc]]+Tabla3510813153423[[#This Row],[% no_efect_inc]])/2</f>
        <v>0.488076225682932</v>
      </c>
      <c r="P30" s="11" t="n">
        <f aca="false">Tabla3510813153423[[#This Row],[no_efec_cor]]/(Tabla3510813153423[[#This Row],[efect_inc]]+Tabla3510813153423[[#This Row],[no_efec_cor]])</f>
        <v>0.502604166666667</v>
      </c>
      <c r="Q30" s="11" t="n">
        <f aca="false">Tabla3510813153423[[#This Row],[efec_cor]]/(Tabla3510813153423[[#This Row],[efec_cor]]+Tabla3510813153423[[#This Row],[no_efec_inc]])</f>
        <v>0.521511017838405</v>
      </c>
      <c r="R30" s="11" t="n">
        <f aca="false">(Tabla3510813153423[[#This Row],[PNE]]+Tabla3510813153423[[#This Row],[PE]])/2</f>
        <v>0.512057592252536</v>
      </c>
      <c r="S30" s="0" t="n">
        <v>879</v>
      </c>
      <c r="T30" s="0" t="n">
        <v>842</v>
      </c>
      <c r="U30" s="0" t="n">
        <f aca="false">Tabla3510813153423[[#This Row],[efec]]+Tabla3510813153423[[#This Row],[no_efe]]</f>
        <v>1721</v>
      </c>
    </row>
    <row r="31" customFormat="false" ht="13.8" hidden="false" customHeight="false" outlineLevel="0" collapsed="false">
      <c r="A31" s="0" t="n">
        <v>1</v>
      </c>
      <c r="B31" s="0" t="n">
        <v>3</v>
      </c>
      <c r="C31" s="0" t="n">
        <v>353</v>
      </c>
      <c r="D31" s="0" t="n">
        <v>489</v>
      </c>
      <c r="E31" s="0" t="n">
        <v>537</v>
      </c>
      <c r="F31" s="0" t="n">
        <v>342</v>
      </c>
      <c r="G31" s="0" t="n">
        <f aca="false">Tabla3510813153423[[#This Row],[no_efec_cor]]+Tabla3510813153423[[#This Row],[efec_cor]]</f>
        <v>890</v>
      </c>
      <c r="H31" s="0" t="n">
        <f aca="false">Tabla3510813153423[[#This Row],[no_efec_inc]]+Tabla3510813153423[[#This Row],[efect_inc]]</f>
        <v>831</v>
      </c>
      <c r="I31" s="9" t="n">
        <f aca="false">Tabla3510813153423[[#This Row],[Correctos]]/Tabla3510813153423[[#This Row],[total_sec]]</f>
        <v>0.517141196978501</v>
      </c>
      <c r="J31" s="9" t="n">
        <f aca="false">Tabla3510813153423[[#This Row],[efec_cor]]/Tabla3510813153423[[#This Row],[efec]]</f>
        <v>0.610921501706485</v>
      </c>
      <c r="K31" s="9" t="n">
        <f aca="false">Tabla3510813153423[[#This Row],[efect_inc]]/Tabla3510813153423[[#This Row],[efec]]</f>
        <v>0.389078498293515</v>
      </c>
      <c r="L31" s="9" t="n">
        <f aca="false">Tabla3510813153423[[#This Row],[no_efec_cor]]/Tabla3510813153423[[#This Row],[no_efe]]</f>
        <v>0.419239904988124</v>
      </c>
      <c r="M31" s="9" t="n">
        <f aca="false">Tabla3510813153423[[#This Row],[no_efec_inc]]/Tabla3510813153423[[#This Row],[no_efe]]</f>
        <v>0.580760095011877</v>
      </c>
      <c r="N31" s="9" t="n">
        <f aca="false">(Tabla3510813153423[[#This Row],[% efe_cor]]+Tabla3510813153423[[#This Row],[% no_efe_cor]])/2</f>
        <v>0.515080703347304</v>
      </c>
      <c r="O31" s="10" t="n">
        <f aca="false">(Tabla3510813153423[[#This Row],[% efe_inc]]+Tabla3510813153423[[#This Row],[% no_efect_inc]])/2</f>
        <v>0.484919296652696</v>
      </c>
      <c r="P31" s="11" t="n">
        <f aca="false">Tabla3510813153423[[#This Row],[no_efec_cor]]/(Tabla3510813153423[[#This Row],[efect_inc]]+Tabla3510813153423[[#This Row],[no_efec_cor]])</f>
        <v>0.507913669064748</v>
      </c>
      <c r="Q31" s="11" t="n">
        <f aca="false">Tabla3510813153423[[#This Row],[efec_cor]]/(Tabla3510813153423[[#This Row],[efec_cor]]+Tabla3510813153423[[#This Row],[no_efec_inc]])</f>
        <v>0.523391812865497</v>
      </c>
      <c r="R31" s="11" t="n">
        <f aca="false">(Tabla3510813153423[[#This Row],[PNE]]+Tabla3510813153423[[#This Row],[PE]])/2</f>
        <v>0.515652740965123</v>
      </c>
      <c r="S31" s="0" t="n">
        <v>879</v>
      </c>
      <c r="T31" s="0" t="n">
        <v>842</v>
      </c>
      <c r="U31" s="0" t="n">
        <f aca="false">Tabla3510813153423[[#This Row],[efec]]+Tabla3510813153423[[#This Row],[no_efe]]</f>
        <v>1721</v>
      </c>
    </row>
    <row r="32" customFormat="false" ht="13.8" hidden="false" customHeight="false" outlineLevel="0" collapsed="false">
      <c r="A32" s="0" t="n">
        <v>1</v>
      </c>
      <c r="B32" s="0" t="n">
        <v>5</v>
      </c>
      <c r="C32" s="0" t="n">
        <v>292</v>
      </c>
      <c r="D32" s="0" t="n">
        <v>550</v>
      </c>
      <c r="E32" s="0" t="n">
        <v>587</v>
      </c>
      <c r="F32" s="0" t="n">
        <v>292</v>
      </c>
      <c r="G32" s="0" t="n">
        <f aca="false">Tabla3510813153423[[#This Row],[no_efec_cor]]+Tabla3510813153423[[#This Row],[efec_cor]]</f>
        <v>879</v>
      </c>
      <c r="H32" s="0" t="n">
        <f aca="false">Tabla3510813153423[[#This Row],[no_efec_inc]]+Tabla3510813153423[[#This Row],[efect_inc]]</f>
        <v>842</v>
      </c>
      <c r="I32" s="9" t="n">
        <f aca="false">Tabla3510813153423[[#This Row],[Correctos]]/Tabla3510813153423[[#This Row],[total_sec]]</f>
        <v>0.510749564206856</v>
      </c>
      <c r="J32" s="9" t="n">
        <f aca="false">Tabla3510813153423[[#This Row],[efec_cor]]/Tabla3510813153423[[#This Row],[efec]]</f>
        <v>0.667804323094425</v>
      </c>
      <c r="K32" s="9" t="n">
        <f aca="false">Tabla3510813153423[[#This Row],[efect_inc]]/Tabla3510813153423[[#This Row],[efec]]</f>
        <v>0.332195676905574</v>
      </c>
      <c r="L32" s="9" t="n">
        <f aca="false">Tabla3510813153423[[#This Row],[no_efec_cor]]/Tabla3510813153423[[#This Row],[no_efe]]</f>
        <v>0.346793349168646</v>
      </c>
      <c r="M32" s="9" t="n">
        <f aca="false">Tabla3510813153423[[#This Row],[no_efec_inc]]/Tabla3510813153423[[#This Row],[no_efe]]</f>
        <v>0.653206650831354</v>
      </c>
      <c r="N32" s="9" t="n">
        <f aca="false">(Tabla3510813153423[[#This Row],[% efe_cor]]+Tabla3510813153423[[#This Row],[% no_efe_cor]])/2</f>
        <v>0.507298836131536</v>
      </c>
      <c r="O32" s="10" t="n">
        <f aca="false">(Tabla3510813153423[[#This Row],[% efe_inc]]+Tabla3510813153423[[#This Row],[% no_efect_inc]])/2</f>
        <v>0.492701163868464</v>
      </c>
      <c r="P32" s="11" t="n">
        <f aca="false">Tabla3510813153423[[#This Row],[no_efec_cor]]/(Tabla3510813153423[[#This Row],[efect_inc]]+Tabla3510813153423[[#This Row],[no_efec_cor]])</f>
        <v>0.5</v>
      </c>
      <c r="Q32" s="11" t="n">
        <f aca="false">Tabla3510813153423[[#This Row],[efec_cor]]/(Tabla3510813153423[[#This Row],[efec_cor]]+Tabla3510813153423[[#This Row],[no_efec_inc]])</f>
        <v>0.51627088830255</v>
      </c>
      <c r="R32" s="11" t="n">
        <f aca="false">(Tabla3510813153423[[#This Row],[PNE]]+Tabla3510813153423[[#This Row],[PE]])/2</f>
        <v>0.508135444151275</v>
      </c>
      <c r="S32" s="0" t="n">
        <v>879</v>
      </c>
      <c r="T32" s="0" t="n">
        <v>842</v>
      </c>
      <c r="U32" s="0" t="n">
        <f aca="false">Tabla3510813153423[[#This Row],[efec]]+Tabla3510813153423[[#This Row],[no_efe]]</f>
        <v>1721</v>
      </c>
    </row>
    <row r="33" customFormat="false" ht="13.8" hidden="false" customHeight="false" outlineLevel="0" collapsed="false">
      <c r="A33" s="0" t="n">
        <v>2</v>
      </c>
      <c r="B33" s="0" t="n">
        <v>0.5</v>
      </c>
      <c r="C33" s="0" t="n">
        <v>422</v>
      </c>
      <c r="D33" s="0" t="n">
        <v>420</v>
      </c>
      <c r="E33" s="0" t="n">
        <v>461</v>
      </c>
      <c r="F33" s="0" t="n">
        <v>418</v>
      </c>
      <c r="G33" s="0" t="n">
        <f aca="false">Tabla3510813153423[[#This Row],[no_efec_cor]]+Tabla3510813153423[[#This Row],[efec_cor]]</f>
        <v>883</v>
      </c>
      <c r="H33" s="0" t="n">
        <f aca="false">Tabla3510813153423[[#This Row],[no_efec_inc]]+Tabla3510813153423[[#This Row],[efect_inc]]</f>
        <v>838</v>
      </c>
      <c r="I33" s="9" t="n">
        <f aca="false">Tabla3510813153423[[#This Row],[Correctos]]/Tabla3510813153423[[#This Row],[total_sec]]</f>
        <v>0.513073794305636</v>
      </c>
      <c r="J33" s="9" t="n">
        <f aca="false">Tabla3510813153423[[#This Row],[efec_cor]]/Tabla3510813153423[[#This Row],[efec]]</f>
        <v>0.524459613196815</v>
      </c>
      <c r="K33" s="9" t="n">
        <f aca="false">Tabla3510813153423[[#This Row],[efect_inc]]/Tabla3510813153423[[#This Row],[efec]]</f>
        <v>0.475540386803185</v>
      </c>
      <c r="L33" s="9" t="n">
        <f aca="false">Tabla3510813153423[[#This Row],[no_efec_cor]]/Tabla3510813153423[[#This Row],[no_efe]]</f>
        <v>0.501187648456057</v>
      </c>
      <c r="M33" s="9" t="n">
        <f aca="false">Tabla3510813153423[[#This Row],[no_efec_inc]]/Tabla3510813153423[[#This Row],[no_efe]]</f>
        <v>0.498812351543943</v>
      </c>
      <c r="N33" s="9" t="n">
        <f aca="false">(Tabla3510813153423[[#This Row],[% efe_cor]]+Tabla3510813153423[[#This Row],[% no_efe_cor]])/2</f>
        <v>0.512823630826436</v>
      </c>
      <c r="O33" s="10" t="n">
        <f aca="false">(Tabla3510813153423[[#This Row],[% efe_inc]]+Tabla3510813153423[[#This Row],[% no_efect_inc]])/2</f>
        <v>0.487176369173564</v>
      </c>
      <c r="P33" s="11" t="n">
        <f aca="false">Tabla3510813153423[[#This Row],[no_efec_cor]]/(Tabla3510813153423[[#This Row],[efect_inc]]+Tabla3510813153423[[#This Row],[no_efec_cor]])</f>
        <v>0.502380952380952</v>
      </c>
      <c r="Q33" s="11" t="n">
        <f aca="false">Tabla3510813153423[[#This Row],[efec_cor]]/(Tabla3510813153423[[#This Row],[efec_cor]]+Tabla3510813153423[[#This Row],[no_efec_inc]])</f>
        <v>0.523269012485812</v>
      </c>
      <c r="R33" s="11" t="n">
        <f aca="false">(Tabla3510813153423[[#This Row],[PNE]]+Tabla3510813153423[[#This Row],[PE]])/2</f>
        <v>0.512824982433382</v>
      </c>
      <c r="S33" s="0" t="n">
        <v>879</v>
      </c>
      <c r="T33" s="0" t="n">
        <v>842</v>
      </c>
      <c r="U33" s="0" t="n">
        <f aca="false">Tabla3510813153423[[#This Row],[efec]]+Tabla3510813153423[[#This Row],[no_efe]]</f>
        <v>1721</v>
      </c>
    </row>
    <row r="34" customFormat="false" ht="13.8" hidden="false" customHeight="false" outlineLevel="0" collapsed="false">
      <c r="A34" s="0" t="n">
        <v>3</v>
      </c>
      <c r="B34" s="0" t="n">
        <v>0.5</v>
      </c>
      <c r="C34" s="0" t="n">
        <v>427</v>
      </c>
      <c r="D34" s="0" t="n">
        <v>415</v>
      </c>
      <c r="E34" s="0" t="n">
        <v>455</v>
      </c>
      <c r="F34" s="0" t="n">
        <v>424</v>
      </c>
      <c r="G34" s="0" t="n">
        <f aca="false">Tabla3510813153423[[#This Row],[no_efec_cor]]+Tabla3510813153423[[#This Row],[efec_cor]]</f>
        <v>882</v>
      </c>
      <c r="H34" s="0" t="n">
        <f aca="false">Tabla3510813153423[[#This Row],[no_efec_inc]]+Tabla3510813153423[[#This Row],[efect_inc]]</f>
        <v>839</v>
      </c>
      <c r="I34" s="9" t="n">
        <f aca="false">Tabla3510813153423[[#This Row],[Correctos]]/Tabla3510813153423[[#This Row],[total_sec]]</f>
        <v>0.512492736780941</v>
      </c>
      <c r="J34" s="9" t="n">
        <f aca="false">Tabla3510813153423[[#This Row],[efec_cor]]/Tabla3510813153423[[#This Row],[efec]]</f>
        <v>0.517633674630262</v>
      </c>
      <c r="K34" s="9" t="n">
        <f aca="false">Tabla3510813153423[[#This Row],[efect_inc]]/Tabla3510813153423[[#This Row],[efec]]</f>
        <v>0.482366325369738</v>
      </c>
      <c r="L34" s="9" t="n">
        <f aca="false">Tabla3510813153423[[#This Row],[no_efec_cor]]/Tabla3510813153423[[#This Row],[no_efe]]</f>
        <v>0.507125890736342</v>
      </c>
      <c r="M34" s="9" t="n">
        <f aca="false">Tabla3510813153423[[#This Row],[no_efec_inc]]/Tabla3510813153423[[#This Row],[no_efe]]</f>
        <v>0.492874109263658</v>
      </c>
      <c r="N34" s="9" t="n">
        <f aca="false">(Tabla3510813153423[[#This Row],[% efe_cor]]+Tabla3510813153423[[#This Row],[% no_efe_cor]])/2</f>
        <v>0.512379782683302</v>
      </c>
      <c r="O34" s="10" t="n">
        <f aca="false">(Tabla3510813153423[[#This Row],[% efe_inc]]+Tabla3510813153423[[#This Row],[% no_efect_inc]])/2</f>
        <v>0.487620217316698</v>
      </c>
      <c r="P34" s="11" t="n">
        <f aca="false">Tabla3510813153423[[#This Row],[no_efec_cor]]/(Tabla3510813153423[[#This Row],[efect_inc]]+Tabla3510813153423[[#This Row],[no_efec_cor]])</f>
        <v>0.501762632197415</v>
      </c>
      <c r="Q34" s="11" t="n">
        <f aca="false">Tabla3510813153423[[#This Row],[efec_cor]]/(Tabla3510813153423[[#This Row],[efec_cor]]+Tabla3510813153423[[#This Row],[no_efec_inc]])</f>
        <v>0.522988505747126</v>
      </c>
      <c r="R34" s="11" t="n">
        <f aca="false">(Tabla3510813153423[[#This Row],[PNE]]+Tabla3510813153423[[#This Row],[PE]])/2</f>
        <v>0.512375568972271</v>
      </c>
      <c r="S34" s="0" t="n">
        <v>879</v>
      </c>
      <c r="T34" s="0" t="n">
        <v>842</v>
      </c>
      <c r="U34" s="0" t="n">
        <f aca="false">Tabla3510813153423[[#This Row],[efec]]+Tabla3510813153423[[#This Row],[no_efe]]</f>
        <v>1721</v>
      </c>
    </row>
    <row r="35" customFormat="false" ht="13.8" hidden="false" customHeight="false" outlineLevel="0" collapsed="false">
      <c r="A35" s="0" t="n">
        <v>5</v>
      </c>
      <c r="B35" s="0" t="n">
        <v>0.5</v>
      </c>
      <c r="C35" s="0" t="n">
        <v>437</v>
      </c>
      <c r="D35" s="0" t="n">
        <v>405</v>
      </c>
      <c r="E35" s="0" t="n">
        <v>450</v>
      </c>
      <c r="F35" s="0" t="n">
        <v>429</v>
      </c>
      <c r="G35" s="0" t="n">
        <f aca="false">Tabla3510813153423[[#This Row],[no_efec_cor]]+Tabla3510813153423[[#This Row],[efec_cor]]</f>
        <v>887</v>
      </c>
      <c r="H35" s="0" t="n">
        <f aca="false">Tabla3510813153423[[#This Row],[no_efec_inc]]+Tabla3510813153423[[#This Row],[efect_inc]]</f>
        <v>834</v>
      </c>
      <c r="I35" s="9" t="n">
        <f aca="false">Tabla3510813153423[[#This Row],[Correctos]]/Tabla3510813153423[[#This Row],[total_sec]]</f>
        <v>0.515398024404416</v>
      </c>
      <c r="J35" s="9" t="n">
        <f aca="false">Tabla3510813153423[[#This Row],[efec_cor]]/Tabla3510813153423[[#This Row],[efec]]</f>
        <v>0.511945392491467</v>
      </c>
      <c r="K35" s="9" t="n">
        <f aca="false">Tabla3510813153423[[#This Row],[efect_inc]]/Tabla3510813153423[[#This Row],[efec]]</f>
        <v>0.488054607508532</v>
      </c>
      <c r="L35" s="9" t="n">
        <f aca="false">Tabla3510813153423[[#This Row],[no_efec_cor]]/Tabla3510813153423[[#This Row],[no_efe]]</f>
        <v>0.519002375296912</v>
      </c>
      <c r="M35" s="9" t="n">
        <f aca="false">Tabla3510813153423[[#This Row],[no_efec_inc]]/Tabla3510813153423[[#This Row],[no_efe]]</f>
        <v>0.480997624703088</v>
      </c>
      <c r="N35" s="9" t="n">
        <f aca="false">(Tabla3510813153423[[#This Row],[% efe_cor]]+Tabla3510813153423[[#This Row],[% no_efe_cor]])/2</f>
        <v>0.51547388389419</v>
      </c>
      <c r="O35" s="10" t="n">
        <f aca="false">(Tabla3510813153423[[#This Row],[% efe_inc]]+Tabla3510813153423[[#This Row],[% no_efect_inc]])/2</f>
        <v>0.48452611610581</v>
      </c>
      <c r="P35" s="11" t="n">
        <f aca="false">Tabla3510813153423[[#This Row],[no_efec_cor]]/(Tabla3510813153423[[#This Row],[efect_inc]]+Tabla3510813153423[[#This Row],[no_efec_cor]])</f>
        <v>0.504618937644342</v>
      </c>
      <c r="Q35" s="11" t="n">
        <f aca="false">Tabla3510813153423[[#This Row],[efec_cor]]/(Tabla3510813153423[[#This Row],[efec_cor]]+Tabla3510813153423[[#This Row],[no_efec_inc]])</f>
        <v>0.526315789473684</v>
      </c>
      <c r="R35" s="11" t="n">
        <f aca="false">(Tabla3510813153423[[#This Row],[PNE]]+Tabla3510813153423[[#This Row],[PE]])/2</f>
        <v>0.515467363559013</v>
      </c>
      <c r="S35" s="0" t="n">
        <v>879</v>
      </c>
      <c r="T35" s="0" t="n">
        <v>842</v>
      </c>
      <c r="U35" s="0" t="n">
        <f aca="false">Tabla3510813153423[[#This Row],[efec]]+Tabla3510813153423[[#This Row],[no_efe]]</f>
        <v>1721</v>
      </c>
    </row>
    <row r="36" customFormat="false" ht="13.8" hidden="false" customHeight="false" outlineLevel="0" collapsed="false">
      <c r="A36" s="0" t="n">
        <v>5</v>
      </c>
      <c r="B36" s="0" t="n">
        <v>1</v>
      </c>
      <c r="C36" s="0" t="n">
        <v>436</v>
      </c>
      <c r="D36" s="0" t="n">
        <v>406</v>
      </c>
      <c r="E36" s="0" t="n">
        <v>453</v>
      </c>
      <c r="F36" s="0" t="n">
        <v>426</v>
      </c>
      <c r="G36" s="0" t="n">
        <f aca="false">Tabla3510813153423[[#This Row],[no_efec_cor]]+Tabla3510813153423[[#This Row],[efec_cor]]</f>
        <v>889</v>
      </c>
      <c r="H36" s="0" t="n">
        <f aca="false">Tabla3510813153423[[#This Row],[no_efec_inc]]+Tabla3510813153423[[#This Row],[efect_inc]]</f>
        <v>832</v>
      </c>
      <c r="I36" s="9" t="n">
        <f aca="false">Tabla3510813153423[[#This Row],[Correctos]]/Tabla3510813153423[[#This Row],[total_sec]]</f>
        <v>0.516560139453806</v>
      </c>
      <c r="J36" s="9" t="n">
        <f aca="false">Tabla3510813153423[[#This Row],[efec_cor]]/Tabla3510813153423[[#This Row],[efec]]</f>
        <v>0.515358361774744</v>
      </c>
      <c r="K36" s="9" t="n">
        <f aca="false">Tabla3510813153423[[#This Row],[efect_inc]]/Tabla3510813153423[[#This Row],[efec]]</f>
        <v>0.484641638225256</v>
      </c>
      <c r="L36" s="9" t="n">
        <f aca="false">Tabla3510813153423[[#This Row],[no_efec_cor]]/Tabla3510813153423[[#This Row],[no_efe]]</f>
        <v>0.517814726840855</v>
      </c>
      <c r="M36" s="9" t="n">
        <f aca="false">Tabla3510813153423[[#This Row],[no_efec_inc]]/Tabla3510813153423[[#This Row],[no_efe]]</f>
        <v>0.482185273159145</v>
      </c>
      <c r="N36" s="9" t="n">
        <f aca="false">(Tabla3510813153423[[#This Row],[% efe_cor]]+Tabla3510813153423[[#This Row],[% no_efe_cor]])/2</f>
        <v>0.5165865443078</v>
      </c>
      <c r="O36" s="10" t="n">
        <f aca="false">(Tabla3510813153423[[#This Row],[% efe_inc]]+Tabla3510813153423[[#This Row],[% no_efect_inc]])/2</f>
        <v>0.4834134556922</v>
      </c>
      <c r="P36" s="11" t="n">
        <f aca="false">Tabla3510813153423[[#This Row],[no_efec_cor]]/(Tabla3510813153423[[#This Row],[efect_inc]]+Tabla3510813153423[[#This Row],[no_efec_cor]])</f>
        <v>0.505800464037123</v>
      </c>
      <c r="Q36" s="11" t="n">
        <f aca="false">Tabla3510813153423[[#This Row],[efec_cor]]/(Tabla3510813153423[[#This Row],[efec_cor]]+Tabla3510813153423[[#This Row],[no_efec_inc]])</f>
        <v>0.527357392316647</v>
      </c>
      <c r="R36" s="11" t="n">
        <f aca="false">(Tabla3510813153423[[#This Row],[PNE]]+Tabla3510813153423[[#This Row],[PE]])/2</f>
        <v>0.516578928176885</v>
      </c>
      <c r="S36" s="0" t="n">
        <v>879</v>
      </c>
      <c r="T36" s="0" t="n">
        <v>842</v>
      </c>
      <c r="U36" s="0" t="n">
        <f aca="false">Tabla3510813153423[[#This Row],[efec]]+Tabla3510813153423[[#This Row],[no_efe]]</f>
        <v>1721</v>
      </c>
    </row>
    <row r="37" customFormat="false" ht="13.8" hidden="false" customHeight="false" outlineLevel="0" collapsed="false">
      <c r="A37" s="0" t="n">
        <v>0.5</v>
      </c>
      <c r="B37" s="0" t="n">
        <v>1</v>
      </c>
      <c r="C37" s="0" t="n">
        <v>361</v>
      </c>
      <c r="D37" s="0" t="n">
        <v>481</v>
      </c>
      <c r="E37" s="0" t="n">
        <v>516</v>
      </c>
      <c r="F37" s="0" t="n">
        <v>363</v>
      </c>
      <c r="G37" s="0" t="n">
        <f aca="false">Tabla3510813153423[[#This Row],[no_efec_cor]]+Tabla3510813153423[[#This Row],[efec_cor]]</f>
        <v>877</v>
      </c>
      <c r="H37" s="0" t="n">
        <f aca="false">Tabla3510813153423[[#This Row],[no_efec_inc]]+Tabla3510813153423[[#This Row],[efect_inc]]</f>
        <v>844</v>
      </c>
      <c r="I37" s="9" t="n">
        <f aca="false">Tabla3510813153423[[#This Row],[Correctos]]/Tabla3510813153423[[#This Row],[total_sec]]</f>
        <v>0.509587449157467</v>
      </c>
      <c r="J37" s="9" t="n">
        <f aca="false">Tabla3510813153423[[#This Row],[efec_cor]]/Tabla3510813153423[[#This Row],[efec]]</f>
        <v>0.587030716723549</v>
      </c>
      <c r="K37" s="9" t="n">
        <f aca="false">Tabla3510813153423[[#This Row],[efect_inc]]/Tabla3510813153423[[#This Row],[efec]]</f>
        <v>0.412969283276451</v>
      </c>
      <c r="L37" s="9" t="n">
        <f aca="false">Tabla3510813153423[[#This Row],[no_efec_cor]]/Tabla3510813153423[[#This Row],[no_efe]]</f>
        <v>0.42874109263658</v>
      </c>
      <c r="M37" s="9" t="n">
        <f aca="false">Tabla3510813153423[[#This Row],[no_efec_inc]]/Tabla3510813153423[[#This Row],[no_efe]]</f>
        <v>0.57125890736342</v>
      </c>
      <c r="N37" s="9" t="n">
        <f aca="false">(Tabla3510813153423[[#This Row],[% efe_cor]]+Tabla3510813153423[[#This Row],[% no_efe_cor]])/2</f>
        <v>0.507885904680065</v>
      </c>
      <c r="O37" s="10" t="n">
        <f aca="false">(Tabla3510813153423[[#This Row],[% efe_inc]]+Tabla3510813153423[[#This Row],[% no_efect_inc]])/2</f>
        <v>0.492114095319935</v>
      </c>
      <c r="P37" s="11" t="n">
        <f aca="false">Tabla3510813153423[[#This Row],[no_efec_cor]]/(Tabla3510813153423[[#This Row],[efect_inc]]+Tabla3510813153423[[#This Row],[no_efec_cor]])</f>
        <v>0.498618784530387</v>
      </c>
      <c r="Q37" s="11" t="n">
        <f aca="false">Tabla3510813153423[[#This Row],[efec_cor]]/(Tabla3510813153423[[#This Row],[efec_cor]]+Tabla3510813153423[[#This Row],[no_efec_inc]])</f>
        <v>0.517552657973922</v>
      </c>
      <c r="R37" s="11" t="n">
        <f aca="false">(Tabla3510813153423[[#This Row],[PNE]]+Tabla3510813153423[[#This Row],[PE]])/2</f>
        <v>0.508085721252154</v>
      </c>
      <c r="S37" s="0" t="n">
        <v>879</v>
      </c>
      <c r="T37" s="0" t="n">
        <v>842</v>
      </c>
      <c r="U37" s="0" t="n">
        <f aca="false">Tabla3510813153423[[#This Row],[efec]]+Tabla3510813153423[[#This Row],[no_efe]]</f>
        <v>1721</v>
      </c>
    </row>
    <row r="38" customFormat="false" ht="13.8" hidden="false" customHeight="false" outlineLevel="0" collapsed="false">
      <c r="A38" s="0" t="n">
        <v>0.1</v>
      </c>
      <c r="B38" s="0" t="n">
        <v>1</v>
      </c>
      <c r="C38" s="0" t="n">
        <v>54</v>
      </c>
      <c r="D38" s="0" t="n">
        <v>788</v>
      </c>
      <c r="E38" s="0" t="n">
        <v>823</v>
      </c>
      <c r="F38" s="0" t="n">
        <v>56</v>
      </c>
      <c r="G38" s="0" t="n">
        <f aca="false">Tabla3510813153423[[#This Row],[no_efec_cor]]+Tabla3510813153423[[#This Row],[efec_cor]]</f>
        <v>877</v>
      </c>
      <c r="H38" s="0" t="n">
        <f aca="false">Tabla3510813153423[[#This Row],[no_efec_inc]]+Tabla3510813153423[[#This Row],[efect_inc]]</f>
        <v>844</v>
      </c>
      <c r="I38" s="9" t="n">
        <f aca="false">Tabla3510813153423[[#This Row],[Correctos]]/Tabla3510813153423[[#This Row],[total_sec]]</f>
        <v>0.509587449157467</v>
      </c>
      <c r="J38" s="9" t="n">
        <f aca="false">Tabla3510813153423[[#This Row],[efec_cor]]/Tabla3510813153423[[#This Row],[efec]]</f>
        <v>0.936291240045506</v>
      </c>
      <c r="K38" s="9" t="n">
        <f aca="false">Tabla3510813153423[[#This Row],[efect_inc]]/Tabla3510813153423[[#This Row],[efec]]</f>
        <v>0.0637087599544937</v>
      </c>
      <c r="L38" s="9" t="n">
        <f aca="false">Tabla3510813153423[[#This Row],[no_efec_cor]]/Tabla3510813153423[[#This Row],[no_efe]]</f>
        <v>0.0641330166270784</v>
      </c>
      <c r="M38" s="9" t="n">
        <f aca="false">Tabla3510813153423[[#This Row],[no_efec_inc]]/Tabla3510813153423[[#This Row],[no_efe]]</f>
        <v>0.935866983372922</v>
      </c>
      <c r="N38" s="9" t="n">
        <f aca="false">(Tabla3510813153423[[#This Row],[% efe_cor]]+Tabla3510813153423[[#This Row],[% no_efe_cor]])/2</f>
        <v>0.500212128336292</v>
      </c>
      <c r="O38" s="10" t="n">
        <f aca="false">(Tabla3510813153423[[#This Row],[% efe_inc]]+Tabla3510813153423[[#This Row],[% no_efect_inc]])/2</f>
        <v>0.499787871663708</v>
      </c>
      <c r="P38" s="11" t="n">
        <f aca="false">Tabla3510813153423[[#This Row],[no_efec_cor]]/(Tabla3510813153423[[#This Row],[efect_inc]]+Tabla3510813153423[[#This Row],[no_efec_cor]])</f>
        <v>0.490909090909091</v>
      </c>
      <c r="Q38" s="11" t="n">
        <f aca="false">Tabla3510813153423[[#This Row],[efec_cor]]/(Tabla3510813153423[[#This Row],[efec_cor]]+Tabla3510813153423[[#This Row],[no_efec_inc]])</f>
        <v>0.510862818125388</v>
      </c>
      <c r="R38" s="11" t="n">
        <f aca="false">(Tabla3510813153423[[#This Row],[PNE]]+Tabla3510813153423[[#This Row],[PE]])/2</f>
        <v>0.500885954517239</v>
      </c>
      <c r="S38" s="0" t="n">
        <v>879</v>
      </c>
      <c r="T38" s="0" t="n">
        <v>842</v>
      </c>
      <c r="U38" s="0" t="n">
        <f aca="false">Tabla3510813153423[[#This Row],[efec]]+Tabla3510813153423[[#This Row],[no_efe]]</f>
        <v>1721</v>
      </c>
    </row>
    <row r="39" customFormat="false" ht="13.8" hidden="false" customHeight="false" outlineLevel="0" collapsed="false">
      <c r="A39" s="0" t="n">
        <v>0.5</v>
      </c>
      <c r="B39" s="0" t="n">
        <v>0.5</v>
      </c>
      <c r="C39" s="0" t="n">
        <v>384</v>
      </c>
      <c r="D39" s="0" t="n">
        <v>458</v>
      </c>
      <c r="E39" s="0" t="n">
        <v>512</v>
      </c>
      <c r="F39" s="0" t="n">
        <v>367</v>
      </c>
      <c r="G39" s="0" t="n">
        <f aca="false">Tabla3510813153423[[#This Row],[no_efec_cor]]+Tabla3510813153423[[#This Row],[efec_cor]]</f>
        <v>896</v>
      </c>
      <c r="H39" s="0" t="n">
        <f aca="false">Tabla3510813153423[[#This Row],[no_efec_inc]]+Tabla3510813153423[[#This Row],[efect_inc]]</f>
        <v>825</v>
      </c>
      <c r="I39" s="9" t="n">
        <f aca="false">Tabla3510813153423[[#This Row],[Correctos]]/Tabla3510813153423[[#This Row],[total_sec]]</f>
        <v>0.520627542126671</v>
      </c>
      <c r="J39" s="9" t="n">
        <f aca="false">Tabla3510813153423[[#This Row],[efec_cor]]/Tabla3510813153423[[#This Row],[efec]]</f>
        <v>0.582480091012514</v>
      </c>
      <c r="K39" s="9" t="n">
        <f aca="false">Tabla3510813153423[[#This Row],[efect_inc]]/Tabla3510813153423[[#This Row],[efec]]</f>
        <v>0.417519908987486</v>
      </c>
      <c r="L39" s="9" t="n">
        <f aca="false">Tabla3510813153423[[#This Row],[no_efec_cor]]/Tabla3510813153423[[#This Row],[no_efe]]</f>
        <v>0.456057007125891</v>
      </c>
      <c r="M39" s="9" t="n">
        <f aca="false">Tabla3510813153423[[#This Row],[no_efec_inc]]/Tabla3510813153423[[#This Row],[no_efe]]</f>
        <v>0.543942992874109</v>
      </c>
      <c r="N39" s="9" t="n">
        <f aca="false">(Tabla3510813153423[[#This Row],[% efe_cor]]+Tabla3510813153423[[#This Row],[% no_efe_cor]])/2</f>
        <v>0.519268549069203</v>
      </c>
      <c r="O39" s="10" t="n">
        <f aca="false">(Tabla3510813153423[[#This Row],[% efe_inc]]+Tabla3510813153423[[#This Row],[% no_efect_inc]])/2</f>
        <v>0.480731450930797</v>
      </c>
      <c r="P39" s="11" t="n">
        <f aca="false">Tabla3510813153423[[#This Row],[no_efec_cor]]/(Tabla3510813153423[[#This Row],[efect_inc]]+Tabla3510813153423[[#This Row],[no_efec_cor]])</f>
        <v>0.511318242343542</v>
      </c>
      <c r="Q39" s="11" t="n">
        <f aca="false">Tabla3510813153423[[#This Row],[efec_cor]]/(Tabla3510813153423[[#This Row],[efec_cor]]+Tabla3510813153423[[#This Row],[no_efec_inc]])</f>
        <v>0.527835051546392</v>
      </c>
      <c r="R39" s="11" t="n">
        <f aca="false">(Tabla3510813153423[[#This Row],[PNE]]+Tabla3510813153423[[#This Row],[PE]])/2</f>
        <v>0.519576646944967</v>
      </c>
      <c r="S39" s="0" t="n">
        <v>879</v>
      </c>
      <c r="T39" s="0" t="n">
        <v>842</v>
      </c>
      <c r="U39" s="0" t="n">
        <f aca="false">Tabla3510813153423[[#This Row],[efec]]+Tabla3510813153423[[#This Row],[no_efe]]</f>
        <v>1721</v>
      </c>
    </row>
  </sheetData>
  <mergeCells count="9">
    <mergeCell ref="A1:U1"/>
    <mergeCell ref="A2:U2"/>
    <mergeCell ref="A4:B4"/>
    <mergeCell ref="A5:B5"/>
    <mergeCell ref="A6:B6"/>
    <mergeCell ref="A8:I8"/>
    <mergeCell ref="A20:U20"/>
    <mergeCell ref="A21:U21"/>
    <mergeCell ref="A24:I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T8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A49" activeCellId="0" sqref="A4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7.85"/>
    <col collapsed="false" customWidth="true" hidden="false" outlineLevel="0" max="3" min="3" style="0" width="14.57"/>
    <col collapsed="false" customWidth="true" hidden="false" outlineLevel="0" max="4" min="4" style="0" width="12.14"/>
    <col collapsed="false" customWidth="true" hidden="false" outlineLevel="0" max="5" min="5" style="0" width="11.43"/>
    <col collapsed="false" customWidth="true" hidden="false" outlineLevel="0" max="6" min="6" style="0" width="12.71"/>
    <col collapsed="false" customWidth="true" hidden="false" outlineLevel="0" max="7" min="7" style="0" width="13.28"/>
    <col collapsed="false" customWidth="true" hidden="false" outlineLevel="0" max="9" min="9" style="0" width="14.57"/>
    <col collapsed="false" customWidth="true" hidden="false" outlineLevel="0" max="10" min="10" style="0" width="15.71"/>
    <col collapsed="false" customWidth="true" hidden="false" outlineLevel="0" max="11" min="11" style="0" width="16.14"/>
    <col collapsed="false" customWidth="true" hidden="false" outlineLevel="0" max="12" min="12" style="0" width="18.57"/>
    <col collapsed="false" customWidth="true" hidden="false" outlineLevel="0" max="13" min="13" style="0" width="11.43"/>
  </cols>
  <sheetData>
    <row r="1" customFormat="false" ht="19.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customFormat="false" ht="15" hidden="false" customHeight="false" outlineLevel="0" collapsed="false">
      <c r="A3" s="3" t="s">
        <v>2</v>
      </c>
      <c r="B3" s="3"/>
      <c r="C3" s="4"/>
    </row>
    <row r="4" customFormat="false" ht="15" hidden="false" customHeight="false" outlineLevel="0" collapsed="false">
      <c r="A4" s="3" t="s">
        <v>3</v>
      </c>
      <c r="B4" s="3"/>
      <c r="C4" s="4"/>
    </row>
    <row r="5" customFormat="false" ht="15" hidden="false" customHeight="false" outlineLevel="0" collapsed="false">
      <c r="A5" s="3" t="s">
        <v>4</v>
      </c>
      <c r="B5" s="3"/>
      <c r="C5" s="4" t="n">
        <f aca="false">SUM(C3:C4)</f>
        <v>0</v>
      </c>
    </row>
    <row r="7" customFormat="false" ht="15" hidden="false" customHeight="false" outlineLevel="0" collapsed="false">
      <c r="A7" s="13" t="s">
        <v>5</v>
      </c>
      <c r="B7" s="13"/>
      <c r="C7" s="13"/>
      <c r="D7" s="13"/>
      <c r="E7" s="13"/>
      <c r="F7" s="13"/>
      <c r="G7" s="13"/>
      <c r="H7" s="12"/>
      <c r="I7" s="12"/>
    </row>
    <row r="8" customFormat="false" ht="16.5" hidden="false" customHeight="false" outlineLevel="0" collapsed="false">
      <c r="A8" s="14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customFormat="false" ht="15.75" hidden="false" customHeight="false" outlineLevel="0" collapsed="false">
      <c r="A9" s="7" t="s">
        <v>38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 t="s">
        <v>25</v>
      </c>
    </row>
    <row r="10" customFormat="false" ht="13.8" hidden="false" customHeight="false" outlineLevel="0" collapsed="false">
      <c r="A10" s="0" t="s">
        <v>39</v>
      </c>
      <c r="F10" s="0" t="n">
        <f aca="false">Tabla3510813153[[#This Row],[no_efec_cor]]+Tabla3510813153[[#This Row],[efec_cor]]</f>
        <v>0</v>
      </c>
      <c r="G10" s="0" t="n">
        <f aca="false">Tabla3510813153[[#This Row],[no_efec_inc]]+Tabla3510813153[[#This Row],[efect_inc]]</f>
        <v>0</v>
      </c>
      <c r="H10" s="9" t="e">
        <f aca="false">Tabla3510813153[[#This Row],[Correctos]]/Tabla3510813153[[#This Row],[total_sec]]</f>
        <v>#DIV/0!</v>
      </c>
      <c r="I10" s="9" t="e">
        <f aca="false">Tabla3510813153[[#This Row],[efec_cor]]/Tabla3510813153[[#This Row],[efec]]</f>
        <v>#DIV/0!</v>
      </c>
      <c r="J10" s="9" t="e">
        <f aca="false">Tabla3510813153[[#This Row],[efect_inc]]/Tabla3510813153[[#This Row],[efec]]</f>
        <v>#DIV/0!</v>
      </c>
      <c r="K10" s="9" t="e">
        <f aca="false">Tabla3510813153[[#This Row],[no_efec_cor]]/Tabla3510813153[[#This Row],[no_efe]]</f>
        <v>#DIV/0!</v>
      </c>
      <c r="L10" s="9" t="e">
        <f aca="false">Tabla3510813153[[#This Row],[no_efec_inc]]/Tabla3510813153[[#This Row],[no_efe]]</f>
        <v>#DIV/0!</v>
      </c>
      <c r="M10" s="9" t="e">
        <f aca="false">(Tabla3510813153[[#This Row],[% efe_cor]]+Tabla3510813153[[#This Row],[% no_efe_cor]])/2</f>
        <v>#DIV/0!</v>
      </c>
      <c r="N10" s="9" t="e">
        <f aca="false">(Tabla3510813153[[#This Row],[% efe_inc]]+Tabla3510813153[[#This Row],[% no_efect_inc]])/2</f>
        <v>#DIV/0!</v>
      </c>
      <c r="O10" s="11" t="e">
        <f aca="false">Tabla3510813153[[#This Row],[no_efec_cor]]/(Tabla3510813153[[#This Row],[efect_inc]]+Tabla3510813153[[#This Row],[no_efec_cor]])</f>
        <v>#DIV/0!</v>
      </c>
      <c r="P10" s="11" t="e">
        <f aca="false">Tabla3510813153[[#This Row],[efec_cor]]/(Tabla3510813153[[#This Row],[efec_cor]]+Tabla3510813153[[#This Row],[no_efec_inc]])</f>
        <v>#DIV/0!</v>
      </c>
      <c r="Q10" s="11" t="e">
        <f aca="false">(Tabla3510813153[[#This Row],[PNE]]+Tabla3510813153[[#This Row],[PE]])/2</f>
        <v>#DIV/0!</v>
      </c>
      <c r="T10" s="0" t="n">
        <f aca="false">Tabla3510813153[[#This Row],[efec]]+Tabla3510813153[[#This Row],[no_efe]]</f>
        <v>0</v>
      </c>
    </row>
    <row r="11" customFormat="false" ht="13.8" hidden="false" customHeight="false" outlineLevel="0" collapsed="false">
      <c r="A11" s="0" t="s">
        <v>40</v>
      </c>
      <c r="F11" s="0" t="n">
        <f aca="false">Tabla3510813153[[#This Row],[no_efec_cor]]+Tabla3510813153[[#This Row],[efec_cor]]</f>
        <v>0</v>
      </c>
      <c r="G11" s="0" t="n">
        <f aca="false">Tabla3510813153[[#This Row],[no_efec_inc]]+Tabla3510813153[[#This Row],[efect_inc]]</f>
        <v>0</v>
      </c>
      <c r="H11" s="9" t="e">
        <f aca="false">Tabla3510813153[[#This Row],[Correctos]]/Tabla3510813153[[#This Row],[total_sec]]</f>
        <v>#DIV/0!</v>
      </c>
      <c r="I11" s="9" t="e">
        <f aca="false">Tabla3510813153[[#This Row],[efec_cor]]/Tabla3510813153[[#This Row],[efec]]</f>
        <v>#DIV/0!</v>
      </c>
      <c r="J11" s="9" t="e">
        <f aca="false">Tabla3510813153[[#This Row],[efect_inc]]/Tabla3510813153[[#This Row],[efec]]</f>
        <v>#DIV/0!</v>
      </c>
      <c r="K11" s="9" t="e">
        <f aca="false">Tabla3510813153[[#This Row],[no_efec_cor]]/Tabla3510813153[[#This Row],[no_efe]]</f>
        <v>#DIV/0!</v>
      </c>
      <c r="L11" s="9" t="e">
        <f aca="false">Tabla3510813153[[#This Row],[no_efec_inc]]/Tabla3510813153[[#This Row],[no_efe]]</f>
        <v>#DIV/0!</v>
      </c>
      <c r="M11" s="9" t="e">
        <f aca="false">(Tabla3510813153[[#This Row],[% efe_cor]]+Tabla3510813153[[#This Row],[% no_efe_cor]])/2</f>
        <v>#DIV/0!</v>
      </c>
      <c r="N11" s="9" t="e">
        <f aca="false">(Tabla3510813153[[#This Row],[% efe_inc]]+Tabla3510813153[[#This Row],[% no_efect_inc]])/2</f>
        <v>#DIV/0!</v>
      </c>
      <c r="O11" s="11" t="e">
        <f aca="false">Tabla3510813153[[#This Row],[no_efec_cor]]/(Tabla3510813153[[#This Row],[efect_inc]]+Tabla3510813153[[#This Row],[no_efec_cor]])</f>
        <v>#DIV/0!</v>
      </c>
      <c r="P11" s="11" t="e">
        <f aca="false">Tabla3510813153[[#This Row],[efec_cor]]/(Tabla3510813153[[#This Row],[efec_cor]]+Tabla3510813153[[#This Row],[no_efec_inc]])</f>
        <v>#DIV/0!</v>
      </c>
      <c r="Q11" s="11" t="e">
        <f aca="false">(Tabla3510813153[[#This Row],[PNE]]+Tabla3510813153[[#This Row],[PE]])/2</f>
        <v>#DIV/0!</v>
      </c>
      <c r="T11" s="0" t="n">
        <f aca="false">Tabla3510813153[[#This Row],[efec]]+Tabla3510813153[[#This Row],[no_efe]]</f>
        <v>0</v>
      </c>
    </row>
    <row r="12" customFormat="false" ht="13.8" hidden="false" customHeight="false" outlineLevel="0" collapsed="false">
      <c r="A12" s="0" t="s">
        <v>41</v>
      </c>
      <c r="F12" s="0" t="n">
        <f aca="false">Tabla3510813153[[#This Row],[no_efec_cor]]+Tabla3510813153[[#This Row],[efec_cor]]</f>
        <v>0</v>
      </c>
      <c r="G12" s="0" t="n">
        <f aca="false">Tabla3510813153[[#This Row],[no_efec_inc]]+Tabla3510813153[[#This Row],[efect_inc]]</f>
        <v>0</v>
      </c>
      <c r="H12" s="9" t="e">
        <f aca="false">Tabla3510813153[[#This Row],[Correctos]]/Tabla3510813153[[#This Row],[total_sec]]</f>
        <v>#DIV/0!</v>
      </c>
      <c r="I12" s="9" t="e">
        <f aca="false">Tabla3510813153[[#This Row],[efec_cor]]/Tabla3510813153[[#This Row],[efec]]</f>
        <v>#DIV/0!</v>
      </c>
      <c r="J12" s="9" t="e">
        <f aca="false">Tabla3510813153[[#This Row],[efect_inc]]/Tabla3510813153[[#This Row],[efec]]</f>
        <v>#DIV/0!</v>
      </c>
      <c r="K12" s="9" t="e">
        <f aca="false">Tabla3510813153[[#This Row],[no_efec_cor]]/Tabla3510813153[[#This Row],[no_efe]]</f>
        <v>#DIV/0!</v>
      </c>
      <c r="L12" s="9" t="e">
        <f aca="false">Tabla3510813153[[#This Row],[no_efec_inc]]/Tabla3510813153[[#This Row],[no_efe]]</f>
        <v>#DIV/0!</v>
      </c>
      <c r="M12" s="9" t="e">
        <f aca="false">(Tabla3510813153[[#This Row],[% efe_cor]]+Tabla3510813153[[#This Row],[% no_efe_cor]])/2</f>
        <v>#DIV/0!</v>
      </c>
      <c r="N12" s="10" t="e">
        <f aca="false">(Tabla3510813153[[#This Row],[% efe_inc]]+Tabla3510813153[[#This Row],[% no_efect_inc]])/2</f>
        <v>#DIV/0!</v>
      </c>
      <c r="O12" s="11" t="e">
        <f aca="false">Tabla3510813153[[#This Row],[no_efec_cor]]/(Tabla3510813153[[#This Row],[efect_inc]]+Tabla3510813153[[#This Row],[no_efec_cor]])</f>
        <v>#DIV/0!</v>
      </c>
      <c r="P12" s="11" t="e">
        <f aca="false">Tabla3510813153[[#This Row],[efec_cor]]/(Tabla3510813153[[#This Row],[efec_cor]]+Tabla3510813153[[#This Row],[no_efec_inc]])</f>
        <v>#DIV/0!</v>
      </c>
      <c r="Q12" s="11" t="e">
        <f aca="false">(Tabla3510813153[[#This Row],[PNE]]+Tabla3510813153[[#This Row],[PE]])/2</f>
        <v>#DIV/0!</v>
      </c>
      <c r="T12" s="0" t="n">
        <f aca="false">Tabla3510813153[[#This Row],[efec]]+Tabla3510813153[[#This Row],[no_efe]]</f>
        <v>0</v>
      </c>
    </row>
    <row r="13" customFormat="false" ht="13.8" hidden="false" customHeight="false" outlineLevel="0" collapsed="false">
      <c r="A13" s="0" t="s">
        <v>42</v>
      </c>
      <c r="F13" s="0" t="n">
        <f aca="false">Tabla3510813153[[#This Row],[no_efec_cor]]+Tabla3510813153[[#This Row],[efec_cor]]</f>
        <v>0</v>
      </c>
      <c r="G13" s="0" t="n">
        <f aca="false">Tabla3510813153[[#This Row],[no_efec_inc]]+Tabla3510813153[[#This Row],[efect_inc]]</f>
        <v>0</v>
      </c>
      <c r="H13" s="9" t="e">
        <f aca="false">Tabla3510813153[[#This Row],[Correctos]]/Tabla3510813153[[#This Row],[total_sec]]</f>
        <v>#DIV/0!</v>
      </c>
      <c r="I13" s="9" t="e">
        <f aca="false">Tabla3510813153[[#This Row],[efec_cor]]/Tabla3510813153[[#This Row],[efec]]</f>
        <v>#DIV/0!</v>
      </c>
      <c r="J13" s="9" t="e">
        <f aca="false">Tabla3510813153[[#This Row],[efect_inc]]/Tabla3510813153[[#This Row],[efec]]</f>
        <v>#DIV/0!</v>
      </c>
      <c r="K13" s="9" t="e">
        <f aca="false">Tabla3510813153[[#This Row],[no_efec_cor]]/Tabla3510813153[[#This Row],[no_efe]]</f>
        <v>#DIV/0!</v>
      </c>
      <c r="L13" s="9" t="e">
        <f aca="false">Tabla3510813153[[#This Row],[no_efec_inc]]/Tabla3510813153[[#This Row],[no_efe]]</f>
        <v>#DIV/0!</v>
      </c>
      <c r="M13" s="9" t="e">
        <f aca="false">(Tabla3510813153[[#This Row],[% efe_cor]]+Tabla3510813153[[#This Row],[% no_efe_cor]])/2</f>
        <v>#DIV/0!</v>
      </c>
      <c r="N13" s="10" t="e">
        <f aca="false">(Tabla3510813153[[#This Row],[% efe_inc]]+Tabla3510813153[[#This Row],[% no_efect_inc]])/2</f>
        <v>#DIV/0!</v>
      </c>
      <c r="O13" s="11" t="e">
        <f aca="false">Tabla3510813153[[#This Row],[no_efec_cor]]/(Tabla3510813153[[#This Row],[efect_inc]]+Tabla3510813153[[#This Row],[no_efec_cor]])</f>
        <v>#DIV/0!</v>
      </c>
      <c r="P13" s="11" t="e">
        <f aca="false">Tabla3510813153[[#This Row],[efec_cor]]/(Tabla3510813153[[#This Row],[efec_cor]]+Tabla3510813153[[#This Row],[no_efec_inc]])</f>
        <v>#DIV/0!</v>
      </c>
      <c r="Q13" s="11" t="e">
        <f aca="false">(Tabla3510813153[[#This Row],[PNE]]+Tabla3510813153[[#This Row],[PE]])/2</f>
        <v>#DIV/0!</v>
      </c>
      <c r="T13" s="0" t="n">
        <f aca="false">Tabla3510813153[[#This Row],[efec]]+Tabla3510813153[[#This Row],[no_efe]]</f>
        <v>0</v>
      </c>
    </row>
    <row r="14" customFormat="false" ht="13.8" hidden="false" customHeight="false" outlineLevel="0" collapsed="false">
      <c r="A14" s="0" t="s">
        <v>43</v>
      </c>
      <c r="F14" s="0" t="n">
        <f aca="false">Tabla3510813153[[#This Row],[no_efec_cor]]+Tabla3510813153[[#This Row],[efec_cor]]</f>
        <v>0</v>
      </c>
      <c r="G14" s="0" t="n">
        <f aca="false">Tabla3510813153[[#This Row],[no_efec_inc]]+Tabla3510813153[[#This Row],[efect_inc]]</f>
        <v>0</v>
      </c>
      <c r="H14" s="9" t="e">
        <f aca="false">Tabla3510813153[[#This Row],[Correctos]]/Tabla3510813153[[#This Row],[total_sec]]</f>
        <v>#DIV/0!</v>
      </c>
      <c r="I14" s="9" t="e">
        <f aca="false">Tabla3510813153[[#This Row],[efec_cor]]/Tabla3510813153[[#This Row],[efec]]</f>
        <v>#DIV/0!</v>
      </c>
      <c r="J14" s="9" t="e">
        <f aca="false">Tabla3510813153[[#This Row],[efect_inc]]/Tabla3510813153[[#This Row],[efec]]</f>
        <v>#DIV/0!</v>
      </c>
      <c r="K14" s="9" t="e">
        <f aca="false">Tabla3510813153[[#This Row],[no_efec_cor]]/Tabla3510813153[[#This Row],[no_efe]]</f>
        <v>#DIV/0!</v>
      </c>
      <c r="L14" s="9" t="e">
        <f aca="false">Tabla3510813153[[#This Row],[no_efec_inc]]/Tabla3510813153[[#This Row],[no_efe]]</f>
        <v>#DIV/0!</v>
      </c>
      <c r="M14" s="9" t="e">
        <f aca="false">(Tabla3510813153[[#This Row],[% efe_cor]]+Tabla3510813153[[#This Row],[% no_efe_cor]])/2</f>
        <v>#DIV/0!</v>
      </c>
      <c r="N14" s="10" t="e">
        <f aca="false">(Tabla3510813153[[#This Row],[% efe_inc]]+Tabla3510813153[[#This Row],[% no_efect_inc]])/2</f>
        <v>#DIV/0!</v>
      </c>
      <c r="O14" s="11" t="e">
        <f aca="false">Tabla3510813153[[#This Row],[no_efec_cor]]/(Tabla3510813153[[#This Row],[efect_inc]]+Tabla3510813153[[#This Row],[no_efec_cor]])</f>
        <v>#DIV/0!</v>
      </c>
      <c r="P14" s="11" t="e">
        <f aca="false">Tabla3510813153[[#This Row],[efec_cor]]/(Tabla3510813153[[#This Row],[efec_cor]]+Tabla3510813153[[#This Row],[no_efec_inc]])</f>
        <v>#DIV/0!</v>
      </c>
      <c r="Q14" s="11" t="e">
        <f aca="false">(Tabla3510813153[[#This Row],[PNE]]+Tabla3510813153[[#This Row],[PE]])/2</f>
        <v>#DIV/0!</v>
      </c>
      <c r="T14" s="0" t="n">
        <f aca="false">Tabla3510813153[[#This Row],[efec]]+Tabla3510813153[[#This Row],[no_efe]]</f>
        <v>0</v>
      </c>
    </row>
    <row r="15" customFormat="false" ht="13.8" hidden="false" customHeight="false" outlineLevel="0" collapsed="false">
      <c r="A15" s="0" t="s">
        <v>44</v>
      </c>
      <c r="F15" s="0" t="n">
        <f aca="false">Tabla3510813153[[#This Row],[no_efec_cor]]+Tabla3510813153[[#This Row],[efec_cor]]</f>
        <v>0</v>
      </c>
      <c r="G15" s="0" t="n">
        <f aca="false">Tabla3510813153[[#This Row],[no_efec_inc]]+Tabla3510813153[[#This Row],[efect_inc]]</f>
        <v>0</v>
      </c>
      <c r="H15" s="9" t="e">
        <f aca="false">Tabla3510813153[[#This Row],[Correctos]]/Tabla3510813153[[#This Row],[total_sec]]</f>
        <v>#DIV/0!</v>
      </c>
      <c r="I15" s="9" t="e">
        <f aca="false">Tabla3510813153[[#This Row],[efec_cor]]/Tabla3510813153[[#This Row],[efec]]</f>
        <v>#DIV/0!</v>
      </c>
      <c r="J15" s="9" t="e">
        <f aca="false">Tabla3510813153[[#This Row],[efect_inc]]/Tabla3510813153[[#This Row],[efec]]</f>
        <v>#DIV/0!</v>
      </c>
      <c r="K15" s="9" t="e">
        <f aca="false">Tabla3510813153[[#This Row],[no_efec_cor]]/Tabla3510813153[[#This Row],[no_efe]]</f>
        <v>#DIV/0!</v>
      </c>
      <c r="L15" s="9" t="e">
        <f aca="false">Tabla3510813153[[#This Row],[no_efec_inc]]/Tabla3510813153[[#This Row],[no_efe]]</f>
        <v>#DIV/0!</v>
      </c>
      <c r="M15" s="9" t="e">
        <f aca="false">(Tabla3510813153[[#This Row],[% efe_cor]]+Tabla3510813153[[#This Row],[% no_efe_cor]])/2</f>
        <v>#DIV/0!</v>
      </c>
      <c r="N15" s="10" t="e">
        <f aca="false">(Tabla3510813153[[#This Row],[% efe_inc]]+Tabla3510813153[[#This Row],[% no_efect_inc]])/2</f>
        <v>#DIV/0!</v>
      </c>
      <c r="O15" s="11" t="e">
        <f aca="false">Tabla3510813153[[#This Row],[no_efec_cor]]/(Tabla3510813153[[#This Row],[efect_inc]]+Tabla3510813153[[#This Row],[no_efec_cor]])</f>
        <v>#DIV/0!</v>
      </c>
      <c r="P15" s="11" t="e">
        <f aca="false">Tabla3510813153[[#This Row],[efec_cor]]/(Tabla3510813153[[#This Row],[efec_cor]]+Tabla3510813153[[#This Row],[no_efec_inc]])</f>
        <v>#DIV/0!</v>
      </c>
      <c r="Q15" s="11" t="e">
        <f aca="false">(Tabla3510813153[[#This Row],[PNE]]+Tabla3510813153[[#This Row],[PE]])/2</f>
        <v>#DIV/0!</v>
      </c>
      <c r="T15" s="0" t="n">
        <f aca="false">Tabla3510813153[[#This Row],[efec]]+Tabla3510813153[[#This Row],[no_efe]]</f>
        <v>0</v>
      </c>
    </row>
    <row r="16" customFormat="false" ht="15" hidden="false" customHeight="false" outlineLevel="0" collapsed="false">
      <c r="H16" s="10"/>
      <c r="I16" s="11"/>
      <c r="J16" s="11"/>
      <c r="K16" s="11"/>
    </row>
    <row r="17" customFormat="false" ht="15" hidden="false" customHeight="false" outlineLevel="0" collapsed="false">
      <c r="A17" s="13" t="s">
        <v>5</v>
      </c>
      <c r="B17" s="13"/>
      <c r="C17" s="13"/>
      <c r="D17" s="13"/>
      <c r="E17" s="13"/>
      <c r="F17" s="13"/>
      <c r="G17" s="13"/>
    </row>
    <row r="18" customFormat="false" ht="16.5" hidden="false" customHeight="false" outlineLevel="0" collapsed="false">
      <c r="A18" s="14" t="s">
        <v>45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customFormat="false" ht="15.75" hidden="false" customHeight="false" outlineLevel="0" collapsed="false">
      <c r="A19" s="7" t="s">
        <v>38</v>
      </c>
      <c r="B19" s="8" t="s">
        <v>7</v>
      </c>
      <c r="C19" s="8" t="s">
        <v>8</v>
      </c>
      <c r="D19" s="8" t="s">
        <v>9</v>
      </c>
      <c r="E19" s="8" t="s">
        <v>10</v>
      </c>
      <c r="F19" s="8" t="s">
        <v>11</v>
      </c>
      <c r="G19" s="8" t="s">
        <v>12</v>
      </c>
      <c r="H19" s="7" t="s">
        <v>13</v>
      </c>
      <c r="I19" s="7" t="s">
        <v>14</v>
      </c>
      <c r="J19" s="7" t="s">
        <v>15</v>
      </c>
      <c r="K19" s="7" t="s">
        <v>16</v>
      </c>
      <c r="L19" s="7" t="s">
        <v>17</v>
      </c>
      <c r="M19" s="7" t="s">
        <v>18</v>
      </c>
      <c r="N19" s="7" t="s">
        <v>19</v>
      </c>
      <c r="O19" s="7" t="s">
        <v>20</v>
      </c>
      <c r="P19" s="7" t="s">
        <v>21</v>
      </c>
      <c r="Q19" s="7" t="s">
        <v>22</v>
      </c>
      <c r="R19" s="7" t="s">
        <v>23</v>
      </c>
      <c r="S19" s="7" t="s">
        <v>24</v>
      </c>
      <c r="T19" s="7" t="s">
        <v>25</v>
      </c>
    </row>
    <row r="20" customFormat="false" ht="13.8" hidden="false" customHeight="false" outlineLevel="0" collapsed="false">
      <c r="A20" s="0" t="s">
        <v>39</v>
      </c>
      <c r="F20" s="0" t="n">
        <f aca="false">Tabla35108131536[[#This Row],[no_efec_cor]]+Tabla35108131536[[#This Row],[efec_cor]]</f>
        <v>0</v>
      </c>
      <c r="G20" s="0" t="n">
        <f aca="false">Tabla35108131536[[#This Row],[no_efec_inc]]+Tabla35108131536[[#This Row],[efect_inc]]</f>
        <v>0</v>
      </c>
      <c r="H20" s="9" t="e">
        <f aca="false">Tabla35108131536[[#This Row],[Correctos]]/Tabla35108131536[[#This Row],[total_sec]]</f>
        <v>#DIV/0!</v>
      </c>
      <c r="I20" s="9" t="e">
        <f aca="false">Tabla35108131536[[#This Row],[efec_cor]]/Tabla35108131536[[#This Row],[efec]]</f>
        <v>#DIV/0!</v>
      </c>
      <c r="J20" s="9" t="e">
        <f aca="false">Tabla35108131536[[#This Row],[efect_inc]]/Tabla35108131536[[#This Row],[efec]]</f>
        <v>#DIV/0!</v>
      </c>
      <c r="K20" s="9" t="e">
        <f aca="false">Tabla35108131536[[#This Row],[no_efec_cor]]/Tabla35108131536[[#This Row],[no_efe]]</f>
        <v>#DIV/0!</v>
      </c>
      <c r="L20" s="9" t="e">
        <f aca="false">Tabla35108131536[[#This Row],[no_efec_inc]]/Tabla35108131536[[#This Row],[no_efe]]</f>
        <v>#DIV/0!</v>
      </c>
      <c r="M20" s="9" t="e">
        <f aca="false">(Tabla35108131536[[#This Row],[% efe_cor]]+Tabla35108131536[[#This Row],[% no_efe_cor]])/2</f>
        <v>#DIV/0!</v>
      </c>
      <c r="N20" s="10" t="e">
        <f aca="false">(Tabla35108131536[[#This Row],[% efe_inc]]+Tabla35108131536[[#This Row],[% no_efect_inc]])/2</f>
        <v>#DIV/0!</v>
      </c>
      <c r="O20" s="11" t="e">
        <f aca="false">Tabla35108131536[[#This Row],[no_efec_cor]]/(Tabla35108131536[[#This Row],[efect_inc]]+Tabla35108131536[[#This Row],[no_efec_cor]])</f>
        <v>#DIV/0!</v>
      </c>
      <c r="P20" s="11" t="e">
        <f aca="false">Tabla35108131536[[#This Row],[efec_cor]]/(Tabla35108131536[[#This Row],[efec_cor]]+Tabla35108131536[[#This Row],[no_efec_inc]])</f>
        <v>#DIV/0!</v>
      </c>
      <c r="Q20" s="11" t="e">
        <f aca="false">(Tabla35108131536[[#This Row],[PNE]]+Tabla35108131536[[#This Row],[PE]])/2</f>
        <v>#DIV/0!</v>
      </c>
      <c r="T20" s="0" t="n">
        <f aca="false">Tabla35108131536[[#This Row],[efec]]+Tabla35108131536[[#This Row],[no_efe]]</f>
        <v>0</v>
      </c>
    </row>
    <row r="21" customFormat="false" ht="13.8" hidden="false" customHeight="false" outlineLevel="0" collapsed="false">
      <c r="A21" s="0" t="s">
        <v>40</v>
      </c>
      <c r="F21" s="0" t="n">
        <f aca="false">Tabla35108131536[[#This Row],[no_efec_cor]]+Tabla35108131536[[#This Row],[efec_cor]]</f>
        <v>0</v>
      </c>
      <c r="G21" s="0" t="n">
        <f aca="false">Tabla35108131536[[#This Row],[no_efec_inc]]+Tabla35108131536[[#This Row],[efect_inc]]</f>
        <v>0</v>
      </c>
      <c r="H21" s="9" t="e">
        <f aca="false">Tabla35108131536[[#This Row],[Correctos]]/Tabla35108131536[[#This Row],[total_sec]]</f>
        <v>#DIV/0!</v>
      </c>
      <c r="I21" s="9" t="e">
        <f aca="false">Tabla35108131536[[#This Row],[efec_cor]]/Tabla35108131536[[#This Row],[efec]]</f>
        <v>#DIV/0!</v>
      </c>
      <c r="J21" s="9" t="e">
        <f aca="false">Tabla35108131536[[#This Row],[efect_inc]]/Tabla35108131536[[#This Row],[efec]]</f>
        <v>#DIV/0!</v>
      </c>
      <c r="K21" s="9" t="e">
        <f aca="false">Tabla35108131536[[#This Row],[no_efec_cor]]/Tabla35108131536[[#This Row],[no_efe]]</f>
        <v>#DIV/0!</v>
      </c>
      <c r="L21" s="9" t="e">
        <f aca="false">Tabla35108131536[[#This Row],[no_efec_inc]]/Tabla35108131536[[#This Row],[no_efe]]</f>
        <v>#DIV/0!</v>
      </c>
      <c r="M21" s="9" t="e">
        <f aca="false">(Tabla35108131536[[#This Row],[% efe_cor]]+Tabla35108131536[[#This Row],[% no_efe_cor]])/2</f>
        <v>#DIV/0!</v>
      </c>
      <c r="N21" s="10" t="e">
        <f aca="false">(Tabla35108131536[[#This Row],[% efe_inc]]+Tabla35108131536[[#This Row],[% no_efect_inc]])/2</f>
        <v>#DIV/0!</v>
      </c>
      <c r="O21" s="11" t="e">
        <f aca="false">Tabla35108131536[[#This Row],[no_efec_cor]]/(Tabla35108131536[[#This Row],[efect_inc]]+Tabla35108131536[[#This Row],[no_efec_cor]])</f>
        <v>#DIV/0!</v>
      </c>
      <c r="P21" s="11" t="e">
        <f aca="false">Tabla35108131536[[#This Row],[efec_cor]]/(Tabla35108131536[[#This Row],[efec_cor]]+Tabla35108131536[[#This Row],[no_efec_inc]])</f>
        <v>#DIV/0!</v>
      </c>
      <c r="Q21" s="11" t="e">
        <f aca="false">(Tabla35108131536[[#This Row],[PNE]]+Tabla35108131536[[#This Row],[PE]])/2</f>
        <v>#DIV/0!</v>
      </c>
      <c r="T21" s="0" t="n">
        <f aca="false">Tabla35108131536[[#This Row],[efec]]+Tabla35108131536[[#This Row],[no_efe]]</f>
        <v>0</v>
      </c>
    </row>
    <row r="22" customFormat="false" ht="13.8" hidden="false" customHeight="false" outlineLevel="0" collapsed="false">
      <c r="A22" s="0" t="s">
        <v>41</v>
      </c>
      <c r="F22" s="0" t="n">
        <f aca="false">Tabla35108131536[[#This Row],[no_efec_cor]]+Tabla35108131536[[#This Row],[efec_cor]]</f>
        <v>0</v>
      </c>
      <c r="G22" s="0" t="n">
        <f aca="false">Tabla35108131536[[#This Row],[no_efec_inc]]+Tabla35108131536[[#This Row],[efect_inc]]</f>
        <v>0</v>
      </c>
      <c r="H22" s="9" t="e">
        <f aca="false">Tabla35108131536[[#This Row],[Correctos]]/Tabla35108131536[[#This Row],[total_sec]]</f>
        <v>#DIV/0!</v>
      </c>
      <c r="I22" s="9" t="e">
        <f aca="false">Tabla35108131536[[#This Row],[efec_cor]]/Tabla35108131536[[#This Row],[efec]]</f>
        <v>#DIV/0!</v>
      </c>
      <c r="J22" s="9" t="e">
        <f aca="false">Tabla35108131536[[#This Row],[efect_inc]]/Tabla35108131536[[#This Row],[efec]]</f>
        <v>#DIV/0!</v>
      </c>
      <c r="K22" s="9" t="e">
        <f aca="false">Tabla35108131536[[#This Row],[no_efec_cor]]/Tabla35108131536[[#This Row],[no_efe]]</f>
        <v>#DIV/0!</v>
      </c>
      <c r="L22" s="9" t="e">
        <f aca="false">Tabla35108131536[[#This Row],[no_efec_inc]]/Tabla35108131536[[#This Row],[no_efe]]</f>
        <v>#DIV/0!</v>
      </c>
      <c r="M22" s="9" t="e">
        <f aca="false">(Tabla35108131536[[#This Row],[% efe_cor]]+Tabla35108131536[[#This Row],[% no_efe_cor]])/2</f>
        <v>#DIV/0!</v>
      </c>
      <c r="N22" s="10" t="e">
        <f aca="false">(Tabla35108131536[[#This Row],[% efe_inc]]+Tabla35108131536[[#This Row],[% no_efect_inc]])/2</f>
        <v>#DIV/0!</v>
      </c>
      <c r="O22" s="11" t="e">
        <f aca="false">Tabla35108131536[[#This Row],[no_efec_cor]]/(Tabla35108131536[[#This Row],[efect_inc]]+Tabla35108131536[[#This Row],[no_efec_cor]])</f>
        <v>#DIV/0!</v>
      </c>
      <c r="P22" s="11" t="e">
        <f aca="false">Tabla35108131536[[#This Row],[efec_cor]]/(Tabla35108131536[[#This Row],[efec_cor]]+Tabla35108131536[[#This Row],[no_efec_inc]])</f>
        <v>#DIV/0!</v>
      </c>
      <c r="Q22" s="11" t="e">
        <f aca="false">(Tabla35108131536[[#This Row],[PNE]]+Tabla35108131536[[#This Row],[PE]])/2</f>
        <v>#DIV/0!</v>
      </c>
      <c r="T22" s="0" t="n">
        <f aca="false">Tabla35108131536[[#This Row],[efec]]+Tabla35108131536[[#This Row],[no_efe]]</f>
        <v>0</v>
      </c>
    </row>
    <row r="23" customFormat="false" ht="13.8" hidden="false" customHeight="false" outlineLevel="0" collapsed="false">
      <c r="A23" s="0" t="s">
        <v>42</v>
      </c>
      <c r="F23" s="0" t="n">
        <f aca="false">Tabla35108131536[[#This Row],[no_efec_cor]]+Tabla35108131536[[#This Row],[efec_cor]]</f>
        <v>0</v>
      </c>
      <c r="G23" s="0" t="n">
        <f aca="false">Tabla35108131536[[#This Row],[no_efec_inc]]+Tabla35108131536[[#This Row],[efect_inc]]</f>
        <v>0</v>
      </c>
      <c r="H23" s="9" t="e">
        <f aca="false">Tabla35108131536[[#This Row],[Correctos]]/Tabla35108131536[[#This Row],[total_sec]]</f>
        <v>#DIV/0!</v>
      </c>
      <c r="I23" s="9" t="e">
        <f aca="false">Tabla35108131536[[#This Row],[efec_cor]]/Tabla35108131536[[#This Row],[efec]]</f>
        <v>#DIV/0!</v>
      </c>
      <c r="J23" s="9" t="e">
        <f aca="false">Tabla35108131536[[#This Row],[efect_inc]]/Tabla35108131536[[#This Row],[efec]]</f>
        <v>#DIV/0!</v>
      </c>
      <c r="K23" s="9" t="e">
        <f aca="false">Tabla35108131536[[#This Row],[no_efec_cor]]/Tabla35108131536[[#This Row],[no_efe]]</f>
        <v>#DIV/0!</v>
      </c>
      <c r="L23" s="9" t="e">
        <f aca="false">Tabla35108131536[[#This Row],[no_efec_inc]]/Tabla35108131536[[#This Row],[no_efe]]</f>
        <v>#DIV/0!</v>
      </c>
      <c r="M23" s="9" t="e">
        <f aca="false">(Tabla35108131536[[#This Row],[% efe_cor]]+Tabla35108131536[[#This Row],[% no_efe_cor]])/2</f>
        <v>#DIV/0!</v>
      </c>
      <c r="N23" s="10" t="e">
        <f aca="false">(Tabla35108131536[[#This Row],[% efe_inc]]+Tabla35108131536[[#This Row],[% no_efect_inc]])/2</f>
        <v>#DIV/0!</v>
      </c>
      <c r="O23" s="11" t="e">
        <f aca="false">Tabla35108131536[[#This Row],[no_efec_cor]]/(Tabla35108131536[[#This Row],[efect_inc]]+Tabla35108131536[[#This Row],[no_efec_cor]])</f>
        <v>#DIV/0!</v>
      </c>
      <c r="P23" s="11" t="e">
        <f aca="false">Tabla35108131536[[#This Row],[efec_cor]]/(Tabla35108131536[[#This Row],[efec_cor]]+Tabla35108131536[[#This Row],[no_efec_inc]])</f>
        <v>#DIV/0!</v>
      </c>
      <c r="Q23" s="11" t="e">
        <f aca="false">(Tabla35108131536[[#This Row],[PNE]]+Tabla35108131536[[#This Row],[PE]])/2</f>
        <v>#DIV/0!</v>
      </c>
      <c r="T23" s="0" t="n">
        <f aca="false">Tabla35108131536[[#This Row],[efec]]+Tabla35108131536[[#This Row],[no_efe]]</f>
        <v>0</v>
      </c>
    </row>
    <row r="24" customFormat="false" ht="13.8" hidden="false" customHeight="false" outlineLevel="0" collapsed="false">
      <c r="A24" s="0" t="s">
        <v>43</v>
      </c>
      <c r="F24" s="0" t="n">
        <f aca="false">Tabla35108131536[[#This Row],[no_efec_cor]]+Tabla35108131536[[#This Row],[efec_cor]]</f>
        <v>0</v>
      </c>
      <c r="G24" s="0" t="n">
        <f aca="false">Tabla35108131536[[#This Row],[no_efec_inc]]+Tabla35108131536[[#This Row],[efect_inc]]</f>
        <v>0</v>
      </c>
      <c r="H24" s="9" t="e">
        <f aca="false">Tabla35108131536[[#This Row],[Correctos]]/Tabla35108131536[[#This Row],[total_sec]]</f>
        <v>#DIV/0!</v>
      </c>
      <c r="I24" s="9" t="e">
        <f aca="false">Tabla35108131536[[#This Row],[efec_cor]]/Tabla35108131536[[#This Row],[efec]]</f>
        <v>#DIV/0!</v>
      </c>
      <c r="J24" s="9" t="e">
        <f aca="false">Tabla35108131536[[#This Row],[efect_inc]]/Tabla35108131536[[#This Row],[efec]]</f>
        <v>#DIV/0!</v>
      </c>
      <c r="K24" s="9" t="e">
        <f aca="false">Tabla35108131536[[#This Row],[no_efec_cor]]/Tabla35108131536[[#This Row],[no_efe]]</f>
        <v>#DIV/0!</v>
      </c>
      <c r="L24" s="9" t="e">
        <f aca="false">Tabla35108131536[[#This Row],[no_efec_inc]]/Tabla35108131536[[#This Row],[no_efe]]</f>
        <v>#DIV/0!</v>
      </c>
      <c r="M24" s="9" t="e">
        <f aca="false">(Tabla35108131536[[#This Row],[% efe_cor]]+Tabla35108131536[[#This Row],[% no_efe_cor]])/2</f>
        <v>#DIV/0!</v>
      </c>
      <c r="N24" s="10" t="e">
        <f aca="false">(Tabla35108131536[[#This Row],[% efe_inc]]+Tabla35108131536[[#This Row],[% no_efect_inc]])/2</f>
        <v>#DIV/0!</v>
      </c>
      <c r="O24" s="11" t="e">
        <f aca="false">Tabla35108131536[[#This Row],[no_efec_cor]]/(Tabla35108131536[[#This Row],[efect_inc]]+Tabla35108131536[[#This Row],[no_efec_cor]])</f>
        <v>#DIV/0!</v>
      </c>
      <c r="P24" s="11" t="e">
        <f aca="false">Tabla35108131536[[#This Row],[efec_cor]]/(Tabla35108131536[[#This Row],[efec_cor]]+Tabla35108131536[[#This Row],[no_efec_inc]])</f>
        <v>#DIV/0!</v>
      </c>
      <c r="Q24" s="11" t="e">
        <f aca="false">(Tabla35108131536[[#This Row],[PNE]]+Tabla35108131536[[#This Row],[PE]])/2</f>
        <v>#DIV/0!</v>
      </c>
      <c r="T24" s="0" t="n">
        <f aca="false">Tabla35108131536[[#This Row],[efec]]+Tabla35108131536[[#This Row],[no_efe]]</f>
        <v>0</v>
      </c>
    </row>
    <row r="25" customFormat="false" ht="13.8" hidden="false" customHeight="false" outlineLevel="0" collapsed="false">
      <c r="A25" s="0" t="s">
        <v>44</v>
      </c>
      <c r="F25" s="0" t="n">
        <f aca="false">Tabla35108131536[[#This Row],[no_efec_cor]]+Tabla35108131536[[#This Row],[efec_cor]]</f>
        <v>0</v>
      </c>
      <c r="G25" s="0" t="n">
        <f aca="false">Tabla35108131536[[#This Row],[no_efec_inc]]+Tabla35108131536[[#This Row],[efect_inc]]</f>
        <v>0</v>
      </c>
      <c r="H25" s="9" t="e">
        <f aca="false">Tabla35108131536[[#This Row],[Correctos]]/Tabla35108131536[[#This Row],[total_sec]]</f>
        <v>#DIV/0!</v>
      </c>
      <c r="I25" s="9" t="e">
        <f aca="false">Tabla35108131536[[#This Row],[efec_cor]]/Tabla35108131536[[#This Row],[efec]]</f>
        <v>#DIV/0!</v>
      </c>
      <c r="J25" s="9" t="e">
        <f aca="false">Tabla35108131536[[#This Row],[efect_inc]]/Tabla35108131536[[#This Row],[efec]]</f>
        <v>#DIV/0!</v>
      </c>
      <c r="K25" s="9" t="e">
        <f aca="false">Tabla35108131536[[#This Row],[no_efec_cor]]/Tabla35108131536[[#This Row],[no_efe]]</f>
        <v>#DIV/0!</v>
      </c>
      <c r="L25" s="9" t="e">
        <f aca="false">Tabla35108131536[[#This Row],[no_efec_inc]]/Tabla35108131536[[#This Row],[no_efe]]</f>
        <v>#DIV/0!</v>
      </c>
      <c r="M25" s="9" t="e">
        <f aca="false">(Tabla35108131536[[#This Row],[% efe_cor]]+Tabla35108131536[[#This Row],[% no_efe_cor]])/2</f>
        <v>#DIV/0!</v>
      </c>
      <c r="N25" s="10" t="e">
        <f aca="false">(Tabla35108131536[[#This Row],[% efe_inc]]+Tabla35108131536[[#This Row],[% no_efect_inc]])/2</f>
        <v>#DIV/0!</v>
      </c>
      <c r="O25" s="11" t="e">
        <f aca="false">Tabla35108131536[[#This Row],[no_efec_cor]]/(Tabla35108131536[[#This Row],[efect_inc]]+Tabla35108131536[[#This Row],[no_efec_cor]])</f>
        <v>#DIV/0!</v>
      </c>
      <c r="P25" s="11" t="e">
        <f aca="false">Tabla35108131536[[#This Row],[efec_cor]]/(Tabla35108131536[[#This Row],[efec_cor]]+Tabla35108131536[[#This Row],[no_efec_inc]])</f>
        <v>#DIV/0!</v>
      </c>
      <c r="Q25" s="11" t="e">
        <f aca="false">(Tabla35108131536[[#This Row],[PNE]]+Tabla35108131536[[#This Row],[PE]])/2</f>
        <v>#DIV/0!</v>
      </c>
      <c r="T25" s="0" t="n">
        <f aca="false">Tabla35108131536[[#This Row],[efec]]+Tabla35108131536[[#This Row],[no_efe]]</f>
        <v>0</v>
      </c>
    </row>
    <row r="27" customFormat="false" ht="15" hidden="false" customHeight="false" outlineLevel="0" collapsed="false">
      <c r="A27" s="13" t="s">
        <v>5</v>
      </c>
      <c r="B27" s="13"/>
      <c r="C27" s="13"/>
      <c r="D27" s="13"/>
      <c r="E27" s="13"/>
      <c r="F27" s="13"/>
      <c r="G27" s="13"/>
    </row>
    <row r="28" customFormat="false" ht="16.5" hidden="false" customHeight="false" outlineLevel="0" collapsed="false">
      <c r="A28" s="14" t="s">
        <v>46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.75" hidden="false" customHeight="false" outlineLevel="0" collapsed="false">
      <c r="A29" s="7" t="s">
        <v>38</v>
      </c>
      <c r="B29" s="8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7" t="s">
        <v>13</v>
      </c>
      <c r="I29" s="7" t="s">
        <v>14</v>
      </c>
      <c r="J29" s="7" t="s">
        <v>15</v>
      </c>
      <c r="K29" s="7" t="s">
        <v>16</v>
      </c>
      <c r="L29" s="7" t="s">
        <v>17</v>
      </c>
      <c r="M29" s="7" t="s">
        <v>18</v>
      </c>
      <c r="N29" s="7" t="s">
        <v>19</v>
      </c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</row>
    <row r="30" customFormat="false" ht="13.8" hidden="false" customHeight="false" outlineLevel="0" collapsed="false">
      <c r="A30" s="0" t="s">
        <v>39</v>
      </c>
      <c r="F30" s="0" t="n">
        <f aca="false">Tabla351081315368[[#This Row],[no_efec_cor]]+Tabla351081315368[[#This Row],[efec_cor]]</f>
        <v>0</v>
      </c>
      <c r="G30" s="0" t="n">
        <f aca="false">Tabla351081315368[[#This Row],[no_efec_inc]]+Tabla351081315368[[#This Row],[efect_inc]]</f>
        <v>0</v>
      </c>
      <c r="H30" s="9" t="e">
        <f aca="false">Tabla351081315368[[#This Row],[Correctos]]/Tabla351081315368[[#This Row],[total_sec]]</f>
        <v>#DIV/0!</v>
      </c>
      <c r="I30" s="9" t="e">
        <f aca="false">Tabla351081315368[[#This Row],[efec_cor]]/Tabla351081315368[[#This Row],[efec]]</f>
        <v>#DIV/0!</v>
      </c>
      <c r="J30" s="9" t="e">
        <f aca="false">Tabla351081315368[[#This Row],[efect_inc]]/Tabla351081315368[[#This Row],[efec]]</f>
        <v>#DIV/0!</v>
      </c>
      <c r="K30" s="9" t="e">
        <f aca="false">Tabla351081315368[[#This Row],[no_efec_cor]]/Tabla351081315368[[#This Row],[no_efe]]</f>
        <v>#DIV/0!</v>
      </c>
      <c r="L30" s="9" t="e">
        <f aca="false">Tabla351081315368[[#This Row],[no_efec_inc]]/Tabla351081315368[[#This Row],[no_efe]]</f>
        <v>#DIV/0!</v>
      </c>
      <c r="M30" s="9" t="e">
        <f aca="false">(Tabla351081315368[[#This Row],[% efe_cor]]+Tabla351081315368[[#This Row],[% no_efe_cor]])/2</f>
        <v>#DIV/0!</v>
      </c>
      <c r="N30" s="10" t="e">
        <f aca="false">(Tabla351081315368[[#This Row],[% efe_inc]]+Tabla351081315368[[#This Row],[% no_efect_inc]])/2</f>
        <v>#DIV/0!</v>
      </c>
      <c r="O30" s="11" t="e">
        <f aca="false">Tabla351081315368[[#This Row],[no_efec_cor]]/(Tabla351081315368[[#This Row],[efect_inc]]+Tabla351081315368[[#This Row],[no_efec_cor]])</f>
        <v>#DIV/0!</v>
      </c>
      <c r="P30" s="11" t="e">
        <f aca="false">Tabla351081315368[[#This Row],[efec_cor]]/(Tabla351081315368[[#This Row],[efec_cor]]+Tabla351081315368[[#This Row],[no_efec_inc]])</f>
        <v>#DIV/0!</v>
      </c>
      <c r="Q30" s="11" t="e">
        <f aca="false">(Tabla351081315368[[#This Row],[PNE]]+Tabla351081315368[[#This Row],[PE]])/2</f>
        <v>#DIV/0!</v>
      </c>
      <c r="T30" s="0" t="n">
        <f aca="false">Tabla351081315368[[#This Row],[efec]]+Tabla351081315368[[#This Row],[no_efe]]</f>
        <v>0</v>
      </c>
    </row>
    <row r="31" customFormat="false" ht="13.8" hidden="false" customHeight="false" outlineLevel="0" collapsed="false">
      <c r="A31" s="0" t="s">
        <v>40</v>
      </c>
      <c r="F31" s="0" t="n">
        <f aca="false">Tabla351081315368[[#This Row],[no_efec_cor]]+Tabla351081315368[[#This Row],[efec_cor]]</f>
        <v>0</v>
      </c>
      <c r="G31" s="0" t="n">
        <f aca="false">Tabla351081315368[[#This Row],[no_efec_inc]]+Tabla351081315368[[#This Row],[efect_inc]]</f>
        <v>0</v>
      </c>
      <c r="H31" s="9" t="e">
        <f aca="false">Tabla351081315368[[#This Row],[Correctos]]/Tabla351081315368[[#This Row],[total_sec]]</f>
        <v>#DIV/0!</v>
      </c>
      <c r="I31" s="9" t="e">
        <f aca="false">Tabla351081315368[[#This Row],[efec_cor]]/Tabla351081315368[[#This Row],[efec]]</f>
        <v>#DIV/0!</v>
      </c>
      <c r="J31" s="9" t="e">
        <f aca="false">Tabla351081315368[[#This Row],[efect_inc]]/Tabla351081315368[[#This Row],[efec]]</f>
        <v>#DIV/0!</v>
      </c>
      <c r="K31" s="9" t="e">
        <f aca="false">Tabla351081315368[[#This Row],[no_efec_cor]]/Tabla351081315368[[#This Row],[no_efe]]</f>
        <v>#DIV/0!</v>
      </c>
      <c r="L31" s="9" t="e">
        <f aca="false">Tabla351081315368[[#This Row],[no_efec_inc]]/Tabla351081315368[[#This Row],[no_efe]]</f>
        <v>#DIV/0!</v>
      </c>
      <c r="M31" s="9" t="e">
        <f aca="false">(Tabla351081315368[[#This Row],[% efe_cor]]+Tabla351081315368[[#This Row],[% no_efe_cor]])/2</f>
        <v>#DIV/0!</v>
      </c>
      <c r="N31" s="10" t="e">
        <f aca="false">(Tabla351081315368[[#This Row],[% efe_inc]]+Tabla351081315368[[#This Row],[% no_efect_inc]])/2</f>
        <v>#DIV/0!</v>
      </c>
      <c r="O31" s="11" t="e">
        <f aca="false">Tabla351081315368[[#This Row],[no_efec_cor]]/(Tabla351081315368[[#This Row],[efect_inc]]+Tabla351081315368[[#This Row],[no_efec_cor]])</f>
        <v>#DIV/0!</v>
      </c>
      <c r="P31" s="11" t="e">
        <f aca="false">Tabla351081315368[[#This Row],[efec_cor]]/(Tabla351081315368[[#This Row],[efec_cor]]+Tabla351081315368[[#This Row],[no_efec_inc]])</f>
        <v>#DIV/0!</v>
      </c>
      <c r="Q31" s="11" t="e">
        <f aca="false">(Tabla351081315368[[#This Row],[PNE]]+Tabla351081315368[[#This Row],[PE]])/2</f>
        <v>#DIV/0!</v>
      </c>
      <c r="T31" s="0" t="n">
        <f aca="false">Tabla351081315368[[#This Row],[efec]]+Tabla351081315368[[#This Row],[no_efe]]</f>
        <v>0</v>
      </c>
    </row>
    <row r="32" customFormat="false" ht="13.8" hidden="false" customHeight="false" outlineLevel="0" collapsed="false">
      <c r="A32" s="0" t="s">
        <v>41</v>
      </c>
      <c r="F32" s="0" t="n">
        <f aca="false">Tabla351081315368[[#This Row],[no_efec_cor]]+Tabla351081315368[[#This Row],[efec_cor]]</f>
        <v>0</v>
      </c>
      <c r="G32" s="0" t="n">
        <f aca="false">Tabla351081315368[[#This Row],[no_efec_inc]]+Tabla351081315368[[#This Row],[efect_inc]]</f>
        <v>0</v>
      </c>
      <c r="H32" s="9" t="e">
        <f aca="false">Tabla351081315368[[#This Row],[Correctos]]/Tabla351081315368[[#This Row],[total_sec]]</f>
        <v>#DIV/0!</v>
      </c>
      <c r="I32" s="9" t="e">
        <f aca="false">Tabla351081315368[[#This Row],[efec_cor]]/Tabla351081315368[[#This Row],[efec]]</f>
        <v>#DIV/0!</v>
      </c>
      <c r="J32" s="9" t="e">
        <f aca="false">Tabla351081315368[[#This Row],[efect_inc]]/Tabla351081315368[[#This Row],[efec]]</f>
        <v>#DIV/0!</v>
      </c>
      <c r="K32" s="9" t="e">
        <f aca="false">Tabla351081315368[[#This Row],[no_efec_cor]]/Tabla351081315368[[#This Row],[no_efe]]</f>
        <v>#DIV/0!</v>
      </c>
      <c r="L32" s="9" t="e">
        <f aca="false">Tabla351081315368[[#This Row],[no_efec_inc]]/Tabla351081315368[[#This Row],[no_efe]]</f>
        <v>#DIV/0!</v>
      </c>
      <c r="M32" s="9" t="e">
        <f aca="false">(Tabla351081315368[[#This Row],[% efe_cor]]+Tabla351081315368[[#This Row],[% no_efe_cor]])/2</f>
        <v>#DIV/0!</v>
      </c>
      <c r="N32" s="10" t="e">
        <f aca="false">(Tabla351081315368[[#This Row],[% efe_inc]]+Tabla351081315368[[#This Row],[% no_efect_inc]])/2</f>
        <v>#DIV/0!</v>
      </c>
      <c r="O32" s="11" t="e">
        <f aca="false">Tabla351081315368[[#This Row],[no_efec_cor]]/(Tabla351081315368[[#This Row],[efect_inc]]+Tabla351081315368[[#This Row],[no_efec_cor]])</f>
        <v>#DIV/0!</v>
      </c>
      <c r="P32" s="11" t="e">
        <f aca="false">Tabla351081315368[[#This Row],[efec_cor]]/(Tabla351081315368[[#This Row],[efec_cor]]+Tabla351081315368[[#This Row],[no_efec_inc]])</f>
        <v>#DIV/0!</v>
      </c>
      <c r="Q32" s="11" t="e">
        <f aca="false">(Tabla351081315368[[#This Row],[PNE]]+Tabla351081315368[[#This Row],[PE]])/2</f>
        <v>#DIV/0!</v>
      </c>
      <c r="T32" s="0" t="n">
        <f aca="false">Tabla351081315368[[#This Row],[efec]]+Tabla351081315368[[#This Row],[no_efe]]</f>
        <v>0</v>
      </c>
    </row>
    <row r="33" customFormat="false" ht="13.8" hidden="false" customHeight="false" outlineLevel="0" collapsed="false">
      <c r="A33" s="0" t="s">
        <v>42</v>
      </c>
      <c r="F33" s="0" t="n">
        <f aca="false">Tabla351081315368[[#This Row],[no_efec_cor]]+Tabla351081315368[[#This Row],[efec_cor]]</f>
        <v>0</v>
      </c>
      <c r="G33" s="0" t="n">
        <f aca="false">Tabla351081315368[[#This Row],[no_efec_inc]]+Tabla351081315368[[#This Row],[efect_inc]]</f>
        <v>0</v>
      </c>
      <c r="H33" s="9" t="e">
        <f aca="false">Tabla351081315368[[#This Row],[Correctos]]/Tabla351081315368[[#This Row],[total_sec]]</f>
        <v>#DIV/0!</v>
      </c>
      <c r="I33" s="9" t="e">
        <f aca="false">Tabla351081315368[[#This Row],[efec_cor]]/Tabla351081315368[[#This Row],[efec]]</f>
        <v>#DIV/0!</v>
      </c>
      <c r="J33" s="9" t="e">
        <f aca="false">Tabla351081315368[[#This Row],[efect_inc]]/Tabla351081315368[[#This Row],[efec]]</f>
        <v>#DIV/0!</v>
      </c>
      <c r="K33" s="9" t="e">
        <f aca="false">Tabla351081315368[[#This Row],[no_efec_cor]]/Tabla351081315368[[#This Row],[no_efe]]</f>
        <v>#DIV/0!</v>
      </c>
      <c r="L33" s="9" t="e">
        <f aca="false">Tabla351081315368[[#This Row],[no_efec_inc]]/Tabla351081315368[[#This Row],[no_efe]]</f>
        <v>#DIV/0!</v>
      </c>
      <c r="M33" s="9" t="e">
        <f aca="false">(Tabla351081315368[[#This Row],[% efe_cor]]+Tabla351081315368[[#This Row],[% no_efe_cor]])/2</f>
        <v>#DIV/0!</v>
      </c>
      <c r="N33" s="10" t="e">
        <f aca="false">(Tabla351081315368[[#This Row],[% efe_inc]]+Tabla351081315368[[#This Row],[% no_efect_inc]])/2</f>
        <v>#DIV/0!</v>
      </c>
      <c r="O33" s="11" t="e">
        <f aca="false">Tabla351081315368[[#This Row],[no_efec_cor]]/(Tabla351081315368[[#This Row],[efect_inc]]+Tabla351081315368[[#This Row],[no_efec_cor]])</f>
        <v>#DIV/0!</v>
      </c>
      <c r="P33" s="11" t="e">
        <f aca="false">Tabla351081315368[[#This Row],[efec_cor]]/(Tabla351081315368[[#This Row],[efec_cor]]+Tabla351081315368[[#This Row],[no_efec_inc]])</f>
        <v>#DIV/0!</v>
      </c>
      <c r="Q33" s="11" t="e">
        <f aca="false">(Tabla351081315368[[#This Row],[PNE]]+Tabla351081315368[[#This Row],[PE]])/2</f>
        <v>#DIV/0!</v>
      </c>
      <c r="T33" s="0" t="n">
        <f aca="false">Tabla351081315368[[#This Row],[efec]]+Tabla351081315368[[#This Row],[no_efe]]</f>
        <v>0</v>
      </c>
    </row>
    <row r="34" customFormat="false" ht="13.8" hidden="false" customHeight="false" outlineLevel="0" collapsed="false">
      <c r="A34" s="0" t="s">
        <v>43</v>
      </c>
      <c r="F34" s="0" t="n">
        <f aca="false">Tabla351081315368[[#This Row],[no_efec_cor]]+Tabla351081315368[[#This Row],[efec_cor]]</f>
        <v>0</v>
      </c>
      <c r="G34" s="0" t="n">
        <f aca="false">Tabla351081315368[[#This Row],[no_efec_inc]]+Tabla351081315368[[#This Row],[efect_inc]]</f>
        <v>0</v>
      </c>
      <c r="H34" s="9" t="e">
        <f aca="false">Tabla351081315368[[#This Row],[Correctos]]/Tabla351081315368[[#This Row],[total_sec]]</f>
        <v>#DIV/0!</v>
      </c>
      <c r="I34" s="9" t="e">
        <f aca="false">Tabla351081315368[[#This Row],[efec_cor]]/Tabla351081315368[[#This Row],[efec]]</f>
        <v>#DIV/0!</v>
      </c>
      <c r="J34" s="9" t="e">
        <f aca="false">Tabla351081315368[[#This Row],[efect_inc]]/Tabla351081315368[[#This Row],[efec]]</f>
        <v>#DIV/0!</v>
      </c>
      <c r="K34" s="9" t="e">
        <f aca="false">Tabla351081315368[[#This Row],[no_efec_cor]]/Tabla351081315368[[#This Row],[no_efe]]</f>
        <v>#DIV/0!</v>
      </c>
      <c r="L34" s="9" t="e">
        <f aca="false">Tabla351081315368[[#This Row],[no_efec_inc]]/Tabla351081315368[[#This Row],[no_efe]]</f>
        <v>#DIV/0!</v>
      </c>
      <c r="M34" s="9" t="e">
        <f aca="false">(Tabla351081315368[[#This Row],[% efe_cor]]+Tabla351081315368[[#This Row],[% no_efe_cor]])/2</f>
        <v>#DIV/0!</v>
      </c>
      <c r="N34" s="10" t="e">
        <f aca="false">(Tabla351081315368[[#This Row],[% efe_inc]]+Tabla351081315368[[#This Row],[% no_efect_inc]])/2</f>
        <v>#DIV/0!</v>
      </c>
      <c r="O34" s="11" t="e">
        <f aca="false">Tabla351081315368[[#This Row],[no_efec_cor]]/(Tabla351081315368[[#This Row],[efect_inc]]+Tabla351081315368[[#This Row],[no_efec_cor]])</f>
        <v>#DIV/0!</v>
      </c>
      <c r="P34" s="11" t="e">
        <f aca="false">Tabla351081315368[[#This Row],[efec_cor]]/(Tabla351081315368[[#This Row],[efec_cor]]+Tabla351081315368[[#This Row],[no_efec_inc]])</f>
        <v>#DIV/0!</v>
      </c>
      <c r="Q34" s="11" t="e">
        <f aca="false">(Tabla351081315368[[#This Row],[PNE]]+Tabla351081315368[[#This Row],[PE]])/2</f>
        <v>#DIV/0!</v>
      </c>
      <c r="T34" s="0" t="n">
        <f aca="false">Tabla351081315368[[#This Row],[efec]]+Tabla351081315368[[#This Row],[no_efe]]</f>
        <v>0</v>
      </c>
    </row>
    <row r="35" customFormat="false" ht="13.8" hidden="false" customHeight="false" outlineLevel="0" collapsed="false">
      <c r="A35" s="0" t="s">
        <v>44</v>
      </c>
      <c r="F35" s="0" t="n">
        <f aca="false">Tabla351081315368[[#This Row],[no_efec_cor]]+Tabla351081315368[[#This Row],[efec_cor]]</f>
        <v>0</v>
      </c>
      <c r="G35" s="0" t="n">
        <f aca="false">Tabla351081315368[[#This Row],[no_efec_inc]]+Tabla351081315368[[#This Row],[efect_inc]]</f>
        <v>0</v>
      </c>
      <c r="H35" s="9" t="e">
        <f aca="false">Tabla351081315368[[#This Row],[Correctos]]/Tabla351081315368[[#This Row],[total_sec]]</f>
        <v>#DIV/0!</v>
      </c>
      <c r="I35" s="9" t="e">
        <f aca="false">Tabla351081315368[[#This Row],[efec_cor]]/Tabla351081315368[[#This Row],[efec]]</f>
        <v>#DIV/0!</v>
      </c>
      <c r="J35" s="9" t="e">
        <f aca="false">Tabla351081315368[[#This Row],[efect_inc]]/Tabla351081315368[[#This Row],[efec]]</f>
        <v>#DIV/0!</v>
      </c>
      <c r="K35" s="9" t="e">
        <f aca="false">Tabla351081315368[[#This Row],[no_efec_cor]]/Tabla351081315368[[#This Row],[no_efe]]</f>
        <v>#DIV/0!</v>
      </c>
      <c r="L35" s="9" t="e">
        <f aca="false">Tabla351081315368[[#This Row],[no_efec_inc]]/Tabla351081315368[[#This Row],[no_efe]]</f>
        <v>#DIV/0!</v>
      </c>
      <c r="M35" s="9" t="e">
        <f aca="false">(Tabla351081315368[[#This Row],[% efe_cor]]+Tabla351081315368[[#This Row],[% no_efe_cor]])/2</f>
        <v>#DIV/0!</v>
      </c>
      <c r="N35" s="10" t="e">
        <f aca="false">(Tabla351081315368[[#This Row],[% efe_inc]]+Tabla351081315368[[#This Row],[% no_efect_inc]])/2</f>
        <v>#DIV/0!</v>
      </c>
      <c r="O35" s="11" t="e">
        <f aca="false">Tabla351081315368[[#This Row],[no_efec_cor]]/(Tabla351081315368[[#This Row],[efect_inc]]+Tabla351081315368[[#This Row],[no_efec_cor]])</f>
        <v>#DIV/0!</v>
      </c>
      <c r="P35" s="11" t="e">
        <f aca="false">Tabla351081315368[[#This Row],[efec_cor]]/(Tabla351081315368[[#This Row],[efec_cor]]+Tabla351081315368[[#This Row],[no_efec_inc]])</f>
        <v>#DIV/0!</v>
      </c>
      <c r="Q35" s="11" t="e">
        <f aca="false">(Tabla351081315368[[#This Row],[PNE]]+Tabla351081315368[[#This Row],[PE]])/2</f>
        <v>#DIV/0!</v>
      </c>
      <c r="T35" s="0" t="n">
        <f aca="false">Tabla351081315368[[#This Row],[efec]]+Tabla351081315368[[#This Row],[no_efe]]</f>
        <v>0</v>
      </c>
    </row>
    <row r="37" customFormat="false" ht="15" hidden="false" customHeight="false" outlineLevel="0" collapsed="false">
      <c r="A37" s="13" t="s">
        <v>5</v>
      </c>
      <c r="B37" s="13"/>
      <c r="C37" s="13"/>
      <c r="D37" s="13"/>
      <c r="E37" s="13"/>
      <c r="F37" s="13"/>
      <c r="G37" s="13"/>
    </row>
    <row r="38" customFormat="false" ht="16.5" hidden="false" customHeight="false" outlineLevel="0" collapsed="false">
      <c r="A38" s="14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customFormat="false" ht="15.75" hidden="false" customHeight="false" outlineLevel="0" collapsed="false">
      <c r="A39" s="7" t="s">
        <v>38</v>
      </c>
      <c r="B39" s="8" t="s">
        <v>7</v>
      </c>
      <c r="C39" s="8" t="s">
        <v>8</v>
      </c>
      <c r="D39" s="8" t="s">
        <v>9</v>
      </c>
      <c r="E39" s="8" t="s">
        <v>10</v>
      </c>
      <c r="F39" s="8" t="s">
        <v>11</v>
      </c>
      <c r="G39" s="8" t="s">
        <v>12</v>
      </c>
      <c r="H39" s="7" t="s">
        <v>13</v>
      </c>
      <c r="I39" s="7" t="s">
        <v>14</v>
      </c>
      <c r="J39" s="7" t="s">
        <v>15</v>
      </c>
      <c r="K39" s="7" t="s">
        <v>16</v>
      </c>
      <c r="L39" s="7" t="s">
        <v>17</v>
      </c>
      <c r="M39" s="7" t="s">
        <v>18</v>
      </c>
      <c r="N39" s="7" t="s">
        <v>19</v>
      </c>
      <c r="O39" s="7" t="s">
        <v>20</v>
      </c>
      <c r="P39" s="7" t="s">
        <v>21</v>
      </c>
      <c r="Q39" s="7" t="s">
        <v>22</v>
      </c>
      <c r="R39" s="7" t="s">
        <v>23</v>
      </c>
      <c r="S39" s="7" t="s">
        <v>24</v>
      </c>
      <c r="T39" s="7" t="s">
        <v>25</v>
      </c>
    </row>
    <row r="40" customFormat="false" ht="13.8" hidden="false" customHeight="false" outlineLevel="0" collapsed="false">
      <c r="A40" s="0" t="s">
        <v>39</v>
      </c>
      <c r="F40" s="0" t="n">
        <f aca="false">Tabla351081315369[[#This Row],[no_efec_cor]]+Tabla351081315369[[#This Row],[efec_cor]]</f>
        <v>0</v>
      </c>
      <c r="G40" s="0" t="n">
        <f aca="false">Tabla351081315369[[#This Row],[no_efec_inc]]+Tabla351081315369[[#This Row],[efect_inc]]</f>
        <v>0</v>
      </c>
      <c r="H40" s="9" t="e">
        <f aca="false">Tabla351081315369[[#This Row],[Correctos]]/Tabla351081315369[[#This Row],[total_sec]]</f>
        <v>#DIV/0!</v>
      </c>
      <c r="I40" s="9" t="e">
        <f aca="false">Tabla351081315369[[#This Row],[efec_cor]]/Tabla351081315369[[#This Row],[efec]]</f>
        <v>#DIV/0!</v>
      </c>
      <c r="J40" s="9" t="e">
        <f aca="false">Tabla351081315369[[#This Row],[efect_inc]]/Tabla351081315369[[#This Row],[efec]]</f>
        <v>#DIV/0!</v>
      </c>
      <c r="K40" s="9" t="e">
        <f aca="false">Tabla351081315369[[#This Row],[no_efec_cor]]/Tabla351081315369[[#This Row],[no_efe]]</f>
        <v>#DIV/0!</v>
      </c>
      <c r="L40" s="9" t="e">
        <f aca="false">Tabla351081315369[[#This Row],[no_efec_inc]]/Tabla351081315369[[#This Row],[no_efe]]</f>
        <v>#DIV/0!</v>
      </c>
      <c r="M40" s="9" t="e">
        <f aca="false">(Tabla351081315369[[#This Row],[% efe_cor]]+Tabla351081315369[[#This Row],[% no_efe_cor]])/2</f>
        <v>#DIV/0!</v>
      </c>
      <c r="N40" s="10" t="e">
        <f aca="false">(Tabla351081315369[[#This Row],[% efe_inc]]+Tabla351081315369[[#This Row],[% no_efect_inc]])/2</f>
        <v>#DIV/0!</v>
      </c>
      <c r="O40" s="11" t="e">
        <f aca="false">Tabla351081315369[[#This Row],[no_efec_cor]]/(Tabla351081315369[[#This Row],[efect_inc]]+Tabla351081315369[[#This Row],[no_efec_cor]])</f>
        <v>#DIV/0!</v>
      </c>
      <c r="P40" s="11" t="e">
        <f aca="false">Tabla351081315369[[#This Row],[efec_cor]]/(Tabla351081315369[[#This Row],[efec_cor]]+Tabla351081315369[[#This Row],[no_efec_inc]])</f>
        <v>#DIV/0!</v>
      </c>
      <c r="Q40" s="11" t="e">
        <f aca="false">(Tabla351081315369[[#This Row],[PNE]]+Tabla351081315369[[#This Row],[PE]])/2</f>
        <v>#DIV/0!</v>
      </c>
      <c r="T40" s="0" t="n">
        <f aca="false">Tabla351081315369[[#This Row],[efec]]+Tabla351081315369[[#This Row],[no_efe]]</f>
        <v>0</v>
      </c>
    </row>
    <row r="41" customFormat="false" ht="13.8" hidden="false" customHeight="false" outlineLevel="0" collapsed="false">
      <c r="A41" s="0" t="s">
        <v>40</v>
      </c>
      <c r="F41" s="0" t="n">
        <f aca="false">Tabla351081315369[[#This Row],[no_efec_cor]]+Tabla351081315369[[#This Row],[efec_cor]]</f>
        <v>0</v>
      </c>
      <c r="G41" s="0" t="n">
        <f aca="false">Tabla351081315369[[#This Row],[no_efec_inc]]+Tabla351081315369[[#This Row],[efect_inc]]</f>
        <v>0</v>
      </c>
      <c r="H41" s="9" t="e">
        <f aca="false">Tabla351081315369[[#This Row],[Correctos]]/Tabla351081315369[[#This Row],[total_sec]]</f>
        <v>#DIV/0!</v>
      </c>
      <c r="I41" s="9" t="e">
        <f aca="false">Tabla351081315369[[#This Row],[efec_cor]]/Tabla351081315369[[#This Row],[efec]]</f>
        <v>#DIV/0!</v>
      </c>
      <c r="J41" s="9" t="e">
        <f aca="false">Tabla351081315369[[#This Row],[efect_inc]]/Tabla351081315369[[#This Row],[efec]]</f>
        <v>#DIV/0!</v>
      </c>
      <c r="K41" s="9" t="e">
        <f aca="false">Tabla351081315369[[#This Row],[no_efec_cor]]/Tabla351081315369[[#This Row],[no_efe]]</f>
        <v>#DIV/0!</v>
      </c>
      <c r="L41" s="9" t="e">
        <f aca="false">Tabla351081315369[[#This Row],[no_efec_inc]]/Tabla351081315369[[#This Row],[no_efe]]</f>
        <v>#DIV/0!</v>
      </c>
      <c r="M41" s="9" t="e">
        <f aca="false">(Tabla351081315369[[#This Row],[% efe_cor]]+Tabla351081315369[[#This Row],[% no_efe_cor]])/2</f>
        <v>#DIV/0!</v>
      </c>
      <c r="N41" s="10" t="e">
        <f aca="false">(Tabla351081315369[[#This Row],[% efe_inc]]+Tabla351081315369[[#This Row],[% no_efect_inc]])/2</f>
        <v>#DIV/0!</v>
      </c>
      <c r="O41" s="11" t="e">
        <f aca="false">Tabla351081315369[[#This Row],[no_efec_cor]]/(Tabla351081315369[[#This Row],[efect_inc]]+Tabla351081315369[[#This Row],[no_efec_cor]])</f>
        <v>#DIV/0!</v>
      </c>
      <c r="P41" s="11" t="e">
        <f aca="false">Tabla351081315369[[#This Row],[efec_cor]]/(Tabla351081315369[[#This Row],[efec_cor]]+Tabla351081315369[[#This Row],[no_efec_inc]])</f>
        <v>#DIV/0!</v>
      </c>
      <c r="Q41" s="11" t="e">
        <f aca="false">(Tabla351081315369[[#This Row],[PNE]]+Tabla351081315369[[#This Row],[PE]])/2</f>
        <v>#DIV/0!</v>
      </c>
      <c r="T41" s="0" t="n">
        <f aca="false">Tabla351081315369[[#This Row],[efec]]+Tabla351081315369[[#This Row],[no_efe]]</f>
        <v>0</v>
      </c>
    </row>
    <row r="42" customFormat="false" ht="13.8" hidden="false" customHeight="false" outlineLevel="0" collapsed="false">
      <c r="A42" s="0" t="s">
        <v>41</v>
      </c>
      <c r="F42" s="0" t="n">
        <f aca="false">Tabla351081315369[[#This Row],[no_efec_cor]]+Tabla351081315369[[#This Row],[efec_cor]]</f>
        <v>0</v>
      </c>
      <c r="G42" s="0" t="n">
        <f aca="false">Tabla351081315369[[#This Row],[no_efec_inc]]+Tabla351081315369[[#This Row],[efect_inc]]</f>
        <v>0</v>
      </c>
      <c r="H42" s="9" t="e">
        <f aca="false">Tabla351081315369[[#This Row],[Correctos]]/Tabla351081315369[[#This Row],[total_sec]]</f>
        <v>#DIV/0!</v>
      </c>
      <c r="I42" s="9" t="e">
        <f aca="false">Tabla351081315369[[#This Row],[efec_cor]]/Tabla351081315369[[#This Row],[efec]]</f>
        <v>#DIV/0!</v>
      </c>
      <c r="J42" s="9" t="e">
        <f aca="false">Tabla351081315369[[#This Row],[efect_inc]]/Tabla351081315369[[#This Row],[efec]]</f>
        <v>#DIV/0!</v>
      </c>
      <c r="K42" s="9" t="e">
        <f aca="false">Tabla351081315369[[#This Row],[no_efec_cor]]/Tabla351081315369[[#This Row],[no_efe]]</f>
        <v>#DIV/0!</v>
      </c>
      <c r="L42" s="9" t="e">
        <f aca="false">Tabla351081315369[[#This Row],[no_efec_inc]]/Tabla351081315369[[#This Row],[no_efe]]</f>
        <v>#DIV/0!</v>
      </c>
      <c r="M42" s="9" t="e">
        <f aca="false">(Tabla351081315369[[#This Row],[% efe_cor]]+Tabla351081315369[[#This Row],[% no_efe_cor]])/2</f>
        <v>#DIV/0!</v>
      </c>
      <c r="N42" s="10" t="e">
        <f aca="false">(Tabla351081315369[[#This Row],[% efe_inc]]+Tabla351081315369[[#This Row],[% no_efect_inc]])/2</f>
        <v>#DIV/0!</v>
      </c>
      <c r="O42" s="11" t="e">
        <f aca="false">Tabla351081315369[[#This Row],[no_efec_cor]]/(Tabla351081315369[[#This Row],[efect_inc]]+Tabla351081315369[[#This Row],[no_efec_cor]])</f>
        <v>#DIV/0!</v>
      </c>
      <c r="P42" s="11" t="e">
        <f aca="false">Tabla351081315369[[#This Row],[efec_cor]]/(Tabla351081315369[[#This Row],[efec_cor]]+Tabla351081315369[[#This Row],[no_efec_inc]])</f>
        <v>#DIV/0!</v>
      </c>
      <c r="Q42" s="11" t="e">
        <f aca="false">(Tabla351081315369[[#This Row],[PNE]]+Tabla351081315369[[#This Row],[PE]])/2</f>
        <v>#DIV/0!</v>
      </c>
      <c r="T42" s="0" t="n">
        <f aca="false">Tabla351081315369[[#This Row],[efec]]+Tabla351081315369[[#This Row],[no_efe]]</f>
        <v>0</v>
      </c>
    </row>
    <row r="43" customFormat="false" ht="13.8" hidden="false" customHeight="false" outlineLevel="0" collapsed="false">
      <c r="A43" s="0" t="s">
        <v>42</v>
      </c>
      <c r="F43" s="0" t="n">
        <f aca="false">Tabla351081315369[[#This Row],[no_efec_cor]]+Tabla351081315369[[#This Row],[efec_cor]]</f>
        <v>0</v>
      </c>
      <c r="G43" s="0" t="n">
        <f aca="false">Tabla351081315369[[#This Row],[no_efec_inc]]+Tabla351081315369[[#This Row],[efect_inc]]</f>
        <v>0</v>
      </c>
      <c r="H43" s="9" t="e">
        <f aca="false">Tabla351081315369[[#This Row],[Correctos]]/Tabla351081315369[[#This Row],[total_sec]]</f>
        <v>#DIV/0!</v>
      </c>
      <c r="I43" s="9" t="e">
        <f aca="false">Tabla351081315369[[#This Row],[efec_cor]]/Tabla351081315369[[#This Row],[efec]]</f>
        <v>#DIV/0!</v>
      </c>
      <c r="J43" s="9" t="e">
        <f aca="false">Tabla351081315369[[#This Row],[efect_inc]]/Tabla351081315369[[#This Row],[efec]]</f>
        <v>#DIV/0!</v>
      </c>
      <c r="K43" s="9" t="e">
        <f aca="false">Tabla351081315369[[#This Row],[no_efec_cor]]/Tabla351081315369[[#This Row],[no_efe]]</f>
        <v>#DIV/0!</v>
      </c>
      <c r="L43" s="9" t="e">
        <f aca="false">Tabla351081315369[[#This Row],[no_efec_inc]]/Tabla351081315369[[#This Row],[no_efe]]</f>
        <v>#DIV/0!</v>
      </c>
      <c r="M43" s="9" t="e">
        <f aca="false">(Tabla351081315369[[#This Row],[% efe_cor]]+Tabla351081315369[[#This Row],[% no_efe_cor]])/2</f>
        <v>#DIV/0!</v>
      </c>
      <c r="N43" s="10" t="e">
        <f aca="false">(Tabla351081315369[[#This Row],[% efe_inc]]+Tabla351081315369[[#This Row],[% no_efect_inc]])/2</f>
        <v>#DIV/0!</v>
      </c>
      <c r="O43" s="11" t="e">
        <f aca="false">Tabla351081315369[[#This Row],[no_efec_cor]]/(Tabla351081315369[[#This Row],[efect_inc]]+Tabla351081315369[[#This Row],[no_efec_cor]])</f>
        <v>#DIV/0!</v>
      </c>
      <c r="P43" s="11" t="e">
        <f aca="false">Tabla351081315369[[#This Row],[efec_cor]]/(Tabla351081315369[[#This Row],[efec_cor]]+Tabla351081315369[[#This Row],[no_efec_inc]])</f>
        <v>#DIV/0!</v>
      </c>
      <c r="Q43" s="11" t="e">
        <f aca="false">(Tabla351081315369[[#This Row],[PNE]]+Tabla351081315369[[#This Row],[PE]])/2</f>
        <v>#DIV/0!</v>
      </c>
      <c r="T43" s="0" t="n">
        <f aca="false">Tabla351081315369[[#This Row],[efec]]+Tabla351081315369[[#This Row],[no_efe]]</f>
        <v>0</v>
      </c>
    </row>
    <row r="44" customFormat="false" ht="13.8" hidden="false" customHeight="false" outlineLevel="0" collapsed="false">
      <c r="A44" s="0" t="s">
        <v>43</v>
      </c>
      <c r="F44" s="0" t="n">
        <f aca="false">Tabla351081315369[[#This Row],[no_efec_cor]]+Tabla351081315369[[#This Row],[efec_cor]]</f>
        <v>0</v>
      </c>
      <c r="G44" s="0" t="n">
        <f aca="false">Tabla351081315369[[#This Row],[no_efec_inc]]+Tabla351081315369[[#This Row],[efect_inc]]</f>
        <v>0</v>
      </c>
      <c r="H44" s="9" t="e">
        <f aca="false">Tabla351081315369[[#This Row],[Correctos]]/Tabla351081315369[[#This Row],[total_sec]]</f>
        <v>#DIV/0!</v>
      </c>
      <c r="I44" s="9" t="e">
        <f aca="false">Tabla351081315369[[#This Row],[efec_cor]]/Tabla351081315369[[#This Row],[efec]]</f>
        <v>#DIV/0!</v>
      </c>
      <c r="J44" s="9" t="e">
        <f aca="false">Tabla351081315369[[#This Row],[efect_inc]]/Tabla351081315369[[#This Row],[efec]]</f>
        <v>#DIV/0!</v>
      </c>
      <c r="K44" s="9" t="e">
        <f aca="false">Tabla351081315369[[#This Row],[no_efec_cor]]/Tabla351081315369[[#This Row],[no_efe]]</f>
        <v>#DIV/0!</v>
      </c>
      <c r="L44" s="9" t="e">
        <f aca="false">Tabla351081315369[[#This Row],[no_efec_inc]]/Tabla351081315369[[#This Row],[no_efe]]</f>
        <v>#DIV/0!</v>
      </c>
      <c r="M44" s="9" t="e">
        <f aca="false">(Tabla351081315369[[#This Row],[% efe_cor]]+Tabla351081315369[[#This Row],[% no_efe_cor]])/2</f>
        <v>#DIV/0!</v>
      </c>
      <c r="N44" s="10" t="e">
        <f aca="false">(Tabla351081315369[[#This Row],[% efe_inc]]+Tabla351081315369[[#This Row],[% no_efect_inc]])/2</f>
        <v>#DIV/0!</v>
      </c>
      <c r="O44" s="11" t="e">
        <f aca="false">Tabla351081315369[[#This Row],[no_efec_cor]]/(Tabla351081315369[[#This Row],[efect_inc]]+Tabla351081315369[[#This Row],[no_efec_cor]])</f>
        <v>#DIV/0!</v>
      </c>
      <c r="P44" s="11" t="e">
        <f aca="false">Tabla351081315369[[#This Row],[efec_cor]]/(Tabla351081315369[[#This Row],[efec_cor]]+Tabla351081315369[[#This Row],[no_efec_inc]])</f>
        <v>#DIV/0!</v>
      </c>
      <c r="Q44" s="11" t="e">
        <f aca="false">(Tabla351081315369[[#This Row],[PNE]]+Tabla351081315369[[#This Row],[PE]])/2</f>
        <v>#DIV/0!</v>
      </c>
      <c r="T44" s="0" t="n">
        <f aca="false">Tabla351081315369[[#This Row],[efec]]+Tabla351081315369[[#This Row],[no_efe]]</f>
        <v>0</v>
      </c>
    </row>
    <row r="45" customFormat="false" ht="13.8" hidden="false" customHeight="false" outlineLevel="0" collapsed="false">
      <c r="A45" s="0" t="s">
        <v>44</v>
      </c>
      <c r="F45" s="0" t="n">
        <f aca="false">Tabla351081315369[[#This Row],[no_efec_cor]]+Tabla351081315369[[#This Row],[efec_cor]]</f>
        <v>0</v>
      </c>
      <c r="G45" s="0" t="n">
        <f aca="false">Tabla351081315369[[#This Row],[no_efec_inc]]+Tabla351081315369[[#This Row],[efect_inc]]</f>
        <v>0</v>
      </c>
      <c r="H45" s="9" t="e">
        <f aca="false">Tabla351081315369[[#This Row],[Correctos]]/Tabla351081315369[[#This Row],[total_sec]]</f>
        <v>#DIV/0!</v>
      </c>
      <c r="I45" s="9" t="e">
        <f aca="false">Tabla351081315369[[#This Row],[efec_cor]]/Tabla351081315369[[#This Row],[efec]]</f>
        <v>#DIV/0!</v>
      </c>
      <c r="J45" s="9" t="e">
        <f aca="false">Tabla351081315369[[#This Row],[efect_inc]]/Tabla351081315369[[#This Row],[efec]]</f>
        <v>#DIV/0!</v>
      </c>
      <c r="K45" s="9" t="e">
        <f aca="false">Tabla351081315369[[#This Row],[no_efec_cor]]/Tabla351081315369[[#This Row],[no_efe]]</f>
        <v>#DIV/0!</v>
      </c>
      <c r="L45" s="9" t="e">
        <f aca="false">Tabla351081315369[[#This Row],[no_efec_inc]]/Tabla351081315369[[#This Row],[no_efe]]</f>
        <v>#DIV/0!</v>
      </c>
      <c r="M45" s="9" t="e">
        <f aca="false">(Tabla351081315369[[#This Row],[% efe_cor]]+Tabla351081315369[[#This Row],[% no_efe_cor]])/2</f>
        <v>#DIV/0!</v>
      </c>
      <c r="N45" s="10" t="e">
        <f aca="false">(Tabla351081315369[[#This Row],[% efe_inc]]+Tabla351081315369[[#This Row],[% no_efect_inc]])/2</f>
        <v>#DIV/0!</v>
      </c>
      <c r="O45" s="11" t="e">
        <f aca="false">Tabla351081315369[[#This Row],[no_efec_cor]]/(Tabla351081315369[[#This Row],[efect_inc]]+Tabla351081315369[[#This Row],[no_efec_cor]])</f>
        <v>#DIV/0!</v>
      </c>
      <c r="P45" s="11" t="e">
        <f aca="false">Tabla351081315369[[#This Row],[efec_cor]]/(Tabla351081315369[[#This Row],[efec_cor]]+Tabla351081315369[[#This Row],[no_efec_inc]])</f>
        <v>#DIV/0!</v>
      </c>
      <c r="Q45" s="11" t="e">
        <f aca="false">(Tabla351081315369[[#This Row],[PNE]]+Tabla351081315369[[#This Row],[PE]])/2</f>
        <v>#DIV/0!</v>
      </c>
      <c r="T45" s="0" t="n">
        <f aca="false">Tabla351081315369[[#This Row],[efec]]+Tabla351081315369[[#This Row],[no_efe]]</f>
        <v>0</v>
      </c>
    </row>
    <row r="47" customFormat="false" ht="15" hidden="false" customHeight="false" outlineLevel="0" collapsed="false">
      <c r="A47" s="13" t="s">
        <v>5</v>
      </c>
      <c r="B47" s="13"/>
      <c r="C47" s="13"/>
      <c r="D47" s="13"/>
      <c r="E47" s="13"/>
      <c r="F47" s="13"/>
      <c r="G47" s="13"/>
    </row>
    <row r="48" customFormat="false" ht="16.5" hidden="false" customHeight="false" outlineLevel="0" collapsed="false">
      <c r="A48" s="14" t="s">
        <v>48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customFormat="false" ht="15.75" hidden="false" customHeight="false" outlineLevel="0" collapsed="false">
      <c r="A49" s="7" t="s">
        <v>38</v>
      </c>
      <c r="B49" s="8" t="s">
        <v>7</v>
      </c>
      <c r="C49" s="8" t="s">
        <v>8</v>
      </c>
      <c r="D49" s="8" t="s">
        <v>9</v>
      </c>
      <c r="E49" s="8" t="s">
        <v>10</v>
      </c>
      <c r="F49" s="8" t="s">
        <v>11</v>
      </c>
      <c r="G49" s="8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</row>
    <row r="50" customFormat="false" ht="13.8" hidden="false" customHeight="false" outlineLevel="0" collapsed="false">
      <c r="A50" s="0" t="s">
        <v>39</v>
      </c>
      <c r="F50" s="0" t="n">
        <f aca="false">Tabla3510813153610[[#This Row],[no_efec_cor]]+Tabla3510813153610[[#This Row],[efec_cor]]</f>
        <v>0</v>
      </c>
      <c r="G50" s="0" t="n">
        <f aca="false">Tabla3510813153610[[#This Row],[no_efec_inc]]+Tabla3510813153610[[#This Row],[efect_inc]]</f>
        <v>0</v>
      </c>
      <c r="H50" s="9" t="e">
        <f aca="false">Tabla3510813153610[[#This Row],[Correctos]]/Tabla3510813153610[[#This Row],[total_sec]]</f>
        <v>#DIV/0!</v>
      </c>
      <c r="I50" s="9" t="e">
        <f aca="false">Tabla3510813153610[[#This Row],[efec_cor]]/Tabla3510813153610[[#This Row],[efec]]</f>
        <v>#DIV/0!</v>
      </c>
      <c r="J50" s="9" t="e">
        <f aca="false">Tabla3510813153610[[#This Row],[efect_inc]]/Tabla3510813153610[[#This Row],[efec]]</f>
        <v>#DIV/0!</v>
      </c>
      <c r="K50" s="9" t="e">
        <f aca="false">Tabla3510813153610[[#This Row],[no_efec_cor]]/Tabla3510813153610[[#This Row],[no_efe]]</f>
        <v>#DIV/0!</v>
      </c>
      <c r="L50" s="9" t="e">
        <f aca="false">Tabla3510813153610[[#This Row],[no_efec_inc]]/Tabla3510813153610[[#This Row],[no_efe]]</f>
        <v>#DIV/0!</v>
      </c>
      <c r="M50" s="9" t="e">
        <f aca="false">(Tabla3510813153610[[#This Row],[% efe_cor]]+Tabla3510813153610[[#This Row],[% no_efe_cor]])/2</f>
        <v>#DIV/0!</v>
      </c>
      <c r="N50" s="10" t="e">
        <f aca="false">(Tabla3510813153610[[#This Row],[% efe_inc]]+Tabla3510813153610[[#This Row],[% no_efect_inc]])/2</f>
        <v>#DIV/0!</v>
      </c>
      <c r="O50" s="11" t="e">
        <f aca="false">Tabla3510813153610[[#This Row],[no_efec_cor]]/(Tabla3510813153610[[#This Row],[efect_inc]]+Tabla3510813153610[[#This Row],[no_efec_cor]])</f>
        <v>#DIV/0!</v>
      </c>
      <c r="P50" s="11" t="e">
        <f aca="false">Tabla3510813153610[[#This Row],[efec_cor]]/(Tabla3510813153610[[#This Row],[efec_cor]]+Tabla3510813153610[[#This Row],[no_efec_inc]])</f>
        <v>#DIV/0!</v>
      </c>
      <c r="Q50" s="11" t="e">
        <f aca="false">(Tabla3510813153610[[#This Row],[PNE]]+Tabla3510813153610[[#This Row],[PE]])/2</f>
        <v>#DIV/0!</v>
      </c>
      <c r="T50" s="0" t="n">
        <f aca="false">Tabla3510813153610[[#This Row],[efec]]+Tabla3510813153610[[#This Row],[no_efe]]</f>
        <v>0</v>
      </c>
    </row>
    <row r="51" customFormat="false" ht="13.8" hidden="false" customHeight="false" outlineLevel="0" collapsed="false">
      <c r="A51" s="0" t="s">
        <v>40</v>
      </c>
      <c r="F51" s="0" t="n">
        <f aca="false">Tabla3510813153610[[#This Row],[no_efec_cor]]+Tabla3510813153610[[#This Row],[efec_cor]]</f>
        <v>0</v>
      </c>
      <c r="G51" s="0" t="n">
        <f aca="false">Tabla3510813153610[[#This Row],[no_efec_inc]]+Tabla3510813153610[[#This Row],[efect_inc]]</f>
        <v>0</v>
      </c>
      <c r="H51" s="9" t="e">
        <f aca="false">Tabla3510813153610[[#This Row],[Correctos]]/Tabla3510813153610[[#This Row],[total_sec]]</f>
        <v>#DIV/0!</v>
      </c>
      <c r="I51" s="9" t="e">
        <f aca="false">Tabla3510813153610[[#This Row],[efec_cor]]/Tabla3510813153610[[#This Row],[efec]]</f>
        <v>#DIV/0!</v>
      </c>
      <c r="J51" s="9" t="e">
        <f aca="false">Tabla3510813153610[[#This Row],[efect_inc]]/Tabla3510813153610[[#This Row],[efec]]</f>
        <v>#DIV/0!</v>
      </c>
      <c r="K51" s="9" t="e">
        <f aca="false">Tabla3510813153610[[#This Row],[no_efec_cor]]/Tabla3510813153610[[#This Row],[no_efe]]</f>
        <v>#DIV/0!</v>
      </c>
      <c r="L51" s="9" t="e">
        <f aca="false">Tabla3510813153610[[#This Row],[no_efec_inc]]/Tabla3510813153610[[#This Row],[no_efe]]</f>
        <v>#DIV/0!</v>
      </c>
      <c r="M51" s="9" t="e">
        <f aca="false">(Tabla3510813153610[[#This Row],[% efe_cor]]+Tabla3510813153610[[#This Row],[% no_efe_cor]])/2</f>
        <v>#DIV/0!</v>
      </c>
      <c r="N51" s="10" t="e">
        <f aca="false">(Tabla3510813153610[[#This Row],[% efe_inc]]+Tabla3510813153610[[#This Row],[% no_efect_inc]])/2</f>
        <v>#DIV/0!</v>
      </c>
      <c r="O51" s="11" t="e">
        <f aca="false">Tabla3510813153610[[#This Row],[no_efec_cor]]/(Tabla3510813153610[[#This Row],[efect_inc]]+Tabla3510813153610[[#This Row],[no_efec_cor]])</f>
        <v>#DIV/0!</v>
      </c>
      <c r="P51" s="11" t="e">
        <f aca="false">Tabla3510813153610[[#This Row],[efec_cor]]/(Tabla3510813153610[[#This Row],[efec_cor]]+Tabla3510813153610[[#This Row],[no_efec_inc]])</f>
        <v>#DIV/0!</v>
      </c>
      <c r="Q51" s="11" t="e">
        <f aca="false">(Tabla3510813153610[[#This Row],[PNE]]+Tabla3510813153610[[#This Row],[PE]])/2</f>
        <v>#DIV/0!</v>
      </c>
      <c r="T51" s="0" t="n">
        <f aca="false">Tabla3510813153610[[#This Row],[efec]]+Tabla3510813153610[[#This Row],[no_efe]]</f>
        <v>0</v>
      </c>
    </row>
    <row r="52" customFormat="false" ht="13.8" hidden="false" customHeight="false" outlineLevel="0" collapsed="false">
      <c r="A52" s="0" t="s">
        <v>41</v>
      </c>
      <c r="F52" s="0" t="n">
        <f aca="false">Tabla3510813153610[[#This Row],[no_efec_cor]]+Tabla3510813153610[[#This Row],[efec_cor]]</f>
        <v>0</v>
      </c>
      <c r="G52" s="0" t="n">
        <f aca="false">Tabla3510813153610[[#This Row],[no_efec_inc]]+Tabla3510813153610[[#This Row],[efect_inc]]</f>
        <v>0</v>
      </c>
      <c r="H52" s="9" t="e">
        <f aca="false">Tabla3510813153610[[#This Row],[Correctos]]/Tabla3510813153610[[#This Row],[total_sec]]</f>
        <v>#DIV/0!</v>
      </c>
      <c r="I52" s="9" t="e">
        <f aca="false">Tabla3510813153610[[#This Row],[efec_cor]]/Tabla3510813153610[[#This Row],[efec]]</f>
        <v>#DIV/0!</v>
      </c>
      <c r="J52" s="9" t="e">
        <f aca="false">Tabla3510813153610[[#This Row],[efect_inc]]/Tabla3510813153610[[#This Row],[efec]]</f>
        <v>#DIV/0!</v>
      </c>
      <c r="K52" s="9" t="e">
        <f aca="false">Tabla3510813153610[[#This Row],[no_efec_cor]]/Tabla3510813153610[[#This Row],[no_efe]]</f>
        <v>#DIV/0!</v>
      </c>
      <c r="L52" s="9" t="e">
        <f aca="false">Tabla3510813153610[[#This Row],[no_efec_inc]]/Tabla3510813153610[[#This Row],[no_efe]]</f>
        <v>#DIV/0!</v>
      </c>
      <c r="M52" s="9" t="e">
        <f aca="false">(Tabla3510813153610[[#This Row],[% efe_cor]]+Tabla3510813153610[[#This Row],[% no_efe_cor]])/2</f>
        <v>#DIV/0!</v>
      </c>
      <c r="N52" s="10" t="e">
        <f aca="false">(Tabla3510813153610[[#This Row],[% efe_inc]]+Tabla3510813153610[[#This Row],[% no_efect_inc]])/2</f>
        <v>#DIV/0!</v>
      </c>
      <c r="O52" s="11" t="e">
        <f aca="false">Tabla3510813153610[[#This Row],[no_efec_cor]]/(Tabla3510813153610[[#This Row],[efect_inc]]+Tabla3510813153610[[#This Row],[no_efec_cor]])</f>
        <v>#DIV/0!</v>
      </c>
      <c r="P52" s="11" t="e">
        <f aca="false">Tabla3510813153610[[#This Row],[efec_cor]]/(Tabla3510813153610[[#This Row],[efec_cor]]+Tabla3510813153610[[#This Row],[no_efec_inc]])</f>
        <v>#DIV/0!</v>
      </c>
      <c r="Q52" s="11" t="e">
        <f aca="false">(Tabla3510813153610[[#This Row],[PNE]]+Tabla3510813153610[[#This Row],[PE]])/2</f>
        <v>#DIV/0!</v>
      </c>
      <c r="T52" s="0" t="n">
        <f aca="false">Tabla3510813153610[[#This Row],[efec]]+Tabla3510813153610[[#This Row],[no_efe]]</f>
        <v>0</v>
      </c>
    </row>
    <row r="53" customFormat="false" ht="13.8" hidden="false" customHeight="false" outlineLevel="0" collapsed="false">
      <c r="A53" s="0" t="s">
        <v>42</v>
      </c>
      <c r="F53" s="0" t="n">
        <f aca="false">Tabla3510813153610[[#This Row],[no_efec_cor]]+Tabla3510813153610[[#This Row],[efec_cor]]</f>
        <v>0</v>
      </c>
      <c r="G53" s="0" t="n">
        <f aca="false">Tabla3510813153610[[#This Row],[no_efec_inc]]+Tabla3510813153610[[#This Row],[efect_inc]]</f>
        <v>0</v>
      </c>
      <c r="H53" s="9" t="e">
        <f aca="false">Tabla3510813153610[[#This Row],[Correctos]]/Tabla3510813153610[[#This Row],[total_sec]]</f>
        <v>#DIV/0!</v>
      </c>
      <c r="I53" s="9" t="e">
        <f aca="false">Tabla3510813153610[[#This Row],[efec_cor]]/Tabla3510813153610[[#This Row],[efec]]</f>
        <v>#DIV/0!</v>
      </c>
      <c r="J53" s="9" t="e">
        <f aca="false">Tabla3510813153610[[#This Row],[efect_inc]]/Tabla3510813153610[[#This Row],[efec]]</f>
        <v>#DIV/0!</v>
      </c>
      <c r="K53" s="9" t="e">
        <f aca="false">Tabla3510813153610[[#This Row],[no_efec_cor]]/Tabla3510813153610[[#This Row],[no_efe]]</f>
        <v>#DIV/0!</v>
      </c>
      <c r="L53" s="9" t="e">
        <f aca="false">Tabla3510813153610[[#This Row],[no_efec_inc]]/Tabla3510813153610[[#This Row],[no_efe]]</f>
        <v>#DIV/0!</v>
      </c>
      <c r="M53" s="9" t="e">
        <f aca="false">(Tabla3510813153610[[#This Row],[% efe_cor]]+Tabla3510813153610[[#This Row],[% no_efe_cor]])/2</f>
        <v>#DIV/0!</v>
      </c>
      <c r="N53" s="10" t="e">
        <f aca="false">(Tabla3510813153610[[#This Row],[% efe_inc]]+Tabla3510813153610[[#This Row],[% no_efect_inc]])/2</f>
        <v>#DIV/0!</v>
      </c>
      <c r="O53" s="11" t="e">
        <f aca="false">Tabla3510813153610[[#This Row],[no_efec_cor]]/(Tabla3510813153610[[#This Row],[efect_inc]]+Tabla3510813153610[[#This Row],[no_efec_cor]])</f>
        <v>#DIV/0!</v>
      </c>
      <c r="P53" s="11" t="e">
        <f aca="false">Tabla3510813153610[[#This Row],[efec_cor]]/(Tabla3510813153610[[#This Row],[efec_cor]]+Tabla3510813153610[[#This Row],[no_efec_inc]])</f>
        <v>#DIV/0!</v>
      </c>
      <c r="Q53" s="11" t="e">
        <f aca="false">(Tabla3510813153610[[#This Row],[PNE]]+Tabla3510813153610[[#This Row],[PE]])/2</f>
        <v>#DIV/0!</v>
      </c>
      <c r="T53" s="0" t="n">
        <f aca="false">Tabla3510813153610[[#This Row],[efec]]+Tabla3510813153610[[#This Row],[no_efe]]</f>
        <v>0</v>
      </c>
    </row>
    <row r="54" customFormat="false" ht="13.8" hidden="false" customHeight="false" outlineLevel="0" collapsed="false">
      <c r="A54" s="0" t="s">
        <v>43</v>
      </c>
      <c r="F54" s="0" t="n">
        <f aca="false">Tabla3510813153610[[#This Row],[no_efec_cor]]+Tabla3510813153610[[#This Row],[efec_cor]]</f>
        <v>0</v>
      </c>
      <c r="G54" s="0" t="n">
        <f aca="false">Tabla3510813153610[[#This Row],[no_efec_inc]]+Tabla3510813153610[[#This Row],[efect_inc]]</f>
        <v>0</v>
      </c>
      <c r="H54" s="9" t="e">
        <f aca="false">Tabla3510813153610[[#This Row],[Correctos]]/Tabla3510813153610[[#This Row],[total_sec]]</f>
        <v>#DIV/0!</v>
      </c>
      <c r="I54" s="9" t="e">
        <f aca="false">Tabla3510813153610[[#This Row],[efec_cor]]/Tabla3510813153610[[#This Row],[efec]]</f>
        <v>#DIV/0!</v>
      </c>
      <c r="J54" s="9" t="e">
        <f aca="false">Tabla3510813153610[[#This Row],[efect_inc]]/Tabla3510813153610[[#This Row],[efec]]</f>
        <v>#DIV/0!</v>
      </c>
      <c r="K54" s="9" t="e">
        <f aca="false">Tabla3510813153610[[#This Row],[no_efec_cor]]/Tabla3510813153610[[#This Row],[no_efe]]</f>
        <v>#DIV/0!</v>
      </c>
      <c r="L54" s="9" t="e">
        <f aca="false">Tabla3510813153610[[#This Row],[no_efec_inc]]/Tabla3510813153610[[#This Row],[no_efe]]</f>
        <v>#DIV/0!</v>
      </c>
      <c r="M54" s="9" t="e">
        <f aca="false">(Tabla3510813153610[[#This Row],[% efe_cor]]+Tabla3510813153610[[#This Row],[% no_efe_cor]])/2</f>
        <v>#DIV/0!</v>
      </c>
      <c r="N54" s="10" t="e">
        <f aca="false">(Tabla3510813153610[[#This Row],[% efe_inc]]+Tabla3510813153610[[#This Row],[% no_efect_inc]])/2</f>
        <v>#DIV/0!</v>
      </c>
      <c r="O54" s="11" t="e">
        <f aca="false">Tabla3510813153610[[#This Row],[no_efec_cor]]/(Tabla3510813153610[[#This Row],[efect_inc]]+Tabla3510813153610[[#This Row],[no_efec_cor]])</f>
        <v>#DIV/0!</v>
      </c>
      <c r="P54" s="11" t="e">
        <f aca="false">Tabla3510813153610[[#This Row],[efec_cor]]/(Tabla3510813153610[[#This Row],[efec_cor]]+Tabla3510813153610[[#This Row],[no_efec_inc]])</f>
        <v>#DIV/0!</v>
      </c>
      <c r="Q54" s="11" t="e">
        <f aca="false">(Tabla3510813153610[[#This Row],[PNE]]+Tabla3510813153610[[#This Row],[PE]])/2</f>
        <v>#DIV/0!</v>
      </c>
      <c r="T54" s="0" t="n">
        <f aca="false">Tabla3510813153610[[#This Row],[efec]]+Tabla3510813153610[[#This Row],[no_efe]]</f>
        <v>0</v>
      </c>
    </row>
    <row r="55" customFormat="false" ht="13.8" hidden="false" customHeight="false" outlineLevel="0" collapsed="false">
      <c r="A55" s="0" t="s">
        <v>44</v>
      </c>
      <c r="F55" s="0" t="n">
        <f aca="false">Tabla3510813153610[[#This Row],[no_efec_cor]]+Tabla3510813153610[[#This Row],[efec_cor]]</f>
        <v>0</v>
      </c>
      <c r="G55" s="0" t="n">
        <f aca="false">Tabla3510813153610[[#This Row],[no_efec_inc]]+Tabla3510813153610[[#This Row],[efect_inc]]</f>
        <v>0</v>
      </c>
      <c r="H55" s="9" t="e">
        <f aca="false">Tabla3510813153610[[#This Row],[Correctos]]/Tabla3510813153610[[#This Row],[total_sec]]</f>
        <v>#DIV/0!</v>
      </c>
      <c r="I55" s="9" t="e">
        <f aca="false">Tabla3510813153610[[#This Row],[efec_cor]]/Tabla3510813153610[[#This Row],[efec]]</f>
        <v>#DIV/0!</v>
      </c>
      <c r="J55" s="9" t="e">
        <f aca="false">Tabla3510813153610[[#This Row],[efect_inc]]/Tabla3510813153610[[#This Row],[efec]]</f>
        <v>#DIV/0!</v>
      </c>
      <c r="K55" s="9" t="e">
        <f aca="false">Tabla3510813153610[[#This Row],[no_efec_cor]]/Tabla3510813153610[[#This Row],[no_efe]]</f>
        <v>#DIV/0!</v>
      </c>
      <c r="L55" s="9" t="e">
        <f aca="false">Tabla3510813153610[[#This Row],[no_efec_inc]]/Tabla3510813153610[[#This Row],[no_efe]]</f>
        <v>#DIV/0!</v>
      </c>
      <c r="M55" s="9" t="e">
        <f aca="false">(Tabla3510813153610[[#This Row],[% efe_cor]]+Tabla3510813153610[[#This Row],[% no_efe_cor]])/2</f>
        <v>#DIV/0!</v>
      </c>
      <c r="N55" s="10" t="e">
        <f aca="false">(Tabla3510813153610[[#This Row],[% efe_inc]]+Tabla3510813153610[[#This Row],[% no_efect_inc]])/2</f>
        <v>#DIV/0!</v>
      </c>
      <c r="O55" s="11" t="e">
        <f aca="false">Tabla3510813153610[[#This Row],[no_efec_cor]]/(Tabla3510813153610[[#This Row],[efect_inc]]+Tabla3510813153610[[#This Row],[no_efec_cor]])</f>
        <v>#DIV/0!</v>
      </c>
      <c r="P55" s="11" t="e">
        <f aca="false">Tabla3510813153610[[#This Row],[efec_cor]]/(Tabla3510813153610[[#This Row],[efec_cor]]+Tabla3510813153610[[#This Row],[no_efec_inc]])</f>
        <v>#DIV/0!</v>
      </c>
      <c r="Q55" s="11" t="e">
        <f aca="false">(Tabla3510813153610[[#This Row],[PNE]]+Tabla3510813153610[[#This Row],[PE]])/2</f>
        <v>#DIV/0!</v>
      </c>
      <c r="T55" s="0" t="n">
        <f aca="false">Tabla3510813153610[[#This Row],[efec]]+Tabla3510813153610[[#This Row],[no_efe]]</f>
        <v>0</v>
      </c>
    </row>
    <row r="58" customFormat="false" ht="15" hidden="false" customHeight="false" outlineLevel="0" collapsed="false">
      <c r="A58" s="0" t="s">
        <v>49</v>
      </c>
      <c r="B58" s="0" t="s">
        <v>50</v>
      </c>
    </row>
    <row r="59" customFormat="false" ht="15" hidden="false" customHeight="false" outlineLevel="0" collapsed="false">
      <c r="A59" s="0" t="s">
        <v>51</v>
      </c>
      <c r="B59" s="0" t="s">
        <v>52</v>
      </c>
    </row>
    <row r="60" customFormat="false" ht="15" hidden="false" customHeight="false" outlineLevel="0" collapsed="false">
      <c r="A60" s="0" t="s">
        <v>53</v>
      </c>
      <c r="B60" s="0" t="s">
        <v>54</v>
      </c>
    </row>
    <row r="61" customFormat="false" ht="15" hidden="false" customHeight="false" outlineLevel="0" collapsed="false">
      <c r="A61" s="0" t="s">
        <v>55</v>
      </c>
      <c r="B61" s="0" t="s">
        <v>56</v>
      </c>
    </row>
    <row r="62" customFormat="false" ht="15" hidden="false" customHeight="false" outlineLevel="0" collapsed="false">
      <c r="A62" s="0" t="s">
        <v>57</v>
      </c>
      <c r="B62" s="0" t="s">
        <v>58</v>
      </c>
    </row>
    <row r="64" customFormat="false" ht="15" hidden="false" customHeight="false" outlineLevel="0" collapsed="false">
      <c r="A64" s="15" t="s">
        <v>13</v>
      </c>
      <c r="B64" s="15"/>
      <c r="C64" s="15"/>
      <c r="D64" s="15"/>
      <c r="E64" s="15"/>
      <c r="F64" s="15"/>
      <c r="G64" s="15"/>
      <c r="I64" s="15" t="s">
        <v>22</v>
      </c>
      <c r="J64" s="15"/>
      <c r="K64" s="15"/>
      <c r="L64" s="15"/>
      <c r="M64" s="15"/>
      <c r="N64" s="15"/>
      <c r="O64" s="15"/>
    </row>
    <row r="65" customFormat="false" ht="15" hidden="false" customHeight="false" outlineLevel="0" collapsed="false">
      <c r="A65" s="7" t="s">
        <v>38</v>
      </c>
      <c r="B65" s="7" t="s">
        <v>49</v>
      </c>
      <c r="C65" s="7" t="s">
        <v>51</v>
      </c>
      <c r="D65" s="7" t="s">
        <v>53</v>
      </c>
      <c r="E65" s="7" t="s">
        <v>59</v>
      </c>
      <c r="F65" s="7" t="s">
        <v>57</v>
      </c>
      <c r="G65" s="7" t="s">
        <v>60</v>
      </c>
      <c r="I65" s="7" t="s">
        <v>38</v>
      </c>
      <c r="J65" s="7" t="s">
        <v>49</v>
      </c>
      <c r="K65" s="7" t="s">
        <v>51</v>
      </c>
      <c r="L65" s="7" t="s">
        <v>53</v>
      </c>
      <c r="M65" s="7" t="s">
        <v>59</v>
      </c>
      <c r="N65" s="7" t="s">
        <v>57</v>
      </c>
      <c r="O65" s="7" t="s">
        <v>60</v>
      </c>
    </row>
    <row r="66" customFormat="false" ht="13.8" hidden="false" customHeight="false" outlineLevel="0" collapsed="false">
      <c r="A66" s="0" t="s">
        <v>39</v>
      </c>
      <c r="G66" s="0" t="e">
        <f aca="false">AVERAGE(B66:F66)</f>
        <v>#DIV/0!</v>
      </c>
      <c r="I66" s="0" t="s">
        <v>39</v>
      </c>
      <c r="O66" s="16" t="e">
        <f aca="false">AVERAGE(J66:N66)</f>
        <v>#DIV/0!</v>
      </c>
    </row>
    <row r="67" customFormat="false" ht="13.8" hidden="false" customHeight="false" outlineLevel="0" collapsed="false">
      <c r="A67" s="0" t="s">
        <v>40</v>
      </c>
      <c r="G67" s="0" t="e">
        <f aca="false">AVERAGE(B67:F67)</f>
        <v>#DIV/0!</v>
      </c>
      <c r="I67" s="0" t="s">
        <v>40</v>
      </c>
      <c r="O67" s="17" t="e">
        <f aca="false">AVERAGE(J67:N67)</f>
        <v>#DIV/0!</v>
      </c>
    </row>
    <row r="68" customFormat="false" ht="13.8" hidden="false" customHeight="false" outlineLevel="0" collapsed="false">
      <c r="A68" s="0" t="s">
        <v>41</v>
      </c>
      <c r="G68" s="0" t="e">
        <f aca="false">AVERAGE(B68:F68)</f>
        <v>#DIV/0!</v>
      </c>
      <c r="I68" s="0" t="s">
        <v>41</v>
      </c>
      <c r="O68" s="16" t="e">
        <f aca="false">AVERAGE(J68:N68)</f>
        <v>#DIV/0!</v>
      </c>
    </row>
    <row r="69" customFormat="false" ht="13.8" hidden="false" customHeight="false" outlineLevel="0" collapsed="false">
      <c r="A69" s="0" t="s">
        <v>42</v>
      </c>
      <c r="G69" s="18" t="e">
        <f aca="false">AVERAGE(B69:F69)</f>
        <v>#DIV/0!</v>
      </c>
      <c r="I69" s="0" t="s">
        <v>42</v>
      </c>
      <c r="O69" s="19" t="e">
        <f aca="false">AVERAGE(J69:N69)</f>
        <v>#DIV/0!</v>
      </c>
    </row>
    <row r="70" customFormat="false" ht="13.8" hidden="false" customHeight="false" outlineLevel="0" collapsed="false">
      <c r="A70" s="0" t="s">
        <v>43</v>
      </c>
      <c r="G70" s="0" t="e">
        <f aca="false">AVERAGE(B70:F70)</f>
        <v>#DIV/0!</v>
      </c>
      <c r="I70" s="0" t="s">
        <v>43</v>
      </c>
      <c r="O70" s="16" t="e">
        <f aca="false">AVERAGE(J70:N70)</f>
        <v>#DIV/0!</v>
      </c>
    </row>
    <row r="71" customFormat="false" ht="13.8" hidden="false" customHeight="false" outlineLevel="0" collapsed="false">
      <c r="A71" s="0" t="s">
        <v>44</v>
      </c>
      <c r="G71" s="0" t="e">
        <f aca="false">AVERAGE(B71:F71)</f>
        <v>#DIV/0!</v>
      </c>
      <c r="I71" s="0" t="s">
        <v>44</v>
      </c>
      <c r="O71" s="17" t="e">
        <f aca="false">AVERAGE(J71:N71)</f>
        <v>#DIV/0!</v>
      </c>
    </row>
    <row r="72" customFormat="false" ht="15" hidden="false" customHeight="false" outlineLevel="0" collapsed="false">
      <c r="A72" s="0" t="s">
        <v>60</v>
      </c>
      <c r="B72" s="0" t="e">
        <f aca="false">AVERAGE(B66:B71)</f>
        <v>#DIV/0!</v>
      </c>
      <c r="C72" s="0" t="e">
        <f aca="false">AVERAGE(C66:C71)</f>
        <v>#DIV/0!</v>
      </c>
      <c r="D72" s="0" t="e">
        <f aca="false">AVERAGE(D66:D71)</f>
        <v>#DIV/0!</v>
      </c>
      <c r="E72" s="0" t="e">
        <f aca="false">AVERAGE(E66:E71)</f>
        <v>#DIV/0!</v>
      </c>
      <c r="F72" s="18" t="e">
        <f aca="false">AVERAGE(F66:F71)</f>
        <v>#DIV/0!</v>
      </c>
      <c r="G72" s="0" t="e">
        <f aca="false">AVERAGE(G66:G71)</f>
        <v>#DIV/0!</v>
      </c>
      <c r="I72" s="0" t="s">
        <v>60</v>
      </c>
      <c r="J72" s="20" t="e">
        <f aca="false">AVERAGE(J66:J71)</f>
        <v>#DIV/0!</v>
      </c>
      <c r="K72" s="20" t="e">
        <f aca="false">AVERAGE(K66:K71)</f>
        <v>#DIV/0!</v>
      </c>
      <c r="L72" s="20" t="e">
        <f aca="false">AVERAGE(L66:L71)</f>
        <v>#DIV/0!</v>
      </c>
      <c r="M72" s="20" t="e">
        <f aca="false">AVERAGE(M66:M71)</f>
        <v>#DIV/0!</v>
      </c>
      <c r="N72" s="21" t="e">
        <f aca="false">AVERAGE(N66:N71)</f>
        <v>#DIV/0!</v>
      </c>
      <c r="O72" s="22" t="e">
        <f aca="false">AVERAGE(O66:O71)</f>
        <v>#DIV/0!</v>
      </c>
    </row>
    <row r="75" customFormat="false" ht="13.8" hidden="false" customHeight="false" outlineLevel="0" collapsed="false">
      <c r="A75" s="0" t="s">
        <v>39</v>
      </c>
    </row>
    <row r="76" customFormat="false" ht="13.8" hidden="false" customHeight="false" outlineLevel="0" collapsed="false">
      <c r="A76" s="0" t="s">
        <v>40</v>
      </c>
    </row>
    <row r="77" customFormat="false" ht="13.8" hidden="false" customHeight="false" outlineLevel="0" collapsed="false">
      <c r="A77" s="0" t="s">
        <v>41</v>
      </c>
    </row>
    <row r="78" customFormat="false" ht="13.8" hidden="false" customHeight="false" outlineLevel="0" collapsed="false">
      <c r="A78" s="0" t="s">
        <v>42</v>
      </c>
    </row>
    <row r="79" customFormat="false" ht="13.8" hidden="false" customHeight="false" outlineLevel="0" collapsed="false">
      <c r="A79" s="0" t="s">
        <v>43</v>
      </c>
    </row>
    <row r="80" customFormat="false" ht="13.8" hidden="false" customHeight="false" outlineLevel="0" collapsed="false">
      <c r="A80" s="0" t="s">
        <v>44</v>
      </c>
    </row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>
      <c r="A83" s="0" t="s">
        <v>43</v>
      </c>
    </row>
    <row r="84" customFormat="false" ht="13.8" hidden="false" customHeight="false" outlineLevel="0" collapsed="false">
      <c r="A84" s="0" t="s">
        <v>44</v>
      </c>
    </row>
    <row r="85" customFormat="false" ht="13.8" hidden="false" customHeight="false" outlineLevel="0" collapsed="false">
      <c r="A85" s="0" t="s">
        <v>42</v>
      </c>
    </row>
    <row r="86" customFormat="false" ht="13.8" hidden="false" customHeight="false" outlineLevel="0" collapsed="false">
      <c r="A86" s="0" t="s">
        <v>39</v>
      </c>
    </row>
    <row r="87" customFormat="false" ht="13.8" hidden="false" customHeight="false" outlineLevel="0" collapsed="false">
      <c r="A87" s="0" t="s">
        <v>41</v>
      </c>
    </row>
    <row r="88" customFormat="false" ht="13.8" hidden="false" customHeight="false" outlineLevel="0" collapsed="false">
      <c r="A88" s="0" t="s">
        <v>40</v>
      </c>
    </row>
  </sheetData>
  <mergeCells count="16">
    <mergeCell ref="A1:T1"/>
    <mergeCell ref="A3:B3"/>
    <mergeCell ref="A4:B4"/>
    <mergeCell ref="A5:B5"/>
    <mergeCell ref="A7:G7"/>
    <mergeCell ref="A8:T8"/>
    <mergeCell ref="A17:G17"/>
    <mergeCell ref="A18:T18"/>
    <mergeCell ref="A27:G27"/>
    <mergeCell ref="A28:T28"/>
    <mergeCell ref="A37:G37"/>
    <mergeCell ref="A38:T38"/>
    <mergeCell ref="A47:G47"/>
    <mergeCell ref="A48:T48"/>
    <mergeCell ref="A64:G64"/>
    <mergeCell ref="I64:O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3.14"/>
    <col collapsed="false" customWidth="true" hidden="false" outlineLevel="0" max="3" min="3" style="0" width="15.85"/>
    <col collapsed="false" customWidth="true" hidden="false" outlineLevel="0" max="4" min="4" style="0" width="14.14"/>
    <col collapsed="false" customWidth="true" hidden="false" outlineLevel="0" max="5" min="5" style="0" width="12.71"/>
    <col collapsed="false" customWidth="true" hidden="false" outlineLevel="0" max="6" min="6" style="0" width="14"/>
    <col collapsed="false" customWidth="true" hidden="false" outlineLevel="0" max="7" min="7" style="0" width="13.71"/>
  </cols>
  <sheetData>
    <row r="1" customFormat="false" ht="19.5" hidden="false" customHeight="false" outlineLevel="0" collapsed="false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3" customFormat="false" ht="15" hidden="false" customHeight="false" outlineLevel="0" collapsed="false">
      <c r="A3" s="13" t="s">
        <v>5</v>
      </c>
      <c r="B3" s="13"/>
      <c r="C3" s="13"/>
      <c r="D3" s="13"/>
      <c r="E3" s="13"/>
      <c r="F3" s="13"/>
      <c r="G3" s="13"/>
    </row>
    <row r="4" customFormat="false" ht="15.7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.75" hidden="false" customHeight="false" outlineLevel="0" collapsed="false">
      <c r="A5" s="7" t="s">
        <v>38</v>
      </c>
      <c r="B5" s="7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</row>
    <row r="6" customFormat="false" ht="13.8" hidden="false" customHeight="false" outlineLevel="0" collapsed="false">
      <c r="A6" s="0" t="s">
        <v>39</v>
      </c>
      <c r="B6" s="0" t="n">
        <v>1</v>
      </c>
      <c r="G6" s="0" t="n">
        <f aca="false">Tabla351081315361014[[#This Row],[no_efec_cor]]+Tabla351081315361014[[#This Row],[efec_cor]]</f>
        <v>0</v>
      </c>
      <c r="H6" s="0" t="n">
        <f aca="false">Tabla351081315361014[[#This Row],[no_efec_inc]]+Tabla351081315361014[[#This Row],[efect_inc]]</f>
        <v>0</v>
      </c>
      <c r="I6" s="9" t="e">
        <f aca="false">Tabla351081315361014[[#This Row],[Correctos]]/Tabla351081315361014[[#This Row],[total_sec]]</f>
        <v>#DIV/0!</v>
      </c>
      <c r="J6" s="9" t="e">
        <f aca="false">Tabla351081315361014[[#This Row],[efec_cor]]/Tabla351081315361014[[#This Row],[efec]]</f>
        <v>#DIV/0!</v>
      </c>
      <c r="K6" s="9" t="e">
        <f aca="false">Tabla351081315361014[[#This Row],[efect_inc]]/Tabla351081315361014[[#This Row],[efec]]</f>
        <v>#DIV/0!</v>
      </c>
      <c r="L6" s="9" t="e">
        <f aca="false">Tabla351081315361014[[#This Row],[no_efec_cor]]/Tabla351081315361014[[#This Row],[no_efe]]</f>
        <v>#DIV/0!</v>
      </c>
      <c r="M6" s="9" t="e">
        <f aca="false">Tabla351081315361014[[#This Row],[no_efec_inc]]/Tabla351081315361014[[#This Row],[no_efe]]</f>
        <v>#DIV/0!</v>
      </c>
      <c r="N6" s="9" t="e">
        <f aca="false">(Tabla351081315361014[[#This Row],[% efe_cor]]+Tabla351081315361014[[#This Row],[% no_efe_cor]])/2</f>
        <v>#DIV/0!</v>
      </c>
      <c r="O6" s="10" t="e">
        <f aca="false">(Tabla351081315361014[[#This Row],[% efe_inc]]+Tabla351081315361014[[#This Row],[% no_efect_inc]])/2</f>
        <v>#DIV/0!</v>
      </c>
      <c r="P6" s="11" t="e">
        <f aca="false">Tabla351081315361014[[#This Row],[no_efec_cor]]/(Tabla351081315361014[[#This Row],[efect_inc]]+Tabla351081315361014[[#This Row],[no_efec_cor]])</f>
        <v>#DIV/0!</v>
      </c>
      <c r="Q6" s="11" t="e">
        <f aca="false">Tabla351081315361014[[#This Row],[efec_cor]]/(Tabla351081315361014[[#This Row],[efec_cor]]+Tabla351081315361014[[#This Row],[no_efec_inc]])</f>
        <v>#DIV/0!</v>
      </c>
      <c r="R6" s="11" t="e">
        <f aca="false">(Tabla351081315361014[[#This Row],[PNE]]+Tabla351081315361014[[#This Row],[PE]])/2</f>
        <v>#DIV/0!</v>
      </c>
      <c r="U6" s="0" t="n">
        <f aca="false">Tabla351081315361014[[#This Row],[efec]]+Tabla351081315361014[[#This Row],[no_efe]]</f>
        <v>0</v>
      </c>
    </row>
    <row r="7" customFormat="false" ht="13.8" hidden="false" customHeight="false" outlineLevel="0" collapsed="false">
      <c r="A7" s="0" t="s">
        <v>40</v>
      </c>
      <c r="B7" s="0" t="n">
        <v>2</v>
      </c>
      <c r="G7" s="0" t="n">
        <f aca="false">Tabla351081315361014[[#This Row],[no_efec_cor]]+Tabla351081315361014[[#This Row],[efec_cor]]</f>
        <v>0</v>
      </c>
      <c r="H7" s="0" t="n">
        <f aca="false">Tabla351081315361014[[#This Row],[no_efec_inc]]+Tabla351081315361014[[#This Row],[efect_inc]]</f>
        <v>0</v>
      </c>
      <c r="I7" s="9" t="e">
        <f aca="false">Tabla351081315361014[[#This Row],[Correctos]]/Tabla351081315361014[[#This Row],[total_sec]]</f>
        <v>#DIV/0!</v>
      </c>
      <c r="J7" s="9" t="e">
        <f aca="false">Tabla351081315361014[[#This Row],[efec_cor]]/Tabla351081315361014[[#This Row],[efec]]</f>
        <v>#DIV/0!</v>
      </c>
      <c r="K7" s="9" t="e">
        <f aca="false">Tabla351081315361014[[#This Row],[efect_inc]]/Tabla351081315361014[[#This Row],[efec]]</f>
        <v>#DIV/0!</v>
      </c>
      <c r="L7" s="9" t="e">
        <f aca="false">Tabla351081315361014[[#This Row],[no_efec_cor]]/Tabla351081315361014[[#This Row],[no_efe]]</f>
        <v>#DIV/0!</v>
      </c>
      <c r="M7" s="9" t="e">
        <f aca="false">Tabla351081315361014[[#This Row],[no_efec_inc]]/Tabla351081315361014[[#This Row],[no_efe]]</f>
        <v>#DIV/0!</v>
      </c>
      <c r="N7" s="9" t="e">
        <f aca="false">(Tabla351081315361014[[#This Row],[% efe_cor]]+Tabla351081315361014[[#This Row],[% no_efe_cor]])/2</f>
        <v>#DIV/0!</v>
      </c>
      <c r="O7" s="10" t="e">
        <f aca="false">(Tabla351081315361014[[#This Row],[% efe_inc]]+Tabla351081315361014[[#This Row],[% no_efect_inc]])/2</f>
        <v>#DIV/0!</v>
      </c>
      <c r="P7" s="11" t="e">
        <f aca="false">Tabla351081315361014[[#This Row],[no_efec_cor]]/(Tabla351081315361014[[#This Row],[efect_inc]]+Tabla351081315361014[[#This Row],[no_efec_cor]])</f>
        <v>#DIV/0!</v>
      </c>
      <c r="Q7" s="11" t="e">
        <f aca="false">Tabla351081315361014[[#This Row],[efec_cor]]/(Tabla351081315361014[[#This Row],[efec_cor]]+Tabla351081315361014[[#This Row],[no_efec_inc]])</f>
        <v>#DIV/0!</v>
      </c>
      <c r="R7" s="11" t="e">
        <f aca="false">(Tabla351081315361014[[#This Row],[PNE]]+Tabla351081315361014[[#This Row],[PE]])/2</f>
        <v>#DIV/0!</v>
      </c>
      <c r="U7" s="0" t="n">
        <f aca="false">Tabla351081315361014[[#This Row],[efec]]+Tabla351081315361014[[#This Row],[no_efe]]</f>
        <v>0</v>
      </c>
    </row>
    <row r="8" customFormat="false" ht="13.8" hidden="false" customHeight="false" outlineLevel="0" collapsed="false">
      <c r="A8" s="0" t="s">
        <v>41</v>
      </c>
      <c r="B8" s="0" t="n">
        <v>1</v>
      </c>
      <c r="G8" s="0" t="n">
        <f aca="false">Tabla351081315361014[[#This Row],[no_efec_cor]]+Tabla351081315361014[[#This Row],[efec_cor]]</f>
        <v>0</v>
      </c>
      <c r="H8" s="0" t="n">
        <f aca="false">Tabla351081315361014[[#This Row],[no_efec_inc]]+Tabla351081315361014[[#This Row],[efect_inc]]</f>
        <v>0</v>
      </c>
      <c r="I8" s="9" t="e">
        <f aca="false">Tabla351081315361014[[#This Row],[Correctos]]/Tabla351081315361014[[#This Row],[total_sec]]</f>
        <v>#DIV/0!</v>
      </c>
      <c r="J8" s="9" t="e">
        <f aca="false">Tabla351081315361014[[#This Row],[efec_cor]]/Tabla351081315361014[[#This Row],[efec]]</f>
        <v>#DIV/0!</v>
      </c>
      <c r="K8" s="9" t="e">
        <f aca="false">Tabla351081315361014[[#This Row],[efect_inc]]/Tabla351081315361014[[#This Row],[efec]]</f>
        <v>#DIV/0!</v>
      </c>
      <c r="L8" s="9" t="e">
        <f aca="false">Tabla351081315361014[[#This Row],[no_efec_cor]]/Tabla351081315361014[[#This Row],[no_efe]]</f>
        <v>#DIV/0!</v>
      </c>
      <c r="M8" s="9" t="e">
        <f aca="false">Tabla351081315361014[[#This Row],[no_efec_inc]]/Tabla351081315361014[[#This Row],[no_efe]]</f>
        <v>#DIV/0!</v>
      </c>
      <c r="N8" s="9" t="e">
        <f aca="false">(Tabla351081315361014[[#This Row],[% efe_cor]]+Tabla351081315361014[[#This Row],[% no_efe_cor]])/2</f>
        <v>#DIV/0!</v>
      </c>
      <c r="O8" s="10" t="e">
        <f aca="false">(Tabla351081315361014[[#This Row],[% efe_inc]]+Tabla351081315361014[[#This Row],[% no_efect_inc]])/2</f>
        <v>#DIV/0!</v>
      </c>
      <c r="P8" s="11" t="e">
        <f aca="false">Tabla351081315361014[[#This Row],[no_efec_cor]]/(Tabla351081315361014[[#This Row],[efect_inc]]+Tabla351081315361014[[#This Row],[no_efec_cor]])</f>
        <v>#DIV/0!</v>
      </c>
      <c r="Q8" s="11" t="e">
        <f aca="false">Tabla351081315361014[[#This Row],[efec_cor]]/(Tabla351081315361014[[#This Row],[efec_cor]]+Tabla351081315361014[[#This Row],[no_efec_inc]])</f>
        <v>#DIV/0!</v>
      </c>
      <c r="R8" s="11" t="e">
        <f aca="false">(Tabla351081315361014[[#This Row],[PNE]]+Tabla351081315361014[[#This Row],[PE]])/2</f>
        <v>#DIV/0!</v>
      </c>
      <c r="U8" s="0" t="n">
        <f aca="false">Tabla351081315361014[[#This Row],[efec]]+Tabla351081315361014[[#This Row],[no_efe]]</f>
        <v>0</v>
      </c>
    </row>
    <row r="9" customFormat="false" ht="13.8" hidden="false" customHeight="false" outlineLevel="0" collapsed="false">
      <c r="A9" s="0" t="s">
        <v>42</v>
      </c>
      <c r="B9" s="0" t="n">
        <v>1</v>
      </c>
      <c r="G9" s="0" t="n">
        <f aca="false">Tabla351081315361014[[#This Row],[no_efec_cor]]+Tabla351081315361014[[#This Row],[efec_cor]]</f>
        <v>0</v>
      </c>
      <c r="H9" s="0" t="n">
        <f aca="false">Tabla351081315361014[[#This Row],[no_efec_inc]]+Tabla351081315361014[[#This Row],[efect_inc]]</f>
        <v>0</v>
      </c>
      <c r="I9" s="9" t="e">
        <f aca="false">Tabla351081315361014[[#This Row],[Correctos]]/Tabla351081315361014[[#This Row],[total_sec]]</f>
        <v>#DIV/0!</v>
      </c>
      <c r="J9" s="9" t="e">
        <f aca="false">Tabla351081315361014[[#This Row],[efec_cor]]/Tabla351081315361014[[#This Row],[efec]]</f>
        <v>#DIV/0!</v>
      </c>
      <c r="K9" s="9" t="e">
        <f aca="false">Tabla351081315361014[[#This Row],[efect_inc]]/Tabla351081315361014[[#This Row],[efec]]</f>
        <v>#DIV/0!</v>
      </c>
      <c r="L9" s="9" t="e">
        <f aca="false">Tabla351081315361014[[#This Row],[no_efec_cor]]/Tabla351081315361014[[#This Row],[no_efe]]</f>
        <v>#DIV/0!</v>
      </c>
      <c r="M9" s="9" t="e">
        <f aca="false">Tabla351081315361014[[#This Row],[no_efec_inc]]/Tabla351081315361014[[#This Row],[no_efe]]</f>
        <v>#DIV/0!</v>
      </c>
      <c r="N9" s="9" t="e">
        <f aca="false">(Tabla351081315361014[[#This Row],[% efe_cor]]+Tabla351081315361014[[#This Row],[% no_efe_cor]])/2</f>
        <v>#DIV/0!</v>
      </c>
      <c r="O9" s="10" t="e">
        <f aca="false">(Tabla351081315361014[[#This Row],[% efe_inc]]+Tabla351081315361014[[#This Row],[% no_efect_inc]])/2</f>
        <v>#DIV/0!</v>
      </c>
      <c r="P9" s="11" t="e">
        <f aca="false">Tabla351081315361014[[#This Row],[no_efec_cor]]/(Tabla351081315361014[[#This Row],[efect_inc]]+Tabla351081315361014[[#This Row],[no_efec_cor]])</f>
        <v>#DIV/0!</v>
      </c>
      <c r="Q9" s="11" t="e">
        <f aca="false">Tabla351081315361014[[#This Row],[efec_cor]]/(Tabla351081315361014[[#This Row],[efec_cor]]+Tabla351081315361014[[#This Row],[no_efec_inc]])</f>
        <v>#DIV/0!</v>
      </c>
      <c r="R9" s="11" t="e">
        <f aca="false">(Tabla351081315361014[[#This Row],[PNE]]+Tabla351081315361014[[#This Row],[PE]])/2</f>
        <v>#DIV/0!</v>
      </c>
      <c r="U9" s="0" t="n">
        <f aca="false">Tabla351081315361014[[#This Row],[efec]]+Tabla351081315361014[[#This Row],[no_efe]]</f>
        <v>0</v>
      </c>
    </row>
    <row r="10" customFormat="false" ht="13.8" hidden="false" customHeight="false" outlineLevel="0" collapsed="false">
      <c r="A10" s="0" t="s">
        <v>43</v>
      </c>
      <c r="B10" s="0" t="n">
        <v>3</v>
      </c>
      <c r="G10" s="0" t="n">
        <f aca="false">Tabla351081315361014[[#This Row],[no_efec_cor]]+Tabla351081315361014[[#This Row],[efec_cor]]</f>
        <v>0</v>
      </c>
      <c r="H10" s="0" t="n">
        <f aca="false">Tabla351081315361014[[#This Row],[no_efec_inc]]+Tabla351081315361014[[#This Row],[efect_inc]]</f>
        <v>0</v>
      </c>
      <c r="I10" s="9" t="e">
        <f aca="false">Tabla351081315361014[[#This Row],[Correctos]]/Tabla351081315361014[[#This Row],[total_sec]]</f>
        <v>#DIV/0!</v>
      </c>
      <c r="J10" s="9" t="e">
        <f aca="false">Tabla351081315361014[[#This Row],[efec_cor]]/Tabla351081315361014[[#This Row],[efec]]</f>
        <v>#DIV/0!</v>
      </c>
      <c r="K10" s="9" t="e">
        <f aca="false">Tabla351081315361014[[#This Row],[efect_inc]]/Tabla351081315361014[[#This Row],[efec]]</f>
        <v>#DIV/0!</v>
      </c>
      <c r="L10" s="9" t="e">
        <f aca="false">Tabla351081315361014[[#This Row],[no_efec_cor]]/Tabla351081315361014[[#This Row],[no_efe]]</f>
        <v>#DIV/0!</v>
      </c>
      <c r="M10" s="9" t="e">
        <f aca="false">Tabla351081315361014[[#This Row],[no_efec_inc]]/Tabla351081315361014[[#This Row],[no_efe]]</f>
        <v>#DIV/0!</v>
      </c>
      <c r="N10" s="9" t="e">
        <f aca="false">(Tabla351081315361014[[#This Row],[% efe_cor]]+Tabla351081315361014[[#This Row],[% no_efe_cor]])/2</f>
        <v>#DIV/0!</v>
      </c>
      <c r="O10" s="10" t="e">
        <f aca="false">(Tabla351081315361014[[#This Row],[% efe_inc]]+Tabla351081315361014[[#This Row],[% no_efect_inc]])/2</f>
        <v>#DIV/0!</v>
      </c>
      <c r="P10" s="11" t="e">
        <f aca="false">Tabla351081315361014[[#This Row],[no_efec_cor]]/(Tabla351081315361014[[#This Row],[efect_inc]]+Tabla351081315361014[[#This Row],[no_efec_cor]])</f>
        <v>#DIV/0!</v>
      </c>
      <c r="Q10" s="11" t="e">
        <f aca="false">Tabla351081315361014[[#This Row],[efec_cor]]/(Tabla351081315361014[[#This Row],[efec_cor]]+Tabla351081315361014[[#This Row],[no_efec_inc]])</f>
        <v>#DIV/0!</v>
      </c>
      <c r="R10" s="11" t="e">
        <f aca="false">(Tabla351081315361014[[#This Row],[PNE]]+Tabla351081315361014[[#This Row],[PE]])/2</f>
        <v>#DIV/0!</v>
      </c>
      <c r="U10" s="0" t="n">
        <f aca="false">Tabla351081315361014[[#This Row],[efec]]+Tabla351081315361014[[#This Row],[no_efe]]</f>
        <v>0</v>
      </c>
    </row>
    <row r="11" customFormat="false" ht="13.8" hidden="false" customHeight="false" outlineLevel="0" collapsed="false">
      <c r="A11" s="0" t="s">
        <v>44</v>
      </c>
      <c r="B11" s="0" t="n">
        <v>1</v>
      </c>
      <c r="G11" s="0" t="n">
        <f aca="false">Tabla351081315361014[[#This Row],[no_efec_cor]]+Tabla351081315361014[[#This Row],[efec_cor]]</f>
        <v>0</v>
      </c>
      <c r="H11" s="0" t="n">
        <f aca="false">Tabla351081315361014[[#This Row],[no_efec_inc]]+Tabla351081315361014[[#This Row],[efect_inc]]</f>
        <v>0</v>
      </c>
      <c r="I11" s="9" t="e">
        <f aca="false">Tabla351081315361014[[#This Row],[Correctos]]/Tabla351081315361014[[#This Row],[total_sec]]</f>
        <v>#DIV/0!</v>
      </c>
      <c r="J11" s="9" t="e">
        <f aca="false">Tabla351081315361014[[#This Row],[efec_cor]]/Tabla351081315361014[[#This Row],[efec]]</f>
        <v>#DIV/0!</v>
      </c>
      <c r="K11" s="9" t="e">
        <f aca="false">Tabla351081315361014[[#This Row],[efect_inc]]/Tabla351081315361014[[#This Row],[efec]]</f>
        <v>#DIV/0!</v>
      </c>
      <c r="L11" s="9" t="e">
        <f aca="false">Tabla351081315361014[[#This Row],[no_efec_cor]]/Tabla351081315361014[[#This Row],[no_efe]]</f>
        <v>#DIV/0!</v>
      </c>
      <c r="M11" s="9" t="e">
        <f aca="false">Tabla351081315361014[[#This Row],[no_efec_inc]]/Tabla351081315361014[[#This Row],[no_efe]]</f>
        <v>#DIV/0!</v>
      </c>
      <c r="N11" s="9" t="e">
        <f aca="false">(Tabla351081315361014[[#This Row],[% efe_cor]]+Tabla351081315361014[[#This Row],[% no_efe_cor]])/2</f>
        <v>#DIV/0!</v>
      </c>
      <c r="O11" s="10" t="e">
        <f aca="false">(Tabla351081315361014[[#This Row],[% efe_inc]]+Tabla351081315361014[[#This Row],[% no_efect_inc]])/2</f>
        <v>#DIV/0!</v>
      </c>
      <c r="P11" s="11" t="e">
        <f aca="false">Tabla351081315361014[[#This Row],[no_efec_cor]]/(Tabla351081315361014[[#This Row],[efect_inc]]+Tabla351081315361014[[#This Row],[no_efec_cor]])</f>
        <v>#DIV/0!</v>
      </c>
      <c r="Q11" s="11" t="e">
        <f aca="false">Tabla351081315361014[[#This Row],[efec_cor]]/(Tabla351081315361014[[#This Row],[efec_cor]]+Tabla351081315361014[[#This Row],[no_efec_inc]])</f>
        <v>#DIV/0!</v>
      </c>
      <c r="R11" s="11" t="e">
        <f aca="false">(Tabla351081315361014[[#This Row],[PNE]]+Tabla351081315361014[[#This Row],[PE]])/2</f>
        <v>#DIV/0!</v>
      </c>
      <c r="U11" s="0" t="n">
        <f aca="false">Tabla351081315361014[[#This Row],[efec]]+Tabla351081315361014[[#This Row],[no_efe]]</f>
        <v>0</v>
      </c>
    </row>
    <row r="13" customFormat="false" ht="15" hidden="false" customHeight="false" outlineLevel="0" collapsed="false">
      <c r="A13" s="13" t="s">
        <v>5</v>
      </c>
      <c r="B13" s="13"/>
      <c r="C13" s="13"/>
      <c r="D13" s="13"/>
      <c r="E13" s="13"/>
      <c r="F13" s="13"/>
      <c r="G13" s="13"/>
    </row>
    <row r="14" customFormat="false" ht="15.75" hidden="false" customHeight="false" outlineLevel="0" collapsed="false">
      <c r="A14" s="2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15.75" hidden="false" customHeight="false" outlineLevel="0" collapsed="false">
      <c r="A15" s="7" t="s">
        <v>38</v>
      </c>
      <c r="B15" s="7" t="s">
        <v>27</v>
      </c>
      <c r="C15" s="7" t="s">
        <v>28</v>
      </c>
      <c r="D15" s="8" t="s">
        <v>7</v>
      </c>
      <c r="E15" s="8" t="s">
        <v>8</v>
      </c>
      <c r="F15" s="8" t="s">
        <v>9</v>
      </c>
      <c r="G15" s="8" t="s">
        <v>10</v>
      </c>
      <c r="H15" s="8" t="s">
        <v>11</v>
      </c>
      <c r="I15" s="8" t="s">
        <v>12</v>
      </c>
      <c r="J15" s="7" t="s">
        <v>13</v>
      </c>
      <c r="K15" s="7" t="s">
        <v>14</v>
      </c>
      <c r="L15" s="7" t="s">
        <v>15</v>
      </c>
      <c r="M15" s="7" t="s">
        <v>16</v>
      </c>
      <c r="N15" s="7" t="s">
        <v>17</v>
      </c>
      <c r="O15" s="7" t="s">
        <v>18</v>
      </c>
      <c r="P15" s="7" t="s">
        <v>19</v>
      </c>
      <c r="Q15" s="7" t="s">
        <v>20</v>
      </c>
      <c r="R15" s="7" t="s">
        <v>21</v>
      </c>
      <c r="S15" s="7" t="s">
        <v>22</v>
      </c>
      <c r="T15" s="7" t="s">
        <v>23</v>
      </c>
      <c r="U15" s="7" t="s">
        <v>24</v>
      </c>
      <c r="V15" s="7" t="s">
        <v>25</v>
      </c>
    </row>
    <row r="16" customFormat="false" ht="13.8" hidden="false" customHeight="false" outlineLevel="0" collapsed="false">
      <c r="A16" s="0" t="s">
        <v>39</v>
      </c>
      <c r="B16" s="0" t="n">
        <v>3</v>
      </c>
      <c r="C16" s="0" t="n">
        <v>5</v>
      </c>
      <c r="H16" s="0" t="n">
        <f aca="false">Tabla35108131536101415[[#This Row],[no_efec_cor]]+Tabla35108131536101415[[#This Row],[efec_cor]]</f>
        <v>0</v>
      </c>
      <c r="I16" s="0" t="n">
        <f aca="false">Tabla35108131536101415[[#This Row],[no_efec_inc]]+Tabla35108131536101415[[#This Row],[efect_inc]]</f>
        <v>0</v>
      </c>
      <c r="J16" s="9" t="e">
        <f aca="false">Tabla35108131536101415[[#This Row],[Correctos]]/Tabla35108131536101415[[#This Row],[total_sec]]</f>
        <v>#DIV/0!</v>
      </c>
      <c r="K16" s="9" t="e">
        <f aca="false">Tabla35108131536101415[[#This Row],[efec_cor]]/Tabla35108131536101415[[#This Row],[efec]]</f>
        <v>#DIV/0!</v>
      </c>
      <c r="L16" s="9" t="e">
        <f aca="false">Tabla35108131536101415[[#This Row],[efect_inc]]/Tabla35108131536101415[[#This Row],[efec]]</f>
        <v>#DIV/0!</v>
      </c>
      <c r="M16" s="9" t="e">
        <f aca="false">Tabla35108131536101415[[#This Row],[no_efec_cor]]/Tabla35108131536101415[[#This Row],[no_efe]]</f>
        <v>#DIV/0!</v>
      </c>
      <c r="N16" s="9" t="e">
        <f aca="false">Tabla35108131536101415[[#This Row],[no_efec_inc]]/Tabla35108131536101415[[#This Row],[no_efe]]</f>
        <v>#DIV/0!</v>
      </c>
      <c r="O16" s="9" t="e">
        <f aca="false">(Tabla35108131536101415[[#This Row],[% efe_cor]]+Tabla35108131536101415[[#This Row],[% no_efe_cor]])/2</f>
        <v>#DIV/0!</v>
      </c>
      <c r="P16" s="10" t="e">
        <f aca="false">(Tabla35108131536101415[[#This Row],[% efe_inc]]+Tabla35108131536101415[[#This Row],[% no_efect_inc]])/2</f>
        <v>#DIV/0!</v>
      </c>
      <c r="Q16" s="11" t="e">
        <f aca="false">Tabla35108131536101415[[#This Row],[no_efec_cor]]/(Tabla35108131536101415[[#This Row],[efect_inc]]+Tabla35108131536101415[[#This Row],[no_efec_cor]])</f>
        <v>#DIV/0!</v>
      </c>
      <c r="R16" s="11" t="e">
        <f aca="false">Tabla35108131536101415[[#This Row],[efec_cor]]/(Tabla35108131536101415[[#This Row],[efec_cor]]+Tabla35108131536101415[[#This Row],[no_efec_inc]])</f>
        <v>#DIV/0!</v>
      </c>
      <c r="S16" s="11" t="e">
        <f aca="false">(Tabla35108131536101415[[#This Row],[PNE]]+Tabla35108131536101415[[#This Row],[PE]])/2</f>
        <v>#DIV/0!</v>
      </c>
      <c r="V16" s="0" t="n">
        <f aca="false">Tabla35108131536101415[[#This Row],[efec]]+Tabla35108131536101415[[#This Row],[no_efe]]</f>
        <v>0</v>
      </c>
    </row>
    <row r="17" customFormat="false" ht="13.8" hidden="false" customHeight="false" outlineLevel="0" collapsed="false">
      <c r="A17" s="0" t="s">
        <v>40</v>
      </c>
      <c r="B17" s="0" t="n">
        <v>2</v>
      </c>
      <c r="C17" s="0" t="n">
        <v>5</v>
      </c>
      <c r="H17" s="0" t="n">
        <f aca="false">Tabla35108131536101415[[#This Row],[no_efec_cor]]+Tabla35108131536101415[[#This Row],[efec_cor]]</f>
        <v>0</v>
      </c>
      <c r="I17" s="0" t="n">
        <f aca="false">Tabla35108131536101415[[#This Row],[no_efec_inc]]+Tabla35108131536101415[[#This Row],[efect_inc]]</f>
        <v>0</v>
      </c>
      <c r="J17" s="9" t="e">
        <f aca="false">Tabla35108131536101415[[#This Row],[Correctos]]/Tabla35108131536101415[[#This Row],[total_sec]]</f>
        <v>#DIV/0!</v>
      </c>
      <c r="K17" s="9" t="e">
        <f aca="false">Tabla35108131536101415[[#This Row],[efec_cor]]/Tabla35108131536101415[[#This Row],[efec]]</f>
        <v>#DIV/0!</v>
      </c>
      <c r="L17" s="9" t="e">
        <f aca="false">Tabla35108131536101415[[#This Row],[efect_inc]]/Tabla35108131536101415[[#This Row],[efec]]</f>
        <v>#DIV/0!</v>
      </c>
      <c r="M17" s="9" t="e">
        <f aca="false">Tabla35108131536101415[[#This Row],[no_efec_cor]]/Tabla35108131536101415[[#This Row],[no_efe]]</f>
        <v>#DIV/0!</v>
      </c>
      <c r="N17" s="9" t="e">
        <f aca="false">Tabla35108131536101415[[#This Row],[no_efec_inc]]/Tabla35108131536101415[[#This Row],[no_efe]]</f>
        <v>#DIV/0!</v>
      </c>
      <c r="O17" s="9" t="e">
        <f aca="false">(Tabla35108131536101415[[#This Row],[% efe_cor]]+Tabla35108131536101415[[#This Row],[% no_efe_cor]])/2</f>
        <v>#DIV/0!</v>
      </c>
      <c r="P17" s="10" t="e">
        <f aca="false">(Tabla35108131536101415[[#This Row],[% efe_inc]]+Tabla35108131536101415[[#This Row],[% no_efect_inc]])/2</f>
        <v>#DIV/0!</v>
      </c>
      <c r="Q17" s="11" t="e">
        <f aca="false">Tabla35108131536101415[[#This Row],[no_efec_cor]]/(Tabla35108131536101415[[#This Row],[efect_inc]]+Tabla35108131536101415[[#This Row],[no_efec_cor]])</f>
        <v>#DIV/0!</v>
      </c>
      <c r="R17" s="11" t="e">
        <f aca="false">Tabla35108131536101415[[#This Row],[efec_cor]]/(Tabla35108131536101415[[#This Row],[efec_cor]]+Tabla35108131536101415[[#This Row],[no_efec_inc]])</f>
        <v>#DIV/0!</v>
      </c>
      <c r="S17" s="11" t="e">
        <f aca="false">(Tabla35108131536101415[[#This Row],[PNE]]+Tabla35108131536101415[[#This Row],[PE]])/2</f>
        <v>#DIV/0!</v>
      </c>
      <c r="V17" s="0" t="n">
        <f aca="false">Tabla35108131536101415[[#This Row],[efec]]+Tabla35108131536101415[[#This Row],[no_efe]]</f>
        <v>0</v>
      </c>
    </row>
    <row r="18" customFormat="false" ht="13.8" hidden="false" customHeight="false" outlineLevel="0" collapsed="false">
      <c r="A18" s="0" t="s">
        <v>41</v>
      </c>
      <c r="B18" s="0" t="n">
        <v>2</v>
      </c>
      <c r="C18" s="0" t="n">
        <v>5</v>
      </c>
      <c r="H18" s="0" t="n">
        <f aca="false">Tabla35108131536101415[[#This Row],[no_efec_cor]]+Tabla35108131536101415[[#This Row],[efec_cor]]</f>
        <v>0</v>
      </c>
      <c r="I18" s="0" t="n">
        <f aca="false">Tabla35108131536101415[[#This Row],[no_efec_inc]]+Tabla35108131536101415[[#This Row],[efect_inc]]</f>
        <v>0</v>
      </c>
      <c r="J18" s="9" t="e">
        <f aca="false">Tabla35108131536101415[[#This Row],[Correctos]]/Tabla35108131536101415[[#This Row],[total_sec]]</f>
        <v>#DIV/0!</v>
      </c>
      <c r="K18" s="9" t="e">
        <f aca="false">Tabla35108131536101415[[#This Row],[efec_cor]]/Tabla35108131536101415[[#This Row],[efec]]</f>
        <v>#DIV/0!</v>
      </c>
      <c r="L18" s="9" t="e">
        <f aca="false">Tabla35108131536101415[[#This Row],[efect_inc]]/Tabla35108131536101415[[#This Row],[efec]]</f>
        <v>#DIV/0!</v>
      </c>
      <c r="M18" s="9" t="e">
        <f aca="false">Tabla35108131536101415[[#This Row],[no_efec_cor]]/Tabla35108131536101415[[#This Row],[no_efe]]</f>
        <v>#DIV/0!</v>
      </c>
      <c r="N18" s="9" t="e">
        <f aca="false">Tabla35108131536101415[[#This Row],[no_efec_inc]]/Tabla35108131536101415[[#This Row],[no_efe]]</f>
        <v>#DIV/0!</v>
      </c>
      <c r="O18" s="9" t="e">
        <f aca="false">(Tabla35108131536101415[[#This Row],[% efe_cor]]+Tabla35108131536101415[[#This Row],[% no_efe_cor]])/2</f>
        <v>#DIV/0!</v>
      </c>
      <c r="P18" s="10" t="e">
        <f aca="false">(Tabla35108131536101415[[#This Row],[% efe_inc]]+Tabla35108131536101415[[#This Row],[% no_efect_inc]])/2</f>
        <v>#DIV/0!</v>
      </c>
      <c r="Q18" s="11" t="e">
        <f aca="false">Tabla35108131536101415[[#This Row],[no_efec_cor]]/(Tabla35108131536101415[[#This Row],[efect_inc]]+Tabla35108131536101415[[#This Row],[no_efec_cor]])</f>
        <v>#DIV/0!</v>
      </c>
      <c r="R18" s="11" t="e">
        <f aca="false">Tabla35108131536101415[[#This Row],[efec_cor]]/(Tabla35108131536101415[[#This Row],[efec_cor]]+Tabla35108131536101415[[#This Row],[no_efec_inc]])</f>
        <v>#DIV/0!</v>
      </c>
      <c r="S18" s="11" t="e">
        <f aca="false">(Tabla35108131536101415[[#This Row],[PNE]]+Tabla35108131536101415[[#This Row],[PE]])/2</f>
        <v>#DIV/0!</v>
      </c>
      <c r="V18" s="0" t="n">
        <f aca="false">Tabla35108131536101415[[#This Row],[efec]]+Tabla35108131536101415[[#This Row],[no_efe]]</f>
        <v>0</v>
      </c>
    </row>
    <row r="19" customFormat="false" ht="13.8" hidden="false" customHeight="false" outlineLevel="0" collapsed="false">
      <c r="A19" s="0" t="s">
        <v>42</v>
      </c>
      <c r="B19" s="0" t="n">
        <v>5</v>
      </c>
      <c r="C19" s="0" t="n">
        <v>5</v>
      </c>
      <c r="H19" s="0" t="n">
        <f aca="false">Tabla35108131536101415[[#This Row],[no_efec_cor]]+Tabla35108131536101415[[#This Row],[efec_cor]]</f>
        <v>0</v>
      </c>
      <c r="I19" s="0" t="n">
        <f aca="false">Tabla35108131536101415[[#This Row],[no_efec_inc]]+Tabla35108131536101415[[#This Row],[efect_inc]]</f>
        <v>0</v>
      </c>
      <c r="J19" s="9" t="e">
        <f aca="false">Tabla35108131536101415[[#This Row],[Correctos]]/Tabla35108131536101415[[#This Row],[total_sec]]</f>
        <v>#DIV/0!</v>
      </c>
      <c r="K19" s="9" t="e">
        <f aca="false">Tabla35108131536101415[[#This Row],[efec_cor]]/Tabla35108131536101415[[#This Row],[efec]]</f>
        <v>#DIV/0!</v>
      </c>
      <c r="L19" s="9" t="e">
        <f aca="false">Tabla35108131536101415[[#This Row],[efect_inc]]/Tabla35108131536101415[[#This Row],[efec]]</f>
        <v>#DIV/0!</v>
      </c>
      <c r="M19" s="9" t="e">
        <f aca="false">Tabla35108131536101415[[#This Row],[no_efec_cor]]/Tabla35108131536101415[[#This Row],[no_efe]]</f>
        <v>#DIV/0!</v>
      </c>
      <c r="N19" s="9" t="e">
        <f aca="false">Tabla35108131536101415[[#This Row],[no_efec_inc]]/Tabla35108131536101415[[#This Row],[no_efe]]</f>
        <v>#DIV/0!</v>
      </c>
      <c r="O19" s="9" t="e">
        <f aca="false">(Tabla35108131536101415[[#This Row],[% efe_cor]]+Tabla35108131536101415[[#This Row],[% no_efe_cor]])/2</f>
        <v>#DIV/0!</v>
      </c>
      <c r="P19" s="10" t="e">
        <f aca="false">(Tabla35108131536101415[[#This Row],[% efe_inc]]+Tabla35108131536101415[[#This Row],[% no_efect_inc]])/2</f>
        <v>#DIV/0!</v>
      </c>
      <c r="Q19" s="11" t="e">
        <f aca="false">Tabla35108131536101415[[#This Row],[no_efec_cor]]/(Tabla35108131536101415[[#This Row],[efect_inc]]+Tabla35108131536101415[[#This Row],[no_efec_cor]])</f>
        <v>#DIV/0!</v>
      </c>
      <c r="R19" s="11" t="e">
        <f aca="false">Tabla35108131536101415[[#This Row],[efec_cor]]/(Tabla35108131536101415[[#This Row],[efec_cor]]+Tabla35108131536101415[[#This Row],[no_efec_inc]])</f>
        <v>#DIV/0!</v>
      </c>
      <c r="S19" s="11" t="e">
        <f aca="false">(Tabla35108131536101415[[#This Row],[PNE]]+Tabla35108131536101415[[#This Row],[PE]])/2</f>
        <v>#DIV/0!</v>
      </c>
      <c r="V19" s="0" t="n">
        <f aca="false">Tabla35108131536101415[[#This Row],[efec]]+Tabla35108131536101415[[#This Row],[no_efe]]</f>
        <v>0</v>
      </c>
    </row>
    <row r="20" customFormat="false" ht="13.8" hidden="false" customHeight="false" outlineLevel="0" collapsed="false">
      <c r="A20" s="0" t="s">
        <v>43</v>
      </c>
      <c r="B20" s="0" t="n">
        <v>1</v>
      </c>
      <c r="C20" s="0" t="n">
        <v>5</v>
      </c>
      <c r="H20" s="0" t="n">
        <f aca="false">Tabla35108131536101415[[#This Row],[no_efec_cor]]+Tabla35108131536101415[[#This Row],[efec_cor]]</f>
        <v>0</v>
      </c>
      <c r="I20" s="0" t="n">
        <f aca="false">Tabla35108131536101415[[#This Row],[no_efec_inc]]+Tabla35108131536101415[[#This Row],[efect_inc]]</f>
        <v>0</v>
      </c>
      <c r="J20" s="9" t="e">
        <f aca="false">Tabla35108131536101415[[#This Row],[Correctos]]/Tabla35108131536101415[[#This Row],[total_sec]]</f>
        <v>#DIV/0!</v>
      </c>
      <c r="K20" s="9" t="e">
        <f aca="false">Tabla35108131536101415[[#This Row],[efec_cor]]/Tabla35108131536101415[[#This Row],[efec]]</f>
        <v>#DIV/0!</v>
      </c>
      <c r="L20" s="9" t="e">
        <f aca="false">Tabla35108131536101415[[#This Row],[efect_inc]]/Tabla35108131536101415[[#This Row],[efec]]</f>
        <v>#DIV/0!</v>
      </c>
      <c r="M20" s="9" t="e">
        <f aca="false">Tabla35108131536101415[[#This Row],[no_efec_cor]]/Tabla35108131536101415[[#This Row],[no_efe]]</f>
        <v>#DIV/0!</v>
      </c>
      <c r="N20" s="9" t="e">
        <f aca="false">Tabla35108131536101415[[#This Row],[no_efec_inc]]/Tabla35108131536101415[[#This Row],[no_efe]]</f>
        <v>#DIV/0!</v>
      </c>
      <c r="O20" s="9" t="e">
        <f aca="false">(Tabla35108131536101415[[#This Row],[% efe_cor]]+Tabla35108131536101415[[#This Row],[% no_efe_cor]])/2</f>
        <v>#DIV/0!</v>
      </c>
      <c r="P20" s="10" t="e">
        <f aca="false">(Tabla35108131536101415[[#This Row],[% efe_inc]]+Tabla35108131536101415[[#This Row],[% no_efect_inc]])/2</f>
        <v>#DIV/0!</v>
      </c>
      <c r="Q20" s="11" t="e">
        <f aca="false">Tabla35108131536101415[[#This Row],[no_efec_cor]]/(Tabla35108131536101415[[#This Row],[efect_inc]]+Tabla35108131536101415[[#This Row],[no_efec_cor]])</f>
        <v>#DIV/0!</v>
      </c>
      <c r="R20" s="11" t="e">
        <f aca="false">Tabla35108131536101415[[#This Row],[efec_cor]]/(Tabla35108131536101415[[#This Row],[efec_cor]]+Tabla35108131536101415[[#This Row],[no_efec_inc]])</f>
        <v>#DIV/0!</v>
      </c>
      <c r="S20" s="11" t="e">
        <f aca="false">(Tabla35108131536101415[[#This Row],[PNE]]+Tabla35108131536101415[[#This Row],[PE]])/2</f>
        <v>#DIV/0!</v>
      </c>
      <c r="V20" s="0" t="n">
        <f aca="false">Tabla35108131536101415[[#This Row],[efec]]+Tabla35108131536101415[[#This Row],[no_efe]]</f>
        <v>0</v>
      </c>
    </row>
    <row r="21" customFormat="false" ht="13.8" hidden="false" customHeight="false" outlineLevel="0" collapsed="false">
      <c r="A21" s="0" t="s">
        <v>44</v>
      </c>
      <c r="B21" s="0" t="n">
        <v>2</v>
      </c>
      <c r="C21" s="0" t="n">
        <v>5</v>
      </c>
      <c r="H21" s="0" t="n">
        <f aca="false">Tabla35108131536101415[[#This Row],[no_efec_cor]]+Tabla35108131536101415[[#This Row],[efec_cor]]</f>
        <v>0</v>
      </c>
      <c r="I21" s="0" t="n">
        <f aca="false">Tabla35108131536101415[[#This Row],[no_efec_inc]]+Tabla35108131536101415[[#This Row],[efect_inc]]</f>
        <v>0</v>
      </c>
      <c r="J21" s="9" t="e">
        <f aca="false">Tabla35108131536101415[[#This Row],[Correctos]]/Tabla35108131536101415[[#This Row],[total_sec]]</f>
        <v>#DIV/0!</v>
      </c>
      <c r="K21" s="9" t="e">
        <f aca="false">Tabla35108131536101415[[#This Row],[efec_cor]]/Tabla35108131536101415[[#This Row],[efec]]</f>
        <v>#DIV/0!</v>
      </c>
      <c r="L21" s="9" t="e">
        <f aca="false">Tabla35108131536101415[[#This Row],[efect_inc]]/Tabla35108131536101415[[#This Row],[efec]]</f>
        <v>#DIV/0!</v>
      </c>
      <c r="M21" s="9" t="e">
        <f aca="false">Tabla35108131536101415[[#This Row],[no_efec_cor]]/Tabla35108131536101415[[#This Row],[no_efe]]</f>
        <v>#DIV/0!</v>
      </c>
      <c r="N21" s="9" t="e">
        <f aca="false">Tabla35108131536101415[[#This Row],[no_efec_inc]]/Tabla35108131536101415[[#This Row],[no_efe]]</f>
        <v>#DIV/0!</v>
      </c>
      <c r="O21" s="9" t="e">
        <f aca="false">(Tabla35108131536101415[[#This Row],[% efe_cor]]+Tabla35108131536101415[[#This Row],[% no_efe_cor]])/2</f>
        <v>#DIV/0!</v>
      </c>
      <c r="P21" s="10" t="e">
        <f aca="false">(Tabla35108131536101415[[#This Row],[% efe_inc]]+Tabla35108131536101415[[#This Row],[% no_efect_inc]])/2</f>
        <v>#DIV/0!</v>
      </c>
      <c r="Q21" s="11" t="e">
        <f aca="false">Tabla35108131536101415[[#This Row],[no_efec_cor]]/(Tabla35108131536101415[[#This Row],[efect_inc]]+Tabla35108131536101415[[#This Row],[no_efec_cor]])</f>
        <v>#DIV/0!</v>
      </c>
      <c r="R21" s="11" t="e">
        <f aca="false">Tabla35108131536101415[[#This Row],[efec_cor]]/(Tabla35108131536101415[[#This Row],[efec_cor]]+Tabla35108131536101415[[#This Row],[no_efec_inc]])</f>
        <v>#DIV/0!</v>
      </c>
      <c r="S21" s="11" t="e">
        <f aca="false">(Tabla35108131536101415[[#This Row],[PNE]]+Tabla35108131536101415[[#This Row],[PE]])/2</f>
        <v>#DIV/0!</v>
      </c>
      <c r="V21" s="0" t="n">
        <f aca="false">Tabla35108131536101415[[#This Row],[efec]]+Tabla35108131536101415[[#This Row],[no_efe]]</f>
        <v>0</v>
      </c>
    </row>
    <row r="24" customFormat="false" ht="15" hidden="false" customHeight="false" outlineLevel="0" collapsed="false">
      <c r="A24" s="23" t="s">
        <v>63</v>
      </c>
      <c r="B24" s="23"/>
      <c r="C24" s="23"/>
      <c r="D24" s="23"/>
      <c r="E24" s="23"/>
      <c r="F24" s="23"/>
      <c r="G24" s="23"/>
    </row>
    <row r="25" customFormat="false" ht="15" hidden="false" customHeight="false" outlineLevel="0" collapsed="false">
      <c r="A25" s="7" t="s">
        <v>38</v>
      </c>
      <c r="B25" s="7" t="s">
        <v>64</v>
      </c>
      <c r="C25" s="7" t="s">
        <v>65</v>
      </c>
      <c r="D25" s="7" t="s">
        <v>66</v>
      </c>
      <c r="E25" s="7" t="s">
        <v>67</v>
      </c>
      <c r="F25" s="7" t="s">
        <v>68</v>
      </c>
      <c r="G25" s="7" t="s">
        <v>69</v>
      </c>
    </row>
    <row r="26" customFormat="false" ht="13.8" hidden="false" customHeight="false" outlineLevel="0" collapsed="false">
      <c r="A26" s="0" t="s">
        <v>39</v>
      </c>
      <c r="B26" s="9"/>
      <c r="C26" s="9"/>
      <c r="D26" s="9"/>
      <c r="E26" s="9"/>
      <c r="F26" s="9"/>
      <c r="G26" s="9"/>
    </row>
    <row r="27" customFormat="false" ht="13.8" hidden="false" customHeight="false" outlineLevel="0" collapsed="false">
      <c r="A27" s="0" t="s">
        <v>40</v>
      </c>
      <c r="B27" s="9"/>
      <c r="C27" s="9"/>
      <c r="D27" s="9"/>
      <c r="E27" s="9"/>
      <c r="F27" s="9"/>
      <c r="G27" s="9"/>
    </row>
    <row r="28" customFormat="false" ht="13.8" hidden="false" customHeight="false" outlineLevel="0" collapsed="false">
      <c r="A28" s="0" t="s">
        <v>41</v>
      </c>
      <c r="B28" s="9"/>
      <c r="C28" s="9"/>
      <c r="D28" s="9"/>
      <c r="E28" s="9"/>
      <c r="F28" s="9"/>
      <c r="G28" s="9"/>
    </row>
    <row r="29" customFormat="false" ht="13.8" hidden="false" customHeight="false" outlineLevel="0" collapsed="false">
      <c r="A29" s="0" t="s">
        <v>42</v>
      </c>
      <c r="B29" s="9"/>
      <c r="C29" s="9"/>
      <c r="D29" s="9"/>
      <c r="E29" s="9"/>
      <c r="F29" s="9"/>
      <c r="G29" s="9"/>
    </row>
    <row r="30" customFormat="false" ht="13.8" hidden="false" customHeight="false" outlineLevel="0" collapsed="false">
      <c r="A30" s="0" t="s">
        <v>43</v>
      </c>
      <c r="B30" s="9"/>
      <c r="C30" s="9"/>
      <c r="D30" s="9"/>
      <c r="E30" s="9"/>
      <c r="F30" s="9"/>
      <c r="G30" s="9"/>
    </row>
    <row r="31" customFormat="false" ht="13.8" hidden="false" customHeight="false" outlineLevel="0" collapsed="false">
      <c r="A31" s="0" t="s">
        <v>44</v>
      </c>
      <c r="B31" s="9"/>
      <c r="C31" s="9"/>
      <c r="D31" s="9"/>
      <c r="E31" s="9"/>
      <c r="F31" s="9"/>
      <c r="G31" s="9"/>
    </row>
  </sheetData>
  <mergeCells count="6">
    <mergeCell ref="A1:V1"/>
    <mergeCell ref="A3:G3"/>
    <mergeCell ref="A4:U4"/>
    <mergeCell ref="A13:G13"/>
    <mergeCell ref="A14:V14"/>
    <mergeCell ref="A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1369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Ragnarök PC</dc:creator>
  <dc:description/>
  <dc:language>es-MX</dc:language>
  <cp:lastModifiedBy/>
  <dcterms:modified xsi:type="dcterms:W3CDTF">2021-02-13T05:26:12Z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